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sa Paul\Desktop\MJL\production plan\20-21\PRD_PLAN_JUNE_20_FOR\"/>
    </mc:Choice>
  </mc:AlternateContent>
  <bookViews>
    <workbookView xWindow="0" yWindow="0" windowWidth="20490" windowHeight="7455"/>
  </bookViews>
  <sheets>
    <sheet name="Statemnt" sheetId="2" r:id="rId1"/>
    <sheet name="Sample " sheetId="5" r:id="rId2"/>
    <sheet name="Finished Pdt" sheetId="4" r:id="rId3"/>
  </sheets>
  <definedNames>
    <definedName name="_xlnm._FilterDatabase" localSheetId="2" hidden="1">'Finished Pdt'!$D$4:$Y$291</definedName>
    <definedName name="_xlnm._FilterDatabase" localSheetId="1" hidden="1">'Sample '!$A$4:$J$16</definedName>
    <definedName name="_xlnm._FilterDatabase" localSheetId="0" hidden="1">Statemnt!$B$3:$BC$31</definedName>
    <definedName name="Z_0D6D01B5_83A8_41C3_A0C2_576F65F86A1D_.wvu.FilterData" localSheetId="2" hidden="1">'Finished Pdt'!$D$4:$Y$291</definedName>
    <definedName name="Z_0D6D01B5_83A8_41C3_A0C2_576F65F86A1D_.wvu.FilterData" localSheetId="0" hidden="1">Statemnt!$D$3:$BC$3</definedName>
    <definedName name="Z_128E3542_BE10_4C27_BB0F_559183F503A3_.wvu.Cols" localSheetId="0" hidden="1">Statemnt!#REF!</definedName>
    <definedName name="Z_128E3542_BE10_4C27_BB0F_559183F503A3_.wvu.FilterData" localSheetId="2" hidden="1">'Finished Pdt'!$D$4:$Y$291</definedName>
    <definedName name="Z_128E3542_BE10_4C27_BB0F_559183F503A3_.wvu.FilterData" localSheetId="0" hidden="1">Statemnt!$D$3:$BC$3</definedName>
    <definedName name="Z_1CCA264A_8DE4_4C1E_9201_DDEF015560B6_.wvu.Cols" localSheetId="2" hidden="1">'Finished Pdt'!$A:$A</definedName>
    <definedName name="Z_1CCA264A_8DE4_4C1E_9201_DDEF015560B6_.wvu.Cols" localSheetId="0" hidden="1">Statemnt!#REF!</definedName>
    <definedName name="Z_1CCA264A_8DE4_4C1E_9201_DDEF015560B6_.wvu.FilterData" localSheetId="2" hidden="1">'Finished Pdt'!$D$4:$Y$291</definedName>
    <definedName name="Z_1CCA264A_8DE4_4C1E_9201_DDEF015560B6_.wvu.FilterData" localSheetId="0" hidden="1">Statemnt!$D$3:$BC$28</definedName>
    <definedName name="Z_1CCA264A_8DE4_4C1E_9201_DDEF015560B6_.wvu.Rows" localSheetId="0" hidden="1">Statemnt!$29:$30</definedName>
    <definedName name="Z_1E1A3D13_3C9B_419A_BA9F_E605EBBC102D_.wvu.Cols" localSheetId="2" hidden="1">'Finished Pdt'!$A:$A</definedName>
    <definedName name="Z_1E1A3D13_3C9B_419A_BA9F_E605EBBC102D_.wvu.Cols" localSheetId="0" hidden="1">Statemnt!#REF!</definedName>
    <definedName name="Z_1E1A3D13_3C9B_419A_BA9F_E605EBBC102D_.wvu.FilterData" localSheetId="2" hidden="1">'Finished Pdt'!$D$4:$Y$291</definedName>
    <definedName name="Z_1E1A3D13_3C9B_419A_BA9F_E605EBBC102D_.wvu.FilterData" localSheetId="0" hidden="1">Statemnt!$D$3:$BC$28</definedName>
    <definedName name="Z_1E1A3D13_3C9B_419A_BA9F_E605EBBC102D_.wvu.Rows" localSheetId="0" hidden="1">Statemnt!$29:$30</definedName>
    <definedName name="Z_3AAB7410_7B2F_40C6_B424_B0A1CCD3D489_.wvu.FilterData" localSheetId="2" hidden="1">'Finished Pdt'!$D$4:$Y$291</definedName>
    <definedName name="Z_3AAB7410_7B2F_40C6_B424_B0A1CCD3D489_.wvu.FilterData" localSheetId="0" hidden="1">Statemnt!$D$3:$BC$28</definedName>
    <definedName name="Z_44787F48_BD86_467C_BC67_0C9123DF55EC_.wvu.FilterData" localSheetId="2" hidden="1">'Finished Pdt'!$D$4:$Y$291</definedName>
    <definedName name="Z_44787F48_BD86_467C_BC67_0C9123DF55EC_.wvu.FilterData" localSheetId="0" hidden="1">Statemnt!$D$3:$BC$3</definedName>
    <definedName name="Z_549A4CDD_6664_4AEE_A598_EEF191D13C66_.wvu.FilterData" localSheetId="2" hidden="1">'Finished Pdt'!$D$4:$Y$291</definedName>
    <definedName name="Z_549A4CDD_6664_4AEE_A598_EEF191D13C66_.wvu.FilterData" localSheetId="0" hidden="1">Statemnt!$D$3:$BC$3</definedName>
    <definedName name="Z_7319CA8B_FC54_4FCE_B08A_08D83A1B73B2_.wvu.FilterData" localSheetId="2" hidden="1">'Finished Pdt'!$D$4:$Y$291</definedName>
    <definedName name="Z_7319CA8B_FC54_4FCE_B08A_08D83A1B73B2_.wvu.FilterData" localSheetId="0" hidden="1">Statemnt!$D$3:$BC$28</definedName>
    <definedName name="Z_775CF0F3_B73D_4B8E_AF0B_4A5EE29B56E8_.wvu.Cols" localSheetId="2" hidden="1">'Finished Pdt'!$A:$A</definedName>
    <definedName name="Z_775CF0F3_B73D_4B8E_AF0B_4A5EE29B56E8_.wvu.Cols" localSheetId="0" hidden="1">Statemnt!#REF!</definedName>
    <definedName name="Z_775CF0F3_B73D_4B8E_AF0B_4A5EE29B56E8_.wvu.FilterData" localSheetId="2" hidden="1">'Finished Pdt'!$D$4:$Y$291</definedName>
    <definedName name="Z_775CF0F3_B73D_4B8E_AF0B_4A5EE29B56E8_.wvu.FilterData" localSheetId="0" hidden="1">Statemnt!$D$3:$BC$3</definedName>
    <definedName name="Z_775CF0F3_B73D_4B8E_AF0B_4A5EE29B56E8_.wvu.Rows" localSheetId="0" hidden="1">Statemnt!$29:$30</definedName>
    <definedName name="Z_81D8C271_5C1F_4F07_B560_A317A4C9A4B3_.wvu.Cols" localSheetId="0" hidden="1">Statemnt!#REF!</definedName>
    <definedName name="Z_81D8C271_5C1F_4F07_B560_A317A4C9A4B3_.wvu.FilterData" localSheetId="2" hidden="1">'Finished Pdt'!$D$4:$Y$291</definedName>
    <definedName name="Z_81D8C271_5C1F_4F07_B560_A317A4C9A4B3_.wvu.FilterData" localSheetId="0" hidden="1">Statemnt!$D$3:$BC$3</definedName>
    <definedName name="Z_862CA7B8_A853_4BD4_B365_5F8E85ABC686_.wvu.FilterData" localSheetId="2" hidden="1">'Finished Pdt'!$D$4:$Y$291</definedName>
    <definedName name="Z_862CA7B8_A853_4BD4_B365_5F8E85ABC686_.wvu.FilterData" localSheetId="0" hidden="1">Statemnt!$D$3:$BC$3</definedName>
    <definedName name="Z_AC447D51_2C5A_4996_B945_C2DA799C709F_.wvu.Cols" localSheetId="0" hidden="1">Statemnt!#REF!</definedName>
    <definedName name="Z_AC447D51_2C5A_4996_B945_C2DA799C709F_.wvu.FilterData" localSheetId="2" hidden="1">'Finished Pdt'!$D$4:$Y$291</definedName>
    <definedName name="Z_AC447D51_2C5A_4996_B945_C2DA799C709F_.wvu.FilterData" localSheetId="0" hidden="1">Statemnt!$D$3:$BC$3</definedName>
    <definedName name="Z_CA38701A_88DC_4073_9491_C17F9BC12D86_.wvu.Cols" localSheetId="2" hidden="1">'Finished Pdt'!$A:$A</definedName>
    <definedName name="Z_CA38701A_88DC_4073_9491_C17F9BC12D86_.wvu.Cols" localSheetId="0" hidden="1">Statemnt!#REF!</definedName>
    <definedName name="Z_CA38701A_88DC_4073_9491_C17F9BC12D86_.wvu.FilterData" localSheetId="2" hidden="1">'Finished Pdt'!$D$4:$Y$291</definedName>
    <definedName name="Z_CA38701A_88DC_4073_9491_C17F9BC12D86_.wvu.FilterData" localSheetId="0" hidden="1">Statemnt!$D$3:$BC$3</definedName>
    <definedName name="Z_CA38701A_88DC_4073_9491_C17F9BC12D86_.wvu.Rows" localSheetId="0" hidden="1">Statemnt!$29:$30</definedName>
    <definedName name="Z_D74FECA1_E3F6_4870_A7B4_B7F97B31A195_.wvu.FilterData" localSheetId="2" hidden="1">'Finished Pdt'!$D$4:$Y$291</definedName>
    <definedName name="Z_D74FECA1_E3F6_4870_A7B4_B7F97B31A195_.wvu.FilterData" localSheetId="0" hidden="1">Statemnt!$D$3:$BC$3</definedName>
    <definedName name="Z_E5C77963_C354_44D2_9FF5_989599DD76B5_.wvu.Cols" localSheetId="2" hidden="1">'Finished Pdt'!$M:$O</definedName>
    <definedName name="Z_E5C77963_C354_44D2_9FF5_989599DD76B5_.wvu.FilterData" localSheetId="2" hidden="1">'Finished Pdt'!$D$4:$Y$291</definedName>
    <definedName name="Z_E5C77963_C354_44D2_9FF5_989599DD76B5_.wvu.FilterData" localSheetId="0" hidden="1">Statemnt!$D$3:$BC$28</definedName>
    <definedName name="Z_ED728C8F_A3B2_45FF_82BF_B0311FCF10C8_.wvu.Cols" localSheetId="2" hidden="1">'Finished Pdt'!$A:$A</definedName>
    <definedName name="Z_ED728C8F_A3B2_45FF_82BF_B0311FCF10C8_.wvu.Cols" localSheetId="0" hidden="1">Statemnt!#REF!</definedName>
    <definedName name="Z_ED728C8F_A3B2_45FF_82BF_B0311FCF10C8_.wvu.FilterData" localSheetId="2" hidden="1">'Finished Pdt'!$D$4:$Y$291</definedName>
    <definedName name="Z_ED728C8F_A3B2_45FF_82BF_B0311FCF10C8_.wvu.FilterData" localSheetId="0" hidden="1">Statemnt!$D$3:$BC$28</definedName>
    <definedName name="Z_ED728C8F_A3B2_45FF_82BF_B0311FCF10C8_.wvu.Rows" localSheetId="0" hidden="1">Statemnt!$29:$30</definedName>
    <definedName name="Z_F6221BCE_F9AC_4977_8232_D6EAA45A7D52_.wvu.Cols" localSheetId="2" hidden="1">'Finished Pdt'!$A:$A</definedName>
    <definedName name="Z_F6221BCE_F9AC_4977_8232_D6EAA45A7D52_.wvu.Cols" localSheetId="0" hidden="1">Statemnt!#REF!</definedName>
    <definedName name="Z_F6221BCE_F9AC_4977_8232_D6EAA45A7D52_.wvu.FilterData" localSheetId="2" hidden="1">'Finished Pdt'!$D$4:$Y$291</definedName>
    <definedName name="Z_F6221BCE_F9AC_4977_8232_D6EAA45A7D52_.wvu.FilterData" localSheetId="0" hidden="1">Statemnt!$D$3:$BC$3</definedName>
    <definedName name="Z_F6221BCE_F9AC_4977_8232_D6EAA45A7D52_.wvu.Rows" localSheetId="0" hidden="1">Statemnt!$29:$30</definedName>
    <definedName name="Z_FD06B62E_2595_4242_BB4B_CFEEC5AB892C_.wvu.Cols" localSheetId="0" hidden="1">Statemnt!#REF!</definedName>
    <definedName name="Z_FD06B62E_2595_4242_BB4B_CFEEC5AB892C_.wvu.FilterData" localSheetId="2" hidden="1">'Finished Pdt'!$D$4:$Y$291</definedName>
    <definedName name="Z_FD06B62E_2595_4242_BB4B_CFEEC5AB892C_.wvu.FilterData" localSheetId="0" hidden="1">Statemnt!$D$3:$BC$3</definedName>
  </definedNames>
  <calcPr calcId="152511"/>
  <customWorkbookViews>
    <customWorkbookView name="Subhasis Das - Personal View" guid="{1CCA264A-8DE4-4C1E-9201-DDEF015560B6}" mergeInterval="0" changesSavedWin="1" personalView="1" maximized="1" xWindow="1" yWindow="1" windowWidth="1366" windowHeight="521" tabRatio="809" activeSheetId="3"/>
    <customWorkbookView name="MENDINE6 - Personal View" guid="{F6221BCE-F9AC-4977-8232-D6EAA45A7D52}" mergeInterval="0" personalView="1" maximized="1" windowWidth="1020" windowHeight="596" tabRatio="528" activeSheetId="4"/>
    <customWorkbookView name="Mendine - Personal View" guid="{CA38701A-88DC-4073-9491-C17F9BC12D86}" mergeInterval="0" changesSavedWin="1" personalView="1" maximized="1" windowWidth="1219" windowHeight="596" tabRatio="528" activeSheetId="2"/>
    <customWorkbookView name="aaa - Personal View" guid="{128E3542-BE10-4C27-BB0F-559183F503A3}" mergeInterval="0" changesSavedWin="1" personalView="1" maximized="1" windowWidth="1020" windowHeight="570" tabRatio="673" activeSheetId="1"/>
    <customWorkbookView name="soumya - Personal View" guid="{44787F48-BD86-467C-BC67-0C9123DF55EC}" mergeInterval="0" personalView="1" maximized="1" xWindow="1" yWindow="1" windowWidth="1024" windowHeight="505" tabRatio="673" activeSheetId="3"/>
    <customWorkbookView name="user - Personal View" guid="{D74FECA1-E3F6-4870-A7B4-B7F97B31A195}" mergeInterval="0" personalView="1" maximized="1" windowWidth="1362" windowHeight="570" tabRatio="673" activeSheetId="1"/>
    <customWorkbookView name="Mendine003 - Personal View" guid="{7319CA8B-FC54-4FCE-B08A-08D83A1B73B2}" mergeInterval="0" personalView="1" maximized="1" windowWidth="1157" windowHeight="596" tabRatio="673" activeSheetId="1"/>
    <customWorkbookView name="admin - Personal View" guid="{3AAB7410-7B2F-40C6-B424-B0A1CCD3D489}" mergeInterval="0" changesSavedWin="1" personalView="1" maximized="1" windowWidth="1020" windowHeight="596" tabRatio="673" activeSheetId="3"/>
    <customWorkbookView name="mendine2 - Personal View" guid="{E5C77963-C354-44D2-9FF5-989599DD76B5}" mergeInterval="0" personalView="1" maximized="1" windowWidth="1020" windowHeight="596" tabRatio="673" activeSheetId="1"/>
    <customWorkbookView name="Avi - Personal View" guid="{549A4CDD-6664-4AEE-A598-EEF191D13C66}" mergeInterval="0" changesSavedWin="1" personalView="1" maximized="1" windowWidth="1020" windowHeight="605" tabRatio="673" activeSheetId="3"/>
    <customWorkbookView name="mendine9 - Personal View" guid="{0D6D01B5-83A8-41C3-A0C2-576F65F86A1D}" mergeInterval="0" personalView="1" maximized="1" windowWidth="1020" windowHeight="596" tabRatio="673" activeSheetId="3"/>
    <customWorkbookView name="Saifuddin_2 - Personal View" guid="{862CA7B8-A853-4BD4-B365-5F8E85ABC686}" mergeInterval="0" personalView="1" maximized="1" windowWidth="1020" windowHeight="543" tabRatio="673" activeSheetId="4"/>
    <customWorkbookView name="Subha - Personal View" guid="{AC447D51-2C5A-4996-B945-C2DA799C709F}" mergeInterval="0" changesSavedWin="1" personalView="1" maximized="1" xWindow="1" yWindow="1" windowWidth="1366" windowHeight="550" tabRatio="673" activeSheetId="4"/>
    <customWorkbookView name="user_2 - Personal View" guid="{81D8C271-5C1F-4F07-B560-A317A4C9A4B3}" mergeInterval="0" personalView="1" maximized="1" windowWidth="1276" windowHeight="548" tabRatio="673" activeSheetId="2"/>
    <customWorkbookView name="P.B.Chakroborty - Personal View" guid="{FD06B62E-2595-4242-BB4B-CFEEC5AB892C}" mergeInterval="0" personalView="1" maximized="1" xWindow="1" yWindow="1" windowWidth="1020" windowHeight="547" tabRatio="673" activeSheetId="1"/>
    <customWorkbookView name="Mendine45 - Personal View" guid="{775CF0F3-B73D-4B8E-AF0B-4A5EE29B56E8}" mergeInterval="0" personalView="1" xWindow="-39" yWindow="24" windowWidth="781" windowHeight="468" tabRatio="528" activeSheetId="4"/>
    <customWorkbookView name="mendine 3 - Personal View" guid="{1E1A3D13-3C9B-419A-BA9F-E605EBBC102D}" mergeInterval="0" personalView="1" maximized="1" windowWidth="1020" windowHeight="605" tabRatio="528" activeSheetId="2"/>
    <customWorkbookView name="mdlaptop - Personal View" guid="{ED728C8F-A3B2-45FF-82BF-B0311FCF10C8}" mergeInterval="0" personalView="1" maximized="1" xWindow="1" yWindow="1" windowWidth="1020" windowHeight="547" tabRatio="809" activeSheetId="2"/>
  </customWorkbookViews>
</workbook>
</file>

<file path=xl/calcChain.xml><?xml version="1.0" encoding="utf-8"?>
<calcChain xmlns="http://schemas.openxmlformats.org/spreadsheetml/2006/main">
  <c r="O56" i="2" l="1"/>
  <c r="AK57" i="2" l="1"/>
  <c r="AT57" i="2"/>
  <c r="AB57" i="2"/>
  <c r="R57" i="2"/>
  <c r="Q57" i="2"/>
  <c r="N57" i="2" s="1"/>
  <c r="P5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M57" i="2" l="1"/>
  <c r="O57" i="2"/>
  <c r="L57" i="2" s="1"/>
  <c r="H57" i="2"/>
  <c r="AK56" i="2"/>
  <c r="Q56" i="2" s="1"/>
  <c r="AT56" i="2"/>
  <c r="R56" i="2" s="1"/>
  <c r="AK45" i="2"/>
  <c r="Q45" i="2" s="1"/>
  <c r="AT45" i="2"/>
  <c r="R45" i="2" s="1"/>
  <c r="AK46" i="2"/>
  <c r="AT46" i="2"/>
  <c r="AK47" i="2"/>
  <c r="AT47" i="2"/>
  <c r="R47" i="2" s="1"/>
  <c r="AK48" i="2"/>
  <c r="Q48" i="2" s="1"/>
  <c r="AT48" i="2"/>
  <c r="R48" i="2" s="1"/>
  <c r="AK49" i="2"/>
  <c r="Q49" i="2" s="1"/>
  <c r="AT49" i="2"/>
  <c r="R49" i="2" s="1"/>
  <c r="AK50" i="2"/>
  <c r="Q50" i="2" s="1"/>
  <c r="AT50" i="2"/>
  <c r="R50" i="2" s="1"/>
  <c r="AK51" i="2"/>
  <c r="Q51" i="2" s="1"/>
  <c r="AT51" i="2"/>
  <c r="R51" i="2" s="1"/>
  <c r="AK52" i="2"/>
  <c r="AT52" i="2"/>
  <c r="R52" i="2" s="1"/>
  <c r="AK53" i="2"/>
  <c r="Q53" i="2" s="1"/>
  <c r="N53" i="2" s="1"/>
  <c r="M53" i="2" s="1"/>
  <c r="H53" i="2" s="1"/>
  <c r="AT53" i="2"/>
  <c r="R53" i="2" s="1"/>
  <c r="AK54" i="2"/>
  <c r="Q54" i="2" s="1"/>
  <c r="AT54" i="2"/>
  <c r="R54" i="2" s="1"/>
  <c r="AK55" i="2"/>
  <c r="Q55" i="2" s="1"/>
  <c r="N55" i="2" s="1"/>
  <c r="M55" i="2" s="1"/>
  <c r="H55" i="2" s="1"/>
  <c r="AT55" i="2"/>
  <c r="R55" i="2" s="1"/>
  <c r="AB56" i="2"/>
  <c r="AB45" i="2"/>
  <c r="AB46" i="2"/>
  <c r="P46" i="2" s="1"/>
  <c r="O46" i="2" s="1"/>
  <c r="AB47" i="2"/>
  <c r="P47" i="2" s="1"/>
  <c r="O47" i="2" s="1"/>
  <c r="AB48" i="2"/>
  <c r="P48" i="2" s="1"/>
  <c r="AB49" i="2"/>
  <c r="P49" i="2" s="1"/>
  <c r="O49" i="2" s="1"/>
  <c r="AB50" i="2"/>
  <c r="P50" i="2" s="1"/>
  <c r="O50" i="2" s="1"/>
  <c r="L50" i="2" s="1"/>
  <c r="AB51" i="2"/>
  <c r="P51" i="2" s="1"/>
  <c r="M51" i="2" s="1"/>
  <c r="H51" i="2" s="1"/>
  <c r="AB52" i="2"/>
  <c r="P52" i="2" s="1"/>
  <c r="AB53" i="2"/>
  <c r="P53" i="2" s="1"/>
  <c r="AB54" i="2"/>
  <c r="P54" i="2" s="1"/>
  <c r="AB55" i="2"/>
  <c r="P55" i="2" s="1"/>
  <c r="O55" i="2" s="1"/>
  <c r="R46" i="2"/>
  <c r="L54" i="2"/>
  <c r="Q46" i="2"/>
  <c r="Q47" i="2"/>
  <c r="N49" i="2"/>
  <c r="N50" i="2"/>
  <c r="N54" i="2"/>
  <c r="M54" i="2" s="1"/>
  <c r="N56" i="2"/>
  <c r="M56" i="2" s="1"/>
  <c r="H56" i="2" s="1"/>
  <c r="P45" i="2"/>
  <c r="O45" i="2" s="1"/>
  <c r="N51" i="2"/>
  <c r="O51" i="2" l="1"/>
  <c r="L51" i="2" s="1"/>
  <c r="M50" i="2"/>
  <c r="H50" i="2" s="1"/>
  <c r="O53" i="2"/>
  <c r="J53" i="2" s="1"/>
  <c r="N52" i="2"/>
  <c r="Q52" i="2"/>
  <c r="J56" i="2"/>
  <c r="J55" i="2"/>
  <c r="J54" i="2"/>
  <c r="L49" i="2"/>
  <c r="L55" i="2"/>
  <c r="M49" i="2"/>
  <c r="H49" i="2" s="1"/>
  <c r="L52" i="2"/>
  <c r="M52" i="2"/>
  <c r="H52" i="2" s="1"/>
  <c r="L53" i="2" l="1"/>
  <c r="J48" i="2"/>
  <c r="J46" i="2"/>
  <c r="J45" i="2"/>
  <c r="J47" i="2"/>
  <c r="N46" i="2"/>
  <c r="L46" i="2" s="1"/>
  <c r="N47" i="2"/>
  <c r="N48" i="2"/>
  <c r="N45" i="2"/>
  <c r="H46" i="2"/>
  <c r="H47" i="2"/>
  <c r="H48" i="2"/>
  <c r="H45" i="2"/>
  <c r="L48" i="2" l="1"/>
  <c r="L47" i="2"/>
  <c r="L45" i="2"/>
  <c r="H23" i="5" l="1"/>
  <c r="H24" i="5"/>
  <c r="H25" i="5"/>
  <c r="H26" i="5"/>
  <c r="J26" i="5" s="1"/>
  <c r="N36" i="2" s="1"/>
  <c r="H27" i="5"/>
  <c r="H28" i="5"/>
  <c r="J28" i="5" s="1"/>
  <c r="N38" i="2" s="1"/>
  <c r="J23" i="5"/>
  <c r="N33" i="2" s="1"/>
  <c r="J24" i="5"/>
  <c r="N34" i="2" s="1"/>
  <c r="N43" i="2"/>
  <c r="N41" i="2"/>
  <c r="N42" i="2"/>
  <c r="N40" i="2"/>
  <c r="O35" i="2" l="1"/>
  <c r="AT40" i="2" l="1"/>
  <c r="R40" i="2" s="1"/>
  <c r="AT41" i="2"/>
  <c r="R41" i="2" s="1"/>
  <c r="AT42" i="2"/>
  <c r="R42" i="2" s="1"/>
  <c r="AT43" i="2"/>
  <c r="R43" i="2" s="1"/>
  <c r="AT44" i="2"/>
  <c r="R44" i="2" s="1"/>
  <c r="AK40" i="2"/>
  <c r="Q40" i="2" s="1"/>
  <c r="AK41" i="2"/>
  <c r="Q41" i="2" s="1"/>
  <c r="AK42" i="2"/>
  <c r="Q42" i="2" s="1"/>
  <c r="AK43" i="2"/>
  <c r="Q43" i="2" s="1"/>
  <c r="AK44" i="2"/>
  <c r="Q44" i="2" s="1"/>
  <c r="AB40" i="2"/>
  <c r="AB41" i="2"/>
  <c r="AB42" i="2"/>
  <c r="AB43" i="2"/>
  <c r="AB44" i="2"/>
  <c r="N27" i="2" l="1"/>
  <c r="N28" i="2"/>
  <c r="N21" i="2"/>
  <c r="N22" i="2"/>
  <c r="N5" i="2"/>
  <c r="O41" i="2"/>
  <c r="P42" i="2"/>
  <c r="O42" i="2" s="1"/>
  <c r="O40" i="2"/>
  <c r="P44" i="2"/>
  <c r="O43" i="2" l="1"/>
  <c r="L42" i="2"/>
  <c r="H38" i="2"/>
  <c r="L40" i="2"/>
  <c r="L41" i="2"/>
  <c r="J42" i="2"/>
  <c r="J41" i="2"/>
  <c r="J40" i="2"/>
  <c r="H43" i="2"/>
  <c r="H41" i="2"/>
  <c r="H40" i="2"/>
  <c r="J44" i="2" l="1"/>
  <c r="J52" i="2"/>
  <c r="J51" i="2"/>
  <c r="J50" i="2"/>
  <c r="J49" i="2"/>
  <c r="L43" i="2"/>
  <c r="J43" i="2"/>
  <c r="H42" i="2"/>
  <c r="AB35" i="2"/>
  <c r="AB36" i="2"/>
  <c r="AB37" i="2"/>
  <c r="AB38" i="2"/>
  <c r="AB39" i="2"/>
  <c r="AK35" i="2"/>
  <c r="Q35" i="2" s="1"/>
  <c r="AK36" i="2"/>
  <c r="Q36" i="2" s="1"/>
  <c r="AK37" i="2"/>
  <c r="Q37" i="2" s="1"/>
  <c r="AK38" i="2"/>
  <c r="Q38" i="2" s="1"/>
  <c r="AK39" i="2"/>
  <c r="Q39" i="2" s="1"/>
  <c r="AT39" i="2"/>
  <c r="R39" i="2" s="1"/>
  <c r="AT35" i="2"/>
  <c r="R35" i="2" s="1"/>
  <c r="AT36" i="2"/>
  <c r="R36" i="2" s="1"/>
  <c r="AT37" i="2"/>
  <c r="R37" i="2" s="1"/>
  <c r="AT38" i="2"/>
  <c r="R38" i="2" s="1"/>
  <c r="H36" i="2"/>
  <c r="H37" i="2"/>
  <c r="J25" i="5" l="1"/>
  <c r="N35" i="2" s="1"/>
  <c r="J27" i="5"/>
  <c r="N37" i="2" s="1"/>
  <c r="P36" i="2"/>
  <c r="P37" i="2"/>
  <c r="H35" i="2" l="1"/>
  <c r="O37" i="2"/>
  <c r="J37" i="2" s="1"/>
  <c r="O36" i="2"/>
  <c r="J36" i="2" s="1"/>
  <c r="O38" i="2"/>
  <c r="J39" i="2" s="1"/>
  <c r="J35" i="2"/>
  <c r="L37" i="2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L35" i="2" l="1"/>
  <c r="L36" i="2"/>
  <c r="L38" i="2"/>
  <c r="J38" i="2"/>
  <c r="H34" i="2" l="1"/>
  <c r="A269" i="4"/>
  <c r="R269" i="4"/>
  <c r="A234" i="4"/>
  <c r="R234" i="4"/>
  <c r="A199" i="4"/>
  <c r="R199" i="4"/>
  <c r="A163" i="4"/>
  <c r="R163" i="4"/>
  <c r="A127" i="4"/>
  <c r="R127" i="4"/>
  <c r="A91" i="4"/>
  <c r="R91" i="4"/>
  <c r="A55" i="4"/>
  <c r="A19" i="4"/>
  <c r="R19" i="4"/>
  <c r="H33" i="2" l="1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8" i="4"/>
  <c r="A9" i="4"/>
  <c r="A40" i="4"/>
  <c r="A41" i="4"/>
  <c r="A42" i="4"/>
  <c r="A43" i="4"/>
  <c r="A46" i="4"/>
  <c r="A47" i="4"/>
  <c r="A48" i="4"/>
  <c r="A49" i="4"/>
  <c r="A52" i="4"/>
  <c r="A53" i="4"/>
  <c r="A50" i="4"/>
  <c r="A54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44" i="4"/>
  <c r="A45" i="4"/>
  <c r="A77" i="4"/>
  <c r="A76" i="4"/>
  <c r="A78" i="4"/>
  <c r="A79" i="4"/>
  <c r="A82" i="4"/>
  <c r="A83" i="4"/>
  <c r="A84" i="4"/>
  <c r="A85" i="4"/>
  <c r="A88" i="4"/>
  <c r="A89" i="4"/>
  <c r="A86" i="4"/>
  <c r="A90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80" i="4"/>
  <c r="A81" i="4"/>
  <c r="A113" i="4"/>
  <c r="A112" i="4"/>
  <c r="A114" i="4"/>
  <c r="A115" i="4"/>
  <c r="A118" i="4"/>
  <c r="A119" i="4"/>
  <c r="A120" i="4"/>
  <c r="A121" i="4"/>
  <c r="A124" i="4"/>
  <c r="A125" i="4"/>
  <c r="A122" i="4"/>
  <c r="A126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16" i="4"/>
  <c r="A117" i="4"/>
  <c r="A150" i="4"/>
  <c r="A149" i="4"/>
  <c r="A151" i="4"/>
  <c r="A152" i="4"/>
  <c r="A155" i="4"/>
  <c r="A156" i="4"/>
  <c r="A157" i="4"/>
  <c r="A158" i="4"/>
  <c r="A161" i="4"/>
  <c r="A162" i="4"/>
  <c r="A159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53" i="4"/>
  <c r="A154" i="4"/>
  <c r="A185" i="4"/>
  <c r="A184" i="4"/>
  <c r="A186" i="4"/>
  <c r="A187" i="4"/>
  <c r="A190" i="4"/>
  <c r="A191" i="4"/>
  <c r="A192" i="4"/>
  <c r="A193" i="4"/>
  <c r="A198" i="4"/>
  <c r="A196" i="4"/>
  <c r="A194" i="4"/>
  <c r="A197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188" i="4"/>
  <c r="A189" i="4"/>
  <c r="A220" i="4"/>
  <c r="A221" i="4"/>
  <c r="A222" i="4"/>
  <c r="A225" i="4"/>
  <c r="A226" i="4"/>
  <c r="A227" i="4"/>
  <c r="A228" i="4"/>
  <c r="A231" i="4"/>
  <c r="A232" i="4"/>
  <c r="A229" i="4"/>
  <c r="A233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23" i="4"/>
  <c r="A224" i="4"/>
  <c r="A255" i="4"/>
  <c r="A256" i="4"/>
  <c r="A257" i="4"/>
  <c r="A260" i="4"/>
  <c r="A261" i="4"/>
  <c r="A262" i="4"/>
  <c r="A263" i="4"/>
  <c r="A266" i="4"/>
  <c r="A267" i="4"/>
  <c r="A264" i="4"/>
  <c r="A268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58" i="4"/>
  <c r="A259" i="4"/>
  <c r="A15" i="4"/>
  <c r="A51" i="4"/>
  <c r="A87" i="4"/>
  <c r="A123" i="4"/>
  <c r="A160" i="4"/>
  <c r="A195" i="4"/>
  <c r="A230" i="4"/>
  <c r="A18" i="4"/>
  <c r="A20" i="4"/>
  <c r="A21" i="4"/>
  <c r="A22" i="4"/>
  <c r="A23" i="4"/>
  <c r="A24" i="4"/>
  <c r="A25" i="4"/>
  <c r="A26" i="4"/>
  <c r="A4" i="4"/>
  <c r="A6" i="4"/>
  <c r="A7" i="4"/>
  <c r="A10" i="4"/>
  <c r="A11" i="4"/>
  <c r="A12" i="4"/>
  <c r="A13" i="4"/>
  <c r="A16" i="4"/>
  <c r="A17" i="4"/>
  <c r="A14" i="4"/>
  <c r="H22" i="5" l="1"/>
  <c r="J22" i="5" s="1"/>
  <c r="N32" i="2" s="1"/>
  <c r="H32" i="2" l="1"/>
  <c r="R264" i="4"/>
  <c r="R229" i="4"/>
  <c r="R194" i="4"/>
  <c r="R159" i="4"/>
  <c r="R122" i="4"/>
  <c r="R86" i="4"/>
  <c r="R14" i="4"/>
  <c r="O30" i="2" l="1"/>
  <c r="O31" i="2"/>
  <c r="O29" i="2"/>
  <c r="A290" i="4" l="1"/>
  <c r="A291" i="4"/>
  <c r="R290" i="4"/>
  <c r="R291" i="4"/>
  <c r="R273" i="4" l="1"/>
  <c r="R223" i="4"/>
  <c r="R224" i="4"/>
  <c r="R238" i="4"/>
  <c r="R188" i="4"/>
  <c r="R189" i="4"/>
  <c r="R203" i="4"/>
  <c r="R153" i="4"/>
  <c r="R154" i="4"/>
  <c r="R167" i="4"/>
  <c r="R116" i="4"/>
  <c r="R117" i="4"/>
  <c r="R131" i="4"/>
  <c r="R81" i="4"/>
  <c r="R80" i="4"/>
  <c r="R95" i="4"/>
  <c r="R8" i="4" l="1"/>
  <c r="R9" i="4"/>
  <c r="R23" i="4"/>
  <c r="H12" i="5"/>
  <c r="J12" i="5" s="1"/>
  <c r="N16" i="2" s="1"/>
  <c r="R133" i="4"/>
  <c r="R169" i="4"/>
  <c r="R205" i="4"/>
  <c r="R240" i="4"/>
  <c r="R275" i="4"/>
  <c r="R97" i="4"/>
  <c r="R25" i="4"/>
  <c r="H16" i="2" l="1"/>
  <c r="H21" i="5" l="1"/>
  <c r="J21" i="5" s="1"/>
  <c r="N31" i="2" s="1"/>
  <c r="L31" i="2" l="1"/>
  <c r="H31" i="2"/>
  <c r="J31" i="2"/>
  <c r="B4" i="4"/>
  <c r="R4" i="4"/>
  <c r="R266" i="4" l="1"/>
  <c r="R267" i="4"/>
  <c r="R232" i="4"/>
  <c r="R231" i="4"/>
  <c r="R196" i="4"/>
  <c r="R184" i="4"/>
  <c r="R161" i="4"/>
  <c r="R149" i="4"/>
  <c r="R112" i="4"/>
  <c r="R89" i="4"/>
  <c r="R88" i="4"/>
  <c r="R76" i="4"/>
  <c r="R17" i="4"/>
  <c r="R197" i="4" l="1"/>
  <c r="R16" i="4"/>
  <c r="A265" i="4" l="1"/>
  <c r="R258" i="4"/>
  <c r="R259" i="4"/>
  <c r="R15" i="4"/>
  <c r="R87" i="4"/>
  <c r="R123" i="4"/>
  <c r="R160" i="4"/>
  <c r="R195" i="4"/>
  <c r="R230" i="4"/>
  <c r="R265" i="4"/>
  <c r="H5" i="5"/>
  <c r="R146" i="4" l="1"/>
  <c r="R124" i="4"/>
  <c r="R125" i="4"/>
  <c r="H20" i="5" l="1"/>
  <c r="J20" i="5" s="1"/>
  <c r="N30" i="2" s="1"/>
  <c r="R288" i="4"/>
  <c r="R289" i="4"/>
  <c r="R287" i="4"/>
  <c r="R277" i="4"/>
  <c r="R278" i="4"/>
  <c r="R271" i="4"/>
  <c r="R260" i="4"/>
  <c r="R255" i="4"/>
  <c r="R253" i="4"/>
  <c r="R254" i="4"/>
  <c r="R252" i="4"/>
  <c r="R242" i="4"/>
  <c r="R243" i="4"/>
  <c r="R236" i="4"/>
  <c r="R225" i="4"/>
  <c r="R220" i="4"/>
  <c r="R218" i="4"/>
  <c r="R219" i="4"/>
  <c r="R217" i="4"/>
  <c r="R207" i="4"/>
  <c r="R208" i="4"/>
  <c r="R201" i="4"/>
  <c r="R190" i="4"/>
  <c r="R185" i="4"/>
  <c r="R182" i="4"/>
  <c r="R183" i="4"/>
  <c r="R181" i="4"/>
  <c r="R171" i="4"/>
  <c r="R172" i="4"/>
  <c r="R165" i="4"/>
  <c r="R155" i="4"/>
  <c r="R150" i="4"/>
  <c r="R147" i="4"/>
  <c r="R148" i="4"/>
  <c r="R145" i="4"/>
  <c r="R135" i="4"/>
  <c r="R136" i="4"/>
  <c r="R129" i="4"/>
  <c r="R118" i="4"/>
  <c r="R113" i="4"/>
  <c r="R110" i="4"/>
  <c r="R111" i="4"/>
  <c r="R109" i="4"/>
  <c r="R99" i="4"/>
  <c r="R100" i="4"/>
  <c r="R93" i="4"/>
  <c r="R82" i="4"/>
  <c r="R77" i="4"/>
  <c r="H27" i="2"/>
  <c r="H19" i="5"/>
  <c r="J19" i="5" s="1"/>
  <c r="A4" i="2"/>
  <c r="H5" i="2"/>
  <c r="R5" i="4"/>
  <c r="R6" i="4"/>
  <c r="R7" i="4"/>
  <c r="R10" i="4"/>
  <c r="R11" i="4"/>
  <c r="R12" i="4"/>
  <c r="R13" i="4"/>
  <c r="R18" i="4"/>
  <c r="R20" i="4"/>
  <c r="R21" i="4"/>
  <c r="R22" i="4"/>
  <c r="R24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78" i="4"/>
  <c r="R79" i="4"/>
  <c r="R83" i="4"/>
  <c r="R84" i="4"/>
  <c r="R85" i="4"/>
  <c r="R90" i="4"/>
  <c r="R92" i="4"/>
  <c r="R94" i="4"/>
  <c r="R96" i="4"/>
  <c r="R98" i="4"/>
  <c r="R101" i="4"/>
  <c r="R102" i="4"/>
  <c r="R103" i="4"/>
  <c r="R104" i="4"/>
  <c r="R105" i="4"/>
  <c r="R106" i="4"/>
  <c r="R107" i="4"/>
  <c r="R108" i="4"/>
  <c r="R114" i="4"/>
  <c r="R115" i="4"/>
  <c r="R119" i="4"/>
  <c r="R120" i="4"/>
  <c r="R121" i="4"/>
  <c r="R126" i="4"/>
  <c r="R128" i="4"/>
  <c r="R130" i="4"/>
  <c r="R132" i="4"/>
  <c r="R134" i="4"/>
  <c r="R137" i="4"/>
  <c r="R138" i="4"/>
  <c r="R139" i="4"/>
  <c r="R140" i="4"/>
  <c r="R141" i="4"/>
  <c r="R142" i="4"/>
  <c r="R143" i="4"/>
  <c r="R144" i="4"/>
  <c r="R151" i="4"/>
  <c r="R152" i="4"/>
  <c r="R156" i="4"/>
  <c r="R157" i="4"/>
  <c r="R158" i="4"/>
  <c r="R162" i="4"/>
  <c r="R164" i="4"/>
  <c r="R166" i="4"/>
  <c r="R168" i="4"/>
  <c r="R170" i="4"/>
  <c r="R173" i="4"/>
  <c r="R174" i="4"/>
  <c r="R175" i="4"/>
  <c r="R176" i="4"/>
  <c r="R177" i="4"/>
  <c r="R178" i="4"/>
  <c r="R179" i="4"/>
  <c r="R180" i="4"/>
  <c r="R186" i="4"/>
  <c r="R187" i="4"/>
  <c r="R191" i="4"/>
  <c r="R192" i="4"/>
  <c r="R193" i="4"/>
  <c r="R198" i="4"/>
  <c r="R200" i="4"/>
  <c r="R202" i="4"/>
  <c r="R204" i="4"/>
  <c r="R206" i="4"/>
  <c r="R209" i="4"/>
  <c r="R210" i="4"/>
  <c r="R211" i="4"/>
  <c r="R212" i="4"/>
  <c r="R213" i="4"/>
  <c r="R214" i="4"/>
  <c r="R215" i="4"/>
  <c r="R216" i="4"/>
  <c r="R221" i="4"/>
  <c r="R222" i="4"/>
  <c r="R226" i="4"/>
  <c r="R227" i="4"/>
  <c r="R228" i="4"/>
  <c r="R233" i="4"/>
  <c r="R235" i="4"/>
  <c r="R237" i="4"/>
  <c r="R239" i="4"/>
  <c r="R241" i="4"/>
  <c r="R244" i="4"/>
  <c r="R245" i="4"/>
  <c r="R246" i="4"/>
  <c r="R247" i="4"/>
  <c r="R248" i="4"/>
  <c r="R249" i="4"/>
  <c r="R250" i="4"/>
  <c r="R251" i="4"/>
  <c r="R256" i="4"/>
  <c r="R257" i="4"/>
  <c r="R261" i="4"/>
  <c r="R262" i="4"/>
  <c r="R263" i="4"/>
  <c r="R268" i="4"/>
  <c r="R270" i="4"/>
  <c r="R272" i="4"/>
  <c r="R274" i="4"/>
  <c r="R276" i="4"/>
  <c r="R279" i="4"/>
  <c r="R280" i="4"/>
  <c r="R281" i="4"/>
  <c r="R282" i="4"/>
  <c r="R283" i="4"/>
  <c r="R284" i="4"/>
  <c r="R285" i="4"/>
  <c r="R286" i="4"/>
  <c r="H6" i="5"/>
  <c r="J6" i="5" s="1"/>
  <c r="N7" i="2" s="1"/>
  <c r="H7" i="5"/>
  <c r="J7" i="5" s="1"/>
  <c r="N10" i="2" s="1"/>
  <c r="H8" i="5"/>
  <c r="J8" i="5" s="1"/>
  <c r="N11" i="2" s="1"/>
  <c r="H9" i="5"/>
  <c r="J9" i="5" s="1"/>
  <c r="N12" i="2" s="1"/>
  <c r="H10" i="5"/>
  <c r="J10" i="5" s="1"/>
  <c r="N13" i="2" s="1"/>
  <c r="H11" i="5"/>
  <c r="J11" i="5" s="1"/>
  <c r="N15" i="2" s="1"/>
  <c r="H13" i="5"/>
  <c r="J13" i="5" s="1"/>
  <c r="N17" i="2" s="1"/>
  <c r="H14" i="5"/>
  <c r="J14" i="5" s="1"/>
  <c r="N18" i="2" s="1"/>
  <c r="H15" i="5"/>
  <c r="J15" i="5" s="1"/>
  <c r="H16" i="5"/>
  <c r="J16" i="5" s="1"/>
  <c r="H22" i="2" s="1"/>
  <c r="H17" i="5"/>
  <c r="J17" i="5" s="1"/>
  <c r="N23" i="2" s="1"/>
  <c r="H18" i="5"/>
  <c r="J18" i="5" s="1"/>
  <c r="N26" i="2" s="1"/>
  <c r="J5" i="5"/>
  <c r="N4" i="2" s="1"/>
  <c r="N29" i="2" l="1"/>
  <c r="L29" i="2" s="1"/>
  <c r="H20" i="2"/>
  <c r="N20" i="2"/>
  <c r="H17" i="2"/>
  <c r="H26" i="2"/>
  <c r="H12" i="2"/>
  <c r="H13" i="2"/>
  <c r="J29" i="2" l="1"/>
  <c r="H29" i="2"/>
  <c r="H30" i="2"/>
  <c r="L30" i="2"/>
  <c r="J30" i="2"/>
  <c r="H11" i="2" l="1"/>
  <c r="H4" i="2" l="1"/>
  <c r="A5" i="4" l="1"/>
  <c r="BB33" i="2" l="1"/>
  <c r="BA33" i="2"/>
  <c r="AZ33" i="2"/>
  <c r="AY33" i="2"/>
  <c r="AX33" i="2"/>
  <c r="AW33" i="2"/>
  <c r="AV33" i="2"/>
  <c r="AU33" i="2"/>
  <c r="BB32" i="2"/>
  <c r="AU32" i="2"/>
  <c r="AV32" i="2"/>
  <c r="AY32" i="2"/>
  <c r="AZ32" i="2"/>
  <c r="AW32" i="2"/>
  <c r="AX32" i="2"/>
  <c r="BA32" i="2"/>
  <c r="BB29" i="2"/>
  <c r="AV31" i="2"/>
  <c r="AW30" i="2"/>
  <c r="AX29" i="2"/>
  <c r="BA31" i="2"/>
  <c r="BA29" i="2"/>
  <c r="AW31" i="2"/>
  <c r="AX30" i="2"/>
  <c r="AY29" i="2"/>
  <c r="AU29" i="2"/>
  <c r="AZ31" i="2"/>
  <c r="AZ30" i="2"/>
  <c r="AZ29" i="2"/>
  <c r="AX31" i="2"/>
  <c r="AY30" i="2"/>
  <c r="AU30" i="2"/>
  <c r="AV29" i="2"/>
  <c r="BA30" i="2"/>
  <c r="AY31" i="2"/>
  <c r="AU31" i="2"/>
  <c r="AV30" i="2"/>
  <c r="AW29" i="2"/>
  <c r="BB31" i="2"/>
  <c r="BB30" i="2"/>
  <c r="AU16" i="2"/>
  <c r="AX16" i="2"/>
  <c r="BA10" i="2"/>
  <c r="AX10" i="2"/>
  <c r="AX18" i="2"/>
  <c r="AX25" i="2"/>
  <c r="AU5" i="2"/>
  <c r="AU8" i="2"/>
  <c r="AU11" i="2"/>
  <c r="AU13" i="2"/>
  <c r="AU21" i="2"/>
  <c r="AU23" i="2"/>
  <c r="AU27" i="2"/>
  <c r="BA6" i="2"/>
  <c r="BA9" i="2"/>
  <c r="BA14" i="2"/>
  <c r="AX6" i="2"/>
  <c r="AX9" i="2"/>
  <c r="AX14" i="2"/>
  <c r="AX17" i="2"/>
  <c r="AX22" i="2"/>
  <c r="AX24" i="2"/>
  <c r="AX28" i="2"/>
  <c r="AU4" i="2"/>
  <c r="AU7" i="2"/>
  <c r="AU12" i="2"/>
  <c r="AU15" i="2"/>
  <c r="AU19" i="2"/>
  <c r="AU26" i="2"/>
  <c r="BA5" i="2"/>
  <c r="BA8" i="2"/>
  <c r="BA11" i="2"/>
  <c r="BA13" i="2"/>
  <c r="AX5" i="2"/>
  <c r="AX8" i="2"/>
  <c r="AX11" i="2"/>
  <c r="AX13" i="2"/>
  <c r="AX21" i="2"/>
  <c r="AX23" i="2"/>
  <c r="AX27" i="2"/>
  <c r="AU10" i="2"/>
  <c r="AU18" i="2"/>
  <c r="AU25" i="2"/>
  <c r="BA4" i="2"/>
  <c r="BA7" i="2"/>
  <c r="BA12" i="2"/>
  <c r="BA15" i="2"/>
  <c r="AX4" i="2"/>
  <c r="AX7" i="2"/>
  <c r="AX12" i="2"/>
  <c r="AX15" i="2"/>
  <c r="AX19" i="2"/>
  <c r="AX26" i="2"/>
  <c r="AU6" i="2"/>
  <c r="AU9" i="2"/>
  <c r="AU14" i="2"/>
  <c r="AU17" i="2"/>
  <c r="AU22" i="2"/>
  <c r="AU24" i="2"/>
  <c r="AU28" i="2"/>
  <c r="U2" i="4" l="1"/>
  <c r="BC33" i="2"/>
  <c r="BC32" i="2"/>
  <c r="BC29" i="2"/>
  <c r="BC31" i="2"/>
  <c r="BC30" i="2"/>
  <c r="H23" i="2" l="1"/>
  <c r="H21" i="2" l="1"/>
  <c r="H15" i="2"/>
  <c r="H10" i="2" l="1"/>
  <c r="H18" i="2"/>
  <c r="AY18" i="2" l="1"/>
  <c r="BB17" i="2"/>
  <c r="AY14" i="2"/>
  <c r="BA27" i="2"/>
  <c r="AW5" i="2"/>
  <c r="BA19" i="2"/>
  <c r="AW12" i="2"/>
  <c r="AZ16" i="2"/>
  <c r="AY25" i="2"/>
  <c r="BB22" i="2"/>
  <c r="AY9" i="2"/>
  <c r="BA23" i="2"/>
  <c r="AW8" i="2"/>
  <c r="BB26" i="2"/>
  <c r="AW7" i="2"/>
  <c r="AW18" i="2"/>
  <c r="BB24" i="2"/>
  <c r="AY22" i="2"/>
  <c r="AZ8" i="2"/>
  <c r="AW11" i="2"/>
  <c r="AZ4" i="2"/>
  <c r="AW19" i="2"/>
  <c r="AW10" i="2"/>
  <c r="BB28" i="2"/>
  <c r="AY17" i="2"/>
  <c r="AZ5" i="2"/>
  <c r="AW13" i="2"/>
  <c r="BA26" i="2"/>
  <c r="AW15" i="2"/>
  <c r="BA22" i="2"/>
  <c r="AY28" i="2"/>
  <c r="AZ13" i="2"/>
  <c r="AW21" i="2"/>
  <c r="AZ12" i="2"/>
  <c r="AW25" i="2"/>
  <c r="BA17" i="2"/>
  <c r="AY24" i="2"/>
  <c r="AZ11" i="2"/>
  <c r="AW23" i="2"/>
  <c r="AZ7" i="2"/>
  <c r="AW26" i="2"/>
  <c r="BB10" i="2"/>
  <c r="BA28" i="2"/>
  <c r="AW6" i="2"/>
  <c r="AZ23" i="2"/>
  <c r="AW27" i="2"/>
  <c r="AZ19" i="2"/>
  <c r="BA24" i="2"/>
  <c r="AW9" i="2"/>
  <c r="AZ21" i="2"/>
  <c r="AZ15" i="2"/>
  <c r="BB25" i="2"/>
  <c r="AZ9" i="2"/>
  <c r="AW14" i="2"/>
  <c r="BB8" i="2"/>
  <c r="AY5" i="2"/>
  <c r="AY4" i="2"/>
  <c r="AY16" i="2"/>
  <c r="BB18" i="2"/>
  <c r="AZ6" i="2"/>
  <c r="AW17" i="2"/>
  <c r="BB5" i="2"/>
  <c r="AZ27" i="2"/>
  <c r="AZ26" i="2"/>
  <c r="BA18" i="2"/>
  <c r="AZ17" i="2"/>
  <c r="AW22" i="2"/>
  <c r="BB13" i="2"/>
  <c r="AY11" i="2"/>
  <c r="BB4" i="2"/>
  <c r="AY12" i="2"/>
  <c r="BB16" i="2"/>
  <c r="BA25" i="2"/>
  <c r="AZ14" i="2"/>
  <c r="AW24" i="2"/>
  <c r="BB11" i="2"/>
  <c r="AY8" i="2"/>
  <c r="AY7" i="2"/>
  <c r="AZ10" i="2"/>
  <c r="AZ24" i="2"/>
  <c r="AW28" i="2"/>
  <c r="BB23" i="2"/>
  <c r="AY21" i="2"/>
  <c r="BB12" i="2"/>
  <c r="AY19" i="2"/>
  <c r="BA16" i="2"/>
  <c r="AZ18" i="2"/>
  <c r="BB6" i="2"/>
  <c r="AZ22" i="2"/>
  <c r="BB21" i="2"/>
  <c r="AY13" i="2"/>
  <c r="BB7" i="2"/>
  <c r="AY15" i="2"/>
  <c r="AZ25" i="2"/>
  <c r="BB9" i="2"/>
  <c r="AY6" i="2"/>
  <c r="BA21" i="2"/>
  <c r="AY27" i="2"/>
  <c r="BB19" i="2"/>
  <c r="AW4" i="2"/>
  <c r="AW16" i="2"/>
  <c r="AY10" i="2"/>
  <c r="BB14" i="2"/>
  <c r="AZ28" i="2"/>
  <c r="BB27" i="2"/>
  <c r="AY23" i="2"/>
  <c r="BB15" i="2"/>
  <c r="AY26" i="2"/>
  <c r="AV27" i="2"/>
  <c r="AV8" i="2"/>
  <c r="AV6" i="2"/>
  <c r="AV28" i="2"/>
  <c r="AV9" i="2"/>
  <c r="AV24" i="2"/>
  <c r="AV12" i="2"/>
  <c r="Q2" i="4"/>
  <c r="K2" i="4"/>
  <c r="AV15" i="2"/>
  <c r="AV7" i="2"/>
  <c r="AV5" i="2"/>
  <c r="AV23" i="2"/>
  <c r="AV11" i="2"/>
  <c r="AV26" i="2"/>
  <c r="AV4" i="2"/>
  <c r="AV13" i="2"/>
  <c r="AV19" i="2"/>
  <c r="AV21" i="2"/>
  <c r="AV16" i="2"/>
  <c r="AV14" i="2"/>
  <c r="AV17" i="2"/>
  <c r="AV18" i="2"/>
  <c r="AV22" i="2"/>
  <c r="AV10" i="2"/>
  <c r="AV25" i="2"/>
  <c r="BC10" i="2" l="1"/>
  <c r="BC7" i="2"/>
  <c r="BC17" i="2"/>
  <c r="BC5" i="2"/>
  <c r="BC18" i="2"/>
  <c r="BC19" i="2"/>
  <c r="BC8" i="2"/>
  <c r="BC16" i="2"/>
  <c r="BC26" i="2"/>
  <c r="BC22" i="2"/>
  <c r="BC14" i="2"/>
  <c r="BC11" i="2"/>
  <c r="BC24" i="2"/>
  <c r="BC23" i="2"/>
  <c r="BC21" i="2"/>
  <c r="BC25" i="2"/>
  <c r="BC13" i="2"/>
  <c r="BC15" i="2"/>
  <c r="BC12" i="2"/>
  <c r="BC9" i="2"/>
  <c r="BC6" i="2"/>
  <c r="BC27" i="2"/>
  <c r="BC4" i="2"/>
  <c r="BC28" i="2"/>
  <c r="O7" i="4" l="1"/>
  <c r="T7" i="4" s="1"/>
  <c r="O16" i="4"/>
  <c r="T16" i="4" s="1"/>
  <c r="O33" i="4"/>
  <c r="T33" i="4" s="1"/>
  <c r="O290" i="4"/>
  <c r="T290" i="4" s="1"/>
  <c r="V290" i="4" s="1"/>
  <c r="O6" i="4"/>
  <c r="T6" i="4" s="1"/>
  <c r="O25" i="4"/>
  <c r="T25" i="4" s="1"/>
  <c r="O9" i="4"/>
  <c r="T9" i="4" s="1"/>
  <c r="O31" i="4"/>
  <c r="T31" i="4" s="1"/>
  <c r="O8" i="4"/>
  <c r="T8" i="4" s="1"/>
  <c r="O38" i="4"/>
  <c r="T38" i="4" s="1"/>
  <c r="O23" i="4"/>
  <c r="T23" i="4" s="1"/>
  <c r="O32" i="4"/>
  <c r="T32" i="4" s="1"/>
  <c r="O36" i="4"/>
  <c r="T36" i="4" s="1"/>
  <c r="O34" i="4"/>
  <c r="T34" i="4" s="1"/>
  <c r="O291" i="4"/>
  <c r="T291" i="4" s="1"/>
  <c r="V291" i="4" s="1"/>
  <c r="O35" i="4"/>
  <c r="T35" i="4" s="1"/>
  <c r="O17" i="4"/>
  <c r="T17" i="4" s="1"/>
  <c r="O39" i="4"/>
  <c r="T39" i="4" s="1"/>
  <c r="AF27" i="2" l="1"/>
  <c r="AF30" i="2"/>
  <c r="AF16" i="2"/>
  <c r="AF25" i="2"/>
  <c r="AF6" i="2"/>
  <c r="AF24" i="2"/>
  <c r="W291" i="4"/>
  <c r="X291" i="4"/>
  <c r="Y291" i="4" s="1"/>
  <c r="AF23" i="2"/>
  <c r="AF22" i="2"/>
  <c r="AF31" i="2"/>
  <c r="X290" i="4"/>
  <c r="Y290" i="4" s="1"/>
  <c r="W290" i="4"/>
  <c r="AF28" i="2"/>
  <c r="AF29" i="2"/>
  <c r="AF5" i="2"/>
  <c r="O112" i="4" l="1"/>
  <c r="T112" i="4" s="1"/>
  <c r="O4" i="4" l="1"/>
  <c r="AO4" i="2" l="1"/>
  <c r="V16" i="4" l="1"/>
  <c r="AO5" i="2"/>
  <c r="V6" i="4"/>
  <c r="AO34" i="2"/>
  <c r="AO6" i="2"/>
  <c r="V7" i="4"/>
  <c r="AO7" i="2" l="1"/>
  <c r="W6" i="4"/>
  <c r="W16" i="4"/>
  <c r="X16" i="4"/>
  <c r="Y16" i="4" s="1"/>
  <c r="AO32" i="2"/>
  <c r="AO8" i="2"/>
  <c r="AO10" i="2"/>
  <c r="AO9" i="2"/>
  <c r="W7" i="4"/>
  <c r="X7" i="4"/>
  <c r="Y7" i="4" l="1"/>
  <c r="W6" i="2"/>
  <c r="X6" i="4"/>
  <c r="W5" i="2" l="1"/>
  <c r="Y6" i="4"/>
  <c r="O264" i="4" l="1"/>
  <c r="T264" i="4" s="1"/>
  <c r="O159" i="4"/>
  <c r="T159" i="4" s="1"/>
  <c r="O95" i="4"/>
  <c r="T95" i="4" s="1"/>
  <c r="O116" i="4"/>
  <c r="T116" i="4" s="1"/>
  <c r="O153" i="4"/>
  <c r="T153" i="4" s="1"/>
  <c r="O273" i="4"/>
  <c r="T273" i="4" s="1"/>
  <c r="O80" i="4"/>
  <c r="T80" i="4" s="1"/>
  <c r="O167" i="4"/>
  <c r="T167" i="4" s="1"/>
  <c r="O154" i="4"/>
  <c r="T154" i="4" s="1"/>
  <c r="O238" i="4"/>
  <c r="T238" i="4" s="1"/>
  <c r="O81" i="4"/>
  <c r="T81" i="4" s="1"/>
  <c r="O131" i="4"/>
  <c r="T131" i="4" s="1"/>
  <c r="O117" i="4"/>
  <c r="T117" i="4" s="1"/>
  <c r="O224" i="4"/>
  <c r="T224" i="4" s="1"/>
  <c r="O223" i="4"/>
  <c r="T223" i="4" s="1"/>
  <c r="O240" i="4"/>
  <c r="T240" i="4" s="1"/>
  <c r="O133" i="4"/>
  <c r="T133" i="4" s="1"/>
  <c r="O169" i="4"/>
  <c r="T169" i="4" s="1"/>
  <c r="O275" i="4"/>
  <c r="T275" i="4" s="1"/>
  <c r="O97" i="4"/>
  <c r="T97" i="4" s="1"/>
  <c r="O89" i="4"/>
  <c r="T89" i="4" s="1"/>
  <c r="O88" i="4"/>
  <c r="T88" i="4" s="1"/>
  <c r="O231" i="4"/>
  <c r="T231" i="4" s="1"/>
  <c r="O149" i="4"/>
  <c r="T149" i="4" s="1"/>
  <c r="O76" i="4"/>
  <c r="T76" i="4" s="1"/>
  <c r="O267" i="4"/>
  <c r="T267" i="4" s="1"/>
  <c r="O232" i="4"/>
  <c r="T232" i="4" s="1"/>
  <c r="O161" i="4"/>
  <c r="T161" i="4" s="1"/>
  <c r="O266" i="4"/>
  <c r="T266" i="4" s="1"/>
  <c r="O258" i="4"/>
  <c r="T258" i="4" s="1"/>
  <c r="O259" i="4"/>
  <c r="T259" i="4" s="1"/>
  <c r="O124" i="4"/>
  <c r="T124" i="4" s="1"/>
  <c r="O125" i="4"/>
  <c r="T125" i="4" s="1"/>
  <c r="O146" i="4"/>
  <c r="T146" i="4" s="1"/>
  <c r="O110" i="4"/>
  <c r="T110" i="4" s="1"/>
  <c r="O147" i="4"/>
  <c r="T147" i="4" s="1"/>
  <c r="O182" i="4"/>
  <c r="T182" i="4" s="1"/>
  <c r="O253" i="4"/>
  <c r="T253" i="4" s="1"/>
  <c r="O288" i="4"/>
  <c r="T288" i="4" s="1"/>
  <c r="O148" i="4"/>
  <c r="T148" i="4" s="1"/>
  <c r="O254" i="4"/>
  <c r="T254" i="4" s="1"/>
  <c r="O111" i="4"/>
  <c r="T111" i="4" s="1"/>
  <c r="O183" i="4"/>
  <c r="T183" i="4" s="1"/>
  <c r="O289" i="4"/>
  <c r="T289" i="4" s="1"/>
  <c r="O101" i="4"/>
  <c r="T101" i="4" s="1"/>
  <c r="O249" i="4"/>
  <c r="T249" i="4" s="1"/>
  <c r="O284" i="4"/>
  <c r="T284" i="4" s="1"/>
  <c r="O106" i="4"/>
  <c r="T106" i="4" s="1"/>
  <c r="O178" i="4"/>
  <c r="T178" i="4" s="1"/>
  <c r="O142" i="4"/>
  <c r="T142" i="4" s="1"/>
  <c r="O247" i="4"/>
  <c r="T247" i="4" s="1"/>
  <c r="O250" i="4"/>
  <c r="T250" i="4" s="1"/>
  <c r="O180" i="4"/>
  <c r="T180" i="4" s="1"/>
  <c r="O179" i="4"/>
  <c r="T179" i="4" s="1"/>
  <c r="O246" i="4"/>
  <c r="T246" i="4" s="1"/>
  <c r="O248" i="4"/>
  <c r="T248" i="4" s="1"/>
  <c r="O281" i="4"/>
  <c r="T281" i="4" s="1"/>
  <c r="O175" i="4"/>
  <c r="T175" i="4" s="1"/>
  <c r="O285" i="4"/>
  <c r="T285" i="4" s="1"/>
  <c r="O103" i="4"/>
  <c r="T103" i="4" s="1"/>
  <c r="O143" i="4"/>
  <c r="T143" i="4" s="1"/>
  <c r="O286" i="4"/>
  <c r="T286" i="4" s="1"/>
  <c r="O139" i="4"/>
  <c r="T139" i="4" s="1"/>
  <c r="O107" i="4"/>
  <c r="T107" i="4" s="1"/>
  <c r="O251" i="4"/>
  <c r="T251" i="4" s="1"/>
  <c r="O108" i="4"/>
  <c r="T108" i="4" s="1"/>
  <c r="O176" i="4"/>
  <c r="T176" i="4" s="1"/>
  <c r="O141" i="4"/>
  <c r="T141" i="4" s="1"/>
  <c r="O104" i="4"/>
  <c r="T104" i="4" s="1"/>
  <c r="O144" i="4"/>
  <c r="T144" i="4" s="1"/>
  <c r="O283" i="4"/>
  <c r="T283" i="4" s="1"/>
  <c r="O282" i="4"/>
  <c r="T282" i="4" s="1"/>
  <c r="O177" i="4"/>
  <c r="T177" i="4" s="1"/>
  <c r="O105" i="4"/>
  <c r="T105" i="4" s="1"/>
  <c r="O140" i="4"/>
  <c r="T140" i="4" s="1"/>
  <c r="AJ22" i="2" l="1"/>
  <c r="AI28" i="2"/>
  <c r="AE28" i="2"/>
  <c r="AE27" i="2"/>
  <c r="AJ16" i="2"/>
  <c r="AG30" i="2"/>
  <c r="AI31" i="2"/>
  <c r="AI30" i="2"/>
  <c r="AI29" i="2"/>
  <c r="AJ32" i="2"/>
  <c r="AI22" i="2"/>
  <c r="AH24" i="2"/>
  <c r="AE23" i="2"/>
  <c r="AJ25" i="2"/>
  <c r="AG22" i="2"/>
  <c r="AH25" i="2"/>
  <c r="AJ23" i="2"/>
  <c r="AI20" i="2"/>
  <c r="AH28" i="2"/>
  <c r="AG28" i="2"/>
  <c r="AH27" i="2"/>
  <c r="AJ30" i="2"/>
  <c r="AI16" i="2"/>
  <c r="AG16" i="2"/>
  <c r="AE29" i="2"/>
  <c r="AH29" i="2"/>
  <c r="AE30" i="2"/>
  <c r="AH32" i="2"/>
  <c r="AE24" i="2"/>
  <c r="AI25" i="2"/>
  <c r="AG23" i="2"/>
  <c r="AE25" i="2"/>
  <c r="AE22" i="2"/>
  <c r="AG25" i="2"/>
  <c r="AI24" i="2"/>
  <c r="AH22" i="2"/>
  <c r="AG24" i="2"/>
  <c r="AI23" i="2"/>
  <c r="AJ28" i="2"/>
  <c r="AG27" i="2"/>
  <c r="AJ31" i="2"/>
  <c r="AE16" i="2"/>
  <c r="AE31" i="2"/>
  <c r="AH31" i="2"/>
  <c r="AH30" i="2"/>
  <c r="O86" i="4"/>
  <c r="T86" i="4" s="1"/>
  <c r="AJ24" i="2"/>
  <c r="AH23" i="2"/>
  <c r="AJ27" i="2"/>
  <c r="AI27" i="2"/>
  <c r="AH16" i="2"/>
  <c r="AG31" i="2"/>
  <c r="AG29" i="2"/>
  <c r="AJ29" i="2"/>
  <c r="AI32" i="2" l="1"/>
  <c r="O5" i="4"/>
  <c r="T5" i="4" s="1"/>
  <c r="O22" i="4"/>
  <c r="T22" i="4" s="1"/>
  <c r="O27" i="4"/>
  <c r="T27" i="4" s="1"/>
  <c r="O28" i="4"/>
  <c r="T28" i="4" s="1"/>
  <c r="O30" i="4"/>
  <c r="T30" i="4" s="1"/>
  <c r="O113" i="4"/>
  <c r="T113" i="4" s="1"/>
  <c r="O115" i="4"/>
  <c r="T115" i="4" s="1"/>
  <c r="O114" i="4"/>
  <c r="T114" i="4" s="1"/>
  <c r="O130" i="4"/>
  <c r="T130" i="4" s="1"/>
  <c r="O135" i="4"/>
  <c r="T135" i="4" s="1"/>
  <c r="O136" i="4"/>
  <c r="T136" i="4" s="1"/>
  <c r="O138" i="4"/>
  <c r="T138" i="4" s="1"/>
  <c r="AE18" i="2" l="1"/>
  <c r="AE6" i="2"/>
  <c r="AF18" i="2"/>
  <c r="AE19" i="2"/>
  <c r="AE14" i="2"/>
  <c r="AE5" i="2"/>
  <c r="AF19" i="2"/>
  <c r="AF14" i="2"/>
  <c r="AF4" i="2"/>
  <c r="V5" i="4"/>
  <c r="AE21" i="2"/>
  <c r="AF21" i="2"/>
  <c r="AE4" i="2"/>
  <c r="X5" i="4" l="1"/>
  <c r="W5" i="4"/>
  <c r="Y5" i="4" l="1"/>
  <c r="W4" i="2"/>
  <c r="V231" i="4" l="1"/>
  <c r="V247" i="4"/>
  <c r="V125" i="4"/>
  <c r="V141" i="4"/>
  <c r="V149" i="4"/>
  <c r="V32" i="4"/>
  <c r="V76" i="4"/>
  <c r="V88" i="4"/>
  <c r="V104" i="4"/>
  <c r="V112" i="4"/>
  <c r="V124" i="4"/>
  <c r="V140" i="4"/>
  <c r="V176" i="4"/>
  <c r="V232" i="4"/>
  <c r="V248" i="4"/>
  <c r="V267" i="4"/>
  <c r="V283" i="4"/>
  <c r="V146" i="4"/>
  <c r="V266" i="4"/>
  <c r="V282" i="4"/>
  <c r="V33" i="4"/>
  <c r="V89" i="4"/>
  <c r="V105" i="4"/>
  <c r="V161" i="4"/>
  <c r="V177" i="4"/>
  <c r="AL24" i="2" l="1"/>
  <c r="AS29" i="2"/>
  <c r="V273" i="4"/>
  <c r="AM20" i="2"/>
  <c r="AN4" i="2"/>
  <c r="V113" i="4"/>
  <c r="W266" i="4"/>
  <c r="X266" i="4"/>
  <c r="Y266" i="4" s="1"/>
  <c r="AM14" i="2"/>
  <c r="AS16" i="2"/>
  <c r="V275" i="4"/>
  <c r="AS17" i="2"/>
  <c r="AP10" i="2"/>
  <c r="AQ12" i="2"/>
  <c r="AN30" i="2"/>
  <c r="V116" i="4"/>
  <c r="AR9" i="2"/>
  <c r="V36" i="4"/>
  <c r="AO25" i="2"/>
  <c r="AO12" i="2"/>
  <c r="AS33" i="2"/>
  <c r="AP14" i="2"/>
  <c r="AM16" i="2"/>
  <c r="AQ20" i="2"/>
  <c r="W141" i="4"/>
  <c r="X141" i="4"/>
  <c r="Y141" i="4" s="1"/>
  <c r="AR26" i="2"/>
  <c r="AR4" i="2"/>
  <c r="AS25" i="2"/>
  <c r="V286" i="4"/>
  <c r="AP28" i="2"/>
  <c r="V254" i="4"/>
  <c r="AP6" i="2"/>
  <c r="AM7" i="2"/>
  <c r="AQ10" i="2"/>
  <c r="AN11" i="2"/>
  <c r="AR17" i="2"/>
  <c r="V34" i="4"/>
  <c r="AO23" i="2"/>
  <c r="AS20" i="2"/>
  <c r="W247" i="4"/>
  <c r="X247" i="4"/>
  <c r="Y247" i="4" s="1"/>
  <c r="AP9" i="2"/>
  <c r="AM22" i="2"/>
  <c r="AM34" i="2"/>
  <c r="AQ24" i="2"/>
  <c r="V179" i="4"/>
  <c r="AQ33" i="2"/>
  <c r="AN27" i="2"/>
  <c r="V147" i="4"/>
  <c r="AN29" i="2"/>
  <c r="V131" i="4"/>
  <c r="AN6" i="2"/>
  <c r="V115" i="4"/>
  <c r="AR18" i="2"/>
  <c r="AR8" i="2"/>
  <c r="V35" i="4"/>
  <c r="AO24" i="2"/>
  <c r="AO33" i="2"/>
  <c r="AS22" i="2"/>
  <c r="V281" i="4"/>
  <c r="AP23" i="2"/>
  <c r="V249" i="4"/>
  <c r="AM26" i="2"/>
  <c r="AM4" i="2"/>
  <c r="AQ30" i="2"/>
  <c r="V153" i="4"/>
  <c r="AN10" i="2"/>
  <c r="W89" i="4"/>
  <c r="X89" i="4"/>
  <c r="Y89" i="4" s="1"/>
  <c r="AO16" i="2"/>
  <c r="V25" i="4"/>
  <c r="AS15" i="2"/>
  <c r="AP18" i="2"/>
  <c r="AM21" i="2"/>
  <c r="AQ23" i="2"/>
  <c r="V178" i="4"/>
  <c r="X146" i="4"/>
  <c r="Y146" i="4" s="1"/>
  <c r="W146" i="4"/>
  <c r="AR27" i="2"/>
  <c r="V110" i="4"/>
  <c r="AR5" i="2"/>
  <c r="X283" i="4"/>
  <c r="Y283" i="4" s="1"/>
  <c r="W283" i="4"/>
  <c r="AP25" i="2"/>
  <c r="V251" i="4"/>
  <c r="AS21" i="2"/>
  <c r="AS32" i="2"/>
  <c r="V264" i="4"/>
  <c r="W248" i="4"/>
  <c r="X248" i="4"/>
  <c r="Y248" i="4" s="1"/>
  <c r="W232" i="4"/>
  <c r="X232" i="4"/>
  <c r="Y232" i="4" s="1"/>
  <c r="AM25" i="2"/>
  <c r="AM12" i="2"/>
  <c r="AQ15" i="2"/>
  <c r="AQ6" i="2"/>
  <c r="AN19" i="2"/>
  <c r="V136" i="4"/>
  <c r="AN9" i="2"/>
  <c r="W104" i="4"/>
  <c r="X104" i="4"/>
  <c r="Y104" i="4" s="1"/>
  <c r="X88" i="4"/>
  <c r="Y88" i="4" s="1"/>
  <c r="W88" i="4"/>
  <c r="AO15" i="2"/>
  <c r="AS18" i="2"/>
  <c r="AP21" i="2"/>
  <c r="AQ26" i="2"/>
  <c r="X149" i="4"/>
  <c r="Y149" i="4" s="1"/>
  <c r="W149" i="4"/>
  <c r="AN31" i="2"/>
  <c r="V117" i="4"/>
  <c r="AR10" i="2"/>
  <c r="AO13" i="2"/>
  <c r="AS9" i="2"/>
  <c r="AP34" i="2"/>
  <c r="AM11" i="2"/>
  <c r="AQ14" i="2"/>
  <c r="AN17" i="2"/>
  <c r="AR21" i="2"/>
  <c r="AS26" i="2"/>
  <c r="AS4" i="2"/>
  <c r="X231" i="4"/>
  <c r="Y231" i="4" s="1"/>
  <c r="W231" i="4"/>
  <c r="AM24" i="2"/>
  <c r="AM33" i="2"/>
  <c r="AQ28" i="2"/>
  <c r="V183" i="4"/>
  <c r="AQ29" i="2"/>
  <c r="V167" i="4"/>
  <c r="AQ5" i="2"/>
  <c r="AN18" i="2"/>
  <c r="V135" i="4"/>
  <c r="AN8" i="2"/>
  <c r="AR22" i="2"/>
  <c r="V103" i="4"/>
  <c r="AR34" i="2"/>
  <c r="V39" i="4"/>
  <c r="AO28" i="2"/>
  <c r="V23" i="4"/>
  <c r="AO29" i="2"/>
  <c r="W177" i="4"/>
  <c r="X177" i="4"/>
  <c r="Y177" i="4" s="1"/>
  <c r="AN21" i="2"/>
  <c r="V138" i="4"/>
  <c r="AP20" i="2"/>
  <c r="AN28" i="2"/>
  <c r="V148" i="4"/>
  <c r="AP7" i="2"/>
  <c r="AN13" i="2"/>
  <c r="AM5" i="2"/>
  <c r="AS23" i="2"/>
  <c r="V284" i="4"/>
  <c r="AP4" i="2"/>
  <c r="AQ8" i="2"/>
  <c r="AR25" i="2"/>
  <c r="V108" i="4"/>
  <c r="AP27" i="2"/>
  <c r="V253" i="4"/>
  <c r="W125" i="4"/>
  <c r="X125" i="4"/>
  <c r="Y125" i="4" s="1"/>
  <c r="AO20" i="2"/>
  <c r="AS12" i="2"/>
  <c r="AP29" i="2"/>
  <c r="V238" i="4"/>
  <c r="AM17" i="2"/>
  <c r="AQ21" i="2"/>
  <c r="AN23" i="2"/>
  <c r="V142" i="4"/>
  <c r="AN5" i="2"/>
  <c r="V114" i="4"/>
  <c r="AR7" i="2"/>
  <c r="AO11" i="2"/>
  <c r="AS10" i="2"/>
  <c r="AP12" i="2"/>
  <c r="AM28" i="2"/>
  <c r="AM29" i="2"/>
  <c r="AM6" i="2"/>
  <c r="AQ18" i="2"/>
  <c r="AQ7" i="2"/>
  <c r="AN22" i="2"/>
  <c r="V139" i="4"/>
  <c r="AN34" i="2"/>
  <c r="AR24" i="2"/>
  <c r="V107" i="4"/>
  <c r="AR33" i="2"/>
  <c r="AO18" i="2"/>
  <c r="V27" i="4"/>
  <c r="AP17" i="2"/>
  <c r="AN26" i="2"/>
  <c r="AR31" i="2"/>
  <c r="V81" i="4"/>
  <c r="AP33" i="2"/>
  <c r="AQ17" i="2"/>
  <c r="AR23" i="2"/>
  <c r="V106" i="4"/>
  <c r="AO27" i="2"/>
  <c r="V38" i="4"/>
  <c r="AP19" i="2"/>
  <c r="AS7" i="2"/>
  <c r="AQ25" i="2"/>
  <c r="V180" i="4"/>
  <c r="AN15" i="2"/>
  <c r="AR19" i="2"/>
  <c r="AS28" i="2"/>
  <c r="V289" i="4"/>
  <c r="AS6" i="2"/>
  <c r="AM10" i="2"/>
  <c r="X161" i="4"/>
  <c r="Y161" i="4" s="1"/>
  <c r="W161" i="4"/>
  <c r="AR16" i="2"/>
  <c r="V97" i="4"/>
  <c r="X33" i="4"/>
  <c r="Y33" i="4" s="1"/>
  <c r="W33" i="4"/>
  <c r="W282" i="4"/>
  <c r="X282" i="4"/>
  <c r="Y282" i="4" s="1"/>
  <c r="AP24" i="2"/>
  <c r="V250" i="4"/>
  <c r="AM27" i="2"/>
  <c r="AQ31" i="2"/>
  <c r="V154" i="4"/>
  <c r="AN32" i="2"/>
  <c r="AR32" i="2"/>
  <c r="V86" i="4"/>
  <c r="AO14" i="2"/>
  <c r="V22" i="4"/>
  <c r="AS31" i="2"/>
  <c r="V259" i="4"/>
  <c r="AS11" i="2"/>
  <c r="AP26" i="2"/>
  <c r="AP13" i="2"/>
  <c r="AM15" i="2"/>
  <c r="AM30" i="2"/>
  <c r="AQ19" i="2"/>
  <c r="W140" i="4"/>
  <c r="X140" i="4"/>
  <c r="Y140" i="4" s="1"/>
  <c r="X124" i="4"/>
  <c r="Y124" i="4" s="1"/>
  <c r="W124" i="4"/>
  <c r="AR12" i="2"/>
  <c r="W76" i="4"/>
  <c r="X76" i="4"/>
  <c r="Y76" i="4" s="1"/>
  <c r="AO19" i="2"/>
  <c r="V28" i="4"/>
  <c r="AS24" i="2"/>
  <c r="V285" i="4"/>
  <c r="AP5" i="2"/>
  <c r="AM31" i="2"/>
  <c r="AQ9" i="2"/>
  <c r="AR13" i="2"/>
  <c r="AS34" i="2"/>
  <c r="AP11" i="2"/>
  <c r="AM13" i="2"/>
  <c r="AQ16" i="2"/>
  <c r="V169" i="4"/>
  <c r="AN20" i="2"/>
  <c r="W105" i="4"/>
  <c r="X105" i="4"/>
  <c r="Y105" i="4" s="1"/>
  <c r="AO31" i="2"/>
  <c r="V9" i="4"/>
  <c r="AS30" i="2"/>
  <c r="V258" i="4"/>
  <c r="AP8" i="2"/>
  <c r="AM32" i="2"/>
  <c r="AQ11" i="2"/>
  <c r="AN14" i="2"/>
  <c r="V130" i="4"/>
  <c r="AR14" i="2"/>
  <c r="AO21" i="2"/>
  <c r="V30" i="4"/>
  <c r="W267" i="4"/>
  <c r="X267" i="4"/>
  <c r="Y267" i="4" s="1"/>
  <c r="AS27" i="2"/>
  <c r="V288" i="4"/>
  <c r="AS14" i="2"/>
  <c r="AS5" i="2"/>
  <c r="AP16" i="2"/>
  <c r="V240" i="4"/>
  <c r="AP31" i="2"/>
  <c r="V224" i="4"/>
  <c r="AM19" i="2"/>
  <c r="AM9" i="2"/>
  <c r="X176" i="4"/>
  <c r="Y176" i="4" s="1"/>
  <c r="W176" i="4"/>
  <c r="AQ34" i="2"/>
  <c r="AN25" i="2"/>
  <c r="V144" i="4"/>
  <c r="AN12" i="2"/>
  <c r="W112" i="4"/>
  <c r="X112" i="4"/>
  <c r="Y112" i="4" s="1"/>
  <c r="AR15" i="2"/>
  <c r="AR30" i="2"/>
  <c r="V80" i="4"/>
  <c r="W32" i="4"/>
  <c r="X32" i="4"/>
  <c r="Y32" i="4" s="1"/>
  <c r="V8" i="4"/>
  <c r="AO30" i="2"/>
  <c r="AS8" i="2"/>
  <c r="AP32" i="2"/>
  <c r="AQ13" i="2"/>
  <c r="AN16" i="2"/>
  <c r="V133" i="4"/>
  <c r="AR20" i="2"/>
  <c r="V101" i="4"/>
  <c r="AO26" i="2"/>
  <c r="AS19" i="2"/>
  <c r="AP22" i="2"/>
  <c r="V246" i="4"/>
  <c r="AM23" i="2"/>
  <c r="AQ27" i="2"/>
  <c r="V182" i="4"/>
  <c r="AQ4" i="2"/>
  <c r="AN7" i="2"/>
  <c r="AR11" i="2"/>
  <c r="AO17" i="2"/>
  <c r="AS13" i="2"/>
  <c r="AP15" i="2"/>
  <c r="AP30" i="2"/>
  <c r="V223" i="4"/>
  <c r="AM18" i="2"/>
  <c r="AM8" i="2"/>
  <c r="AQ22" i="2"/>
  <c r="V175" i="4"/>
  <c r="AQ32" i="2"/>
  <c r="V159" i="4"/>
  <c r="AN24" i="2"/>
  <c r="V143" i="4"/>
  <c r="AN33" i="2"/>
  <c r="AR28" i="2"/>
  <c r="V111" i="4"/>
  <c r="AR29" i="2"/>
  <c r="V95" i="4"/>
  <c r="AR6" i="2"/>
  <c r="V31" i="4"/>
  <c r="AO22" i="2"/>
  <c r="AL25" i="2" l="1"/>
  <c r="AT25" i="2" s="1"/>
  <c r="R25" i="2" s="1"/>
  <c r="AL23" i="2"/>
  <c r="AT23" i="2" s="1"/>
  <c r="R23" i="2" s="1"/>
  <c r="W224" i="4"/>
  <c r="X224" i="4"/>
  <c r="X288" i="4"/>
  <c r="W288" i="4"/>
  <c r="X30" i="4"/>
  <c r="W30" i="4"/>
  <c r="W130" i="4"/>
  <c r="X130" i="4"/>
  <c r="W258" i="4"/>
  <c r="X258" i="4"/>
  <c r="W169" i="4"/>
  <c r="X169" i="4"/>
  <c r="X285" i="4"/>
  <c r="W285" i="4"/>
  <c r="X259" i="4"/>
  <c r="W259" i="4"/>
  <c r="W86" i="4"/>
  <c r="X86" i="4"/>
  <c r="W154" i="4"/>
  <c r="X154" i="4"/>
  <c r="W250" i="4"/>
  <c r="X250" i="4"/>
  <c r="W180" i="4"/>
  <c r="X180" i="4"/>
  <c r="W38" i="4"/>
  <c r="X38" i="4"/>
  <c r="X81" i="4"/>
  <c r="W81" i="4"/>
  <c r="W142" i="4"/>
  <c r="X142" i="4"/>
  <c r="W108" i="4"/>
  <c r="X108" i="4"/>
  <c r="W103" i="4"/>
  <c r="X103" i="4"/>
  <c r="X135" i="4"/>
  <c r="W135" i="4"/>
  <c r="W167" i="4"/>
  <c r="X167" i="4"/>
  <c r="X110" i="4"/>
  <c r="W110" i="4"/>
  <c r="X178" i="4"/>
  <c r="W178" i="4"/>
  <c r="W25" i="4"/>
  <c r="X25" i="4"/>
  <c r="X249" i="4"/>
  <c r="W249" i="4"/>
  <c r="X115" i="4"/>
  <c r="W115" i="4"/>
  <c r="X147" i="4"/>
  <c r="W147" i="4"/>
  <c r="W179" i="4"/>
  <c r="X179" i="4"/>
  <c r="W254" i="4"/>
  <c r="X254" i="4"/>
  <c r="W116" i="4"/>
  <c r="X116" i="4"/>
  <c r="X113" i="4"/>
  <c r="W113" i="4"/>
  <c r="X273" i="4"/>
  <c r="W273" i="4"/>
  <c r="AT24" i="2"/>
  <c r="R24" i="2" s="1"/>
  <c r="W95" i="4"/>
  <c r="X95" i="4"/>
  <c r="X159" i="4"/>
  <c r="W159" i="4"/>
  <c r="X223" i="4"/>
  <c r="W223" i="4"/>
  <c r="X101" i="4"/>
  <c r="W101" i="4"/>
  <c r="W34" i="4"/>
  <c r="X34" i="4"/>
  <c r="X36" i="4"/>
  <c r="W36" i="4"/>
  <c r="X143" i="4"/>
  <c r="W143" i="4"/>
  <c r="X23" i="4"/>
  <c r="W23" i="4"/>
  <c r="X35" i="4"/>
  <c r="W35" i="4"/>
  <c r="X39" i="4"/>
  <c r="W39" i="4"/>
  <c r="W111" i="4"/>
  <c r="X111" i="4"/>
  <c r="X175" i="4"/>
  <c r="W175" i="4"/>
  <c r="X182" i="4"/>
  <c r="W182" i="4"/>
  <c r="W246" i="4"/>
  <c r="X246" i="4"/>
  <c r="X133" i="4"/>
  <c r="W133" i="4"/>
  <c r="W8" i="4"/>
  <c r="X31" i="4"/>
  <c r="W31" i="4"/>
  <c r="X80" i="4"/>
  <c r="W80" i="4"/>
  <c r="X144" i="4"/>
  <c r="W144" i="4"/>
  <c r="X240" i="4"/>
  <c r="W240" i="4"/>
  <c r="X9" i="4"/>
  <c r="W9" i="4"/>
  <c r="W28" i="4"/>
  <c r="X28" i="4"/>
  <c r="W22" i="4"/>
  <c r="X22" i="4"/>
  <c r="X97" i="4"/>
  <c r="W97" i="4"/>
  <c r="W289" i="4"/>
  <c r="X289" i="4"/>
  <c r="W106" i="4"/>
  <c r="X106" i="4"/>
  <c r="X27" i="4"/>
  <c r="W27" i="4"/>
  <c r="X107" i="4"/>
  <c r="W107" i="4"/>
  <c r="W139" i="4"/>
  <c r="X139" i="4"/>
  <c r="W114" i="4"/>
  <c r="X114" i="4"/>
  <c r="W238" i="4"/>
  <c r="X238" i="4"/>
  <c r="X253" i="4"/>
  <c r="W253" i="4"/>
  <c r="W284" i="4"/>
  <c r="X284" i="4"/>
  <c r="W148" i="4"/>
  <c r="X148" i="4"/>
  <c r="W138" i="4"/>
  <c r="X138" i="4"/>
  <c r="W183" i="4"/>
  <c r="X183" i="4"/>
  <c r="X117" i="4"/>
  <c r="W117" i="4"/>
  <c r="X136" i="4"/>
  <c r="W136" i="4"/>
  <c r="W264" i="4"/>
  <c r="X264" i="4"/>
  <c r="X251" i="4"/>
  <c r="W251" i="4"/>
  <c r="X153" i="4"/>
  <c r="W153" i="4"/>
  <c r="X281" i="4"/>
  <c r="W281" i="4"/>
  <c r="X131" i="4"/>
  <c r="W131" i="4"/>
  <c r="X286" i="4"/>
  <c r="W286" i="4"/>
  <c r="W275" i="4"/>
  <c r="X275" i="4"/>
  <c r="Y285" i="4" l="1"/>
  <c r="AA24" i="2"/>
  <c r="Y148" i="4"/>
  <c r="V28" i="2"/>
  <c r="W14" i="2"/>
  <c r="Y22" i="4"/>
  <c r="Y254" i="4"/>
  <c r="X28" i="2"/>
  <c r="Y179" i="4"/>
  <c r="Y24" i="2"/>
  <c r="W16" i="2"/>
  <c r="Y25" i="4"/>
  <c r="Y108" i="4"/>
  <c r="Z25" i="2"/>
  <c r="Y250" i="4"/>
  <c r="X24" i="2"/>
  <c r="Y86" i="4"/>
  <c r="Z32" i="2"/>
  <c r="AA30" i="2"/>
  <c r="Y258" i="4"/>
  <c r="Y153" i="4"/>
  <c r="Y30" i="2"/>
  <c r="Y31" i="4"/>
  <c r="W22" i="2"/>
  <c r="Y175" i="4"/>
  <c r="Y22" i="2"/>
  <c r="W25" i="2"/>
  <c r="Y36" i="4"/>
  <c r="Y32" i="2"/>
  <c r="Y159" i="4"/>
  <c r="Y115" i="4"/>
  <c r="V6" i="2"/>
  <c r="Y23" i="2"/>
  <c r="Y178" i="4"/>
  <c r="V18" i="2"/>
  <c r="Y135" i="4"/>
  <c r="Y114" i="4"/>
  <c r="V5" i="2"/>
  <c r="Y34" i="4"/>
  <c r="W23" i="2"/>
  <c r="Y131" i="4"/>
  <c r="V29" i="2"/>
  <c r="Y281" i="4"/>
  <c r="AA22" i="2"/>
  <c r="V19" i="2"/>
  <c r="Y136" i="4"/>
  <c r="Y117" i="4"/>
  <c r="V31" i="2"/>
  <c r="Y27" i="4"/>
  <c r="W18" i="2"/>
  <c r="X16" i="2"/>
  <c r="Y240" i="4"/>
  <c r="Y144" i="4"/>
  <c r="V25" i="2"/>
  <c r="X8" i="4"/>
  <c r="V16" i="2"/>
  <c r="Y133" i="4"/>
  <c r="W28" i="2"/>
  <c r="Y39" i="4"/>
  <c r="Y35" i="4"/>
  <c r="W24" i="2"/>
  <c r="Y23" i="4"/>
  <c r="W29" i="2"/>
  <c r="Y101" i="4"/>
  <c r="Z20" i="2"/>
  <c r="Y223" i="4"/>
  <c r="X30" i="2"/>
  <c r="AA29" i="2"/>
  <c r="Y273" i="4"/>
  <c r="V27" i="2"/>
  <c r="Y147" i="4"/>
  <c r="Y249" i="4"/>
  <c r="X23" i="2"/>
  <c r="Z27" i="2"/>
  <c r="Y110" i="4"/>
  <c r="Z31" i="2"/>
  <c r="Y81" i="4"/>
  <c r="Y259" i="4"/>
  <c r="AA31" i="2"/>
  <c r="Y288" i="4"/>
  <c r="AA27" i="2"/>
  <c r="AA25" i="2"/>
  <c r="Y286" i="4"/>
  <c r="Y251" i="4"/>
  <c r="X25" i="2"/>
  <c r="X27" i="2"/>
  <c r="Y253" i="4"/>
  <c r="Z24" i="2"/>
  <c r="Y107" i="4"/>
  <c r="Y97" i="4"/>
  <c r="Z16" i="2"/>
  <c r="W31" i="2"/>
  <c r="Y9" i="4"/>
  <c r="Y80" i="4"/>
  <c r="Z30" i="2"/>
  <c r="Y27" i="2"/>
  <c r="Y182" i="4"/>
  <c r="V24" i="2"/>
  <c r="Y143" i="4"/>
  <c r="V4" i="2"/>
  <c r="Y113" i="4"/>
  <c r="Y30" i="4"/>
  <c r="W21" i="2"/>
  <c r="Y275" i="4"/>
  <c r="AA16" i="2"/>
  <c r="AA23" i="2"/>
  <c r="Y284" i="4"/>
  <c r="Y238" i="4"/>
  <c r="X29" i="2"/>
  <c r="Y106" i="4"/>
  <c r="Z23" i="2"/>
  <c r="Y28" i="4"/>
  <c r="W19" i="2"/>
  <c r="AA32" i="2"/>
  <c r="Y264" i="4"/>
  <c r="Y28" i="2"/>
  <c r="Y183" i="4"/>
  <c r="Y138" i="4"/>
  <c r="V21" i="2"/>
  <c r="Y139" i="4"/>
  <c r="V22" i="2"/>
  <c r="Y289" i="4"/>
  <c r="AA28" i="2"/>
  <c r="X22" i="2"/>
  <c r="Y246" i="4"/>
  <c r="Y111" i="4"/>
  <c r="Z28" i="2"/>
  <c r="Y95" i="4"/>
  <c r="Z29" i="2"/>
  <c r="V30" i="2"/>
  <c r="Y116" i="4"/>
  <c r="Y167" i="4"/>
  <c r="Y29" i="2"/>
  <c r="Z22" i="2"/>
  <c r="Y103" i="4"/>
  <c r="Y142" i="4"/>
  <c r="V23" i="2"/>
  <c r="Y38" i="4"/>
  <c r="W27" i="2"/>
  <c r="Y25" i="2"/>
  <c r="Y180" i="4"/>
  <c r="Y31" i="2"/>
  <c r="Y154" i="4"/>
  <c r="Y16" i="2"/>
  <c r="Y169" i="4"/>
  <c r="V14" i="2"/>
  <c r="Y130" i="4"/>
  <c r="Y224" i="4"/>
  <c r="X31" i="2"/>
  <c r="Y8" i="4" l="1"/>
  <c r="W30" i="2"/>
  <c r="AL6" i="2" l="1"/>
  <c r="AT6" i="2" s="1"/>
  <c r="R6" i="2" s="1"/>
  <c r="AL15" i="2"/>
  <c r="AT15" i="2" s="1"/>
  <c r="R15" i="2" s="1"/>
  <c r="AL9" i="2"/>
  <c r="AT9" i="2" s="1"/>
  <c r="R9" i="2" s="1"/>
  <c r="V17" i="4"/>
  <c r="AL29" i="2"/>
  <c r="AT29" i="2" s="1"/>
  <c r="R29" i="2" s="1"/>
  <c r="AL28" i="2"/>
  <c r="AT28" i="2" s="1"/>
  <c r="R28" i="2" s="1"/>
  <c r="AL19" i="2"/>
  <c r="AT19" i="2" s="1"/>
  <c r="R19" i="2" s="1"/>
  <c r="AL30" i="2"/>
  <c r="AT30" i="2" s="1"/>
  <c r="R30" i="2" s="1"/>
  <c r="AL27" i="2"/>
  <c r="AT27" i="2" s="1"/>
  <c r="R27" i="2" s="1"/>
  <c r="AL5" i="2"/>
  <c r="AT5" i="2" s="1"/>
  <c r="R5" i="2" s="1"/>
  <c r="AL20" i="2"/>
  <c r="AT20" i="2" s="1"/>
  <c r="R20" i="2" s="1"/>
  <c r="AL18" i="2"/>
  <c r="AT18" i="2" s="1"/>
  <c r="R18" i="2" s="1"/>
  <c r="AL12" i="2"/>
  <c r="AT12" i="2" s="1"/>
  <c r="R12" i="2" s="1"/>
  <c r="AL21" i="2"/>
  <c r="AT21" i="2" s="1"/>
  <c r="R21" i="2" s="1"/>
  <c r="AL33" i="2"/>
  <c r="AT33" i="2" s="1"/>
  <c r="R33" i="2" s="1"/>
  <c r="AL13" i="2"/>
  <c r="AT13" i="2" s="1"/>
  <c r="R13" i="2" s="1"/>
  <c r="AL7" i="2"/>
  <c r="AT7" i="2" s="1"/>
  <c r="R7" i="2" s="1"/>
  <c r="AL34" i="2"/>
  <c r="AT34" i="2" s="1"/>
  <c r="R34" i="2" s="1"/>
  <c r="AL32" i="2"/>
  <c r="AT32" i="2" s="1"/>
  <c r="R32" i="2" s="1"/>
  <c r="AL11" i="2"/>
  <c r="AT11" i="2" s="1"/>
  <c r="R11" i="2" s="1"/>
  <c r="AL10" i="2"/>
  <c r="AT10" i="2" s="1"/>
  <c r="R10" i="2" s="1"/>
  <c r="AL16" i="2"/>
  <c r="AT16" i="2" s="1"/>
  <c r="R16" i="2" s="1"/>
  <c r="AL22" i="2"/>
  <c r="AT22" i="2" s="1"/>
  <c r="R22" i="2" s="1"/>
  <c r="AL14" i="2"/>
  <c r="AT14" i="2" s="1"/>
  <c r="R14" i="2" s="1"/>
  <c r="AL17" i="2"/>
  <c r="AT17" i="2" s="1"/>
  <c r="R17" i="2" s="1"/>
  <c r="AL26" i="2"/>
  <c r="AT26" i="2" s="1"/>
  <c r="R26" i="2" s="1"/>
  <c r="AL31" i="2"/>
  <c r="AT31" i="2" s="1"/>
  <c r="R31" i="2" s="1"/>
  <c r="AL8" i="2"/>
  <c r="AT8" i="2" s="1"/>
  <c r="R8" i="2" s="1"/>
  <c r="AL4" i="2" l="1"/>
  <c r="AT4" i="2" s="1"/>
  <c r="R4" i="2" s="1"/>
  <c r="W17" i="4"/>
  <c r="X17" i="4" l="1"/>
  <c r="Y17" i="4" l="1"/>
  <c r="O186" i="4" l="1"/>
  <c r="T186" i="4" s="1"/>
  <c r="O207" i="4"/>
  <c r="T207" i="4" s="1"/>
  <c r="O197" i="4"/>
  <c r="T197" i="4" s="1"/>
  <c r="O196" i="4"/>
  <c r="T196" i="4" s="1"/>
  <c r="O202" i="4"/>
  <c r="T202" i="4" s="1"/>
  <c r="O212" i="4"/>
  <c r="T212" i="4" s="1"/>
  <c r="O185" i="4"/>
  <c r="T185" i="4" s="1"/>
  <c r="O217" i="4"/>
  <c r="T217" i="4" s="1"/>
  <c r="O201" i="4"/>
  <c r="T201" i="4" s="1"/>
  <c r="O219" i="4"/>
  <c r="T219" i="4" s="1"/>
  <c r="O189" i="4"/>
  <c r="T189" i="4" s="1"/>
  <c r="O210" i="4"/>
  <c r="T210" i="4" s="1"/>
  <c r="O203" i="4"/>
  <c r="T203" i="4" s="1"/>
  <c r="O190" i="4"/>
  <c r="T190" i="4" s="1"/>
  <c r="O211" i="4"/>
  <c r="T211" i="4" s="1"/>
  <c r="O216" i="4"/>
  <c r="T216" i="4" s="1"/>
  <c r="O208" i="4"/>
  <c r="T208" i="4" s="1"/>
  <c r="O218" i="4"/>
  <c r="T218" i="4" s="1"/>
  <c r="O205" i="4"/>
  <c r="T205" i="4" s="1"/>
  <c r="O215" i="4"/>
  <c r="T215" i="4" s="1"/>
  <c r="O188" i="4"/>
  <c r="T188" i="4" s="1"/>
  <c r="O193" i="4"/>
  <c r="T193" i="4" s="1"/>
  <c r="O199" i="4"/>
  <c r="T199" i="4" s="1"/>
  <c r="O213" i="4"/>
  <c r="T213" i="4" s="1"/>
  <c r="O214" i="4"/>
  <c r="T214" i="4" s="1"/>
  <c r="O187" i="4"/>
  <c r="T187" i="4" s="1"/>
  <c r="O184" i="4"/>
  <c r="T184" i="4" s="1"/>
  <c r="O52" i="4"/>
  <c r="T52" i="4" s="1"/>
  <c r="O69" i="4"/>
  <c r="T69" i="4" s="1"/>
  <c r="O43" i="4"/>
  <c r="T43" i="4" s="1"/>
  <c r="O64" i="4"/>
  <c r="T64" i="4" s="1"/>
  <c r="O48" i="4"/>
  <c r="T48" i="4" s="1"/>
  <c r="O51" i="4"/>
  <c r="T51" i="4" s="1"/>
  <c r="O42" i="4"/>
  <c r="T42" i="4" s="1"/>
  <c r="O63" i="4"/>
  <c r="T63" i="4" s="1"/>
  <c r="O47" i="4"/>
  <c r="T47" i="4" s="1"/>
  <c r="O57" i="4"/>
  <c r="T57" i="4" s="1"/>
  <c r="O72" i="4"/>
  <c r="T72" i="4" s="1"/>
  <c r="O67" i="4"/>
  <c r="T67" i="4" s="1"/>
  <c r="O41" i="4"/>
  <c r="T41" i="4" s="1"/>
  <c r="O62" i="4"/>
  <c r="T62" i="4" s="1"/>
  <c r="O75" i="4"/>
  <c r="T75" i="4" s="1"/>
  <c r="O70" i="4"/>
  <c r="T70" i="4" s="1"/>
  <c r="O65" i="4"/>
  <c r="T65" i="4" s="1"/>
  <c r="O59" i="4"/>
  <c r="T59" i="4" s="1"/>
  <c r="O73" i="4"/>
  <c r="T73" i="4" s="1"/>
  <c r="O46" i="4"/>
  <c r="T46" i="4" s="1"/>
  <c r="O56" i="4"/>
  <c r="T56" i="4" s="1"/>
  <c r="O71" i="4"/>
  <c r="T71" i="4" s="1"/>
  <c r="O49" i="4"/>
  <c r="T49" i="4" s="1"/>
  <c r="O66" i="4"/>
  <c r="T66" i="4" s="1"/>
  <c r="O61" i="4"/>
  <c r="T61" i="4" s="1"/>
  <c r="O45" i="4"/>
  <c r="T45" i="4" s="1"/>
  <c r="O55" i="4"/>
  <c r="T55" i="4" s="1"/>
  <c r="O60" i="4"/>
  <c r="T60" i="4" s="1"/>
  <c r="O53" i="4"/>
  <c r="T53" i="4" s="1"/>
  <c r="O44" i="4"/>
  <c r="T44" i="4" s="1"/>
  <c r="O40" i="4"/>
  <c r="T40" i="4" s="1"/>
  <c r="O58" i="4"/>
  <c r="T58" i="4" s="1"/>
  <c r="O68" i="4"/>
  <c r="T68" i="4" s="1"/>
  <c r="O261" i="4"/>
  <c r="T261" i="4" s="1"/>
  <c r="O237" i="4"/>
  <c r="T237" i="4" s="1"/>
  <c r="O221" i="4"/>
  <c r="T221" i="4" s="1"/>
  <c r="O157" i="4"/>
  <c r="T157" i="4" s="1"/>
  <c r="O121" i="4"/>
  <c r="T121" i="4" s="1"/>
  <c r="O77" i="4"/>
  <c r="T77" i="4" s="1"/>
  <c r="O13" i="4"/>
  <c r="T13" i="4" s="1"/>
  <c r="O262" i="4"/>
  <c r="T262" i="4" s="1"/>
  <c r="O226" i="4"/>
  <c r="T226" i="4" s="1"/>
  <c r="O194" i="4"/>
  <c r="T194" i="4" s="1"/>
  <c r="O166" i="4"/>
  <c r="T166" i="4" s="1"/>
  <c r="O134" i="4"/>
  <c r="T134" i="4" s="1"/>
  <c r="O102" i="4"/>
  <c r="T102" i="4" s="1"/>
  <c r="O82" i="4"/>
  <c r="T82" i="4" s="1"/>
  <c r="O54" i="4"/>
  <c r="T54" i="4" s="1"/>
  <c r="O18" i="4"/>
  <c r="T18" i="4" s="1"/>
  <c r="O279" i="4"/>
  <c r="T279" i="4" s="1"/>
  <c r="O243" i="4"/>
  <c r="T243" i="4" s="1"/>
  <c r="O163" i="4"/>
  <c r="T163" i="4" s="1"/>
  <c r="O123" i="4"/>
  <c r="T123" i="4" s="1"/>
  <c r="O87" i="4"/>
  <c r="T87" i="4" s="1"/>
  <c r="O15" i="4"/>
  <c r="T15" i="4" s="1"/>
  <c r="O272" i="4"/>
  <c r="T272" i="4" s="1"/>
  <c r="O252" i="4"/>
  <c r="T252" i="4" s="1"/>
  <c r="O220" i="4"/>
  <c r="T220" i="4" s="1"/>
  <c r="O172" i="4"/>
  <c r="T172" i="4" s="1"/>
  <c r="O156" i="4"/>
  <c r="T156" i="4" s="1"/>
  <c r="O120" i="4"/>
  <c r="T120" i="4" s="1"/>
  <c r="O84" i="4"/>
  <c r="T84" i="4" s="1"/>
  <c r="O24" i="4"/>
  <c r="T24" i="4" s="1"/>
  <c r="O255" i="4"/>
  <c r="T255" i="4" s="1"/>
  <c r="O227" i="4"/>
  <c r="T227" i="4" s="1"/>
  <c r="O127" i="4"/>
  <c r="T127" i="4" s="1"/>
  <c r="O91" i="4"/>
  <c r="T91" i="4" s="1"/>
  <c r="O276" i="4"/>
  <c r="T276" i="4" s="1"/>
  <c r="O256" i="4"/>
  <c r="T256" i="4" s="1"/>
  <c r="O228" i="4"/>
  <c r="T228" i="4" s="1"/>
  <c r="O160" i="4"/>
  <c r="T160" i="4" s="1"/>
  <c r="O128" i="4"/>
  <c r="T128" i="4" s="1"/>
  <c r="O92" i="4"/>
  <c r="T92" i="4" s="1"/>
  <c r="O162" i="4"/>
  <c r="T162" i="4" s="1"/>
  <c r="O78" i="4"/>
  <c r="T78" i="4" s="1"/>
  <c r="O14" i="4"/>
  <c r="T14" i="4" s="1"/>
  <c r="O195" i="4"/>
  <c r="T195" i="4" s="1"/>
  <c r="O119" i="4"/>
  <c r="T119" i="4" s="1"/>
  <c r="O244" i="4"/>
  <c r="T244" i="4" s="1"/>
  <c r="O168" i="4"/>
  <c r="T168" i="4" s="1"/>
  <c r="O265" i="4"/>
  <c r="T265" i="4" s="1"/>
  <c r="O241" i="4"/>
  <c r="T241" i="4" s="1"/>
  <c r="O225" i="4"/>
  <c r="T225" i="4" s="1"/>
  <c r="O165" i="4"/>
  <c r="T165" i="4" s="1"/>
  <c r="O129" i="4"/>
  <c r="T129" i="4" s="1"/>
  <c r="O85" i="4"/>
  <c r="T85" i="4" s="1"/>
  <c r="O21" i="4"/>
  <c r="T21" i="4" s="1"/>
  <c r="O270" i="4"/>
  <c r="T270" i="4" s="1"/>
  <c r="O230" i="4"/>
  <c r="T230" i="4" s="1"/>
  <c r="O198" i="4"/>
  <c r="T198" i="4" s="1"/>
  <c r="O170" i="4"/>
  <c r="T170" i="4" s="1"/>
  <c r="O150" i="4"/>
  <c r="T150" i="4" s="1"/>
  <c r="O118" i="4"/>
  <c r="T118" i="4" s="1"/>
  <c r="O90" i="4"/>
  <c r="T90" i="4" s="1"/>
  <c r="O26" i="4"/>
  <c r="T26" i="4" s="1"/>
  <c r="O287" i="4"/>
  <c r="T287" i="4" s="1"/>
  <c r="O171" i="4"/>
  <c r="T171" i="4" s="1"/>
  <c r="O19" i="4"/>
  <c r="T19" i="4" s="1"/>
  <c r="O192" i="4"/>
  <c r="T192" i="4" s="1"/>
  <c r="O271" i="4"/>
  <c r="T271" i="4" s="1"/>
  <c r="O268" i="4"/>
  <c r="T268" i="4" s="1"/>
  <c r="O152" i="4"/>
  <c r="T152" i="4" s="1"/>
  <c r="O269" i="4"/>
  <c r="T269" i="4" s="1"/>
  <c r="O245" i="4"/>
  <c r="T245" i="4" s="1"/>
  <c r="O229" i="4"/>
  <c r="T229" i="4" s="1"/>
  <c r="O209" i="4"/>
  <c r="T209" i="4" s="1"/>
  <c r="O173" i="4"/>
  <c r="T173" i="4" s="1"/>
  <c r="O137" i="4"/>
  <c r="T137" i="4" s="1"/>
  <c r="O93" i="4"/>
  <c r="T93" i="4" s="1"/>
  <c r="O29" i="4"/>
  <c r="T29" i="4" s="1"/>
  <c r="O274" i="4"/>
  <c r="T274" i="4" s="1"/>
  <c r="O234" i="4"/>
  <c r="T234" i="4" s="1"/>
  <c r="O206" i="4"/>
  <c r="T206" i="4" s="1"/>
  <c r="O174" i="4"/>
  <c r="T174" i="4" s="1"/>
  <c r="O158" i="4"/>
  <c r="T158" i="4" s="1"/>
  <c r="O122" i="4"/>
  <c r="T122" i="4" s="1"/>
  <c r="O94" i="4"/>
  <c r="T94" i="4" s="1"/>
  <c r="O74" i="4"/>
  <c r="T74" i="4" s="1"/>
  <c r="O263" i="4"/>
  <c r="T263" i="4" s="1"/>
  <c r="O235" i="4"/>
  <c r="T235" i="4" s="1"/>
  <c r="O191" i="4"/>
  <c r="T191" i="4" s="1"/>
  <c r="O151" i="4"/>
  <c r="T151" i="4" s="1"/>
  <c r="O99" i="4"/>
  <c r="T99" i="4" s="1"/>
  <c r="O79" i="4"/>
  <c r="T79" i="4" s="1"/>
  <c r="O280" i="4"/>
  <c r="T280" i="4" s="1"/>
  <c r="O260" i="4"/>
  <c r="T260" i="4" s="1"/>
  <c r="O236" i="4"/>
  <c r="T236" i="4" s="1"/>
  <c r="O200" i="4"/>
  <c r="T200" i="4" s="1"/>
  <c r="O164" i="4"/>
  <c r="T164" i="4" s="1"/>
  <c r="O132" i="4"/>
  <c r="T132" i="4" s="1"/>
  <c r="O96" i="4"/>
  <c r="T96" i="4" s="1"/>
  <c r="O12" i="4"/>
  <c r="T12" i="4" s="1"/>
  <c r="O277" i="4"/>
  <c r="T277" i="4" s="1"/>
  <c r="O257" i="4"/>
  <c r="T257" i="4" s="1"/>
  <c r="O233" i="4"/>
  <c r="T233" i="4" s="1"/>
  <c r="O181" i="4"/>
  <c r="T181" i="4" s="1"/>
  <c r="O145" i="4"/>
  <c r="T145" i="4" s="1"/>
  <c r="O109" i="4"/>
  <c r="T109" i="4" s="1"/>
  <c r="O37" i="4"/>
  <c r="T37" i="4" s="1"/>
  <c r="O278" i="4"/>
  <c r="T278" i="4" s="1"/>
  <c r="O242" i="4"/>
  <c r="T242" i="4" s="1"/>
  <c r="O222" i="4"/>
  <c r="T222" i="4" s="1"/>
  <c r="O126" i="4"/>
  <c r="T126" i="4" s="1"/>
  <c r="O98" i="4"/>
  <c r="T98" i="4" s="1"/>
  <c r="O50" i="4"/>
  <c r="T50" i="4" s="1"/>
  <c r="O239" i="4"/>
  <c r="T239" i="4" s="1"/>
  <c r="O155" i="4"/>
  <c r="T155" i="4" s="1"/>
  <c r="O83" i="4"/>
  <c r="T83" i="4" s="1"/>
  <c r="O11" i="4"/>
  <c r="T11" i="4" s="1"/>
  <c r="O204" i="4"/>
  <c r="T204" i="4" s="1"/>
  <c r="O100" i="4"/>
  <c r="T100" i="4" s="1"/>
  <c r="O20" i="4"/>
  <c r="T20" i="4" s="1"/>
  <c r="AD6" i="2" l="1"/>
  <c r="AD24" i="2"/>
  <c r="AD22" i="2"/>
  <c r="AD21" i="2"/>
  <c r="AD14" i="2"/>
  <c r="AD18" i="2"/>
  <c r="AD16" i="2"/>
  <c r="V196" i="4"/>
  <c r="X196" i="4" s="1"/>
  <c r="Y196" i="4" s="1"/>
  <c r="W196" i="4"/>
  <c r="V213" i="4"/>
  <c r="X213" i="4" s="1"/>
  <c r="Y213" i="4" s="1"/>
  <c r="W213" i="4"/>
  <c r="AD30" i="2"/>
  <c r="AD28" i="2"/>
  <c r="V212" i="4"/>
  <c r="X212" i="4" s="1"/>
  <c r="Y212" i="4" s="1"/>
  <c r="W212" i="4"/>
  <c r="AD23" i="2"/>
  <c r="AD19" i="2"/>
  <c r="AD31" i="2"/>
  <c r="AD5" i="2"/>
  <c r="V184" i="4"/>
  <c r="X184" i="4" s="1"/>
  <c r="Y184" i="4" s="1"/>
  <c r="W184" i="4"/>
  <c r="AD27" i="2"/>
  <c r="AD25" i="2"/>
  <c r="AD29" i="2"/>
  <c r="AD4" i="2"/>
  <c r="V197" i="4"/>
  <c r="X197" i="4" s="1"/>
  <c r="Y197" i="4" s="1"/>
  <c r="W197" i="4"/>
  <c r="V52" i="4"/>
  <c r="X52" i="4" s="1"/>
  <c r="W52" i="4"/>
  <c r="V40" i="4"/>
  <c r="X40" i="4" s="1"/>
  <c r="W40" i="4"/>
  <c r="AC21" i="2"/>
  <c r="AC23" i="2"/>
  <c r="AC4" i="2"/>
  <c r="V69" i="4"/>
  <c r="X69" i="4" s="1"/>
  <c r="W69" i="4"/>
  <c r="AC30" i="2"/>
  <c r="AC31" i="2"/>
  <c r="AC22" i="2"/>
  <c r="AC14" i="2"/>
  <c r="AC25" i="2"/>
  <c r="AC5" i="2"/>
  <c r="AC6" i="2"/>
  <c r="V68" i="4"/>
  <c r="X68" i="4" s="1"/>
  <c r="W68" i="4"/>
  <c r="V53" i="4"/>
  <c r="X53" i="4" s="1"/>
  <c r="W53" i="4"/>
  <c r="AC16" i="2"/>
  <c r="AC24" i="2"/>
  <c r="AC29" i="2"/>
  <c r="AC18" i="2"/>
  <c r="AC19" i="2"/>
  <c r="AJ33" i="2"/>
  <c r="AC9" i="2"/>
  <c r="AG34" i="2"/>
  <c r="AI10" i="2"/>
  <c r="AD34" i="2"/>
  <c r="AI12" i="2"/>
  <c r="AJ5" i="2"/>
  <c r="AE33" i="2"/>
  <c r="AI9" i="2"/>
  <c r="AG4" i="2"/>
  <c r="AC33" i="2"/>
  <c r="AD33" i="2"/>
  <c r="AC11" i="2"/>
  <c r="AH14" i="2"/>
  <c r="AF10" i="2"/>
  <c r="AH9" i="2"/>
  <c r="AJ8" i="2"/>
  <c r="AF12" i="2"/>
  <c r="AI8" i="2"/>
  <c r="AI17" i="2"/>
  <c r="AG18" i="2"/>
  <c r="AI26" i="2"/>
  <c r="AG11" i="2"/>
  <c r="AC12" i="2"/>
  <c r="AD12" i="2"/>
  <c r="AC8" i="2"/>
  <c r="AD8" i="2"/>
  <c r="AC7" i="2"/>
  <c r="AH10" i="2"/>
  <c r="AJ15" i="2"/>
  <c r="AE20" i="2"/>
  <c r="AG21" i="2"/>
  <c r="AJ13" i="2"/>
  <c r="AH18" i="2"/>
  <c r="AI11" i="2"/>
  <c r="AD11" i="2"/>
  <c r="AC13" i="2"/>
  <c r="AD13" i="2"/>
  <c r="AC15" i="2"/>
  <c r="AE8" i="2"/>
  <c r="AH11" i="2"/>
  <c r="AG10" i="2"/>
  <c r="AI33" i="2"/>
  <c r="AF15" i="2"/>
  <c r="AH19" i="2"/>
  <c r="AF34" i="2"/>
  <c r="AH33" i="2"/>
  <c r="AF11" i="2"/>
  <c r="AE17" i="2"/>
  <c r="AJ9" i="2"/>
  <c r="AE10" i="2"/>
  <c r="AG14" i="2"/>
  <c r="AI19" i="2"/>
  <c r="AJ19" i="2"/>
  <c r="AJ6" i="2"/>
  <c r="AG12" i="2"/>
  <c r="AG7" i="2"/>
  <c r="AF8" i="2"/>
  <c r="AH12" i="2"/>
  <c r="AJ11" i="2"/>
  <c r="AH13" i="2"/>
  <c r="AI5" i="2"/>
  <c r="AC28" i="2"/>
  <c r="AJ4" i="2"/>
  <c r="AH8" i="2"/>
  <c r="AJ14" i="2"/>
  <c r="AE34" i="2"/>
  <c r="AJ20" i="2"/>
  <c r="AI21" i="2"/>
  <c r="AG8" i="2"/>
  <c r="AI4" i="2"/>
  <c r="AG5" i="2"/>
  <c r="AH7" i="2"/>
  <c r="AE11" i="2"/>
  <c r="AE26" i="2"/>
  <c r="AI15" i="2"/>
  <c r="AG13" i="2"/>
  <c r="AI6" i="2"/>
  <c r="AC27" i="2"/>
  <c r="AH21" i="2"/>
  <c r="AF20" i="2"/>
  <c r="AH20" i="2"/>
  <c r="AJ26" i="2"/>
  <c r="AE7" i="2"/>
  <c r="AH15" i="2"/>
  <c r="AC32" i="2"/>
  <c r="AG6" i="2"/>
  <c r="AC26" i="2"/>
  <c r="AD26" i="2"/>
  <c r="AF9" i="2"/>
  <c r="AJ21" i="2"/>
  <c r="AH5" i="2"/>
  <c r="O10" i="4"/>
  <c r="T10" i="4" s="1"/>
  <c r="L1" i="4"/>
  <c r="AE32" i="2"/>
  <c r="AG33" i="2"/>
  <c r="AI13" i="2"/>
  <c r="AG32" i="2"/>
  <c r="AF33" i="2"/>
  <c r="AC17" i="2"/>
  <c r="AH17" i="2"/>
  <c r="AF13" i="2"/>
  <c r="AJ34" i="2"/>
  <c r="AC34" i="2"/>
  <c r="AH34" i="2"/>
  <c r="AD15" i="2"/>
  <c r="AG15" i="2"/>
  <c r="AD7" i="2"/>
  <c r="AF26" i="2"/>
  <c r="AH26" i="2"/>
  <c r="AJ18" i="2"/>
  <c r="AE15" i="2"/>
  <c r="AJ7" i="2"/>
  <c r="AI18" i="2"/>
  <c r="AJ10" i="2"/>
  <c r="AI14" i="2"/>
  <c r="AD17" i="2"/>
  <c r="AC20" i="2"/>
  <c r="AD20" i="2"/>
  <c r="AH6" i="2"/>
  <c r="AD9" i="2"/>
  <c r="AF17" i="2"/>
  <c r="AH4" i="2"/>
  <c r="AJ12" i="2"/>
  <c r="AE13" i="2"/>
  <c r="AG17" i="2"/>
  <c r="AG20" i="2"/>
  <c r="AF32" i="2"/>
  <c r="AE12" i="2"/>
  <c r="AJ17" i="2"/>
  <c r="AG9" i="2"/>
  <c r="AE9" i="2"/>
  <c r="AG26" i="2"/>
  <c r="AI34" i="2"/>
  <c r="AG19" i="2"/>
  <c r="AI7" i="2"/>
  <c r="AD32" i="2"/>
  <c r="AC10" i="2"/>
  <c r="AD10" i="2"/>
  <c r="AK22" i="2" l="1"/>
  <c r="Q22" i="2" s="1"/>
  <c r="AK24" i="2"/>
  <c r="Q24" i="2" s="1"/>
  <c r="AK27" i="2"/>
  <c r="Q27" i="2" s="1"/>
  <c r="AK28" i="2"/>
  <c r="Q28" i="2" s="1"/>
  <c r="O1" i="4"/>
  <c r="AK25" i="2"/>
  <c r="Q25" i="2" s="1"/>
  <c r="AK30" i="2"/>
  <c r="Q30" i="2" s="1"/>
  <c r="AK29" i="2"/>
  <c r="Q29" i="2" s="1"/>
  <c r="V185" i="4"/>
  <c r="X185" i="4" s="1"/>
  <c r="W185" i="4"/>
  <c r="V216" i="4"/>
  <c r="X216" i="4" s="1"/>
  <c r="W216" i="4"/>
  <c r="V189" i="4"/>
  <c r="X189" i="4" s="1"/>
  <c r="W189" i="4"/>
  <c r="V214" i="4"/>
  <c r="X214" i="4" s="1"/>
  <c r="W214" i="4"/>
  <c r="V219" i="4"/>
  <c r="X219" i="4" s="1"/>
  <c r="W219" i="4"/>
  <c r="V205" i="4"/>
  <c r="X205" i="4" s="1"/>
  <c r="W205" i="4"/>
  <c r="V202" i="4"/>
  <c r="X202" i="4" s="1"/>
  <c r="W202" i="4"/>
  <c r="V211" i="4"/>
  <c r="X211" i="4" s="1"/>
  <c r="W211" i="4"/>
  <c r="V187" i="4"/>
  <c r="X187" i="4" s="1"/>
  <c r="W187" i="4"/>
  <c r="AK16" i="2"/>
  <c r="Q16" i="2" s="1"/>
  <c r="AK31" i="2"/>
  <c r="Q31" i="2" s="1"/>
  <c r="AK23" i="2"/>
  <c r="Q23" i="2" s="1"/>
  <c r="V203" i="4"/>
  <c r="X203" i="4" s="1"/>
  <c r="W203" i="4"/>
  <c r="V218" i="4"/>
  <c r="X218" i="4" s="1"/>
  <c r="W218" i="4"/>
  <c r="V186" i="4"/>
  <c r="X186" i="4" s="1"/>
  <c r="W186" i="4"/>
  <c r="V208" i="4"/>
  <c r="X208" i="4" s="1"/>
  <c r="W208" i="4"/>
  <c r="V188" i="4"/>
  <c r="X188" i="4" s="1"/>
  <c r="W188" i="4"/>
  <c r="V207" i="4"/>
  <c r="X207" i="4" s="1"/>
  <c r="W207" i="4"/>
  <c r="V210" i="4"/>
  <c r="X210" i="4" s="1"/>
  <c r="W210" i="4"/>
  <c r="V215" i="4"/>
  <c r="X215" i="4" s="1"/>
  <c r="W215" i="4"/>
  <c r="R53" i="4"/>
  <c r="Y53" i="4"/>
  <c r="Y52" i="4"/>
  <c r="R52" i="4"/>
  <c r="V63" i="4"/>
  <c r="X63" i="4" s="1"/>
  <c r="W63" i="4"/>
  <c r="V71" i="4"/>
  <c r="X71" i="4" s="1"/>
  <c r="W71" i="4"/>
  <c r="V43" i="4"/>
  <c r="X43" i="4" s="1"/>
  <c r="W43" i="4"/>
  <c r="V72" i="4"/>
  <c r="X72" i="4" s="1"/>
  <c r="W72" i="4"/>
  <c r="V67" i="4"/>
  <c r="X67" i="4" s="1"/>
  <c r="W67" i="4"/>
  <c r="V44" i="4"/>
  <c r="X44" i="4" s="1"/>
  <c r="W44" i="4"/>
  <c r="W41" i="4"/>
  <c r="V41" i="4"/>
  <c r="X41" i="4" s="1"/>
  <c r="V66" i="4"/>
  <c r="X66" i="4" s="1"/>
  <c r="W66" i="4"/>
  <c r="Y68" i="4"/>
  <c r="R68" i="4"/>
  <c r="R69" i="4"/>
  <c r="Y69" i="4"/>
  <c r="R40" i="4"/>
  <c r="Y40" i="4"/>
  <c r="V64" i="4"/>
  <c r="X64" i="4" s="1"/>
  <c r="W64" i="4"/>
  <c r="V59" i="4"/>
  <c r="X59" i="4" s="1"/>
  <c r="W59" i="4"/>
  <c r="V61" i="4"/>
  <c r="X61" i="4" s="1"/>
  <c r="W61" i="4"/>
  <c r="V42" i="4"/>
  <c r="X42" i="4" s="1"/>
  <c r="W42" i="4"/>
  <c r="V58" i="4"/>
  <c r="X58" i="4" s="1"/>
  <c r="W58" i="4"/>
  <c r="V45" i="4"/>
  <c r="X45" i="4" s="1"/>
  <c r="W45" i="4"/>
  <c r="V70" i="4"/>
  <c r="X70" i="4" s="1"/>
  <c r="W70" i="4"/>
  <c r="AK34" i="2"/>
  <c r="Q34" i="2" s="1"/>
  <c r="AK20" i="2"/>
  <c r="Q20" i="2" s="1"/>
  <c r="V14" i="4"/>
  <c r="X14" i="4" s="1"/>
  <c r="W14" i="4"/>
  <c r="V241" i="4"/>
  <c r="X241" i="4" s="1"/>
  <c r="W241" i="4"/>
  <c r="V270" i="4"/>
  <c r="X270" i="4" s="1"/>
  <c r="W270" i="4"/>
  <c r="V26" i="4"/>
  <c r="X26" i="4" s="1"/>
  <c r="W26" i="4"/>
  <c r="V152" i="4"/>
  <c r="X152" i="4" s="1"/>
  <c r="W152" i="4"/>
  <c r="V65" i="4"/>
  <c r="X65" i="4" s="1"/>
  <c r="W65" i="4"/>
  <c r="V94" i="4"/>
  <c r="X94" i="4" s="1"/>
  <c r="W94" i="4"/>
  <c r="V99" i="4"/>
  <c r="X99" i="4" s="1"/>
  <c r="W99" i="4"/>
  <c r="V132" i="4"/>
  <c r="X132" i="4" s="1"/>
  <c r="W132" i="4"/>
  <c r="V181" i="4"/>
  <c r="X181" i="4" s="1"/>
  <c r="W181" i="4"/>
  <c r="V190" i="4"/>
  <c r="X190" i="4" s="1"/>
  <c r="W190" i="4"/>
  <c r="V204" i="4"/>
  <c r="X204" i="4" s="1"/>
  <c r="W204" i="4"/>
  <c r="V51" i="4"/>
  <c r="X51" i="4" s="1"/>
  <c r="W51" i="4"/>
  <c r="V21" i="4"/>
  <c r="X21" i="4" s="1"/>
  <c r="W21" i="4"/>
  <c r="V62" i="4"/>
  <c r="X62" i="4" s="1"/>
  <c r="W62" i="4"/>
  <c r="V229" i="4"/>
  <c r="X229" i="4" s="1"/>
  <c r="W229" i="4"/>
  <c r="V234" i="4"/>
  <c r="X234" i="4" s="1"/>
  <c r="W234" i="4"/>
  <c r="V280" i="4"/>
  <c r="X280" i="4" s="1"/>
  <c r="W280" i="4"/>
  <c r="V217" i="4"/>
  <c r="X217" i="4" s="1"/>
  <c r="W217" i="4"/>
  <c r="V222" i="4"/>
  <c r="X222" i="4" s="1"/>
  <c r="W222" i="4"/>
  <c r="V168" i="4"/>
  <c r="X168" i="4" s="1"/>
  <c r="W168" i="4"/>
  <c r="V287" i="4"/>
  <c r="X287" i="4" s="1"/>
  <c r="W287" i="4"/>
  <c r="V29" i="4"/>
  <c r="X29" i="4" s="1"/>
  <c r="W29" i="4"/>
  <c r="V74" i="4"/>
  <c r="X74" i="4" s="1"/>
  <c r="W74" i="4"/>
  <c r="V236" i="4"/>
  <c r="X236" i="4" s="1"/>
  <c r="W236" i="4"/>
  <c r="V145" i="4"/>
  <c r="X145" i="4" s="1"/>
  <c r="W145" i="4"/>
  <c r="V155" i="4"/>
  <c r="X155" i="4" s="1"/>
  <c r="W155" i="4"/>
  <c r="V77" i="4"/>
  <c r="X77" i="4" s="1"/>
  <c r="W77" i="4"/>
  <c r="V102" i="4"/>
  <c r="X102" i="4" s="1"/>
  <c r="W102" i="4"/>
  <c r="V123" i="4"/>
  <c r="X123" i="4" s="1"/>
  <c r="W123" i="4"/>
  <c r="V156" i="4"/>
  <c r="X156" i="4" s="1"/>
  <c r="W156" i="4"/>
  <c r="V75" i="4"/>
  <c r="X75" i="4" s="1"/>
  <c r="W75" i="4"/>
  <c r="V165" i="4"/>
  <c r="X165" i="4" s="1"/>
  <c r="W165" i="4"/>
  <c r="V164" i="4"/>
  <c r="X164" i="4" s="1"/>
  <c r="W164" i="4"/>
  <c r="V225" i="4"/>
  <c r="X225" i="4" s="1"/>
  <c r="W225" i="4"/>
  <c r="V257" i="4"/>
  <c r="X257" i="4" s="1"/>
  <c r="W257" i="4"/>
  <c r="V100" i="4"/>
  <c r="X100" i="4" s="1"/>
  <c r="W100" i="4"/>
  <c r="V121" i="4"/>
  <c r="X121" i="4" s="1"/>
  <c r="W121" i="4"/>
  <c r="V134" i="4"/>
  <c r="X134" i="4" s="1"/>
  <c r="W134" i="4"/>
  <c r="V163" i="4"/>
  <c r="X163" i="4" s="1"/>
  <c r="W163" i="4"/>
  <c r="V172" i="4"/>
  <c r="X172" i="4" s="1"/>
  <c r="W172" i="4"/>
  <c r="V91" i="4"/>
  <c r="X91" i="4" s="1"/>
  <c r="W91" i="4"/>
  <c r="V162" i="4"/>
  <c r="X162" i="4" s="1"/>
  <c r="W162" i="4"/>
  <c r="V60" i="4"/>
  <c r="X60" i="4" s="1"/>
  <c r="W60" i="4"/>
  <c r="V57" i="4"/>
  <c r="X57" i="4" s="1"/>
  <c r="W57" i="4"/>
  <c r="V90" i="4"/>
  <c r="X90" i="4" s="1"/>
  <c r="W90" i="4"/>
  <c r="V271" i="4"/>
  <c r="X271" i="4" s="1"/>
  <c r="W271" i="4"/>
  <c r="V137" i="4"/>
  <c r="X137" i="4" s="1"/>
  <c r="W137" i="4"/>
  <c r="V158" i="4"/>
  <c r="X158" i="4" s="1"/>
  <c r="W158" i="4"/>
  <c r="V191" i="4"/>
  <c r="X191" i="4" s="1"/>
  <c r="W191" i="4"/>
  <c r="V200" i="4"/>
  <c r="X200" i="4" s="1"/>
  <c r="W200" i="4"/>
  <c r="V233" i="4"/>
  <c r="X233" i="4" s="1"/>
  <c r="W233" i="4"/>
  <c r="V242" i="4"/>
  <c r="X242" i="4" s="1"/>
  <c r="W242" i="4"/>
  <c r="V83" i="4"/>
  <c r="X83" i="4" s="1"/>
  <c r="W83" i="4"/>
  <c r="V261" i="4"/>
  <c r="X261" i="4" s="1"/>
  <c r="W261" i="4"/>
  <c r="V54" i="4"/>
  <c r="X54" i="4" s="1"/>
  <c r="W54" i="4"/>
  <c r="V55" i="4"/>
  <c r="X55" i="4" s="1"/>
  <c r="W55" i="4"/>
  <c r="V84" i="4"/>
  <c r="X84" i="4" s="1"/>
  <c r="W84" i="4"/>
  <c r="V256" i="4"/>
  <c r="X256" i="4" s="1"/>
  <c r="W256" i="4"/>
  <c r="V195" i="4"/>
  <c r="X195" i="4" s="1"/>
  <c r="W195" i="4"/>
  <c r="V230" i="4"/>
  <c r="X230" i="4" s="1"/>
  <c r="W230" i="4"/>
  <c r="V269" i="4"/>
  <c r="X269" i="4" s="1"/>
  <c r="W269" i="4"/>
  <c r="AK10" i="2"/>
  <c r="Q10" i="2" s="1"/>
  <c r="V193" i="4"/>
  <c r="X193" i="4" s="1"/>
  <c r="W193" i="4"/>
  <c r="V194" i="4"/>
  <c r="X194" i="4" s="1"/>
  <c r="W194" i="4"/>
  <c r="V243" i="4"/>
  <c r="X243" i="4" s="1"/>
  <c r="W243" i="4"/>
  <c r="V252" i="4"/>
  <c r="X252" i="4" s="1"/>
  <c r="W252" i="4"/>
  <c r="V227" i="4"/>
  <c r="X227" i="4" s="1"/>
  <c r="W227" i="4"/>
  <c r="V128" i="4"/>
  <c r="X128" i="4" s="1"/>
  <c r="W128" i="4"/>
  <c r="V12" i="4"/>
  <c r="X12" i="4" s="1"/>
  <c r="W12" i="4"/>
  <c r="V11" i="4"/>
  <c r="X11" i="4" s="1"/>
  <c r="W11" i="4"/>
  <c r="AK15" i="2"/>
  <c r="Q15" i="2" s="1"/>
  <c r="AK13" i="2"/>
  <c r="Q13" i="2" s="1"/>
  <c r="AK18" i="2"/>
  <c r="Q18" i="2" s="1"/>
  <c r="AK11" i="2"/>
  <c r="Q11" i="2" s="1"/>
  <c r="AK33" i="2"/>
  <c r="Q33" i="2" s="1"/>
  <c r="AK26" i="2"/>
  <c r="Q26" i="2" s="1"/>
  <c r="AK5" i="2"/>
  <c r="Q5" i="2" s="1"/>
  <c r="AK14" i="2"/>
  <c r="Q14" i="2" s="1"/>
  <c r="AK21" i="2"/>
  <c r="Q21" i="2" s="1"/>
  <c r="AK8" i="2"/>
  <c r="Q8" i="2" s="1"/>
  <c r="AK12" i="2"/>
  <c r="Q12" i="2" s="1"/>
  <c r="AK4" i="2"/>
  <c r="Q4" i="2" s="1"/>
  <c r="AK9" i="2"/>
  <c r="Q9" i="2" s="1"/>
  <c r="AF7" i="2"/>
  <c r="AK7" i="2" s="1"/>
  <c r="Q7" i="2" s="1"/>
  <c r="V13" i="4"/>
  <c r="X13" i="4" s="1"/>
  <c r="W13" i="4"/>
  <c r="V49" i="4"/>
  <c r="X49" i="4" s="1"/>
  <c r="W49" i="4"/>
  <c r="V82" i="4"/>
  <c r="X82" i="4" s="1"/>
  <c r="W82" i="4"/>
  <c r="V87" i="4"/>
  <c r="X87" i="4" s="1"/>
  <c r="W87" i="4"/>
  <c r="V120" i="4"/>
  <c r="X120" i="4" s="1"/>
  <c r="W120" i="4"/>
  <c r="V276" i="4"/>
  <c r="X276" i="4" s="1"/>
  <c r="W276" i="4"/>
  <c r="V244" i="4"/>
  <c r="X244" i="4" s="1"/>
  <c r="W244" i="4"/>
  <c r="V129" i="4"/>
  <c r="X129" i="4" s="1"/>
  <c r="W129" i="4"/>
  <c r="V150" i="4"/>
  <c r="X150" i="4" s="1"/>
  <c r="W150" i="4"/>
  <c r="V192" i="4"/>
  <c r="X192" i="4" s="1"/>
  <c r="W192" i="4"/>
  <c r="V209" i="4"/>
  <c r="X209" i="4" s="1"/>
  <c r="W209" i="4"/>
  <c r="V206" i="4"/>
  <c r="X206" i="4" s="1"/>
  <c r="W206" i="4"/>
  <c r="V263" i="4"/>
  <c r="X263" i="4" s="1"/>
  <c r="W263" i="4"/>
  <c r="V260" i="4"/>
  <c r="X260" i="4" s="1"/>
  <c r="W260" i="4"/>
  <c r="V277" i="4"/>
  <c r="X277" i="4" s="1"/>
  <c r="W277" i="4"/>
  <c r="V37" i="4"/>
  <c r="X37" i="4" s="1"/>
  <c r="W37" i="4"/>
  <c r="V239" i="4"/>
  <c r="X239" i="4" s="1"/>
  <c r="W239" i="4"/>
  <c r="V160" i="4"/>
  <c r="X160" i="4" s="1"/>
  <c r="W160" i="4"/>
  <c r="V265" i="4"/>
  <c r="X265" i="4" s="1"/>
  <c r="W265" i="4"/>
  <c r="V170" i="4"/>
  <c r="X170" i="4" s="1"/>
  <c r="W170" i="4"/>
  <c r="V19" i="4"/>
  <c r="X19" i="4" s="1"/>
  <c r="W19" i="4"/>
  <c r="V93" i="4"/>
  <c r="X93" i="4" s="1"/>
  <c r="W93" i="4"/>
  <c r="V122" i="4"/>
  <c r="X122" i="4" s="1"/>
  <c r="W122" i="4"/>
  <c r="V151" i="4"/>
  <c r="X151" i="4" s="1"/>
  <c r="W151" i="4"/>
  <c r="V73" i="4"/>
  <c r="X73" i="4" s="1"/>
  <c r="W73" i="4"/>
  <c r="V50" i="4"/>
  <c r="X50" i="4" s="1"/>
  <c r="W50" i="4"/>
  <c r="V118" i="4"/>
  <c r="X118" i="4" s="1"/>
  <c r="W118" i="4"/>
  <c r="V173" i="4"/>
  <c r="X173" i="4" s="1"/>
  <c r="W173" i="4"/>
  <c r="V174" i="4"/>
  <c r="X174" i="4" s="1"/>
  <c r="W174" i="4"/>
  <c r="V79" i="4"/>
  <c r="X79" i="4" s="1"/>
  <c r="W79" i="4"/>
  <c r="V96" i="4"/>
  <c r="X96" i="4" s="1"/>
  <c r="W96" i="4"/>
  <c r="V126" i="4"/>
  <c r="X126" i="4" s="1"/>
  <c r="W126" i="4"/>
  <c r="V221" i="4"/>
  <c r="X221" i="4" s="1"/>
  <c r="W221" i="4"/>
  <c r="V226" i="4"/>
  <c r="X226" i="4" s="1"/>
  <c r="W226" i="4"/>
  <c r="V279" i="4"/>
  <c r="X279" i="4" s="1"/>
  <c r="W279" i="4"/>
  <c r="V272" i="4"/>
  <c r="X272" i="4" s="1"/>
  <c r="W272" i="4"/>
  <c r="V255" i="4"/>
  <c r="X255" i="4" s="1"/>
  <c r="W255" i="4"/>
  <c r="V78" i="4"/>
  <c r="X78" i="4" s="1"/>
  <c r="W78" i="4"/>
  <c r="V268" i="4"/>
  <c r="X268" i="4" s="1"/>
  <c r="W268" i="4"/>
  <c r="V235" i="4"/>
  <c r="X235" i="4" s="1"/>
  <c r="W235" i="4"/>
  <c r="V278" i="4"/>
  <c r="X278" i="4" s="1"/>
  <c r="W278" i="4"/>
  <c r="V237" i="4"/>
  <c r="X237" i="4" s="1"/>
  <c r="W237" i="4"/>
  <c r="V262" i="4"/>
  <c r="X262" i="4" s="1"/>
  <c r="W262" i="4"/>
  <c r="V18" i="4"/>
  <c r="X18" i="4" s="1"/>
  <c r="W18" i="4"/>
  <c r="V15" i="4"/>
  <c r="X15" i="4" s="1"/>
  <c r="W15" i="4"/>
  <c r="V24" i="4"/>
  <c r="X24" i="4" s="1"/>
  <c r="W24" i="4"/>
  <c r="V228" i="4"/>
  <c r="X228" i="4" s="1"/>
  <c r="W228" i="4"/>
  <c r="V119" i="4"/>
  <c r="X119" i="4" s="1"/>
  <c r="W119" i="4"/>
  <c r="V201" i="4"/>
  <c r="X201" i="4" s="1"/>
  <c r="W201" i="4"/>
  <c r="V198" i="4"/>
  <c r="X198" i="4" s="1"/>
  <c r="W198" i="4"/>
  <c r="V171" i="4"/>
  <c r="X171" i="4" s="1"/>
  <c r="W171" i="4"/>
  <c r="V245" i="4"/>
  <c r="X245" i="4" s="1"/>
  <c r="W245" i="4"/>
  <c r="V274" i="4"/>
  <c r="X274" i="4" s="1"/>
  <c r="W274" i="4"/>
  <c r="V46" i="4"/>
  <c r="X46" i="4" s="1"/>
  <c r="W46" i="4"/>
  <c r="V47" i="4"/>
  <c r="X47" i="4" s="1"/>
  <c r="W47" i="4"/>
  <c r="V56" i="4"/>
  <c r="X56" i="4" s="1"/>
  <c r="W56" i="4"/>
  <c r="V109" i="4"/>
  <c r="X109" i="4" s="1"/>
  <c r="W109" i="4"/>
  <c r="V98" i="4"/>
  <c r="X98" i="4" s="1"/>
  <c r="W98" i="4"/>
  <c r="V20" i="4"/>
  <c r="X20" i="4" s="1"/>
  <c r="W20" i="4"/>
  <c r="V157" i="4"/>
  <c r="X157" i="4" s="1"/>
  <c r="W157" i="4"/>
  <c r="V166" i="4"/>
  <c r="X166" i="4" s="1"/>
  <c r="W166" i="4"/>
  <c r="V199" i="4"/>
  <c r="X199" i="4" s="1"/>
  <c r="W199" i="4"/>
  <c r="V220" i="4"/>
  <c r="X220" i="4" s="1"/>
  <c r="W220" i="4"/>
  <c r="V127" i="4"/>
  <c r="X127" i="4" s="1"/>
  <c r="W127" i="4"/>
  <c r="V92" i="4"/>
  <c r="X92" i="4" s="1"/>
  <c r="W92" i="4"/>
  <c r="V85" i="4"/>
  <c r="X85" i="4" s="1"/>
  <c r="W85" i="4"/>
  <c r="V48" i="4"/>
  <c r="X48" i="4" s="1"/>
  <c r="W48" i="4"/>
  <c r="AK17" i="2"/>
  <c r="Q17" i="2" s="1"/>
  <c r="AK6" i="2"/>
  <c r="Q6" i="2" s="1"/>
  <c r="AK32" i="2"/>
  <c r="Q32" i="2" s="1"/>
  <c r="AK19" i="2"/>
  <c r="Q19" i="2" s="1"/>
  <c r="Y189" i="4" l="1"/>
  <c r="U31" i="2"/>
  <c r="U21" i="2"/>
  <c r="Y210" i="4"/>
  <c r="U30" i="2"/>
  <c r="Y188" i="4"/>
  <c r="U5" i="2"/>
  <c r="Y186" i="4"/>
  <c r="U29" i="2"/>
  <c r="Y203" i="4"/>
  <c r="U6" i="2"/>
  <c r="Y187" i="4"/>
  <c r="U14" i="2"/>
  <c r="Y202" i="4"/>
  <c r="U28" i="2"/>
  <c r="Y219" i="4"/>
  <c r="Y185" i="4"/>
  <c r="U4" i="2"/>
  <c r="Y211" i="4"/>
  <c r="U22" i="2"/>
  <c r="U16" i="2"/>
  <c r="Y205" i="4"/>
  <c r="U23" i="2"/>
  <c r="Y214" i="4"/>
  <c r="U25" i="2"/>
  <c r="Y216" i="4"/>
  <c r="Y215" i="4"/>
  <c r="U24" i="2"/>
  <c r="U18" i="2"/>
  <c r="Y207" i="4"/>
  <c r="U19" i="2"/>
  <c r="Y208" i="4"/>
  <c r="Y218" i="4"/>
  <c r="U27" i="2"/>
  <c r="R45" i="4"/>
  <c r="S32" i="2" s="1"/>
  <c r="Y45" i="4"/>
  <c r="T31" i="2"/>
  <c r="R42" i="4"/>
  <c r="S5" i="2" s="1"/>
  <c r="T5" i="2"/>
  <c r="Y42" i="4"/>
  <c r="T29" i="2"/>
  <c r="R59" i="4"/>
  <c r="S30" i="2" s="1"/>
  <c r="Y59" i="4"/>
  <c r="Y67" i="4"/>
  <c r="T22" i="2"/>
  <c r="R67" i="4"/>
  <c r="S22" i="2" s="1"/>
  <c r="Y43" i="4"/>
  <c r="R43" i="4"/>
  <c r="S6" i="2" s="1"/>
  <c r="T6" i="2"/>
  <c r="R63" i="4"/>
  <c r="S18" i="2" s="1"/>
  <c r="Y63" i="4"/>
  <c r="T18" i="2"/>
  <c r="R41" i="4"/>
  <c r="S4" i="2" s="1"/>
  <c r="T4" i="2"/>
  <c r="Y41" i="4"/>
  <c r="T23" i="2"/>
  <c r="Y70" i="4"/>
  <c r="R70" i="4"/>
  <c r="S23" i="2" s="1"/>
  <c r="Y58" i="4"/>
  <c r="R58" i="4"/>
  <c r="S14" i="2" s="1"/>
  <c r="T14" i="2"/>
  <c r="T16" i="2"/>
  <c r="R61" i="4"/>
  <c r="S16" i="2" s="1"/>
  <c r="Y61" i="4"/>
  <c r="T19" i="2"/>
  <c r="R64" i="4"/>
  <c r="S19" i="2" s="1"/>
  <c r="Y64" i="4"/>
  <c r="R66" i="4"/>
  <c r="S21" i="2" s="1"/>
  <c r="T21" i="2"/>
  <c r="Y66" i="4"/>
  <c r="R44" i="4"/>
  <c r="S31" i="2" s="1"/>
  <c r="Y44" i="4"/>
  <c r="T30" i="2"/>
  <c r="R72" i="4"/>
  <c r="S25" i="2" s="1"/>
  <c r="Y72" i="4"/>
  <c r="T25" i="2"/>
  <c r="R71" i="4"/>
  <c r="S24" i="2" s="1"/>
  <c r="T24" i="2"/>
  <c r="Y71" i="4"/>
  <c r="Y256" i="4"/>
  <c r="AA5" i="2"/>
  <c r="AA13" i="2"/>
  <c r="Y271" i="4"/>
  <c r="Y155" i="4"/>
  <c r="Y7" i="2"/>
  <c r="Y217" i="4"/>
  <c r="U26" i="2"/>
  <c r="Y6" i="2"/>
  <c r="Y152" i="4"/>
  <c r="Y109" i="4"/>
  <c r="Z26" i="2"/>
  <c r="Y18" i="2"/>
  <c r="Y171" i="4"/>
  <c r="AA4" i="2"/>
  <c r="Y255" i="4"/>
  <c r="Y265" i="4"/>
  <c r="AA34" i="2"/>
  <c r="Y4" i="2"/>
  <c r="Y150" i="4"/>
  <c r="X34" i="2"/>
  <c r="Y230" i="4"/>
  <c r="Y261" i="4"/>
  <c r="AA8" i="2"/>
  <c r="U12" i="2"/>
  <c r="Y200" i="4"/>
  <c r="Y57" i="4"/>
  <c r="R57" i="4"/>
  <c r="S13" i="2" s="1"/>
  <c r="T13" i="2"/>
  <c r="Y19" i="2"/>
  <c r="Y172" i="4"/>
  <c r="Y225" i="4"/>
  <c r="X7" i="2"/>
  <c r="Y156" i="4"/>
  <c r="Y8" i="2"/>
  <c r="X13" i="2"/>
  <c r="Y236" i="4"/>
  <c r="Y15" i="2"/>
  <c r="Y168" i="4"/>
  <c r="R62" i="4"/>
  <c r="S17" i="2" s="1"/>
  <c r="T17" i="2"/>
  <c r="Y62" i="4"/>
  <c r="Y190" i="4"/>
  <c r="U7" i="2"/>
  <c r="Z14" i="2"/>
  <c r="Y94" i="4"/>
  <c r="W32" i="2"/>
  <c r="Y14" i="4"/>
  <c r="Y92" i="4"/>
  <c r="Z12" i="2"/>
  <c r="W12" i="2"/>
  <c r="Y20" i="4"/>
  <c r="AA15" i="2"/>
  <c r="Y274" i="4"/>
  <c r="Y228" i="4"/>
  <c r="X10" i="2"/>
  <c r="AA9" i="2"/>
  <c r="Y262" i="4"/>
  <c r="AA11" i="2"/>
  <c r="Y268" i="4"/>
  <c r="Y96" i="4"/>
  <c r="Z15" i="2"/>
  <c r="Y118" i="4"/>
  <c r="V7" i="2"/>
  <c r="V32" i="2"/>
  <c r="Y122" i="4"/>
  <c r="X15" i="2"/>
  <c r="Y239" i="4"/>
  <c r="Y263" i="4"/>
  <c r="AA10" i="2"/>
  <c r="Y244" i="4"/>
  <c r="X20" i="2"/>
  <c r="Z7" i="2"/>
  <c r="Y82" i="4"/>
  <c r="Y227" i="4"/>
  <c r="X9" i="2"/>
  <c r="U10" i="2"/>
  <c r="Y193" i="4"/>
  <c r="Y269" i="4"/>
  <c r="AA33" i="2"/>
  <c r="Y195" i="4"/>
  <c r="U34" i="2"/>
  <c r="Z9" i="2"/>
  <c r="Y84" i="4"/>
  <c r="T11" i="2"/>
  <c r="R54" i="4"/>
  <c r="S11" i="2" s="1"/>
  <c r="Y54" i="4"/>
  <c r="Z8" i="2"/>
  <c r="Y83" i="4"/>
  <c r="X11" i="2"/>
  <c r="Y233" i="4"/>
  <c r="Y191" i="4"/>
  <c r="U8" i="2"/>
  <c r="V20" i="2"/>
  <c r="Y137" i="4"/>
  <c r="Z11" i="2"/>
  <c r="Y90" i="4"/>
  <c r="R60" i="4"/>
  <c r="S15" i="2" s="1"/>
  <c r="T15" i="2"/>
  <c r="Y60" i="4"/>
  <c r="Z33" i="2"/>
  <c r="Y91" i="4"/>
  <c r="Y33" i="2"/>
  <c r="Y163" i="4"/>
  <c r="Y121" i="4"/>
  <c r="V10" i="2"/>
  <c r="Y257" i="4"/>
  <c r="AA6" i="2"/>
  <c r="Y164" i="4"/>
  <c r="Y12" i="2"/>
  <c r="T28" i="2"/>
  <c r="R75" i="4"/>
  <c r="S29" i="2" s="1"/>
  <c r="Y75" i="4"/>
  <c r="Y123" i="4"/>
  <c r="V34" i="2"/>
  <c r="Y77" i="4"/>
  <c r="Z4" i="2"/>
  <c r="V26" i="2"/>
  <c r="Y145" i="4"/>
  <c r="T27" i="2"/>
  <c r="Y74" i="4"/>
  <c r="R74" i="4"/>
  <c r="S28" i="2" s="1"/>
  <c r="AA26" i="2"/>
  <c r="Y287" i="4"/>
  <c r="X6" i="2"/>
  <c r="Y222" i="4"/>
  <c r="Y280" i="4"/>
  <c r="AA21" i="2"/>
  <c r="Y229" i="4"/>
  <c r="X32" i="2"/>
  <c r="W13" i="2"/>
  <c r="Y21" i="4"/>
  <c r="Y204" i="4"/>
  <c r="U15" i="2"/>
  <c r="Y181" i="4"/>
  <c r="Y26" i="2"/>
  <c r="Z18" i="2"/>
  <c r="Y99" i="4"/>
  <c r="R65" i="4"/>
  <c r="S20" i="2" s="1"/>
  <c r="T20" i="2"/>
  <c r="Y65" i="4"/>
  <c r="W17" i="2"/>
  <c r="Y26" i="4"/>
  <c r="Y241" i="4"/>
  <c r="X17" i="2"/>
  <c r="V10" i="4"/>
  <c r="W10" i="4"/>
  <c r="R55" i="4"/>
  <c r="S33" i="2" s="1"/>
  <c r="Y55" i="4"/>
  <c r="T33" i="2"/>
  <c r="X18" i="2"/>
  <c r="Y242" i="4"/>
  <c r="Y10" i="2"/>
  <c r="Y158" i="4"/>
  <c r="Y162" i="4"/>
  <c r="Y11" i="2"/>
  <c r="Y134" i="4"/>
  <c r="V17" i="2"/>
  <c r="Z19" i="2"/>
  <c r="Y100" i="4"/>
  <c r="Y13" i="2"/>
  <c r="Y165" i="4"/>
  <c r="Y102" i="4"/>
  <c r="Z21" i="2"/>
  <c r="Y29" i="4"/>
  <c r="W20" i="2"/>
  <c r="X33" i="2"/>
  <c r="Y234" i="4"/>
  <c r="R51" i="4"/>
  <c r="S34" i="2" s="1"/>
  <c r="T34" i="2"/>
  <c r="Y51" i="4"/>
  <c r="V15" i="2"/>
  <c r="Y132" i="4"/>
  <c r="AA12" i="2"/>
  <c r="Y270" i="4"/>
  <c r="Y48" i="4"/>
  <c r="R48" i="4"/>
  <c r="S9" i="2" s="1"/>
  <c r="T9" i="2"/>
  <c r="Y220" i="4"/>
  <c r="X4" i="2"/>
  <c r="Y166" i="4"/>
  <c r="Y14" i="2"/>
  <c r="T8" i="2"/>
  <c r="Y47" i="4"/>
  <c r="R47" i="4"/>
  <c r="S8" i="2" s="1"/>
  <c r="Y201" i="4"/>
  <c r="U13" i="2"/>
  <c r="Y15" i="4"/>
  <c r="W34" i="2"/>
  <c r="Y278" i="4"/>
  <c r="AA19" i="2"/>
  <c r="AA20" i="2"/>
  <c r="Y279" i="4"/>
  <c r="Y221" i="4"/>
  <c r="X5" i="2"/>
  <c r="Y174" i="4"/>
  <c r="Y21" i="2"/>
  <c r="R73" i="4"/>
  <c r="Y73" i="4"/>
  <c r="T26" i="2"/>
  <c r="W33" i="2"/>
  <c r="Y19" i="4"/>
  <c r="AA18" i="2"/>
  <c r="Y277" i="4"/>
  <c r="Y209" i="4"/>
  <c r="U20" i="2"/>
  <c r="V9" i="2"/>
  <c r="Y120" i="4"/>
  <c r="Y13" i="4"/>
  <c r="W10" i="2"/>
  <c r="Y12" i="4"/>
  <c r="W9" i="2"/>
  <c r="Y243" i="4"/>
  <c r="X19" i="2"/>
  <c r="Z10" i="2"/>
  <c r="Y85" i="4"/>
  <c r="V33" i="2"/>
  <c r="Y127" i="4"/>
  <c r="U33" i="2"/>
  <c r="Y199" i="4"/>
  <c r="Y9" i="2"/>
  <c r="Y157" i="4"/>
  <c r="Y98" i="4"/>
  <c r="Z17" i="2"/>
  <c r="Y56" i="4"/>
  <c r="T12" i="2"/>
  <c r="R56" i="4"/>
  <c r="S12" i="2" s="1"/>
  <c r="T7" i="2"/>
  <c r="Y46" i="4"/>
  <c r="R46" i="4"/>
  <c r="S7" i="2" s="1"/>
  <c r="X21" i="2"/>
  <c r="Y245" i="4"/>
  <c r="Y198" i="4"/>
  <c r="U11" i="2"/>
  <c r="Y119" i="4"/>
  <c r="V8" i="2"/>
  <c r="Y24" i="4"/>
  <c r="W15" i="2"/>
  <c r="Y18" i="4"/>
  <c r="W11" i="2"/>
  <c r="X14" i="2"/>
  <c r="Y237" i="4"/>
  <c r="X12" i="2"/>
  <c r="Y235" i="4"/>
  <c r="Y78" i="4"/>
  <c r="Z5" i="2"/>
  <c r="AA14" i="2"/>
  <c r="Y272" i="4"/>
  <c r="X8" i="2"/>
  <c r="Y226" i="4"/>
  <c r="Y126" i="4"/>
  <c r="V11" i="2"/>
  <c r="Y79" i="4"/>
  <c r="Z6" i="2"/>
  <c r="Y20" i="2"/>
  <c r="Y173" i="4"/>
  <c r="T32" i="2"/>
  <c r="R50" i="4"/>
  <c r="Y50" i="4"/>
  <c r="Y5" i="2"/>
  <c r="Y151" i="4"/>
  <c r="Z13" i="2"/>
  <c r="Y93" i="4"/>
  <c r="Y170" i="4"/>
  <c r="Y17" i="2"/>
  <c r="Y34" i="2"/>
  <c r="Y160" i="4"/>
  <c r="W26" i="2"/>
  <c r="Y37" i="4"/>
  <c r="AA7" i="2"/>
  <c r="Y260" i="4"/>
  <c r="U17" i="2"/>
  <c r="Y206" i="4"/>
  <c r="Y192" i="4"/>
  <c r="U9" i="2"/>
  <c r="V13" i="2"/>
  <c r="Y129" i="4"/>
  <c r="Y276" i="4"/>
  <c r="AA17" i="2"/>
  <c r="Y87" i="4"/>
  <c r="Z34" i="2"/>
  <c r="R49" i="4"/>
  <c r="S10" i="2" s="1"/>
  <c r="Y49" i="4"/>
  <c r="T10" i="2"/>
  <c r="Y11" i="4"/>
  <c r="W8" i="2"/>
  <c r="Y128" i="4"/>
  <c r="V12" i="2"/>
  <c r="Y252" i="4"/>
  <c r="X26" i="2"/>
  <c r="Y194" i="4"/>
  <c r="U32" i="2"/>
  <c r="AB30" i="2" l="1"/>
  <c r="AB31" i="2"/>
  <c r="AB29" i="2"/>
  <c r="AB28" i="2"/>
  <c r="P28" i="2" s="1"/>
  <c r="AB24" i="2"/>
  <c r="P24" i="2" s="1"/>
  <c r="AB22" i="2"/>
  <c r="P22" i="2" s="1"/>
  <c r="O22" i="2" s="1"/>
  <c r="L22" i="2" s="1"/>
  <c r="AB27" i="2"/>
  <c r="AB4" i="2"/>
  <c r="P4" i="2" s="1"/>
  <c r="O4" i="2" s="1"/>
  <c r="AB16" i="2"/>
  <c r="P16" i="2" s="1"/>
  <c r="O16" i="2" s="1"/>
  <c r="L16" i="2" s="1"/>
  <c r="AB25" i="2"/>
  <c r="P25" i="2" s="1"/>
  <c r="AB23" i="2"/>
  <c r="P23" i="2" s="1"/>
  <c r="AB21" i="2"/>
  <c r="P21" i="2" s="1"/>
  <c r="O21" i="2" s="1"/>
  <c r="L21" i="2" s="1"/>
  <c r="AB5" i="2"/>
  <c r="P5" i="2" s="1"/>
  <c r="AB8" i="2"/>
  <c r="P8" i="2" s="1"/>
  <c r="X10" i="4"/>
  <c r="AB20" i="2"/>
  <c r="P20" i="2" s="1"/>
  <c r="O20" i="2" s="1"/>
  <c r="AB10" i="2"/>
  <c r="P10" i="2" s="1"/>
  <c r="O10" i="2" s="1"/>
  <c r="AB6" i="2"/>
  <c r="P6" i="2" s="1"/>
  <c r="AB32" i="2"/>
  <c r="P32" i="2" s="1"/>
  <c r="O32" i="2" s="1"/>
  <c r="J32" i="2" s="1"/>
  <c r="AB14" i="2"/>
  <c r="P14" i="2" s="1"/>
  <c r="S27" i="2"/>
  <c r="S26" i="2"/>
  <c r="AB18" i="2"/>
  <c r="P18" i="2" s="1"/>
  <c r="AB26" i="2"/>
  <c r="AB11" i="2"/>
  <c r="P11" i="2" s="1"/>
  <c r="O11" i="2" s="1"/>
  <c r="L11" i="2" s="1"/>
  <c r="AB17" i="2"/>
  <c r="P17" i="2" s="1"/>
  <c r="O17" i="2" s="1"/>
  <c r="AB13" i="2"/>
  <c r="P13" i="2" s="1"/>
  <c r="AB12" i="2"/>
  <c r="P12" i="2" s="1"/>
  <c r="O12" i="2" s="1"/>
  <c r="AB19" i="2"/>
  <c r="P19" i="2" s="1"/>
  <c r="AB9" i="2"/>
  <c r="P9" i="2" s="1"/>
  <c r="AB34" i="2"/>
  <c r="P34" i="2" s="1"/>
  <c r="O34" i="2" s="1"/>
  <c r="AB33" i="2"/>
  <c r="P33" i="2" s="1"/>
  <c r="O33" i="2" s="1"/>
  <c r="AB15" i="2"/>
  <c r="P15" i="2" s="1"/>
  <c r="O15" i="2" s="1"/>
  <c r="P27" i="2" l="1"/>
  <c r="O27" i="2" s="1"/>
  <c r="L27" i="2" s="1"/>
  <c r="J4" i="2"/>
  <c r="L4" i="2"/>
  <c r="O23" i="2"/>
  <c r="J25" i="2" s="1"/>
  <c r="J22" i="2"/>
  <c r="O13" i="2"/>
  <c r="L13" i="2" s="1"/>
  <c r="J21" i="2"/>
  <c r="O5" i="2"/>
  <c r="O18" i="2"/>
  <c r="J18" i="2" s="1"/>
  <c r="L33" i="2"/>
  <c r="J33" i="2"/>
  <c r="L12" i="2"/>
  <c r="J12" i="2"/>
  <c r="L32" i="2"/>
  <c r="J20" i="2"/>
  <c r="L20" i="2"/>
  <c r="J11" i="2"/>
  <c r="J10" i="2"/>
  <c r="L10" i="2"/>
  <c r="P26" i="2"/>
  <c r="O26" i="2" s="1"/>
  <c r="J15" i="2"/>
  <c r="L15" i="2"/>
  <c r="J16" i="2"/>
  <c r="L17" i="2"/>
  <c r="J17" i="2"/>
  <c r="Y10" i="4"/>
  <c r="W7" i="2"/>
  <c r="AB7" i="2" s="1"/>
  <c r="P7" i="2" s="1"/>
  <c r="O7" i="2" s="1"/>
  <c r="L34" i="2"/>
  <c r="J34" i="2"/>
  <c r="L5" i="2" l="1"/>
  <c r="J5" i="2"/>
  <c r="J13" i="2"/>
  <c r="J14" i="2"/>
  <c r="J23" i="2"/>
  <c r="L23" i="2"/>
  <c r="J24" i="2"/>
  <c r="J27" i="2"/>
  <c r="J28" i="2"/>
  <c r="J6" i="2"/>
  <c r="J19" i="2"/>
  <c r="L18" i="2"/>
  <c r="L7" i="2"/>
  <c r="J8" i="2"/>
  <c r="J9" i="2"/>
  <c r="J7" i="2"/>
  <c r="J26" i="2"/>
  <c r="L26" i="2"/>
  <c r="H7" i="2" l="1"/>
  <c r="T4" i="4"/>
  <c r="P2" i="4"/>
  <c r="V4" i="4" l="1"/>
  <c r="X4" i="4" s="1"/>
  <c r="Y4" i="4" s="1"/>
  <c r="W4" i="4"/>
  <c r="T2" i="4"/>
  <c r="V2" i="4" l="1"/>
  <c r="Y2" i="4" l="1"/>
  <c r="X2" i="4"/>
</calcChain>
</file>

<file path=xl/sharedStrings.xml><?xml version="1.0" encoding="utf-8"?>
<sst xmlns="http://schemas.openxmlformats.org/spreadsheetml/2006/main" count="1287" uniqueCount="113">
  <si>
    <t>Name of Product</t>
  </si>
  <si>
    <t>Opening Stock</t>
  </si>
  <si>
    <t>Closing Stock</t>
  </si>
  <si>
    <t>BACILOL</t>
  </si>
  <si>
    <t>CARMOZYME</t>
  </si>
  <si>
    <t>CARMOZYME DROPS</t>
  </si>
  <si>
    <t>CITRO</t>
  </si>
  <si>
    <t>HEPALINE</t>
  </si>
  <si>
    <t>MANDL'S PAINT</t>
  </si>
  <si>
    <t>MENDINE-PV</t>
  </si>
  <si>
    <t>MENDOLIVER</t>
  </si>
  <si>
    <t>PAINTEX</t>
  </si>
  <si>
    <t>SPIRIT OF ETHER</t>
  </si>
  <si>
    <t>Sale</t>
  </si>
  <si>
    <t>Replacement</t>
  </si>
  <si>
    <t>Issued</t>
  </si>
  <si>
    <t>Total</t>
  </si>
  <si>
    <t xml:space="preserve">Stock Details </t>
  </si>
  <si>
    <t>Liter</t>
  </si>
  <si>
    <t>Pack</t>
  </si>
  <si>
    <t>Stock in Transit</t>
  </si>
  <si>
    <t>WIP</t>
  </si>
  <si>
    <t>Sample Vol</t>
  </si>
  <si>
    <t>Volume</t>
  </si>
  <si>
    <t>Excess Stk. Kol</t>
  </si>
  <si>
    <t>Units</t>
  </si>
  <si>
    <t>Forecast</t>
  </si>
  <si>
    <t>Sample</t>
  </si>
  <si>
    <t>Final Units</t>
  </si>
  <si>
    <t>Final Charge Calculated</t>
  </si>
  <si>
    <t xml:space="preserve">Total Stock Out </t>
  </si>
  <si>
    <t>Total Closing Stock</t>
  </si>
  <si>
    <t>Unit / Case</t>
  </si>
  <si>
    <t>D</t>
  </si>
  <si>
    <t>A</t>
  </si>
  <si>
    <t>C</t>
  </si>
  <si>
    <t>B</t>
  </si>
  <si>
    <t>Rate</t>
  </si>
  <si>
    <t>Ex-duty</t>
  </si>
  <si>
    <t>Tag</t>
  </si>
  <si>
    <t>Depot</t>
  </si>
  <si>
    <t>Name of  Product</t>
  </si>
  <si>
    <t>Chargeable Vol</t>
  </si>
  <si>
    <t>Depot Forecast</t>
  </si>
  <si>
    <t>Stock Out</t>
  </si>
  <si>
    <t>Unit / Cs</t>
  </si>
  <si>
    <t>Sample Production Target</t>
  </si>
  <si>
    <t>Brkg, Lkg, Exp</t>
  </si>
  <si>
    <t>Charge</t>
  </si>
  <si>
    <t>Category</t>
  </si>
  <si>
    <t>GHY</t>
  </si>
  <si>
    <t>AGTL</t>
  </si>
  <si>
    <t>PTNA</t>
  </si>
  <si>
    <t>JMSD</t>
  </si>
  <si>
    <t>CTCK</t>
  </si>
  <si>
    <t>GROW-LY</t>
  </si>
  <si>
    <t>Total Issue</t>
  </si>
  <si>
    <t>Final Forecast Qty</t>
  </si>
  <si>
    <t>Final Forecast Value</t>
  </si>
  <si>
    <t>Supp</t>
  </si>
  <si>
    <t>IP</t>
  </si>
  <si>
    <t>Supp1</t>
  </si>
  <si>
    <t>Factor (Months)</t>
  </si>
  <si>
    <t>CATAREX-T</t>
  </si>
  <si>
    <t>Ratio</t>
  </si>
  <si>
    <t>Final Forecast</t>
  </si>
  <si>
    <t>VRNS</t>
  </si>
  <si>
    <t>BNGL</t>
  </si>
  <si>
    <t>ASTRINZYME PLUS</t>
  </si>
  <si>
    <t>Forecast of Last Year</t>
  </si>
  <si>
    <t>Forecast of Current Month</t>
  </si>
  <si>
    <t>Proposed Forecast of Current Month</t>
  </si>
  <si>
    <t>Y</t>
  </si>
  <si>
    <t>N</t>
  </si>
  <si>
    <t>HELMOPAR</t>
  </si>
  <si>
    <t xml:space="preserve">MAVESAR OT </t>
  </si>
  <si>
    <t>CATAREX LS</t>
  </si>
  <si>
    <t>KLKT</t>
  </si>
  <si>
    <t>LOK-AR</t>
  </si>
  <si>
    <t>DECOLIC DROPS</t>
  </si>
  <si>
    <t>WIP IP Sample(Litre)</t>
  </si>
  <si>
    <t>BRONCOFREE LS</t>
  </si>
  <si>
    <t>AMIRID -O (SUSPENSION)</t>
  </si>
  <si>
    <t>CATAREX EXPECTORANT</t>
  </si>
  <si>
    <t>PIPERAZINE CITRATE</t>
  </si>
  <si>
    <t>MAVESAR OT</t>
  </si>
  <si>
    <t>BRONCOFREE S</t>
  </si>
  <si>
    <t>GROW-LY SF</t>
  </si>
  <si>
    <t>CARMOZYME NEO</t>
  </si>
  <si>
    <t>CATAREX-AT</t>
  </si>
  <si>
    <t>CARMOZYME NXG</t>
  </si>
  <si>
    <t>BRONCOFREE KID</t>
  </si>
  <si>
    <t>SIDOSE</t>
  </si>
  <si>
    <t>ONIMEX LS</t>
  </si>
  <si>
    <t>ANOVITS L</t>
  </si>
  <si>
    <t xml:space="preserve">SOFAZYME </t>
  </si>
  <si>
    <t xml:space="preserve">CLEARGY D </t>
  </si>
  <si>
    <t xml:space="preserve">AIRFRESH LC </t>
  </si>
  <si>
    <t xml:space="preserve">ZESTAPLEX </t>
  </si>
  <si>
    <t>CLEARGY LS</t>
  </si>
  <si>
    <t>FRUNZE</t>
  </si>
  <si>
    <t>PLURASUN D</t>
  </si>
  <si>
    <t xml:space="preserve">PLURASUN </t>
  </si>
  <si>
    <t>VIT. B COMPLEX</t>
  </si>
  <si>
    <t>XOLMEL 100ML</t>
  </si>
  <si>
    <t>STUDY L 200ML</t>
  </si>
  <si>
    <t>STUDY L 100ML</t>
  </si>
  <si>
    <t>URZYME 200ML</t>
  </si>
  <si>
    <t>URZYME 100ML</t>
  </si>
  <si>
    <t>BLX L 375 SYP</t>
  </si>
  <si>
    <t>LYVIPLEX 200ML</t>
  </si>
  <si>
    <t>MEPLON RED (SUSPENSION)</t>
  </si>
  <si>
    <t>PRODUCTION TARGET DETAILS 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</si>
</sst>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_-* #,##0.0_-;\-* #,##0.0_-;_-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4"/>
      <name val="Copperplate Gothic Light"/>
      <family val="2"/>
    </font>
    <font>
      <b/>
      <sz val="12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9"/>
      <color indexed="8"/>
      <name val="Tahoma"/>
      <family val="2"/>
    </font>
    <font>
      <sz val="11"/>
      <color indexed="8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9"/>
      <color theme="1"/>
      <name val="Arial Narrow"/>
      <family val="2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293">
    <xf numFmtId="0" fontId="0" fillId="0" borderId="0"/>
    <xf numFmtId="164" fontId="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9" fillId="0" borderId="0" applyFont="0" applyFill="0" applyBorder="0" applyAlignment="0" applyProtection="0"/>
    <xf numFmtId="0" fontId="30" fillId="0" borderId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5" borderId="0" applyNumberFormat="0" applyBorder="0" applyAlignment="0" applyProtection="0"/>
    <xf numFmtId="0" fontId="33" fillId="9" borderId="0" applyNumberFormat="0" applyBorder="0" applyAlignment="0" applyProtection="0"/>
    <xf numFmtId="0" fontId="34" fillId="26" borderId="8" applyNumberFormat="0" applyAlignment="0" applyProtection="0"/>
    <xf numFmtId="0" fontId="35" fillId="27" borderId="9" applyNumberFormat="0" applyAlignment="0" applyProtection="0"/>
    <xf numFmtId="0" fontId="36" fillId="0" borderId="0" applyNumberFormat="0" applyFill="0" applyBorder="0" applyAlignment="0" applyProtection="0"/>
    <xf numFmtId="0" fontId="37" fillId="10" borderId="0" applyNumberFormat="0" applyBorder="0" applyAlignment="0" applyProtection="0"/>
    <xf numFmtId="0" fontId="38" fillId="0" borderId="10" applyNumberFormat="0" applyFill="0" applyAlignment="0" applyProtection="0"/>
    <xf numFmtId="0" fontId="39" fillId="0" borderId="11" applyNumberFormat="0" applyFill="0" applyAlignment="0" applyProtection="0"/>
    <xf numFmtId="0" fontId="40" fillId="0" borderId="12" applyNumberFormat="0" applyFill="0" applyAlignment="0" applyProtection="0"/>
    <xf numFmtId="0" fontId="40" fillId="0" borderId="0" applyNumberFormat="0" applyFill="0" applyBorder="0" applyAlignment="0" applyProtection="0"/>
    <xf numFmtId="0" fontId="41" fillId="13" borderId="8" applyNumberFormat="0" applyAlignment="0" applyProtection="0"/>
    <xf numFmtId="0" fontId="42" fillId="0" borderId="13" applyNumberFormat="0" applyFill="0" applyAlignment="0" applyProtection="0"/>
    <xf numFmtId="0" fontId="43" fillId="28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29" borderId="14" applyNumberFormat="0" applyFont="0" applyAlignment="0" applyProtection="0"/>
    <xf numFmtId="0" fontId="44" fillId="26" borderId="15" applyNumberFormat="0" applyAlignment="0" applyProtection="0"/>
    <xf numFmtId="0" fontId="45" fillId="0" borderId="0" applyNumberFormat="0" applyFill="0" applyBorder="0" applyAlignment="0" applyProtection="0"/>
    <xf numFmtId="0" fontId="46" fillId="0" borderId="16" applyNumberFormat="0" applyFill="0" applyAlignment="0" applyProtection="0"/>
    <xf numFmtId="0" fontId="47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6" fillId="0" borderId="0"/>
    <xf numFmtId="0" fontId="5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14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9" borderId="1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9">
    <xf numFmtId="0" fontId="0" fillId="0" borderId="0" xfId="0"/>
    <xf numFmtId="0" fontId="13" fillId="0" borderId="0" xfId="0" applyFont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3" fillId="0" borderId="0" xfId="0" applyFont="1" applyAlignment="1" applyProtection="1">
      <alignment horizontal="right" vertical="center"/>
    </xf>
    <xf numFmtId="0" fontId="9" fillId="0" borderId="0" xfId="0" applyFont="1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0" fillId="2" borderId="3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4" fillId="0" borderId="1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0" fillId="0" borderId="0" xfId="0" applyFont="1" applyAlignment="1" applyProtection="1">
      <alignment horizontal="center" vertical="center" wrapText="1"/>
    </xf>
    <xf numFmtId="0" fontId="14" fillId="0" borderId="0" xfId="0" applyFont="1" applyAlignment="1" applyProtection="1">
      <alignment vertical="center"/>
    </xf>
    <xf numFmtId="0" fontId="14" fillId="0" borderId="5" xfId="0" applyFont="1" applyBorder="1" applyAlignment="1" applyProtection="1">
      <alignment horizontal="center" vertical="center"/>
    </xf>
    <xf numFmtId="0" fontId="10" fillId="2" borderId="2" xfId="0" applyFont="1" applyFill="1" applyBorder="1" applyAlignment="1" applyProtection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</xf>
    <xf numFmtId="166" fontId="17" fillId="0" borderId="4" xfId="1" applyNumberFormat="1" applyFont="1" applyBorder="1" applyAlignment="1" applyProtection="1">
      <alignment vertical="center"/>
    </xf>
    <xf numFmtId="0" fontId="14" fillId="0" borderId="0" xfId="0" applyFont="1" applyAlignment="1" applyProtection="1">
      <alignment horizontal="center" vertical="center"/>
    </xf>
    <xf numFmtId="0" fontId="14" fillId="0" borderId="0" xfId="0" applyFont="1" applyBorder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166" fontId="14" fillId="0" borderId="0" xfId="1" applyNumberFormat="1" applyFont="1" applyAlignment="1" applyProtection="1">
      <alignment vertical="center"/>
    </xf>
    <xf numFmtId="0" fontId="20" fillId="5" borderId="6" xfId="0" applyFont="1" applyFill="1" applyBorder="1" applyAlignment="1" applyProtection="1">
      <alignment horizontal="center" vertical="center" wrapText="1"/>
    </xf>
    <xf numFmtId="0" fontId="26" fillId="5" borderId="6" xfId="0" applyFont="1" applyFill="1" applyBorder="1" applyAlignment="1" applyProtection="1">
      <alignment horizontal="center" vertical="center" wrapText="1"/>
    </xf>
    <xf numFmtId="0" fontId="21" fillId="2" borderId="6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28" fillId="2" borderId="6" xfId="0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/>
    </xf>
    <xf numFmtId="0" fontId="14" fillId="0" borderId="0" xfId="0" applyNumberFormat="1" applyFont="1" applyBorder="1" applyAlignment="1" applyProtection="1">
      <alignment vertical="center"/>
    </xf>
    <xf numFmtId="2" fontId="14" fillId="0" borderId="0" xfId="0" applyNumberFormat="1" applyFont="1" applyBorder="1" applyAlignment="1" applyProtection="1">
      <alignment vertical="center"/>
    </xf>
    <xf numFmtId="166" fontId="14" fillId="0" borderId="0" xfId="1" applyNumberFormat="1" applyFont="1" applyBorder="1" applyAlignment="1" applyProtection="1">
      <alignment vertical="center"/>
    </xf>
    <xf numFmtId="166" fontId="17" fillId="0" borderId="0" xfId="1" applyNumberFormat="1" applyFont="1" applyBorder="1" applyAlignment="1" applyProtection="1">
      <alignment vertical="center"/>
    </xf>
    <xf numFmtId="166" fontId="8" fillId="0" borderId="0" xfId="1" applyNumberFormat="1" applyFont="1" applyBorder="1"/>
    <xf numFmtId="41" fontId="14" fillId="0" borderId="0" xfId="0" applyNumberFormat="1" applyFont="1" applyFill="1" applyBorder="1" applyAlignment="1">
      <alignment vertical="center"/>
    </xf>
    <xf numFmtId="166" fontId="14" fillId="0" borderId="0" xfId="1" applyNumberFormat="1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166" fontId="14" fillId="7" borderId="0" xfId="1" applyNumberFormat="1" applyFont="1" applyFill="1" applyBorder="1" applyAlignment="1" applyProtection="1">
      <alignment vertical="center"/>
    </xf>
    <xf numFmtId="0" fontId="48" fillId="0" borderId="0" xfId="0" applyFont="1" applyBorder="1" applyAlignment="1" applyProtection="1">
      <alignment vertical="center"/>
    </xf>
    <xf numFmtId="0" fontId="48" fillId="0" borderId="0" xfId="0" applyNumberFormat="1" applyFont="1" applyBorder="1" applyAlignment="1" applyProtection="1">
      <alignment vertical="center"/>
    </xf>
    <xf numFmtId="2" fontId="48" fillId="0" borderId="0" xfId="0" applyNumberFormat="1" applyFont="1" applyBorder="1" applyAlignment="1" applyProtection="1">
      <alignment vertical="center"/>
    </xf>
    <xf numFmtId="166" fontId="0" fillId="6" borderId="0" xfId="1" applyNumberFormat="1" applyFont="1" applyFill="1" applyAlignment="1" applyProtection="1">
      <alignment vertical="center"/>
    </xf>
    <xf numFmtId="166" fontId="48" fillId="0" borderId="0" xfId="1" applyNumberFormat="1" applyFont="1" applyBorder="1" applyAlignment="1" applyProtection="1">
      <alignment vertical="center"/>
    </xf>
    <xf numFmtId="166" fontId="49" fillId="0" borderId="0" xfId="1" applyNumberFormat="1" applyFont="1" applyBorder="1" applyAlignment="1" applyProtection="1">
      <alignment vertical="center"/>
    </xf>
    <xf numFmtId="0" fontId="10" fillId="3" borderId="1" xfId="0" applyFont="1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horizontal="center" vertical="center"/>
    </xf>
    <xf numFmtId="166" fontId="48" fillId="0" borderId="0" xfId="1" applyNumberFormat="1" applyFont="1" applyAlignment="1" applyProtection="1">
      <alignment vertical="center"/>
    </xf>
    <xf numFmtId="166" fontId="48" fillId="0" borderId="0" xfId="1" applyNumberFormat="1" applyFont="1" applyFill="1" applyAlignment="1" applyProtection="1">
      <alignment vertical="center"/>
    </xf>
    <xf numFmtId="0" fontId="48" fillId="0" borderId="0" xfId="0" applyFont="1" applyAlignment="1" applyProtection="1">
      <alignment vertical="center"/>
    </xf>
    <xf numFmtId="0" fontId="48" fillId="0" borderId="0" xfId="0" applyFont="1" applyFill="1" applyAlignment="1" applyProtection="1">
      <alignment vertical="center"/>
    </xf>
    <xf numFmtId="0" fontId="48" fillId="0" borderId="0" xfId="0" applyFont="1" applyAlignment="1" applyProtection="1">
      <alignment horizontal="center" vertical="center"/>
    </xf>
    <xf numFmtId="0" fontId="48" fillId="0" borderId="0" xfId="0" applyFont="1" applyFill="1" applyAlignment="1" applyProtection="1">
      <alignment horizontal="center" vertical="center"/>
    </xf>
    <xf numFmtId="0" fontId="48" fillId="0" borderId="0" xfId="0" applyNumberFormat="1" applyFont="1" applyAlignment="1" applyProtection="1">
      <alignment vertical="center"/>
    </xf>
    <xf numFmtId="0" fontId="48" fillId="0" borderId="0" xfId="0" applyNumberFormat="1" applyFont="1" applyFill="1" applyAlignment="1" applyProtection="1">
      <alignment vertical="center"/>
    </xf>
    <xf numFmtId="2" fontId="48" fillId="0" borderId="0" xfId="0" applyNumberFormat="1" applyFont="1" applyAlignment="1" applyProtection="1">
      <alignment vertical="center"/>
    </xf>
    <xf numFmtId="2" fontId="48" fillId="0" borderId="0" xfId="0" applyNumberFormat="1" applyFont="1" applyFill="1" applyAlignment="1" applyProtection="1">
      <alignment vertical="center"/>
    </xf>
    <xf numFmtId="166" fontId="49" fillId="0" borderId="0" xfId="1" applyNumberFormat="1" applyFont="1" applyAlignment="1" applyProtection="1">
      <alignment vertical="center"/>
    </xf>
    <xf numFmtId="166" fontId="49" fillId="0" borderId="0" xfId="1" applyNumberFormat="1" applyFont="1" applyFill="1" applyAlignment="1" applyProtection="1">
      <alignment vertical="center"/>
    </xf>
    <xf numFmtId="0" fontId="0" fillId="0" borderId="1" xfId="0" applyBorder="1" applyAlignment="1" applyProtection="1">
      <alignment vertical="center"/>
    </xf>
    <xf numFmtId="166" fontId="14" fillId="0" borderId="0" xfId="1" applyNumberFormat="1" applyFont="1" applyFill="1" applyAlignment="1" applyProtection="1">
      <alignment vertical="center"/>
    </xf>
    <xf numFmtId="2" fontId="14" fillId="0" borderId="0" xfId="0" applyNumberFormat="1" applyFont="1" applyFill="1" applyAlignment="1" applyProtection="1">
      <alignment vertical="center"/>
    </xf>
    <xf numFmtId="166" fontId="17" fillId="0" borderId="0" xfId="1" applyNumberFormat="1" applyFont="1" applyFill="1" applyAlignment="1" applyProtection="1">
      <alignment vertical="center"/>
    </xf>
    <xf numFmtId="0" fontId="14" fillId="0" borderId="0" xfId="0" applyFont="1" applyAlignment="1" applyProtection="1">
      <alignment horizontal="center" vertical="center"/>
    </xf>
    <xf numFmtId="0" fontId="25" fillId="2" borderId="6" xfId="0" applyFont="1" applyFill="1" applyBorder="1" applyAlignment="1" applyProtection="1">
      <alignment horizontal="center" vertical="center" wrapText="1"/>
    </xf>
    <xf numFmtId="166" fontId="14" fillId="0" borderId="0" xfId="1" applyNumberFormat="1" applyFont="1" applyBorder="1" applyAlignment="1" applyProtection="1">
      <alignment vertical="center"/>
    </xf>
    <xf numFmtId="166" fontId="17" fillId="0" borderId="0" xfId="1" applyNumberFormat="1" applyFont="1" applyBorder="1" applyAlignment="1" applyProtection="1">
      <alignment vertical="center"/>
    </xf>
    <xf numFmtId="167" fontId="14" fillId="0" borderId="0" xfId="1" applyNumberFormat="1" applyFont="1" applyFill="1" applyBorder="1" applyAlignment="1">
      <alignment vertical="center"/>
    </xf>
    <xf numFmtId="0" fontId="9" fillId="0" borderId="1" xfId="0" applyFont="1" applyFill="1" applyBorder="1" applyAlignment="1" applyProtection="1">
      <alignment vertical="center"/>
    </xf>
    <xf numFmtId="0" fontId="14" fillId="0" borderId="0" xfId="0" applyNumberFormat="1" applyFont="1" applyFill="1" applyAlignment="1" applyProtection="1">
      <alignment vertical="center"/>
    </xf>
    <xf numFmtId="165" fontId="14" fillId="0" borderId="1" xfId="0" applyNumberFormat="1" applyFont="1" applyBorder="1" applyAlignment="1" applyProtection="1">
      <alignment vertical="center"/>
    </xf>
    <xf numFmtId="165" fontId="15" fillId="0" borderId="1" xfId="0" applyNumberFormat="1" applyFont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17" fillId="0" borderId="1" xfId="0" applyNumberFormat="1" applyFont="1" applyBorder="1" applyAlignment="1" applyProtection="1">
      <alignment vertical="center"/>
    </xf>
    <xf numFmtId="0" fontId="14" fillId="0" borderId="3" xfId="0" applyFont="1" applyBorder="1" applyAlignment="1" applyProtection="1">
      <alignment horizontal="center" vertical="center"/>
    </xf>
    <xf numFmtId="166" fontId="50" fillId="0" borderId="0" xfId="1" applyNumberFormat="1" applyFont="1" applyFill="1" applyAlignment="1" applyProtection="1">
      <alignment vertical="center"/>
    </xf>
    <xf numFmtId="0" fontId="50" fillId="0" borderId="0" xfId="0" applyFont="1" applyFill="1" applyAlignment="1" applyProtection="1">
      <alignment vertical="center"/>
    </xf>
    <xf numFmtId="0" fontId="50" fillId="0" borderId="0" xfId="0" applyFont="1" applyFill="1" applyAlignment="1" applyProtection="1">
      <alignment horizontal="center" vertical="center"/>
    </xf>
    <xf numFmtId="0" fontId="50" fillId="0" borderId="0" xfId="0" applyNumberFormat="1" applyFont="1" applyFill="1" applyAlignment="1" applyProtection="1">
      <alignment vertical="center"/>
    </xf>
    <xf numFmtId="2" fontId="50" fillId="0" borderId="0" xfId="0" applyNumberFormat="1" applyFont="1" applyFill="1" applyAlignment="1" applyProtection="1">
      <alignment vertical="center"/>
    </xf>
    <xf numFmtId="166" fontId="51" fillId="0" borderId="0" xfId="1" applyNumberFormat="1" applyFont="1" applyFill="1" applyAlignment="1" applyProtection="1">
      <alignment vertical="center"/>
    </xf>
    <xf numFmtId="0" fontId="7" fillId="0" borderId="1" xfId="0" applyFont="1" applyFill="1" applyBorder="1" applyAlignment="1">
      <alignment vertical="center"/>
    </xf>
    <xf numFmtId="0" fontId="14" fillId="0" borderId="17" xfId="0" applyFont="1" applyBorder="1" applyAlignment="1" applyProtection="1">
      <alignment horizontal="center" vertical="center"/>
    </xf>
    <xf numFmtId="165" fontId="14" fillId="0" borderId="2" xfId="0" applyNumberFormat="1" applyFont="1" applyBorder="1" applyAlignment="1" applyProtection="1">
      <alignment vertical="center"/>
    </xf>
    <xf numFmtId="0" fontId="14" fillId="0" borderId="2" xfId="0" applyFont="1" applyBorder="1" applyAlignment="1" applyProtection="1">
      <alignment vertical="center"/>
    </xf>
    <xf numFmtId="0" fontId="14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vertical="center"/>
    </xf>
    <xf numFmtId="0" fontId="14" fillId="0" borderId="1" xfId="0" applyNumberFormat="1" applyFont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166" fontId="52" fillId="0" borderId="0" xfId="1" applyNumberFormat="1" applyFont="1" applyFill="1" applyAlignment="1" applyProtection="1">
      <alignment vertical="center"/>
    </xf>
    <xf numFmtId="0" fontId="52" fillId="0" borderId="0" xfId="0" applyFont="1" applyFill="1" applyAlignment="1" applyProtection="1">
      <alignment vertical="center"/>
    </xf>
    <xf numFmtId="0" fontId="52" fillId="0" borderId="0" xfId="0" applyNumberFormat="1" applyFont="1" applyFill="1" applyAlignment="1" applyProtection="1">
      <alignment vertical="center"/>
    </xf>
    <xf numFmtId="2" fontId="52" fillId="0" borderId="0" xfId="0" applyNumberFormat="1" applyFont="1" applyFill="1" applyAlignment="1" applyProtection="1">
      <alignment vertical="center"/>
    </xf>
    <xf numFmtId="166" fontId="52" fillId="0" borderId="0" xfId="1" applyNumberFormat="1" applyFont="1" applyFill="1" applyBorder="1" applyAlignment="1" applyProtection="1">
      <alignment vertical="center"/>
    </xf>
    <xf numFmtId="166" fontId="53" fillId="0" borderId="0" xfId="1" applyNumberFormat="1" applyFont="1" applyFill="1" applyAlignment="1" applyProtection="1">
      <alignment vertical="center"/>
    </xf>
    <xf numFmtId="0" fontId="52" fillId="0" borderId="0" xfId="0" applyFont="1" applyFill="1" applyBorder="1" applyAlignment="1" applyProtection="1">
      <alignment vertical="center"/>
    </xf>
    <xf numFmtId="0" fontId="52" fillId="0" borderId="0" xfId="0" applyNumberFormat="1" applyFont="1" applyFill="1" applyBorder="1" applyAlignment="1" applyProtection="1">
      <alignment vertical="center"/>
    </xf>
    <xf numFmtId="2" fontId="52" fillId="0" borderId="0" xfId="0" applyNumberFormat="1" applyFont="1" applyFill="1" applyBorder="1" applyAlignment="1" applyProtection="1">
      <alignment vertical="center"/>
    </xf>
    <xf numFmtId="166" fontId="53" fillId="0" borderId="0" xfId="1" applyNumberFormat="1" applyFont="1" applyFill="1" applyBorder="1" applyAlignment="1" applyProtection="1">
      <alignment vertical="center"/>
    </xf>
    <xf numFmtId="0" fontId="54" fillId="30" borderId="1" xfId="0" applyFont="1" applyFill="1" applyBorder="1" applyAlignment="1" applyProtection="1">
      <alignment vertical="center" wrapText="1"/>
    </xf>
    <xf numFmtId="0" fontId="10" fillId="30" borderId="2" xfId="0" applyFont="1" applyFill="1" applyBorder="1" applyAlignment="1" applyProtection="1">
      <alignment horizontal="center" vertical="center"/>
    </xf>
    <xf numFmtId="0" fontId="52" fillId="0" borderId="0" xfId="0" applyFont="1" applyFill="1" applyAlignment="1" applyProtection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2" fontId="14" fillId="0" borderId="0" xfId="0" applyNumberFormat="1" applyFont="1" applyFill="1" applyBorder="1" applyAlignment="1" applyProtection="1">
      <alignment vertical="center"/>
    </xf>
    <xf numFmtId="166" fontId="17" fillId="0" borderId="0" xfId="1" applyNumberFormat="1" applyFont="1" applyFill="1" applyBorder="1" applyAlignment="1" applyProtection="1">
      <alignment vertical="center"/>
    </xf>
    <xf numFmtId="0" fontId="14" fillId="0" borderId="0" xfId="0" applyFont="1" applyFill="1" applyBorder="1" applyAlignment="1" applyProtection="1">
      <alignment horizontal="center" vertical="center"/>
    </xf>
    <xf numFmtId="0" fontId="50" fillId="0" borderId="0" xfId="0" applyFont="1" applyFill="1" applyBorder="1" applyAlignment="1" applyProtection="1">
      <alignment vertical="center"/>
    </xf>
    <xf numFmtId="0" fontId="50" fillId="0" borderId="0" xfId="0" applyNumberFormat="1" applyFont="1" applyFill="1" applyBorder="1" applyAlignment="1" applyProtection="1">
      <alignment vertical="center"/>
    </xf>
    <xf numFmtId="0" fontId="14" fillId="0" borderId="20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4" fillId="0" borderId="0" xfId="1" applyFont="1" applyBorder="1" applyAlignment="1" applyProtection="1">
      <alignment vertical="center"/>
    </xf>
    <xf numFmtId="166" fontId="55" fillId="0" borderId="0" xfId="1" applyNumberFormat="1" applyFont="1" applyBorder="1" applyAlignment="1" applyProtection="1">
      <alignment vertical="center"/>
    </xf>
    <xf numFmtId="166" fontId="55" fillId="0" borderId="0" xfId="1" applyNumberFormat="1" applyFont="1" applyFill="1" applyAlignment="1" applyProtection="1">
      <alignment vertical="center"/>
    </xf>
    <xf numFmtId="166" fontId="55" fillId="0" borderId="0" xfId="1" applyNumberFormat="1" applyFont="1" applyAlignment="1" applyProtection="1">
      <alignment vertical="center"/>
    </xf>
    <xf numFmtId="166" fontId="55" fillId="0" borderId="0" xfId="1" applyNumberFormat="1" applyFont="1" applyFill="1" applyBorder="1" applyAlignment="1" applyProtection="1">
      <alignment vertical="center"/>
    </xf>
    <xf numFmtId="0" fontId="55" fillId="0" borderId="0" xfId="0" applyFont="1" applyBorder="1" applyAlignment="1" applyProtection="1">
      <alignment vertical="center"/>
    </xf>
    <xf numFmtId="0" fontId="55" fillId="0" borderId="0" xfId="0" applyFont="1" applyBorder="1" applyAlignment="1" applyProtection="1">
      <alignment horizontal="center" vertical="center"/>
    </xf>
    <xf numFmtId="0" fontId="55" fillId="0" borderId="0" xfId="0" applyFont="1" applyFill="1" applyAlignment="1" applyProtection="1">
      <alignment horizontal="center" vertical="center"/>
    </xf>
    <xf numFmtId="0" fontId="55" fillId="0" borderId="0" xfId="0" applyFont="1" applyAlignment="1" applyProtection="1">
      <alignment horizontal="center" vertical="center"/>
    </xf>
    <xf numFmtId="0" fontId="55" fillId="0" borderId="0" xfId="0" applyFont="1" applyFill="1" applyAlignment="1" applyProtection="1">
      <alignment vertical="center"/>
    </xf>
    <xf numFmtId="0" fontId="55" fillId="0" borderId="0" xfId="0" applyFont="1" applyFill="1" applyBorder="1" applyAlignment="1" applyProtection="1">
      <alignment vertical="center"/>
    </xf>
    <xf numFmtId="0" fontId="55" fillId="0" borderId="0" xfId="0" applyFont="1" applyAlignment="1" applyProtection="1">
      <alignment vertical="center"/>
    </xf>
    <xf numFmtId="0" fontId="55" fillId="0" borderId="0" xfId="0" applyNumberFormat="1" applyFont="1" applyBorder="1" applyAlignment="1" applyProtection="1">
      <alignment vertical="center"/>
    </xf>
    <xf numFmtId="0" fontId="55" fillId="0" borderId="0" xfId="0" applyNumberFormat="1" applyFont="1" applyFill="1" applyAlignment="1" applyProtection="1">
      <alignment vertical="center"/>
    </xf>
    <xf numFmtId="0" fontId="55" fillId="0" borderId="0" xfId="0" applyNumberFormat="1" applyFont="1" applyAlignment="1" applyProtection="1">
      <alignment vertical="center"/>
    </xf>
    <xf numFmtId="0" fontId="55" fillId="0" borderId="0" xfId="0" applyNumberFormat="1" applyFont="1" applyFill="1" applyBorder="1" applyAlignment="1" applyProtection="1">
      <alignment vertical="center"/>
    </xf>
    <xf numFmtId="2" fontId="55" fillId="0" borderId="0" xfId="0" applyNumberFormat="1" applyFont="1" applyBorder="1" applyAlignment="1" applyProtection="1">
      <alignment vertical="center"/>
    </xf>
    <xf numFmtId="2" fontId="55" fillId="0" borderId="0" xfId="0" applyNumberFormat="1" applyFont="1" applyFill="1" applyAlignment="1" applyProtection="1">
      <alignment vertical="center"/>
    </xf>
    <xf numFmtId="2" fontId="55" fillId="0" borderId="0" xfId="0" applyNumberFormat="1" applyFont="1" applyAlignment="1" applyProtection="1">
      <alignment vertical="center"/>
    </xf>
    <xf numFmtId="2" fontId="55" fillId="0" borderId="0" xfId="0" applyNumberFormat="1" applyFont="1" applyFill="1" applyBorder="1" applyAlignment="1" applyProtection="1">
      <alignment vertical="center"/>
    </xf>
    <xf numFmtId="166" fontId="55" fillId="7" borderId="0" xfId="1" applyNumberFormat="1" applyFont="1" applyFill="1" applyBorder="1" applyAlignment="1" applyProtection="1">
      <alignment vertical="center"/>
    </xf>
    <xf numFmtId="167" fontId="55" fillId="0" borderId="0" xfId="1" applyNumberFormat="1" applyFont="1" applyFill="1" applyBorder="1" applyAlignment="1">
      <alignment vertical="center"/>
    </xf>
    <xf numFmtId="167" fontId="55" fillId="0" borderId="0" xfId="1" applyNumberFormat="1" applyFont="1" applyFill="1" applyAlignment="1" applyProtection="1">
      <alignment vertical="center"/>
    </xf>
    <xf numFmtId="166" fontId="56" fillId="0" borderId="0" xfId="1" applyNumberFormat="1" applyFont="1" applyBorder="1" applyAlignment="1" applyProtection="1">
      <alignment vertical="center"/>
    </xf>
    <xf numFmtId="166" fontId="56" fillId="0" borderId="0" xfId="1" applyNumberFormat="1" applyFont="1" applyFill="1" applyAlignment="1" applyProtection="1">
      <alignment vertical="center"/>
    </xf>
    <xf numFmtId="166" fontId="56" fillId="0" borderId="0" xfId="1" applyNumberFormat="1" applyFont="1" applyAlignment="1" applyProtection="1">
      <alignment vertical="center"/>
    </xf>
    <xf numFmtId="166" fontId="56" fillId="0" borderId="0" xfId="1" applyNumberFormat="1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41" fontId="55" fillId="0" borderId="0" xfId="0" applyNumberFormat="1" applyFont="1" applyFill="1" applyBorder="1" applyAlignment="1">
      <alignment vertical="center" wrapText="1"/>
    </xf>
    <xf numFmtId="0" fontId="0" fillId="0" borderId="1" xfId="0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1" xfId="0" applyBorder="1"/>
    <xf numFmtId="0" fontId="14" fillId="0" borderId="1" xfId="0" applyNumberFormat="1" applyFont="1" applyFill="1" applyBorder="1" applyAlignment="1" applyProtection="1">
      <alignment vertical="center"/>
    </xf>
    <xf numFmtId="166" fontId="17" fillId="0" borderId="1" xfId="1" applyNumberFormat="1" applyFont="1" applyFill="1" applyBorder="1" applyAlignment="1" applyProtection="1">
      <alignment vertical="center"/>
    </xf>
    <xf numFmtId="166" fontId="0" fillId="0" borderId="1" xfId="1" applyNumberFormat="1" applyFont="1" applyBorder="1" applyAlignment="1" applyProtection="1">
      <alignment vertical="center"/>
    </xf>
    <xf numFmtId="1" fontId="7" fillId="0" borderId="0" xfId="0" applyNumberFormat="1" applyFont="1" applyBorder="1" applyAlignment="1">
      <alignment vertical="center"/>
    </xf>
    <xf numFmtId="165" fontId="7" fillId="0" borderId="0" xfId="1" applyNumberFormat="1" applyFont="1" applyBorder="1" applyAlignment="1">
      <alignment vertical="center"/>
    </xf>
    <xf numFmtId="0" fontId="14" fillId="0" borderId="2" xfId="0" applyNumberFormat="1" applyFont="1" applyBorder="1" applyAlignment="1" applyProtection="1">
      <alignment vertical="center"/>
    </xf>
    <xf numFmtId="0" fontId="10" fillId="2" borderId="1" xfId="0" applyFont="1" applyFill="1" applyBorder="1" applyAlignment="1" applyProtection="1">
      <alignment horizontal="center" vertical="center" wrapText="1"/>
    </xf>
    <xf numFmtId="165" fontId="14" fillId="4" borderId="1" xfId="0" applyNumberFormat="1" applyFont="1" applyFill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vertical="center" wrapText="1"/>
    </xf>
    <xf numFmtId="165" fontId="19" fillId="0" borderId="2" xfId="0" applyNumberFormat="1" applyFont="1" applyFill="1" applyBorder="1" applyAlignment="1" applyProtection="1">
      <alignment horizontal="center" vertical="center" wrapText="1"/>
    </xf>
    <xf numFmtId="165" fontId="17" fillId="0" borderId="2" xfId="0" applyNumberFormat="1" applyFont="1" applyBorder="1" applyAlignment="1" applyProtection="1">
      <alignment vertical="center"/>
    </xf>
    <xf numFmtId="166" fontId="0" fillId="0" borderId="1" xfId="1" applyNumberFormat="1" applyFont="1" applyFill="1" applyBorder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14" fillId="7" borderId="0" xfId="0" applyFont="1" applyFill="1" applyAlignment="1" applyProtection="1">
      <alignment vertical="center"/>
    </xf>
    <xf numFmtId="0" fontId="17" fillId="7" borderId="0" xfId="0" applyFont="1" applyFill="1" applyAlignment="1" applyProtection="1">
      <alignment vertical="center"/>
    </xf>
    <xf numFmtId="0" fontId="14" fillId="7" borderId="0" xfId="0" applyFont="1" applyFill="1" applyBorder="1" applyAlignment="1" applyProtection="1">
      <alignment vertical="center"/>
    </xf>
    <xf numFmtId="0" fontId="52" fillId="7" borderId="0" xfId="0" applyFont="1" applyFill="1" applyAlignment="1" applyProtection="1">
      <alignment vertical="center"/>
    </xf>
    <xf numFmtId="0" fontId="50" fillId="7" borderId="0" xfId="0" applyFont="1" applyFill="1" applyAlignment="1" applyProtection="1">
      <alignment vertical="center"/>
    </xf>
    <xf numFmtId="0" fontId="48" fillId="7" borderId="0" xfId="0" applyFont="1" applyFill="1" applyAlignment="1" applyProtection="1">
      <alignment vertical="center"/>
    </xf>
    <xf numFmtId="0" fontId="55" fillId="7" borderId="0" xfId="0" applyFont="1" applyFill="1" applyBorder="1" applyAlignment="1" applyProtection="1">
      <alignment vertical="center"/>
    </xf>
    <xf numFmtId="0" fontId="52" fillId="7" borderId="0" xfId="0" applyFont="1" applyFill="1" applyBorder="1" applyAlignment="1" applyProtection="1">
      <alignment vertical="center"/>
    </xf>
    <xf numFmtId="0" fontId="17" fillId="7" borderId="0" xfId="0" applyFont="1" applyFill="1" applyAlignment="1" applyProtection="1">
      <alignment horizontal="right" vertical="center"/>
    </xf>
    <xf numFmtId="0" fontId="55" fillId="7" borderId="0" xfId="0" applyFont="1" applyFill="1" applyAlignment="1" applyProtection="1">
      <alignment vertical="center"/>
    </xf>
    <xf numFmtId="1" fontId="7" fillId="7" borderId="0" xfId="0" applyNumberFormat="1" applyFont="1" applyFill="1" applyBorder="1" applyAlignment="1">
      <alignment vertical="center"/>
    </xf>
    <xf numFmtId="1" fontId="7" fillId="7" borderId="1" xfId="0" applyNumberFormat="1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50" fillId="7" borderId="0" xfId="0" applyFont="1" applyFill="1" applyBorder="1" applyAlignment="1" applyProtection="1">
      <alignment vertical="center"/>
    </xf>
    <xf numFmtId="0" fontId="7" fillId="7" borderId="1" xfId="0" applyFont="1" applyFill="1" applyBorder="1" applyAlignment="1">
      <alignment horizontal="left" vertical="center"/>
    </xf>
    <xf numFmtId="0" fontId="55" fillId="7" borderId="18" xfId="0" applyFont="1" applyFill="1" applyBorder="1" applyAlignment="1" applyProtection="1">
      <alignment vertical="center"/>
    </xf>
    <xf numFmtId="1" fontId="55" fillId="7" borderId="0" xfId="0" applyNumberFormat="1" applyFont="1" applyFill="1" applyBorder="1" applyAlignment="1" applyProtection="1">
      <alignment vertical="center"/>
    </xf>
    <xf numFmtId="166" fontId="14" fillId="7" borderId="0" xfId="1" applyNumberFormat="1" applyFont="1" applyFill="1" applyAlignment="1" applyProtection="1">
      <alignment vertical="center"/>
    </xf>
    <xf numFmtId="167" fontId="48" fillId="7" borderId="0" xfId="1" applyNumberFormat="1" applyFont="1" applyFill="1" applyBorder="1" applyAlignment="1">
      <alignment vertical="center"/>
    </xf>
    <xf numFmtId="167" fontId="14" fillId="7" borderId="0" xfId="1" applyNumberFormat="1" applyFont="1" applyFill="1" applyBorder="1" applyAlignment="1">
      <alignment vertical="center"/>
    </xf>
    <xf numFmtId="0" fontId="25" fillId="31" borderId="6" xfId="0" applyFont="1" applyFill="1" applyBorder="1" applyAlignment="1" applyProtection="1">
      <alignment horizontal="center" vertical="center" wrapText="1"/>
    </xf>
    <xf numFmtId="0" fontId="8" fillId="31" borderId="7" xfId="0" applyFont="1" applyFill="1" applyBorder="1" applyAlignment="1" applyProtection="1">
      <alignment horizontal="center" vertical="center" wrapText="1"/>
    </xf>
    <xf numFmtId="0" fontId="8" fillId="31" borderId="6" xfId="0" applyFont="1" applyFill="1" applyBorder="1" applyAlignment="1" applyProtection="1">
      <alignment horizontal="center" vertical="center" wrapText="1"/>
    </xf>
    <xf numFmtId="41" fontId="55" fillId="0" borderId="0" xfId="0" applyNumberFormat="1" applyFont="1" applyFill="1" applyAlignment="1" applyProtection="1">
      <alignment vertical="center" wrapText="1"/>
    </xf>
    <xf numFmtId="166" fontId="58" fillId="0" borderId="0" xfId="1" applyNumberFormat="1" applyFont="1" applyBorder="1" applyAlignment="1" applyProtection="1">
      <alignment vertical="center"/>
    </xf>
    <xf numFmtId="0" fontId="58" fillId="7" borderId="0" xfId="0" applyFont="1" applyFill="1" applyBorder="1" applyAlignment="1" applyProtection="1">
      <alignment vertical="center"/>
    </xf>
    <xf numFmtId="0" fontId="58" fillId="0" borderId="0" xfId="0" applyFont="1" applyBorder="1" applyAlignment="1" applyProtection="1">
      <alignment horizontal="center" vertical="center"/>
    </xf>
    <xf numFmtId="0" fontId="58" fillId="0" borderId="0" xfId="0" applyNumberFormat="1" applyFont="1" applyBorder="1" applyAlignment="1" applyProtection="1">
      <alignment vertical="center"/>
    </xf>
    <xf numFmtId="0" fontId="58" fillId="0" borderId="0" xfId="0" applyFont="1" applyBorder="1" applyAlignment="1" applyProtection="1">
      <alignment vertical="center"/>
    </xf>
    <xf numFmtId="2" fontId="58" fillId="0" borderId="0" xfId="0" applyNumberFormat="1" applyFont="1" applyBorder="1" applyAlignment="1" applyProtection="1">
      <alignment vertical="center"/>
    </xf>
    <xf numFmtId="41" fontId="58" fillId="0" borderId="0" xfId="0" applyNumberFormat="1" applyFont="1" applyFill="1" applyBorder="1" applyAlignment="1">
      <alignment vertical="center" wrapText="1"/>
    </xf>
    <xf numFmtId="167" fontId="58" fillId="0" borderId="0" xfId="1" applyNumberFormat="1" applyFont="1" applyFill="1" applyBorder="1" applyAlignment="1" applyProtection="1">
      <alignment vertical="center"/>
    </xf>
    <xf numFmtId="166" fontId="59" fillId="0" borderId="0" xfId="1" applyNumberFormat="1" applyFont="1" applyBorder="1" applyAlignment="1" applyProtection="1">
      <alignment vertical="center"/>
    </xf>
    <xf numFmtId="166" fontId="59" fillId="0" borderId="0" xfId="1" applyNumberFormat="1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14" fillId="32" borderId="0" xfId="0" applyFont="1" applyFill="1" applyBorder="1" applyAlignment="1" applyProtection="1">
      <alignment vertical="center"/>
    </xf>
    <xf numFmtId="166" fontId="60" fillId="0" borderId="0" xfId="1" applyNumberFormat="1" applyFont="1" applyBorder="1" applyAlignment="1" applyProtection="1">
      <alignment vertical="center"/>
    </xf>
    <xf numFmtId="0" fontId="14" fillId="7" borderId="1" xfId="0" applyFont="1" applyFill="1" applyBorder="1" applyAlignment="1" applyProtection="1">
      <alignment vertical="center"/>
    </xf>
    <xf numFmtId="165" fontId="14" fillId="7" borderId="1" xfId="0" applyNumberFormat="1" applyFont="1" applyFill="1" applyBorder="1" applyAlignment="1" applyProtection="1">
      <alignment horizontal="center" vertical="center"/>
    </xf>
    <xf numFmtId="165" fontId="14" fillId="7" borderId="1" xfId="0" applyNumberFormat="1" applyFont="1" applyFill="1" applyBorder="1" applyAlignment="1" applyProtection="1">
      <alignment vertical="center"/>
    </xf>
    <xf numFmtId="165" fontId="17" fillId="7" borderId="1" xfId="0" applyNumberFormat="1" applyFont="1" applyFill="1" applyBorder="1" applyAlignment="1" applyProtection="1">
      <alignment vertical="center"/>
    </xf>
    <xf numFmtId="0" fontId="14" fillId="7" borderId="5" xfId="0" applyFont="1" applyFill="1" applyBorder="1" applyAlignment="1" applyProtection="1">
      <alignment horizontal="center" vertical="center"/>
    </xf>
    <xf numFmtId="0" fontId="14" fillId="7" borderId="3" xfId="0" applyFont="1" applyFill="1" applyBorder="1" applyAlignment="1" applyProtection="1">
      <alignment horizontal="center" vertical="center"/>
    </xf>
    <xf numFmtId="0" fontId="14" fillId="7" borderId="1" xfId="0" applyNumberFormat="1" applyFont="1" applyFill="1" applyBorder="1" applyAlignment="1" applyProtection="1">
      <alignment vertical="center"/>
    </xf>
    <xf numFmtId="165" fontId="15" fillId="7" borderId="1" xfId="0" applyNumberFormat="1" applyFont="1" applyFill="1" applyBorder="1" applyAlignment="1" applyProtection="1">
      <alignment horizontal="center" vertical="center"/>
    </xf>
    <xf numFmtId="165" fontId="16" fillId="7" borderId="1" xfId="0" applyNumberFormat="1" applyFont="1" applyFill="1" applyBorder="1" applyAlignment="1" applyProtection="1">
      <alignment horizontal="center" vertical="center" wrapText="1"/>
    </xf>
    <xf numFmtId="0" fontId="9" fillId="7" borderId="0" xfId="0" applyFont="1" applyFill="1" applyAlignment="1" applyProtection="1">
      <alignment vertical="center"/>
    </xf>
    <xf numFmtId="0" fontId="14" fillId="0" borderId="0" xfId="0" applyNumberFormat="1" applyFont="1" applyAlignment="1" applyProtection="1">
      <alignment vertical="center"/>
    </xf>
    <xf numFmtId="41" fontId="14" fillId="0" borderId="0" xfId="0" applyNumberFormat="1" applyFont="1" applyFill="1" applyBorder="1" applyAlignment="1">
      <alignment vertical="center" wrapText="1"/>
    </xf>
    <xf numFmtId="2" fontId="14" fillId="0" borderId="0" xfId="0" applyNumberFormat="1" applyFont="1" applyAlignment="1" applyProtection="1">
      <alignment vertical="center"/>
    </xf>
    <xf numFmtId="166" fontId="17" fillId="0" borderId="0" xfId="1" applyNumberFormat="1" applyFont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</xf>
    <xf numFmtId="0" fontId="14" fillId="7" borderId="0" xfId="0" applyFont="1" applyFill="1" applyAlignment="1" applyProtection="1">
      <alignment horizontal="center" vertical="center"/>
    </xf>
    <xf numFmtId="0" fontId="14" fillId="7" borderId="0" xfId="0" applyNumberFormat="1" applyFont="1" applyFill="1" applyAlignment="1" applyProtection="1">
      <alignment vertical="center"/>
    </xf>
    <xf numFmtId="2" fontId="14" fillId="7" borderId="0" xfId="0" applyNumberFormat="1" applyFont="1" applyFill="1" applyAlignment="1" applyProtection="1">
      <alignment vertical="center"/>
    </xf>
    <xf numFmtId="41" fontId="14" fillId="7" borderId="0" xfId="0" applyNumberFormat="1" applyFont="1" applyFill="1" applyBorder="1" applyAlignment="1">
      <alignment vertical="center"/>
    </xf>
    <xf numFmtId="166" fontId="17" fillId="7" borderId="0" xfId="1" applyNumberFormat="1" applyFont="1" applyFill="1" applyBorder="1" applyAlignment="1" applyProtection="1">
      <alignment vertical="center"/>
    </xf>
    <xf numFmtId="167" fontId="55" fillId="7" borderId="0" xfId="1" applyNumberFormat="1" applyFont="1" applyFill="1" applyAlignment="1" applyProtection="1">
      <alignment vertical="center"/>
    </xf>
    <xf numFmtId="166" fontId="56" fillId="7" borderId="0" xfId="1" applyNumberFormat="1" applyFont="1" applyFill="1" applyBorder="1" applyAlignment="1" applyProtection="1">
      <alignment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" fontId="7" fillId="0" borderId="21" xfId="0" applyNumberFormat="1" applyFont="1" applyFill="1" applyBorder="1" applyAlignment="1">
      <alignment vertical="center"/>
    </xf>
    <xf numFmtId="1" fontId="62" fillId="33" borderId="0" xfId="0" applyNumberFormat="1" applyFont="1" applyFill="1" applyAlignment="1" applyProtection="1">
      <alignment vertical="center"/>
    </xf>
    <xf numFmtId="0" fontId="63" fillId="33" borderId="6" xfId="0" applyFont="1" applyFill="1" applyBorder="1" applyAlignment="1" applyProtection="1">
      <alignment horizontal="center" vertical="center" wrapText="1"/>
    </xf>
    <xf numFmtId="166" fontId="64" fillId="33" borderId="1" xfId="1" applyNumberFormat="1" applyFont="1" applyFill="1" applyBorder="1" applyAlignment="1">
      <alignment horizontal="center"/>
    </xf>
    <xf numFmtId="0" fontId="62" fillId="33" borderId="0" xfId="0" applyFont="1" applyFill="1" applyAlignment="1" applyProtection="1">
      <alignment vertical="center"/>
    </xf>
    <xf numFmtId="1" fontId="14" fillId="0" borderId="0" xfId="1" applyNumberFormat="1" applyFont="1" applyFill="1" applyAlignment="1" applyProtection="1">
      <alignment vertical="center"/>
    </xf>
    <xf numFmtId="41" fontId="14" fillId="0" borderId="0" xfId="0" applyNumberFormat="1" applyFont="1" applyFill="1" applyAlignment="1" applyProtection="1">
      <alignment vertical="center" wrapText="1"/>
    </xf>
    <xf numFmtId="167" fontId="14" fillId="0" borderId="0" xfId="1" applyNumberFormat="1" applyFont="1" applyFill="1" applyAlignment="1" applyProtection="1">
      <alignment vertical="center"/>
    </xf>
    <xf numFmtId="1" fontId="61" fillId="0" borderId="1" xfId="0" applyNumberFormat="1" applyFont="1" applyBorder="1"/>
    <xf numFmtId="165" fontId="18" fillId="4" borderId="1" xfId="0" applyNumberFormat="1" applyFont="1" applyFill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66" fontId="65" fillId="0" borderId="0" xfId="1" applyNumberFormat="1" applyFont="1" applyFill="1" applyBorder="1" applyAlignment="1" applyProtection="1">
      <alignment vertical="center"/>
    </xf>
    <xf numFmtId="0" fontId="65" fillId="7" borderId="0" xfId="0" applyFont="1" applyFill="1" applyBorder="1" applyAlignment="1" applyProtection="1">
      <alignment vertical="center"/>
    </xf>
    <xf numFmtId="0" fontId="65" fillId="0" borderId="0" xfId="0" applyFont="1" applyFill="1" applyBorder="1" applyAlignment="1" applyProtection="1">
      <alignment horizontal="center" vertical="center"/>
    </xf>
    <xf numFmtId="0" fontId="65" fillId="0" borderId="0" xfId="0" applyNumberFormat="1" applyFont="1" applyFill="1" applyBorder="1" applyAlignment="1" applyProtection="1">
      <alignment vertical="center"/>
    </xf>
    <xf numFmtId="0" fontId="65" fillId="0" borderId="0" xfId="0" applyFont="1" applyFill="1" applyBorder="1" applyAlignment="1" applyProtection="1">
      <alignment vertical="center"/>
    </xf>
    <xf numFmtId="2" fontId="65" fillId="0" borderId="0" xfId="0" applyNumberFormat="1" applyFont="1" applyFill="1" applyBorder="1" applyAlignment="1" applyProtection="1">
      <alignment vertical="center"/>
    </xf>
    <xf numFmtId="1" fontId="65" fillId="0" borderId="0" xfId="1" applyNumberFormat="1" applyFont="1" applyFill="1" applyBorder="1" applyAlignment="1" applyProtection="1">
      <alignment vertical="center"/>
    </xf>
    <xf numFmtId="167" fontId="65" fillId="0" borderId="0" xfId="1" applyNumberFormat="1" applyFont="1" applyFill="1" applyBorder="1" applyAlignment="1" applyProtection="1">
      <alignment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14" fillId="0" borderId="1" xfId="0" applyNumberFormat="1" applyFont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vertical="center"/>
    </xf>
    <xf numFmtId="0" fontId="66" fillId="7" borderId="0" xfId="0" applyFont="1" applyFill="1" applyBorder="1" applyAlignment="1" applyProtection="1">
      <alignment vertical="center"/>
    </xf>
    <xf numFmtId="166" fontId="66" fillId="7" borderId="0" xfId="1" applyNumberFormat="1" applyFont="1" applyFill="1" applyBorder="1" applyAlignment="1" applyProtection="1">
      <alignment vertical="center"/>
    </xf>
    <xf numFmtId="0" fontId="66" fillId="7" borderId="0" xfId="0" applyFont="1" applyFill="1" applyAlignment="1" applyProtection="1">
      <alignment vertical="center"/>
    </xf>
    <xf numFmtId="0" fontId="66" fillId="7" borderId="0" xfId="0" applyFont="1" applyFill="1" applyBorder="1" applyAlignment="1" applyProtection="1">
      <alignment horizontal="center" vertical="center"/>
    </xf>
    <xf numFmtId="0" fontId="66" fillId="7" borderId="0" xfId="0" applyNumberFormat="1" applyFont="1" applyFill="1" applyBorder="1" applyAlignment="1" applyProtection="1">
      <alignment vertical="center"/>
    </xf>
    <xf numFmtId="2" fontId="66" fillId="7" borderId="0" xfId="0" applyNumberFormat="1" applyFont="1" applyFill="1" applyBorder="1" applyAlignment="1" applyProtection="1">
      <alignment vertical="center"/>
    </xf>
    <xf numFmtId="166" fontId="58" fillId="7" borderId="0" xfId="1" applyNumberFormat="1" applyFont="1" applyFill="1" applyBorder="1" applyAlignment="1" applyProtection="1">
      <alignment vertical="center"/>
    </xf>
    <xf numFmtId="1" fontId="66" fillId="7" borderId="0" xfId="1" applyNumberFormat="1" applyFont="1" applyFill="1" applyBorder="1" applyAlignment="1" applyProtection="1">
      <alignment vertical="center"/>
    </xf>
    <xf numFmtId="41" fontId="66" fillId="7" borderId="0" xfId="0" applyNumberFormat="1" applyFont="1" applyFill="1" applyBorder="1" applyAlignment="1">
      <alignment vertical="center" wrapText="1"/>
    </xf>
    <xf numFmtId="167" fontId="65" fillId="7" borderId="0" xfId="1" applyNumberFormat="1" applyFont="1" applyFill="1" applyBorder="1" applyAlignment="1" applyProtection="1">
      <alignment vertical="center"/>
    </xf>
    <xf numFmtId="166" fontId="59" fillId="7" borderId="0" xfId="1" applyNumberFormat="1" applyFont="1" applyFill="1" applyBorder="1" applyAlignment="1" applyProtection="1">
      <alignment vertical="center"/>
    </xf>
    <xf numFmtId="167" fontId="66" fillId="7" borderId="0" xfId="1" applyNumberFormat="1" applyFont="1" applyFill="1" applyBorder="1" applyAlignment="1" applyProtection="1">
      <alignment vertical="center"/>
    </xf>
    <xf numFmtId="166" fontId="67" fillId="7" borderId="0" xfId="1" applyNumberFormat="1" applyFont="1" applyFill="1" applyBorder="1" applyAlignment="1" applyProtection="1">
      <alignment vertical="center"/>
    </xf>
    <xf numFmtId="166" fontId="48" fillId="7" borderId="0" xfId="1" applyNumberFormat="1" applyFont="1" applyFill="1" applyBorder="1" applyAlignment="1" applyProtection="1">
      <alignment vertical="center"/>
    </xf>
    <xf numFmtId="167" fontId="66" fillId="7" borderId="0" xfId="1" applyNumberFormat="1" applyFont="1" applyFill="1" applyBorder="1" applyAlignment="1">
      <alignment vertical="center"/>
    </xf>
    <xf numFmtId="167" fontId="66" fillId="7" borderId="0" xfId="1" applyNumberFormat="1" applyFont="1" applyFill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right" vertical="center"/>
    </xf>
    <xf numFmtId="0" fontId="0" fillId="0" borderId="1" xfId="0" applyFill="1" applyBorder="1"/>
    <xf numFmtId="0" fontId="7" fillId="0" borderId="0" xfId="0" applyFont="1" applyBorder="1" applyAlignment="1">
      <alignment vertical="center"/>
    </xf>
    <xf numFmtId="0" fontId="14" fillId="7" borderId="21" xfId="0" applyFont="1" applyFill="1" applyBorder="1" applyAlignment="1" applyProtection="1">
      <alignment vertical="center"/>
    </xf>
    <xf numFmtId="0" fontId="55" fillId="7" borderId="21" xfId="0" applyFont="1" applyFill="1" applyBorder="1" applyAlignment="1" applyProtection="1">
      <alignment vertical="center"/>
    </xf>
    <xf numFmtId="0" fontId="58" fillId="7" borderId="0" xfId="0" applyFont="1" applyFill="1" applyAlignment="1" applyProtection="1">
      <alignment vertical="center"/>
    </xf>
    <xf numFmtId="0" fontId="55" fillId="7" borderId="1" xfId="0" applyFont="1" applyFill="1" applyBorder="1" applyAlignment="1" applyProtection="1">
      <alignment vertical="center"/>
    </xf>
    <xf numFmtId="0" fontId="65" fillId="7" borderId="1" xfId="0" applyFont="1" applyFill="1" applyBorder="1" applyAlignment="1" applyProtection="1">
      <alignment vertical="center"/>
    </xf>
    <xf numFmtId="0" fontId="14" fillId="7" borderId="1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1" fontId="7" fillId="7" borderId="0" xfId="0" applyNumberFormat="1" applyFont="1" applyFill="1" applyAlignment="1">
      <alignment vertical="center"/>
    </xf>
    <xf numFmtId="1" fontId="55" fillId="7" borderId="0" xfId="0" applyNumberFormat="1" applyFont="1" applyFill="1" applyAlignment="1" applyProtection="1">
      <alignment vertical="center"/>
    </xf>
    <xf numFmtId="0" fontId="65" fillId="7" borderId="18" xfId="0" applyFont="1" applyFill="1" applyBorder="1" applyAlignment="1" applyProtection="1">
      <alignment vertical="center"/>
    </xf>
    <xf numFmtId="0" fontId="14" fillId="7" borderId="2" xfId="0" applyFont="1" applyFill="1" applyBorder="1" applyAlignment="1" applyProtection="1">
      <alignment vertical="center"/>
    </xf>
    <xf numFmtId="0" fontId="55" fillId="0" borderId="1" xfId="0" applyNumberFormat="1" applyFont="1" applyBorder="1" applyAlignment="1" applyProtection="1">
      <alignment vertical="center"/>
    </xf>
    <xf numFmtId="0" fontId="65" fillId="0" borderId="1" xfId="0" applyNumberFormat="1" applyFont="1" applyFill="1" applyBorder="1" applyAlignment="1" applyProtection="1">
      <alignment vertical="center"/>
    </xf>
    <xf numFmtId="0" fontId="48" fillId="7" borderId="0" xfId="0" applyFont="1" applyFill="1" applyBorder="1" applyAlignment="1" applyProtection="1">
      <alignment vertical="center"/>
    </xf>
    <xf numFmtId="0" fontId="66" fillId="7" borderId="1" xfId="0" applyFont="1" applyFill="1" applyBorder="1" applyAlignment="1" applyProtection="1">
      <alignment vertical="center"/>
    </xf>
    <xf numFmtId="0" fontId="50" fillId="7" borderId="21" xfId="0" applyFont="1" applyFill="1" applyBorder="1" applyAlignment="1" applyProtection="1">
      <alignment vertical="center"/>
    </xf>
    <xf numFmtId="0" fontId="14" fillId="7" borderId="0" xfId="0" applyFont="1" applyFill="1" applyBorder="1" applyAlignment="1">
      <alignment vertical="center"/>
    </xf>
    <xf numFmtId="0" fontId="14" fillId="0" borderId="21" xfId="0" applyFont="1" applyBorder="1" applyAlignment="1" applyProtection="1">
      <alignment vertical="center"/>
    </xf>
    <xf numFmtId="0" fontId="66" fillId="7" borderId="1" xfId="0" applyNumberFormat="1" applyFont="1" applyFill="1" applyBorder="1" applyAlignment="1" applyProtection="1">
      <alignment vertical="center"/>
    </xf>
    <xf numFmtId="0" fontId="65" fillId="0" borderId="0" xfId="0" applyNumberFormat="1" applyFont="1" applyFill="1" applyAlignment="1" applyProtection="1">
      <alignment vertical="center"/>
    </xf>
    <xf numFmtId="0" fontId="48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vertical="center"/>
    </xf>
    <xf numFmtId="0" fontId="55" fillId="0" borderId="1" xfId="0" applyNumberFormat="1" applyFont="1" applyFill="1" applyBorder="1" applyAlignment="1" applyProtection="1">
      <alignment vertical="center"/>
    </xf>
    <xf numFmtId="0" fontId="48" fillId="7" borderId="22" xfId="0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50" fillId="6" borderId="0" xfId="0" applyFont="1" applyFill="1" applyBorder="1" applyAlignment="1" applyProtection="1">
      <alignment vertical="center"/>
    </xf>
    <xf numFmtId="0" fontId="0" fillId="7" borderId="0" xfId="0" applyFill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10" fillId="7" borderId="1" xfId="0" applyFont="1" applyFill="1" applyBorder="1" applyAlignment="1" applyProtection="1">
      <alignment horizontal="center" vertical="center" wrapText="1"/>
    </xf>
    <xf numFmtId="165" fontId="15" fillId="7" borderId="1" xfId="0" applyNumberFormat="1" applyFont="1" applyFill="1" applyBorder="1" applyAlignment="1" applyProtection="1">
      <alignment vertical="center"/>
    </xf>
    <xf numFmtId="165" fontId="15" fillId="7" borderId="1" xfId="0" applyNumberFormat="1" applyFont="1" applyFill="1" applyBorder="1" applyAlignment="1" applyProtection="1">
      <alignment horizontal="right"/>
    </xf>
    <xf numFmtId="0" fontId="15" fillId="7" borderId="1" xfId="0" applyFont="1" applyFill="1" applyBorder="1" applyAlignment="1" applyProtection="1">
      <alignment horizontal="right"/>
    </xf>
    <xf numFmtId="0" fontId="13" fillId="7" borderId="1" xfId="0" applyFont="1" applyFill="1" applyBorder="1" applyAlignment="1" applyProtection="1">
      <alignment horizontal="right"/>
    </xf>
    <xf numFmtId="0" fontId="0" fillId="7" borderId="0" xfId="0" applyFill="1" applyAlignment="1" applyProtection="1">
      <alignment vertical="center"/>
    </xf>
    <xf numFmtId="0" fontId="0" fillId="7" borderId="0" xfId="0" applyFill="1" applyAlignment="1" applyProtection="1">
      <alignment horizontal="center" vertical="center" wrapText="1"/>
    </xf>
    <xf numFmtId="0" fontId="55" fillId="31" borderId="0" xfId="0" applyFont="1" applyFill="1" applyBorder="1" applyAlignment="1" applyProtection="1">
      <alignment vertical="center"/>
    </xf>
    <xf numFmtId="0" fontId="55" fillId="31" borderId="0" xfId="0" applyFont="1" applyFill="1" applyAlignment="1" applyProtection="1">
      <alignment vertical="center"/>
    </xf>
    <xf numFmtId="1" fontId="7" fillId="31" borderId="1" xfId="0" applyNumberFormat="1" applyFont="1" applyFill="1" applyBorder="1" applyAlignment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13" fillId="7" borderId="1" xfId="0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10" fillId="7" borderId="1" xfId="0" applyFont="1" applyFill="1" applyBorder="1" applyAlignment="1" applyProtection="1">
      <alignment vertical="center"/>
    </xf>
    <xf numFmtId="0" fontId="68" fillId="0" borderId="0" xfId="0" applyFont="1" applyAlignment="1" applyProtection="1">
      <alignment vertical="center"/>
    </xf>
    <xf numFmtId="0" fontId="0" fillId="0" borderId="2" xfId="0" applyBorder="1"/>
    <xf numFmtId="0" fontId="0" fillId="7" borderId="1" xfId="0" applyFill="1" applyBorder="1" applyAlignment="1" applyProtection="1">
      <alignment vertical="center"/>
    </xf>
    <xf numFmtId="0" fontId="0" fillId="7" borderId="1" xfId="0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2" xfId="0" applyFill="1" applyBorder="1" applyAlignment="1" applyProtection="1">
      <alignment horizontal="center" vertical="center"/>
    </xf>
    <xf numFmtId="165" fontId="14" fillId="4" borderId="2" xfId="0" applyNumberFormat="1" applyFont="1" applyFill="1" applyBorder="1" applyAlignment="1" applyProtection="1">
      <alignment horizontal="center" vertical="center"/>
    </xf>
    <xf numFmtId="165" fontId="14" fillId="4" borderId="19" xfId="0" applyNumberFormat="1" applyFont="1" applyFill="1" applyBorder="1" applyAlignment="1" applyProtection="1">
      <alignment horizontal="center" vertical="center"/>
    </xf>
    <xf numFmtId="165" fontId="14" fillId="0" borderId="2" xfId="0" applyNumberFormat="1" applyFont="1" applyBorder="1" applyAlignment="1" applyProtection="1">
      <alignment horizontal="center" vertical="center"/>
    </xf>
    <xf numFmtId="165" fontId="14" fillId="0" borderId="19" xfId="0" applyNumberFormat="1" applyFont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65" fontId="14" fillId="0" borderId="6" xfId="0" applyNumberFormat="1" applyFont="1" applyBorder="1" applyAlignment="1" applyProtection="1">
      <alignment horizontal="center" vertical="center"/>
    </xf>
    <xf numFmtId="165" fontId="18" fillId="4" borderId="2" xfId="0" applyNumberFormat="1" applyFont="1" applyFill="1" applyBorder="1" applyAlignment="1" applyProtection="1">
      <alignment horizontal="center" vertical="center"/>
    </xf>
    <xf numFmtId="165" fontId="15" fillId="0" borderId="1" xfId="0" applyNumberFormat="1" applyFont="1" applyBorder="1" applyAlignment="1" applyProtection="1">
      <alignment horizontal="center" vertical="center"/>
    </xf>
    <xf numFmtId="165" fontId="15" fillId="7" borderId="1" xfId="0" applyNumberFormat="1" applyFont="1" applyFill="1" applyBorder="1" applyAlignment="1" applyProtection="1">
      <alignment horizontal="center" vertical="center"/>
    </xf>
    <xf numFmtId="165" fontId="14" fillId="0" borderId="2" xfId="0" applyNumberFormat="1" applyFont="1" applyFill="1" applyBorder="1" applyAlignment="1" applyProtection="1">
      <alignment horizontal="center" vertical="center"/>
    </xf>
    <xf numFmtId="165" fontId="14" fillId="0" borderId="19" xfId="0" applyNumberFormat="1" applyFont="1" applyFill="1" applyBorder="1" applyAlignment="1" applyProtection="1">
      <alignment horizontal="center" vertical="center"/>
    </xf>
    <xf numFmtId="165" fontId="14" fillId="0" borderId="6" xfId="0" applyNumberFormat="1" applyFont="1" applyFill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57" fillId="0" borderId="1" xfId="0" applyNumberFormat="1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/>
    </xf>
    <xf numFmtId="0" fontId="14" fillId="0" borderId="19" xfId="0" applyFont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center" vertical="center"/>
    </xf>
    <xf numFmtId="165" fontId="15" fillId="7" borderId="2" xfId="0" applyNumberFormat="1" applyFont="1" applyFill="1" applyBorder="1" applyAlignment="1" applyProtection="1">
      <alignment horizontal="center" vertical="center"/>
    </xf>
    <xf numFmtId="165" fontId="15" fillId="7" borderId="19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5" fillId="7" borderId="6" xfId="0" applyNumberFormat="1" applyFont="1" applyFill="1" applyBorder="1" applyAlignment="1" applyProtection="1">
      <alignment horizontal="center" vertical="center"/>
    </xf>
    <xf numFmtId="165" fontId="2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13" fillId="7" borderId="2" xfId="0" applyFont="1" applyFill="1" applyBorder="1" applyAlignment="1" applyProtection="1">
      <alignment horizontal="right" vertical="center"/>
    </xf>
    <xf numFmtId="0" fontId="13" fillId="7" borderId="19" xfId="0" applyFont="1" applyFill="1" applyBorder="1" applyAlignment="1" applyProtection="1">
      <alignment horizontal="right" vertical="center"/>
    </xf>
    <xf numFmtId="0" fontId="10" fillId="7" borderId="2" xfId="0" applyFont="1" applyFill="1" applyBorder="1" applyAlignment="1" applyProtection="1">
      <alignment horizontal="center" vertical="center"/>
    </xf>
    <xf numFmtId="0" fontId="10" fillId="7" borderId="19" xfId="0" applyFont="1" applyFill="1" applyBorder="1" applyAlignment="1" applyProtection="1">
      <alignment horizontal="center" vertical="center"/>
    </xf>
    <xf numFmtId="0" fontId="21" fillId="2" borderId="1" xfId="0" applyFont="1" applyFill="1" applyBorder="1" applyAlignment="1" applyProtection="1">
      <alignment horizontal="center" vertical="center" wrapText="1"/>
    </xf>
    <xf numFmtId="0" fontId="68" fillId="0" borderId="0" xfId="0" applyFont="1" applyAlignment="1" applyProtection="1">
      <alignment horizontal="left" vertical="top"/>
    </xf>
  </cellXfs>
  <cellStyles count="17293">
    <cellStyle name="20% - Accent1 2" xfId="165"/>
    <cellStyle name="20% - Accent2 2" xfId="166"/>
    <cellStyle name="20% - Accent3 2" xfId="167"/>
    <cellStyle name="20% - Accent4 2" xfId="168"/>
    <cellStyle name="20% - Accent5 2" xfId="169"/>
    <cellStyle name="20% - Accent6 2" xfId="170"/>
    <cellStyle name="40% - Accent1 2" xfId="171"/>
    <cellStyle name="40% - Accent2 2" xfId="172"/>
    <cellStyle name="40% - Accent3 2" xfId="173"/>
    <cellStyle name="40% - Accent4 2" xfId="174"/>
    <cellStyle name="40% - Accent5 2" xfId="175"/>
    <cellStyle name="40% - Accent6 2" xfId="176"/>
    <cellStyle name="60% - Accent1 2" xfId="177"/>
    <cellStyle name="60% - Accent2 2" xfId="178"/>
    <cellStyle name="60% - Accent3 2" xfId="179"/>
    <cellStyle name="60% - Accent4 2" xfId="180"/>
    <cellStyle name="60% - Accent5 2" xfId="181"/>
    <cellStyle name="60% - Accent6 2" xfId="182"/>
    <cellStyle name="Accent1 2" xfId="183"/>
    <cellStyle name="Accent2 2" xfId="184"/>
    <cellStyle name="Accent3 2" xfId="185"/>
    <cellStyle name="Accent4 2" xfId="186"/>
    <cellStyle name="Accent5 2" xfId="187"/>
    <cellStyle name="Accent6 2" xfId="188"/>
    <cellStyle name="Bad 2" xfId="189"/>
    <cellStyle name="Calculation 2" xfId="190"/>
    <cellStyle name="Check Cell 2" xfId="191"/>
    <cellStyle name="Comma" xfId="1" builtinId="3"/>
    <cellStyle name="Comma 10" xfId="1625"/>
    <cellStyle name="Comma 11" xfId="1774"/>
    <cellStyle name="Comma 12" xfId="1923"/>
    <cellStyle name="Comma 13" xfId="2072"/>
    <cellStyle name="Comma 14" xfId="2221"/>
    <cellStyle name="Comma 15" xfId="2370"/>
    <cellStyle name="Comma 16" xfId="2519"/>
    <cellStyle name="Comma 17" xfId="2668"/>
    <cellStyle name="Comma 18" xfId="2817"/>
    <cellStyle name="Comma 19" xfId="2966"/>
    <cellStyle name="Comma 2" xfId="163"/>
    <cellStyle name="Comma 2 10" xfId="1830"/>
    <cellStyle name="Comma 2 11" xfId="1979"/>
    <cellStyle name="Comma 2 12" xfId="2128"/>
    <cellStyle name="Comma 2 13" xfId="2277"/>
    <cellStyle name="Comma 2 14" xfId="2426"/>
    <cellStyle name="Comma 2 15" xfId="2575"/>
    <cellStyle name="Comma 2 16" xfId="2724"/>
    <cellStyle name="Comma 2 17" xfId="2873"/>
    <cellStyle name="Comma 2 18" xfId="3022"/>
    <cellStyle name="Comma 2 19" xfId="3170"/>
    <cellStyle name="Comma 2 2" xfId="346"/>
    <cellStyle name="Comma 2 20" xfId="3319"/>
    <cellStyle name="Comma 2 21" xfId="3468"/>
    <cellStyle name="Comma 2 22" xfId="3616"/>
    <cellStyle name="Comma 2 23" xfId="3763"/>
    <cellStyle name="Comma 2 24" xfId="3909"/>
    <cellStyle name="Comma 2 25" xfId="4049"/>
    <cellStyle name="Comma 2 26" xfId="4180"/>
    <cellStyle name="Comma 2 27" xfId="4274"/>
    <cellStyle name="Comma 2 28" xfId="4363"/>
    <cellStyle name="Comma 2 29" xfId="4416"/>
    <cellStyle name="Comma 2 3" xfId="707"/>
    <cellStyle name="Comma 2 30" xfId="4742"/>
    <cellStyle name="Comma 2 31" xfId="4968"/>
    <cellStyle name="Comma 2 32" xfId="5194"/>
    <cellStyle name="Comma 2 33" xfId="5420"/>
    <cellStyle name="Comma 2 34" xfId="5646"/>
    <cellStyle name="Comma 2 35" xfId="5872"/>
    <cellStyle name="Comma 2 36" xfId="6098"/>
    <cellStyle name="Comma 2 37" xfId="6324"/>
    <cellStyle name="Comma 2 38" xfId="6550"/>
    <cellStyle name="Comma 2 39" xfId="6776"/>
    <cellStyle name="Comma 2 4" xfId="936"/>
    <cellStyle name="Comma 2 40" xfId="7002"/>
    <cellStyle name="Comma 2 41" xfId="7228"/>
    <cellStyle name="Comma 2 42" xfId="7454"/>
    <cellStyle name="Comma 2 43" xfId="7680"/>
    <cellStyle name="Comma 2 44" xfId="7906"/>
    <cellStyle name="Comma 2 45" xfId="8132"/>
    <cellStyle name="Comma 2 46" xfId="8358"/>
    <cellStyle name="Comma 2 47" xfId="8583"/>
    <cellStyle name="Comma 2 48" xfId="8807"/>
    <cellStyle name="Comma 2 49" xfId="9029"/>
    <cellStyle name="Comma 2 5" xfId="1085"/>
    <cellStyle name="Comma 2 50" xfId="9248"/>
    <cellStyle name="Comma 2 51" xfId="9460"/>
    <cellStyle name="Comma 2 52" xfId="9658"/>
    <cellStyle name="Comma 2 53" xfId="9830"/>
    <cellStyle name="Comma 2 54" xfId="10066"/>
    <cellStyle name="Comma 2 55" xfId="10392"/>
    <cellStyle name="Comma 2 56" xfId="10618"/>
    <cellStyle name="Comma 2 57" xfId="10844"/>
    <cellStyle name="Comma 2 58" xfId="11070"/>
    <cellStyle name="Comma 2 59" xfId="11296"/>
    <cellStyle name="Comma 2 6" xfId="1234"/>
    <cellStyle name="Comma 2 60" xfId="11522"/>
    <cellStyle name="Comma 2 61" xfId="11748"/>
    <cellStyle name="Comma 2 62" xfId="11974"/>
    <cellStyle name="Comma 2 63" xfId="12200"/>
    <cellStyle name="Comma 2 64" xfId="12426"/>
    <cellStyle name="Comma 2 65" xfId="12652"/>
    <cellStyle name="Comma 2 66" xfId="12878"/>
    <cellStyle name="Comma 2 67" xfId="13104"/>
    <cellStyle name="Comma 2 68" xfId="13330"/>
    <cellStyle name="Comma 2 69" xfId="13556"/>
    <cellStyle name="Comma 2 7" xfId="1383"/>
    <cellStyle name="Comma 2 70" xfId="13782"/>
    <cellStyle name="Comma 2 71" xfId="14008"/>
    <cellStyle name="Comma 2 72" xfId="14234"/>
    <cellStyle name="Comma 2 73" xfId="14460"/>
    <cellStyle name="Comma 2 74" xfId="14686"/>
    <cellStyle name="Comma 2 75" xfId="14912"/>
    <cellStyle name="Comma 2 76" xfId="15138"/>
    <cellStyle name="Comma 2 77" xfId="15364"/>
    <cellStyle name="Comma 2 78" xfId="15590"/>
    <cellStyle name="Comma 2 79" xfId="15815"/>
    <cellStyle name="Comma 2 8" xfId="1532"/>
    <cellStyle name="Comma 2 80" xfId="16039"/>
    <cellStyle name="Comma 2 81" xfId="16261"/>
    <cellStyle name="Comma 2 82" xfId="16480"/>
    <cellStyle name="Comma 2 83" xfId="16692"/>
    <cellStyle name="Comma 2 84" xfId="16890"/>
    <cellStyle name="Comma 2 85" xfId="17062"/>
    <cellStyle name="Comma 2 9" xfId="1681"/>
    <cellStyle name="Comma 20" xfId="3114"/>
    <cellStyle name="Comma 21" xfId="3263"/>
    <cellStyle name="Comma 22" xfId="3412"/>
    <cellStyle name="Comma 23" xfId="3561"/>
    <cellStyle name="Comma 3" xfId="341"/>
    <cellStyle name="Comma 4" xfId="677"/>
    <cellStyle name="Comma 5" xfId="880"/>
    <cellStyle name="Comma 6" xfId="1029"/>
    <cellStyle name="Comma 7" xfId="1178"/>
    <cellStyle name="Comma 8" xfId="1327"/>
    <cellStyle name="Comma 9" xfId="1476"/>
    <cellStyle name="Explanatory Text 2" xfId="192"/>
    <cellStyle name="Good 2" xfId="193"/>
    <cellStyle name="Heading 1 2" xfId="194"/>
    <cellStyle name="Heading 2 2" xfId="195"/>
    <cellStyle name="Heading 3 2" xfId="196"/>
    <cellStyle name="Heading 4 2" xfId="197"/>
    <cellStyle name="Input 2" xfId="198"/>
    <cellStyle name="Linked Cell 2" xfId="199"/>
    <cellStyle name="Neutral 2" xfId="200"/>
    <cellStyle name="Normal" xfId="0" builtinId="0"/>
    <cellStyle name="Normal 14 2" xfId="2"/>
    <cellStyle name="Normal 14 2 10" xfId="1497"/>
    <cellStyle name="Normal 14 2 11" xfId="1646"/>
    <cellStyle name="Normal 14 2 12" xfId="1795"/>
    <cellStyle name="Normal 14 2 13" xfId="1944"/>
    <cellStyle name="Normal 14 2 14" xfId="2093"/>
    <cellStyle name="Normal 14 2 15" xfId="2242"/>
    <cellStyle name="Normal 14 2 16" xfId="2391"/>
    <cellStyle name="Normal 14 2 17" xfId="2540"/>
    <cellStyle name="Normal 14 2 18" xfId="2689"/>
    <cellStyle name="Normal 14 2 19" xfId="2838"/>
    <cellStyle name="Normal 14 2 2" xfId="201"/>
    <cellStyle name="Normal 14 2 20" xfId="2987"/>
    <cellStyle name="Normal 14 2 21" xfId="3135"/>
    <cellStyle name="Normal 14 2 22" xfId="3284"/>
    <cellStyle name="Normal 14 2 23" xfId="3433"/>
    <cellStyle name="Normal 14 2 24" xfId="3582"/>
    <cellStyle name="Normal 14 2 25" xfId="3729"/>
    <cellStyle name="Normal 14 2 26" xfId="3875"/>
    <cellStyle name="Normal 14 2 27" xfId="4017"/>
    <cellStyle name="Normal 14 2 28" xfId="4152"/>
    <cellStyle name="Normal 14 2 29" xfId="4245"/>
    <cellStyle name="Normal 14 2 3" xfId="384"/>
    <cellStyle name="Normal 14 2 3 10" xfId="6332"/>
    <cellStyle name="Normal 14 2 3 11" xfId="6558"/>
    <cellStyle name="Normal 14 2 3 12" xfId="6784"/>
    <cellStyle name="Normal 14 2 3 13" xfId="7010"/>
    <cellStyle name="Normal 14 2 3 14" xfId="7236"/>
    <cellStyle name="Normal 14 2 3 15" xfId="7462"/>
    <cellStyle name="Normal 14 2 3 16" xfId="7688"/>
    <cellStyle name="Normal 14 2 3 17" xfId="7914"/>
    <cellStyle name="Normal 14 2 3 18" xfId="8140"/>
    <cellStyle name="Normal 14 2 3 19" xfId="8366"/>
    <cellStyle name="Normal 14 2 3 2" xfId="735"/>
    <cellStyle name="Normal 14 2 3 2 10" xfId="6611"/>
    <cellStyle name="Normal 14 2 3 2 11" xfId="6837"/>
    <cellStyle name="Normal 14 2 3 2 12" xfId="7063"/>
    <cellStyle name="Normal 14 2 3 2 13" xfId="7289"/>
    <cellStyle name="Normal 14 2 3 2 14" xfId="7515"/>
    <cellStyle name="Normal 14 2 3 2 15" xfId="7741"/>
    <cellStyle name="Normal 14 2 3 2 16" xfId="7967"/>
    <cellStyle name="Normal 14 2 3 2 17" xfId="8193"/>
    <cellStyle name="Normal 14 2 3 2 18" xfId="8419"/>
    <cellStyle name="Normal 14 2 3 2 19" xfId="8644"/>
    <cellStyle name="Normal 14 2 3 2 2" xfId="4803"/>
    <cellStyle name="Normal 14 2 3 2 20" xfId="8868"/>
    <cellStyle name="Normal 14 2 3 2 21" xfId="9090"/>
    <cellStyle name="Normal 14 2 3 2 22" xfId="9309"/>
    <cellStyle name="Normal 14 2 3 2 23" xfId="9521"/>
    <cellStyle name="Normal 14 2 3 2 24" xfId="9718"/>
    <cellStyle name="Normal 14 2 3 2 25" xfId="9887"/>
    <cellStyle name="Normal 14 2 3 2 26" xfId="10035"/>
    <cellStyle name="Normal 14 2 3 2 27" xfId="10453"/>
    <cellStyle name="Normal 14 2 3 2 28" xfId="10679"/>
    <cellStyle name="Normal 14 2 3 2 29" xfId="10905"/>
    <cellStyle name="Normal 14 2 3 2 3" xfId="5029"/>
    <cellStyle name="Normal 14 2 3 2 30" xfId="11131"/>
    <cellStyle name="Normal 14 2 3 2 31" xfId="11357"/>
    <cellStyle name="Normal 14 2 3 2 32" xfId="11583"/>
    <cellStyle name="Normal 14 2 3 2 33" xfId="11809"/>
    <cellStyle name="Normal 14 2 3 2 34" xfId="12035"/>
    <cellStyle name="Normal 14 2 3 2 35" xfId="12261"/>
    <cellStyle name="Normal 14 2 3 2 36" xfId="12487"/>
    <cellStyle name="Normal 14 2 3 2 37" xfId="12713"/>
    <cellStyle name="Normal 14 2 3 2 38" xfId="12939"/>
    <cellStyle name="Normal 14 2 3 2 39" xfId="13165"/>
    <cellStyle name="Normal 14 2 3 2 4" xfId="5255"/>
    <cellStyle name="Normal 14 2 3 2 40" xfId="13391"/>
    <cellStyle name="Normal 14 2 3 2 41" xfId="13617"/>
    <cellStyle name="Normal 14 2 3 2 42" xfId="13843"/>
    <cellStyle name="Normal 14 2 3 2 43" xfId="14069"/>
    <cellStyle name="Normal 14 2 3 2 44" xfId="14295"/>
    <cellStyle name="Normal 14 2 3 2 45" xfId="14521"/>
    <cellStyle name="Normal 14 2 3 2 46" xfId="14747"/>
    <cellStyle name="Normal 14 2 3 2 47" xfId="14973"/>
    <cellStyle name="Normal 14 2 3 2 48" xfId="15199"/>
    <cellStyle name="Normal 14 2 3 2 49" xfId="15425"/>
    <cellStyle name="Normal 14 2 3 2 5" xfId="5481"/>
    <cellStyle name="Normal 14 2 3 2 50" xfId="15651"/>
    <cellStyle name="Normal 14 2 3 2 51" xfId="15876"/>
    <cellStyle name="Normal 14 2 3 2 52" xfId="16100"/>
    <cellStyle name="Normal 14 2 3 2 53" xfId="16322"/>
    <cellStyle name="Normal 14 2 3 2 54" xfId="16541"/>
    <cellStyle name="Normal 14 2 3 2 55" xfId="16753"/>
    <cellStyle name="Normal 14 2 3 2 56" xfId="16950"/>
    <cellStyle name="Normal 14 2 3 2 57" xfId="17119"/>
    <cellStyle name="Normal 14 2 3 2 58" xfId="17267"/>
    <cellStyle name="Normal 14 2 3 2 6" xfId="5707"/>
    <cellStyle name="Normal 14 2 3 2 7" xfId="5933"/>
    <cellStyle name="Normal 14 2 3 2 8" xfId="6159"/>
    <cellStyle name="Normal 14 2 3 2 9" xfId="6385"/>
    <cellStyle name="Normal 14 2 3 20" xfId="8591"/>
    <cellStyle name="Normal 14 2 3 21" xfId="8815"/>
    <cellStyle name="Normal 14 2 3 22" xfId="9037"/>
    <cellStyle name="Normal 14 2 3 23" xfId="9256"/>
    <cellStyle name="Normal 14 2 3 24" xfId="9468"/>
    <cellStyle name="Normal 14 2 3 25" xfId="9666"/>
    <cellStyle name="Normal 14 2 3 26" xfId="9835"/>
    <cellStyle name="Normal 14 2 3 27" xfId="9983"/>
    <cellStyle name="Normal 14 2 3 28" xfId="10400"/>
    <cellStyle name="Normal 14 2 3 29" xfId="10626"/>
    <cellStyle name="Normal 14 2 3 3" xfId="4750"/>
    <cellStyle name="Normal 14 2 3 30" xfId="10852"/>
    <cellStyle name="Normal 14 2 3 31" xfId="11078"/>
    <cellStyle name="Normal 14 2 3 32" xfId="11304"/>
    <cellStyle name="Normal 14 2 3 33" xfId="11530"/>
    <cellStyle name="Normal 14 2 3 34" xfId="11756"/>
    <cellStyle name="Normal 14 2 3 35" xfId="11982"/>
    <cellStyle name="Normal 14 2 3 36" xfId="12208"/>
    <cellStyle name="Normal 14 2 3 37" xfId="12434"/>
    <cellStyle name="Normal 14 2 3 38" xfId="12660"/>
    <cellStyle name="Normal 14 2 3 39" xfId="12886"/>
    <cellStyle name="Normal 14 2 3 4" xfId="4976"/>
    <cellStyle name="Normal 14 2 3 40" xfId="13112"/>
    <cellStyle name="Normal 14 2 3 41" xfId="13338"/>
    <cellStyle name="Normal 14 2 3 42" xfId="13564"/>
    <cellStyle name="Normal 14 2 3 43" xfId="13790"/>
    <cellStyle name="Normal 14 2 3 44" xfId="14016"/>
    <cellStyle name="Normal 14 2 3 45" xfId="14242"/>
    <cellStyle name="Normal 14 2 3 46" xfId="14468"/>
    <cellStyle name="Normal 14 2 3 47" xfId="14694"/>
    <cellStyle name="Normal 14 2 3 48" xfId="14920"/>
    <cellStyle name="Normal 14 2 3 49" xfId="15146"/>
    <cellStyle name="Normal 14 2 3 5" xfId="5202"/>
    <cellStyle name="Normal 14 2 3 50" xfId="15372"/>
    <cellStyle name="Normal 14 2 3 51" xfId="15598"/>
    <cellStyle name="Normal 14 2 3 52" xfId="15823"/>
    <cellStyle name="Normal 14 2 3 53" xfId="16047"/>
    <cellStyle name="Normal 14 2 3 54" xfId="16269"/>
    <cellStyle name="Normal 14 2 3 55" xfId="16488"/>
    <cellStyle name="Normal 14 2 3 56" xfId="16700"/>
    <cellStyle name="Normal 14 2 3 57" xfId="16898"/>
    <cellStyle name="Normal 14 2 3 58" xfId="17067"/>
    <cellStyle name="Normal 14 2 3 59" xfId="17215"/>
    <cellStyle name="Normal 14 2 3 6" xfId="5428"/>
    <cellStyle name="Normal 14 2 3 7" xfId="5654"/>
    <cellStyle name="Normal 14 2 3 8" xfId="5880"/>
    <cellStyle name="Normal 14 2 3 9" xfId="6106"/>
    <cellStyle name="Normal 14 2 30" xfId="4361"/>
    <cellStyle name="Normal 14 2 31" xfId="4454"/>
    <cellStyle name="Normal 14 2 32" xfId="4667"/>
    <cellStyle name="Normal 14 2 33" xfId="4893"/>
    <cellStyle name="Normal 14 2 34" xfId="5119"/>
    <cellStyle name="Normal 14 2 35" xfId="5345"/>
    <cellStyle name="Normal 14 2 36" xfId="5571"/>
    <cellStyle name="Normal 14 2 37" xfId="5797"/>
    <cellStyle name="Normal 14 2 38" xfId="6023"/>
    <cellStyle name="Normal 14 2 39" xfId="6249"/>
    <cellStyle name="Normal 14 2 4" xfId="708"/>
    <cellStyle name="Normal 14 2 4 10" xfId="6584"/>
    <cellStyle name="Normal 14 2 4 11" xfId="6810"/>
    <cellStyle name="Normal 14 2 4 12" xfId="7036"/>
    <cellStyle name="Normal 14 2 4 13" xfId="7262"/>
    <cellStyle name="Normal 14 2 4 14" xfId="7488"/>
    <cellStyle name="Normal 14 2 4 15" xfId="7714"/>
    <cellStyle name="Normal 14 2 4 16" xfId="7940"/>
    <cellStyle name="Normal 14 2 4 17" xfId="8166"/>
    <cellStyle name="Normal 14 2 4 18" xfId="8392"/>
    <cellStyle name="Normal 14 2 4 19" xfId="8617"/>
    <cellStyle name="Normal 14 2 4 2" xfId="4776"/>
    <cellStyle name="Normal 14 2 4 20" xfId="8841"/>
    <cellStyle name="Normal 14 2 4 21" xfId="9063"/>
    <cellStyle name="Normal 14 2 4 22" xfId="9282"/>
    <cellStyle name="Normal 14 2 4 23" xfId="9494"/>
    <cellStyle name="Normal 14 2 4 24" xfId="9692"/>
    <cellStyle name="Normal 14 2 4 25" xfId="9861"/>
    <cellStyle name="Normal 14 2 4 26" xfId="10009"/>
    <cellStyle name="Normal 14 2 4 27" xfId="10426"/>
    <cellStyle name="Normal 14 2 4 28" xfId="10652"/>
    <cellStyle name="Normal 14 2 4 29" xfId="10878"/>
    <cellStyle name="Normal 14 2 4 3" xfId="5002"/>
    <cellStyle name="Normal 14 2 4 30" xfId="11104"/>
    <cellStyle name="Normal 14 2 4 31" xfId="11330"/>
    <cellStyle name="Normal 14 2 4 32" xfId="11556"/>
    <cellStyle name="Normal 14 2 4 33" xfId="11782"/>
    <cellStyle name="Normal 14 2 4 34" xfId="12008"/>
    <cellStyle name="Normal 14 2 4 35" xfId="12234"/>
    <cellStyle name="Normal 14 2 4 36" xfId="12460"/>
    <cellStyle name="Normal 14 2 4 37" xfId="12686"/>
    <cellStyle name="Normal 14 2 4 38" xfId="12912"/>
    <cellStyle name="Normal 14 2 4 39" xfId="13138"/>
    <cellStyle name="Normal 14 2 4 4" xfId="5228"/>
    <cellStyle name="Normal 14 2 4 40" xfId="13364"/>
    <cellStyle name="Normal 14 2 4 41" xfId="13590"/>
    <cellStyle name="Normal 14 2 4 42" xfId="13816"/>
    <cellStyle name="Normal 14 2 4 43" xfId="14042"/>
    <cellStyle name="Normal 14 2 4 44" xfId="14268"/>
    <cellStyle name="Normal 14 2 4 45" xfId="14494"/>
    <cellStyle name="Normal 14 2 4 46" xfId="14720"/>
    <cellStyle name="Normal 14 2 4 47" xfId="14946"/>
    <cellStyle name="Normal 14 2 4 48" xfId="15172"/>
    <cellStyle name="Normal 14 2 4 49" xfId="15398"/>
    <cellStyle name="Normal 14 2 4 5" xfId="5454"/>
    <cellStyle name="Normal 14 2 4 50" xfId="15624"/>
    <cellStyle name="Normal 14 2 4 51" xfId="15849"/>
    <cellStyle name="Normal 14 2 4 52" xfId="16073"/>
    <cellStyle name="Normal 14 2 4 53" xfId="16295"/>
    <cellStyle name="Normal 14 2 4 54" xfId="16514"/>
    <cellStyle name="Normal 14 2 4 55" xfId="16726"/>
    <cellStyle name="Normal 14 2 4 56" xfId="16924"/>
    <cellStyle name="Normal 14 2 4 57" xfId="17093"/>
    <cellStyle name="Normal 14 2 4 58" xfId="17241"/>
    <cellStyle name="Normal 14 2 4 6" xfId="5680"/>
    <cellStyle name="Normal 14 2 4 7" xfId="5906"/>
    <cellStyle name="Normal 14 2 4 8" xfId="6132"/>
    <cellStyle name="Normal 14 2 4 9" xfId="6358"/>
    <cellStyle name="Normal 14 2 40" xfId="6475"/>
    <cellStyle name="Normal 14 2 41" xfId="6701"/>
    <cellStyle name="Normal 14 2 42" xfId="6927"/>
    <cellStyle name="Normal 14 2 43" xfId="7153"/>
    <cellStyle name="Normal 14 2 44" xfId="7379"/>
    <cellStyle name="Normal 14 2 45" xfId="7605"/>
    <cellStyle name="Normal 14 2 46" xfId="7831"/>
    <cellStyle name="Normal 14 2 47" xfId="8057"/>
    <cellStyle name="Normal 14 2 48" xfId="8283"/>
    <cellStyle name="Normal 14 2 49" xfId="8509"/>
    <cellStyle name="Normal 14 2 5" xfId="617"/>
    <cellStyle name="Normal 14 2 50" xfId="8733"/>
    <cellStyle name="Normal 14 2 51" xfId="8957"/>
    <cellStyle name="Normal 14 2 52" xfId="9178"/>
    <cellStyle name="Normal 14 2 53" xfId="9395"/>
    <cellStyle name="Normal 14 2 54" xfId="9603"/>
    <cellStyle name="Normal 14 2 55" xfId="9792"/>
    <cellStyle name="Normal 14 2 56" xfId="10104"/>
    <cellStyle name="Normal 14 2 57" xfId="10317"/>
    <cellStyle name="Normal 14 2 58" xfId="10543"/>
    <cellStyle name="Normal 14 2 59" xfId="10769"/>
    <cellStyle name="Normal 14 2 6" xfId="901"/>
    <cellStyle name="Normal 14 2 60" xfId="10995"/>
    <cellStyle name="Normal 14 2 61" xfId="11221"/>
    <cellStyle name="Normal 14 2 62" xfId="11447"/>
    <cellStyle name="Normal 14 2 63" xfId="11673"/>
    <cellStyle name="Normal 14 2 64" xfId="11899"/>
    <cellStyle name="Normal 14 2 65" xfId="12125"/>
    <cellStyle name="Normal 14 2 66" xfId="12351"/>
    <cellStyle name="Normal 14 2 67" xfId="12577"/>
    <cellStyle name="Normal 14 2 68" xfId="12803"/>
    <cellStyle name="Normal 14 2 69" xfId="13029"/>
    <cellStyle name="Normal 14 2 7" xfId="1050"/>
    <cellStyle name="Normal 14 2 70" xfId="13255"/>
    <cellStyle name="Normal 14 2 71" xfId="13481"/>
    <cellStyle name="Normal 14 2 72" xfId="13707"/>
    <cellStyle name="Normal 14 2 73" xfId="13933"/>
    <cellStyle name="Normal 14 2 74" xfId="14159"/>
    <cellStyle name="Normal 14 2 75" xfId="14385"/>
    <cellStyle name="Normal 14 2 76" xfId="14611"/>
    <cellStyle name="Normal 14 2 77" xfId="14837"/>
    <cellStyle name="Normal 14 2 78" xfId="15063"/>
    <cellStyle name="Normal 14 2 79" xfId="15289"/>
    <cellStyle name="Normal 14 2 8" xfId="1199"/>
    <cellStyle name="Normal 14 2 80" xfId="15515"/>
    <cellStyle name="Normal 14 2 81" xfId="15741"/>
    <cellStyle name="Normal 14 2 82" xfId="15965"/>
    <cellStyle name="Normal 14 2 83" xfId="16189"/>
    <cellStyle name="Normal 14 2 84" xfId="16410"/>
    <cellStyle name="Normal 14 2 85" xfId="16627"/>
    <cellStyle name="Normal 14 2 86" xfId="16835"/>
    <cellStyle name="Normal 14 2 87" xfId="17024"/>
    <cellStyle name="Normal 14 2 9" xfId="1348"/>
    <cellStyle name="Normal 15 2" xfId="3"/>
    <cellStyle name="Normal 15 2 10" xfId="1452"/>
    <cellStyle name="Normal 15 2 11" xfId="1601"/>
    <cellStyle name="Normal 15 2 12" xfId="1750"/>
    <cellStyle name="Normal 15 2 13" xfId="1899"/>
    <cellStyle name="Normal 15 2 14" xfId="2048"/>
    <cellStyle name="Normal 15 2 15" xfId="2197"/>
    <cellStyle name="Normal 15 2 16" xfId="2346"/>
    <cellStyle name="Normal 15 2 17" xfId="2495"/>
    <cellStyle name="Normal 15 2 18" xfId="2644"/>
    <cellStyle name="Normal 15 2 19" xfId="2793"/>
    <cellStyle name="Normal 15 2 2" xfId="202"/>
    <cellStyle name="Normal 15 2 20" xfId="2942"/>
    <cellStyle name="Normal 15 2 21" xfId="3090"/>
    <cellStyle name="Normal 15 2 22" xfId="3239"/>
    <cellStyle name="Normal 15 2 23" xfId="3388"/>
    <cellStyle name="Normal 15 2 24" xfId="3537"/>
    <cellStyle name="Normal 15 2 25" xfId="3685"/>
    <cellStyle name="Normal 15 2 26" xfId="3832"/>
    <cellStyle name="Normal 15 2 27" xfId="3976"/>
    <cellStyle name="Normal 15 2 28" xfId="4114"/>
    <cellStyle name="Normal 15 2 29" xfId="4241"/>
    <cellStyle name="Normal 15 2 3" xfId="386"/>
    <cellStyle name="Normal 15 2 3 10" xfId="6333"/>
    <cellStyle name="Normal 15 2 3 11" xfId="6559"/>
    <cellStyle name="Normal 15 2 3 12" xfId="6785"/>
    <cellStyle name="Normal 15 2 3 13" xfId="7011"/>
    <cellStyle name="Normal 15 2 3 14" xfId="7237"/>
    <cellStyle name="Normal 15 2 3 15" xfId="7463"/>
    <cellStyle name="Normal 15 2 3 16" xfId="7689"/>
    <cellStyle name="Normal 15 2 3 17" xfId="7915"/>
    <cellStyle name="Normal 15 2 3 18" xfId="8141"/>
    <cellStyle name="Normal 15 2 3 19" xfId="8367"/>
    <cellStyle name="Normal 15 2 3 2" xfId="736"/>
    <cellStyle name="Normal 15 2 3 2 10" xfId="6612"/>
    <cellStyle name="Normal 15 2 3 2 11" xfId="6838"/>
    <cellStyle name="Normal 15 2 3 2 12" xfId="7064"/>
    <cellStyle name="Normal 15 2 3 2 13" xfId="7290"/>
    <cellStyle name="Normal 15 2 3 2 14" xfId="7516"/>
    <cellStyle name="Normal 15 2 3 2 15" xfId="7742"/>
    <cellStyle name="Normal 15 2 3 2 16" xfId="7968"/>
    <cellStyle name="Normal 15 2 3 2 17" xfId="8194"/>
    <cellStyle name="Normal 15 2 3 2 18" xfId="8420"/>
    <cellStyle name="Normal 15 2 3 2 19" xfId="8645"/>
    <cellStyle name="Normal 15 2 3 2 2" xfId="4804"/>
    <cellStyle name="Normal 15 2 3 2 20" xfId="8869"/>
    <cellStyle name="Normal 15 2 3 2 21" xfId="9091"/>
    <cellStyle name="Normal 15 2 3 2 22" xfId="9310"/>
    <cellStyle name="Normal 15 2 3 2 23" xfId="9522"/>
    <cellStyle name="Normal 15 2 3 2 24" xfId="9719"/>
    <cellStyle name="Normal 15 2 3 2 25" xfId="9888"/>
    <cellStyle name="Normal 15 2 3 2 26" xfId="10036"/>
    <cellStyle name="Normal 15 2 3 2 27" xfId="10454"/>
    <cellStyle name="Normal 15 2 3 2 28" xfId="10680"/>
    <cellStyle name="Normal 15 2 3 2 29" xfId="10906"/>
    <cellStyle name="Normal 15 2 3 2 3" xfId="5030"/>
    <cellStyle name="Normal 15 2 3 2 30" xfId="11132"/>
    <cellStyle name="Normal 15 2 3 2 31" xfId="11358"/>
    <cellStyle name="Normal 15 2 3 2 32" xfId="11584"/>
    <cellStyle name="Normal 15 2 3 2 33" xfId="11810"/>
    <cellStyle name="Normal 15 2 3 2 34" xfId="12036"/>
    <cellStyle name="Normal 15 2 3 2 35" xfId="12262"/>
    <cellStyle name="Normal 15 2 3 2 36" xfId="12488"/>
    <cellStyle name="Normal 15 2 3 2 37" xfId="12714"/>
    <cellStyle name="Normal 15 2 3 2 38" xfId="12940"/>
    <cellStyle name="Normal 15 2 3 2 39" xfId="13166"/>
    <cellStyle name="Normal 15 2 3 2 4" xfId="5256"/>
    <cellStyle name="Normal 15 2 3 2 40" xfId="13392"/>
    <cellStyle name="Normal 15 2 3 2 41" xfId="13618"/>
    <cellStyle name="Normal 15 2 3 2 42" xfId="13844"/>
    <cellStyle name="Normal 15 2 3 2 43" xfId="14070"/>
    <cellStyle name="Normal 15 2 3 2 44" xfId="14296"/>
    <cellStyle name="Normal 15 2 3 2 45" xfId="14522"/>
    <cellStyle name="Normal 15 2 3 2 46" xfId="14748"/>
    <cellStyle name="Normal 15 2 3 2 47" xfId="14974"/>
    <cellStyle name="Normal 15 2 3 2 48" xfId="15200"/>
    <cellStyle name="Normal 15 2 3 2 49" xfId="15426"/>
    <cellStyle name="Normal 15 2 3 2 5" xfId="5482"/>
    <cellStyle name="Normal 15 2 3 2 50" xfId="15652"/>
    <cellStyle name="Normal 15 2 3 2 51" xfId="15877"/>
    <cellStyle name="Normal 15 2 3 2 52" xfId="16101"/>
    <cellStyle name="Normal 15 2 3 2 53" xfId="16323"/>
    <cellStyle name="Normal 15 2 3 2 54" xfId="16542"/>
    <cellStyle name="Normal 15 2 3 2 55" xfId="16754"/>
    <cellStyle name="Normal 15 2 3 2 56" xfId="16951"/>
    <cellStyle name="Normal 15 2 3 2 57" xfId="17120"/>
    <cellStyle name="Normal 15 2 3 2 58" xfId="17268"/>
    <cellStyle name="Normal 15 2 3 2 6" xfId="5708"/>
    <cellStyle name="Normal 15 2 3 2 7" xfId="5934"/>
    <cellStyle name="Normal 15 2 3 2 8" xfId="6160"/>
    <cellStyle name="Normal 15 2 3 2 9" xfId="6386"/>
    <cellStyle name="Normal 15 2 3 20" xfId="8592"/>
    <cellStyle name="Normal 15 2 3 21" xfId="8816"/>
    <cellStyle name="Normal 15 2 3 22" xfId="9038"/>
    <cellStyle name="Normal 15 2 3 23" xfId="9257"/>
    <cellStyle name="Normal 15 2 3 24" xfId="9469"/>
    <cellStyle name="Normal 15 2 3 25" xfId="9667"/>
    <cellStyle name="Normal 15 2 3 26" xfId="9836"/>
    <cellStyle name="Normal 15 2 3 27" xfId="9984"/>
    <cellStyle name="Normal 15 2 3 28" xfId="10401"/>
    <cellStyle name="Normal 15 2 3 29" xfId="10627"/>
    <cellStyle name="Normal 15 2 3 3" xfId="4751"/>
    <cellStyle name="Normal 15 2 3 30" xfId="10853"/>
    <cellStyle name="Normal 15 2 3 31" xfId="11079"/>
    <cellStyle name="Normal 15 2 3 32" xfId="11305"/>
    <cellStyle name="Normal 15 2 3 33" xfId="11531"/>
    <cellStyle name="Normal 15 2 3 34" xfId="11757"/>
    <cellStyle name="Normal 15 2 3 35" xfId="11983"/>
    <cellStyle name="Normal 15 2 3 36" xfId="12209"/>
    <cellStyle name="Normal 15 2 3 37" xfId="12435"/>
    <cellStyle name="Normal 15 2 3 38" xfId="12661"/>
    <cellStyle name="Normal 15 2 3 39" xfId="12887"/>
    <cellStyle name="Normal 15 2 3 4" xfId="4977"/>
    <cellStyle name="Normal 15 2 3 40" xfId="13113"/>
    <cellStyle name="Normal 15 2 3 41" xfId="13339"/>
    <cellStyle name="Normal 15 2 3 42" xfId="13565"/>
    <cellStyle name="Normal 15 2 3 43" xfId="13791"/>
    <cellStyle name="Normal 15 2 3 44" xfId="14017"/>
    <cellStyle name="Normal 15 2 3 45" xfId="14243"/>
    <cellStyle name="Normal 15 2 3 46" xfId="14469"/>
    <cellStyle name="Normal 15 2 3 47" xfId="14695"/>
    <cellStyle name="Normal 15 2 3 48" xfId="14921"/>
    <cellStyle name="Normal 15 2 3 49" xfId="15147"/>
    <cellStyle name="Normal 15 2 3 5" xfId="5203"/>
    <cellStyle name="Normal 15 2 3 50" xfId="15373"/>
    <cellStyle name="Normal 15 2 3 51" xfId="15599"/>
    <cellStyle name="Normal 15 2 3 52" xfId="15824"/>
    <cellStyle name="Normal 15 2 3 53" xfId="16048"/>
    <cellStyle name="Normal 15 2 3 54" xfId="16270"/>
    <cellStyle name="Normal 15 2 3 55" xfId="16489"/>
    <cellStyle name="Normal 15 2 3 56" xfId="16701"/>
    <cellStyle name="Normal 15 2 3 57" xfId="16899"/>
    <cellStyle name="Normal 15 2 3 58" xfId="17068"/>
    <cellStyle name="Normal 15 2 3 59" xfId="17216"/>
    <cellStyle name="Normal 15 2 3 6" xfId="5429"/>
    <cellStyle name="Normal 15 2 3 7" xfId="5655"/>
    <cellStyle name="Normal 15 2 3 8" xfId="5881"/>
    <cellStyle name="Normal 15 2 3 9" xfId="6107"/>
    <cellStyle name="Normal 15 2 30" xfId="4345"/>
    <cellStyle name="Normal 15 2 31" xfId="4456"/>
    <cellStyle name="Normal 15 2 32" xfId="4664"/>
    <cellStyle name="Normal 15 2 33" xfId="4890"/>
    <cellStyle name="Normal 15 2 34" xfId="5116"/>
    <cellStyle name="Normal 15 2 35" xfId="5342"/>
    <cellStyle name="Normal 15 2 36" xfId="5568"/>
    <cellStyle name="Normal 15 2 37" xfId="5794"/>
    <cellStyle name="Normal 15 2 38" xfId="6020"/>
    <cellStyle name="Normal 15 2 39" xfId="6246"/>
    <cellStyle name="Normal 15 2 4" xfId="709"/>
    <cellStyle name="Normal 15 2 4 10" xfId="6585"/>
    <cellStyle name="Normal 15 2 4 11" xfId="6811"/>
    <cellStyle name="Normal 15 2 4 12" xfId="7037"/>
    <cellStyle name="Normal 15 2 4 13" xfId="7263"/>
    <cellStyle name="Normal 15 2 4 14" xfId="7489"/>
    <cellStyle name="Normal 15 2 4 15" xfId="7715"/>
    <cellStyle name="Normal 15 2 4 16" xfId="7941"/>
    <cellStyle name="Normal 15 2 4 17" xfId="8167"/>
    <cellStyle name="Normal 15 2 4 18" xfId="8393"/>
    <cellStyle name="Normal 15 2 4 19" xfId="8618"/>
    <cellStyle name="Normal 15 2 4 2" xfId="4777"/>
    <cellStyle name="Normal 15 2 4 20" xfId="8842"/>
    <cellStyle name="Normal 15 2 4 21" xfId="9064"/>
    <cellStyle name="Normal 15 2 4 22" xfId="9283"/>
    <cellStyle name="Normal 15 2 4 23" xfId="9495"/>
    <cellStyle name="Normal 15 2 4 24" xfId="9693"/>
    <cellStyle name="Normal 15 2 4 25" xfId="9862"/>
    <cellStyle name="Normal 15 2 4 26" xfId="10010"/>
    <cellStyle name="Normal 15 2 4 27" xfId="10427"/>
    <cellStyle name="Normal 15 2 4 28" xfId="10653"/>
    <cellStyle name="Normal 15 2 4 29" xfId="10879"/>
    <cellStyle name="Normal 15 2 4 3" xfId="5003"/>
    <cellStyle name="Normal 15 2 4 30" xfId="11105"/>
    <cellStyle name="Normal 15 2 4 31" xfId="11331"/>
    <cellStyle name="Normal 15 2 4 32" xfId="11557"/>
    <cellStyle name="Normal 15 2 4 33" xfId="11783"/>
    <cellStyle name="Normal 15 2 4 34" xfId="12009"/>
    <cellStyle name="Normal 15 2 4 35" xfId="12235"/>
    <cellStyle name="Normal 15 2 4 36" xfId="12461"/>
    <cellStyle name="Normal 15 2 4 37" xfId="12687"/>
    <cellStyle name="Normal 15 2 4 38" xfId="12913"/>
    <cellStyle name="Normal 15 2 4 39" xfId="13139"/>
    <cellStyle name="Normal 15 2 4 4" xfId="5229"/>
    <cellStyle name="Normal 15 2 4 40" xfId="13365"/>
    <cellStyle name="Normal 15 2 4 41" xfId="13591"/>
    <cellStyle name="Normal 15 2 4 42" xfId="13817"/>
    <cellStyle name="Normal 15 2 4 43" xfId="14043"/>
    <cellStyle name="Normal 15 2 4 44" xfId="14269"/>
    <cellStyle name="Normal 15 2 4 45" xfId="14495"/>
    <cellStyle name="Normal 15 2 4 46" xfId="14721"/>
    <cellStyle name="Normal 15 2 4 47" xfId="14947"/>
    <cellStyle name="Normal 15 2 4 48" xfId="15173"/>
    <cellStyle name="Normal 15 2 4 49" xfId="15399"/>
    <cellStyle name="Normal 15 2 4 5" xfId="5455"/>
    <cellStyle name="Normal 15 2 4 50" xfId="15625"/>
    <cellStyle name="Normal 15 2 4 51" xfId="15850"/>
    <cellStyle name="Normal 15 2 4 52" xfId="16074"/>
    <cellStyle name="Normal 15 2 4 53" xfId="16296"/>
    <cellStyle name="Normal 15 2 4 54" xfId="16515"/>
    <cellStyle name="Normal 15 2 4 55" xfId="16727"/>
    <cellStyle name="Normal 15 2 4 56" xfId="16925"/>
    <cellStyle name="Normal 15 2 4 57" xfId="17094"/>
    <cellStyle name="Normal 15 2 4 58" xfId="17242"/>
    <cellStyle name="Normal 15 2 4 6" xfId="5681"/>
    <cellStyle name="Normal 15 2 4 7" xfId="5907"/>
    <cellStyle name="Normal 15 2 4 8" xfId="6133"/>
    <cellStyle name="Normal 15 2 4 9" xfId="6359"/>
    <cellStyle name="Normal 15 2 40" xfId="6472"/>
    <cellStyle name="Normal 15 2 41" xfId="6698"/>
    <cellStyle name="Normal 15 2 42" xfId="6924"/>
    <cellStyle name="Normal 15 2 43" xfId="7150"/>
    <cellStyle name="Normal 15 2 44" xfId="7376"/>
    <cellStyle name="Normal 15 2 45" xfId="7602"/>
    <cellStyle name="Normal 15 2 46" xfId="7828"/>
    <cellStyle name="Normal 15 2 47" xfId="8054"/>
    <cellStyle name="Normal 15 2 48" xfId="8280"/>
    <cellStyle name="Normal 15 2 49" xfId="8506"/>
    <cellStyle name="Normal 15 2 5" xfId="614"/>
    <cellStyle name="Normal 15 2 50" xfId="8730"/>
    <cellStyle name="Normal 15 2 51" xfId="8954"/>
    <cellStyle name="Normal 15 2 52" xfId="9175"/>
    <cellStyle name="Normal 15 2 53" xfId="9392"/>
    <cellStyle name="Normal 15 2 54" xfId="9601"/>
    <cellStyle name="Normal 15 2 55" xfId="9790"/>
    <cellStyle name="Normal 15 2 56" xfId="10106"/>
    <cellStyle name="Normal 15 2 57" xfId="10314"/>
    <cellStyle name="Normal 15 2 58" xfId="10540"/>
    <cellStyle name="Normal 15 2 59" xfId="10766"/>
    <cellStyle name="Normal 15 2 6" xfId="856"/>
    <cellStyle name="Normal 15 2 60" xfId="10992"/>
    <cellStyle name="Normal 15 2 61" xfId="11218"/>
    <cellStyle name="Normal 15 2 62" xfId="11444"/>
    <cellStyle name="Normal 15 2 63" xfId="11670"/>
    <cellStyle name="Normal 15 2 64" xfId="11896"/>
    <cellStyle name="Normal 15 2 65" xfId="12122"/>
    <cellStyle name="Normal 15 2 66" xfId="12348"/>
    <cellStyle name="Normal 15 2 67" xfId="12574"/>
    <cellStyle name="Normal 15 2 68" xfId="12800"/>
    <cellStyle name="Normal 15 2 69" xfId="13026"/>
    <cellStyle name="Normal 15 2 7" xfId="1005"/>
    <cellStyle name="Normal 15 2 70" xfId="13252"/>
    <cellStyle name="Normal 15 2 71" xfId="13478"/>
    <cellStyle name="Normal 15 2 72" xfId="13704"/>
    <cellStyle name="Normal 15 2 73" xfId="13930"/>
    <cellStyle name="Normal 15 2 74" xfId="14156"/>
    <cellStyle name="Normal 15 2 75" xfId="14382"/>
    <cellStyle name="Normal 15 2 76" xfId="14608"/>
    <cellStyle name="Normal 15 2 77" xfId="14834"/>
    <cellStyle name="Normal 15 2 78" xfId="15060"/>
    <cellStyle name="Normal 15 2 79" xfId="15286"/>
    <cellStyle name="Normal 15 2 8" xfId="1154"/>
    <cellStyle name="Normal 15 2 80" xfId="15512"/>
    <cellStyle name="Normal 15 2 81" xfId="15738"/>
    <cellStyle name="Normal 15 2 82" xfId="15962"/>
    <cellStyle name="Normal 15 2 83" xfId="16186"/>
    <cellStyle name="Normal 15 2 84" xfId="16407"/>
    <cellStyle name="Normal 15 2 85" xfId="16624"/>
    <cellStyle name="Normal 15 2 86" xfId="16833"/>
    <cellStyle name="Normal 15 2 87" xfId="17022"/>
    <cellStyle name="Normal 15 2 9" xfId="1303"/>
    <cellStyle name="Normal 16 2" xfId="4"/>
    <cellStyle name="Normal 16 2 10" xfId="1448"/>
    <cellStyle name="Normal 16 2 11" xfId="1597"/>
    <cellStyle name="Normal 16 2 12" xfId="1746"/>
    <cellStyle name="Normal 16 2 13" xfId="1895"/>
    <cellStyle name="Normal 16 2 14" xfId="2044"/>
    <cellStyle name="Normal 16 2 15" xfId="2193"/>
    <cellStyle name="Normal 16 2 16" xfId="2342"/>
    <cellStyle name="Normal 16 2 17" xfId="2491"/>
    <cellStyle name="Normal 16 2 18" xfId="2640"/>
    <cellStyle name="Normal 16 2 19" xfId="2789"/>
    <cellStyle name="Normal 16 2 2" xfId="203"/>
    <cellStyle name="Normal 16 2 20" xfId="2938"/>
    <cellStyle name="Normal 16 2 21" xfId="3086"/>
    <cellStyle name="Normal 16 2 22" xfId="3235"/>
    <cellStyle name="Normal 16 2 23" xfId="3384"/>
    <cellStyle name="Normal 16 2 24" xfId="3533"/>
    <cellStyle name="Normal 16 2 25" xfId="3681"/>
    <cellStyle name="Normal 16 2 26" xfId="3828"/>
    <cellStyle name="Normal 16 2 27" xfId="3972"/>
    <cellStyle name="Normal 16 2 28" xfId="4110"/>
    <cellStyle name="Normal 16 2 29" xfId="4237"/>
    <cellStyle name="Normal 16 2 3" xfId="388"/>
    <cellStyle name="Normal 16 2 3 10" xfId="6334"/>
    <cellStyle name="Normal 16 2 3 11" xfId="6560"/>
    <cellStyle name="Normal 16 2 3 12" xfId="6786"/>
    <cellStyle name="Normal 16 2 3 13" xfId="7012"/>
    <cellStyle name="Normal 16 2 3 14" xfId="7238"/>
    <cellStyle name="Normal 16 2 3 15" xfId="7464"/>
    <cellStyle name="Normal 16 2 3 16" xfId="7690"/>
    <cellStyle name="Normal 16 2 3 17" xfId="7916"/>
    <cellStyle name="Normal 16 2 3 18" xfId="8142"/>
    <cellStyle name="Normal 16 2 3 19" xfId="8368"/>
    <cellStyle name="Normal 16 2 3 2" xfId="737"/>
    <cellStyle name="Normal 16 2 3 2 10" xfId="6613"/>
    <cellStyle name="Normal 16 2 3 2 11" xfId="6839"/>
    <cellStyle name="Normal 16 2 3 2 12" xfId="7065"/>
    <cellStyle name="Normal 16 2 3 2 13" xfId="7291"/>
    <cellStyle name="Normal 16 2 3 2 14" xfId="7517"/>
    <cellStyle name="Normal 16 2 3 2 15" xfId="7743"/>
    <cellStyle name="Normal 16 2 3 2 16" xfId="7969"/>
    <cellStyle name="Normal 16 2 3 2 17" xfId="8195"/>
    <cellStyle name="Normal 16 2 3 2 18" xfId="8421"/>
    <cellStyle name="Normal 16 2 3 2 19" xfId="8646"/>
    <cellStyle name="Normal 16 2 3 2 2" xfId="4805"/>
    <cellStyle name="Normal 16 2 3 2 20" xfId="8870"/>
    <cellStyle name="Normal 16 2 3 2 21" xfId="9092"/>
    <cellStyle name="Normal 16 2 3 2 22" xfId="9311"/>
    <cellStyle name="Normal 16 2 3 2 23" xfId="9523"/>
    <cellStyle name="Normal 16 2 3 2 24" xfId="9720"/>
    <cellStyle name="Normal 16 2 3 2 25" xfId="9889"/>
    <cellStyle name="Normal 16 2 3 2 26" xfId="10037"/>
    <cellStyle name="Normal 16 2 3 2 27" xfId="10455"/>
    <cellStyle name="Normal 16 2 3 2 28" xfId="10681"/>
    <cellStyle name="Normal 16 2 3 2 29" xfId="10907"/>
    <cellStyle name="Normal 16 2 3 2 3" xfId="5031"/>
    <cellStyle name="Normal 16 2 3 2 30" xfId="11133"/>
    <cellStyle name="Normal 16 2 3 2 31" xfId="11359"/>
    <cellStyle name="Normal 16 2 3 2 32" xfId="11585"/>
    <cellStyle name="Normal 16 2 3 2 33" xfId="11811"/>
    <cellStyle name="Normal 16 2 3 2 34" xfId="12037"/>
    <cellStyle name="Normal 16 2 3 2 35" xfId="12263"/>
    <cellStyle name="Normal 16 2 3 2 36" xfId="12489"/>
    <cellStyle name="Normal 16 2 3 2 37" xfId="12715"/>
    <cellStyle name="Normal 16 2 3 2 38" xfId="12941"/>
    <cellStyle name="Normal 16 2 3 2 39" xfId="13167"/>
    <cellStyle name="Normal 16 2 3 2 4" xfId="5257"/>
    <cellStyle name="Normal 16 2 3 2 40" xfId="13393"/>
    <cellStyle name="Normal 16 2 3 2 41" xfId="13619"/>
    <cellStyle name="Normal 16 2 3 2 42" xfId="13845"/>
    <cellStyle name="Normal 16 2 3 2 43" xfId="14071"/>
    <cellStyle name="Normal 16 2 3 2 44" xfId="14297"/>
    <cellStyle name="Normal 16 2 3 2 45" xfId="14523"/>
    <cellStyle name="Normal 16 2 3 2 46" xfId="14749"/>
    <cellStyle name="Normal 16 2 3 2 47" xfId="14975"/>
    <cellStyle name="Normal 16 2 3 2 48" xfId="15201"/>
    <cellStyle name="Normal 16 2 3 2 49" xfId="15427"/>
    <cellStyle name="Normal 16 2 3 2 5" xfId="5483"/>
    <cellStyle name="Normal 16 2 3 2 50" xfId="15653"/>
    <cellStyle name="Normal 16 2 3 2 51" xfId="15878"/>
    <cellStyle name="Normal 16 2 3 2 52" xfId="16102"/>
    <cellStyle name="Normal 16 2 3 2 53" xfId="16324"/>
    <cellStyle name="Normal 16 2 3 2 54" xfId="16543"/>
    <cellStyle name="Normal 16 2 3 2 55" xfId="16755"/>
    <cellStyle name="Normal 16 2 3 2 56" xfId="16952"/>
    <cellStyle name="Normal 16 2 3 2 57" xfId="17121"/>
    <cellStyle name="Normal 16 2 3 2 58" xfId="17269"/>
    <cellStyle name="Normal 16 2 3 2 6" xfId="5709"/>
    <cellStyle name="Normal 16 2 3 2 7" xfId="5935"/>
    <cellStyle name="Normal 16 2 3 2 8" xfId="6161"/>
    <cellStyle name="Normal 16 2 3 2 9" xfId="6387"/>
    <cellStyle name="Normal 16 2 3 20" xfId="8593"/>
    <cellStyle name="Normal 16 2 3 21" xfId="8817"/>
    <cellStyle name="Normal 16 2 3 22" xfId="9039"/>
    <cellStyle name="Normal 16 2 3 23" xfId="9258"/>
    <cellStyle name="Normal 16 2 3 24" xfId="9470"/>
    <cellStyle name="Normal 16 2 3 25" xfId="9668"/>
    <cellStyle name="Normal 16 2 3 26" xfId="9837"/>
    <cellStyle name="Normal 16 2 3 27" xfId="9985"/>
    <cellStyle name="Normal 16 2 3 28" xfId="10402"/>
    <cellStyle name="Normal 16 2 3 29" xfId="10628"/>
    <cellStyle name="Normal 16 2 3 3" xfId="4752"/>
    <cellStyle name="Normal 16 2 3 30" xfId="10854"/>
    <cellStyle name="Normal 16 2 3 31" xfId="11080"/>
    <cellStyle name="Normal 16 2 3 32" xfId="11306"/>
    <cellStyle name="Normal 16 2 3 33" xfId="11532"/>
    <cellStyle name="Normal 16 2 3 34" xfId="11758"/>
    <cellStyle name="Normal 16 2 3 35" xfId="11984"/>
    <cellStyle name="Normal 16 2 3 36" xfId="12210"/>
    <cellStyle name="Normal 16 2 3 37" xfId="12436"/>
    <cellStyle name="Normal 16 2 3 38" xfId="12662"/>
    <cellStyle name="Normal 16 2 3 39" xfId="12888"/>
    <cellStyle name="Normal 16 2 3 4" xfId="4978"/>
    <cellStyle name="Normal 16 2 3 40" xfId="13114"/>
    <cellStyle name="Normal 16 2 3 41" xfId="13340"/>
    <cellStyle name="Normal 16 2 3 42" xfId="13566"/>
    <cellStyle name="Normal 16 2 3 43" xfId="13792"/>
    <cellStyle name="Normal 16 2 3 44" xfId="14018"/>
    <cellStyle name="Normal 16 2 3 45" xfId="14244"/>
    <cellStyle name="Normal 16 2 3 46" xfId="14470"/>
    <cellStyle name="Normal 16 2 3 47" xfId="14696"/>
    <cellStyle name="Normal 16 2 3 48" xfId="14922"/>
    <cellStyle name="Normal 16 2 3 49" xfId="15148"/>
    <cellStyle name="Normal 16 2 3 5" xfId="5204"/>
    <cellStyle name="Normal 16 2 3 50" xfId="15374"/>
    <cellStyle name="Normal 16 2 3 51" xfId="15600"/>
    <cellStyle name="Normal 16 2 3 52" xfId="15825"/>
    <cellStyle name="Normal 16 2 3 53" xfId="16049"/>
    <cellStyle name="Normal 16 2 3 54" xfId="16271"/>
    <cellStyle name="Normal 16 2 3 55" xfId="16490"/>
    <cellStyle name="Normal 16 2 3 56" xfId="16702"/>
    <cellStyle name="Normal 16 2 3 57" xfId="16900"/>
    <cellStyle name="Normal 16 2 3 58" xfId="17069"/>
    <cellStyle name="Normal 16 2 3 59" xfId="17217"/>
    <cellStyle name="Normal 16 2 3 6" xfId="5430"/>
    <cellStyle name="Normal 16 2 3 7" xfId="5656"/>
    <cellStyle name="Normal 16 2 3 8" xfId="5882"/>
    <cellStyle name="Normal 16 2 3 9" xfId="6108"/>
    <cellStyle name="Normal 16 2 30" xfId="4342"/>
    <cellStyle name="Normal 16 2 31" xfId="4458"/>
    <cellStyle name="Normal 16 2 32" xfId="4660"/>
    <cellStyle name="Normal 16 2 33" xfId="4886"/>
    <cellStyle name="Normal 16 2 34" xfId="5112"/>
    <cellStyle name="Normal 16 2 35" xfId="5338"/>
    <cellStyle name="Normal 16 2 36" xfId="5564"/>
    <cellStyle name="Normal 16 2 37" xfId="5790"/>
    <cellStyle name="Normal 16 2 38" xfId="6016"/>
    <cellStyle name="Normal 16 2 39" xfId="6242"/>
    <cellStyle name="Normal 16 2 4" xfId="710"/>
    <cellStyle name="Normal 16 2 4 10" xfId="6586"/>
    <cellStyle name="Normal 16 2 4 11" xfId="6812"/>
    <cellStyle name="Normal 16 2 4 12" xfId="7038"/>
    <cellStyle name="Normal 16 2 4 13" xfId="7264"/>
    <cellStyle name="Normal 16 2 4 14" xfId="7490"/>
    <cellStyle name="Normal 16 2 4 15" xfId="7716"/>
    <cellStyle name="Normal 16 2 4 16" xfId="7942"/>
    <cellStyle name="Normal 16 2 4 17" xfId="8168"/>
    <cellStyle name="Normal 16 2 4 18" xfId="8394"/>
    <cellStyle name="Normal 16 2 4 19" xfId="8619"/>
    <cellStyle name="Normal 16 2 4 2" xfId="4778"/>
    <cellStyle name="Normal 16 2 4 20" xfId="8843"/>
    <cellStyle name="Normal 16 2 4 21" xfId="9065"/>
    <cellStyle name="Normal 16 2 4 22" xfId="9284"/>
    <cellStyle name="Normal 16 2 4 23" xfId="9496"/>
    <cellStyle name="Normal 16 2 4 24" xfId="9694"/>
    <cellStyle name="Normal 16 2 4 25" xfId="9863"/>
    <cellStyle name="Normal 16 2 4 26" xfId="10011"/>
    <cellStyle name="Normal 16 2 4 27" xfId="10428"/>
    <cellStyle name="Normal 16 2 4 28" xfId="10654"/>
    <cellStyle name="Normal 16 2 4 29" xfId="10880"/>
    <cellStyle name="Normal 16 2 4 3" xfId="5004"/>
    <cellStyle name="Normal 16 2 4 30" xfId="11106"/>
    <cellStyle name="Normal 16 2 4 31" xfId="11332"/>
    <cellStyle name="Normal 16 2 4 32" xfId="11558"/>
    <cellStyle name="Normal 16 2 4 33" xfId="11784"/>
    <cellStyle name="Normal 16 2 4 34" xfId="12010"/>
    <cellStyle name="Normal 16 2 4 35" xfId="12236"/>
    <cellStyle name="Normal 16 2 4 36" xfId="12462"/>
    <cellStyle name="Normal 16 2 4 37" xfId="12688"/>
    <cellStyle name="Normal 16 2 4 38" xfId="12914"/>
    <cellStyle name="Normal 16 2 4 39" xfId="13140"/>
    <cellStyle name="Normal 16 2 4 4" xfId="5230"/>
    <cellStyle name="Normal 16 2 4 40" xfId="13366"/>
    <cellStyle name="Normal 16 2 4 41" xfId="13592"/>
    <cellStyle name="Normal 16 2 4 42" xfId="13818"/>
    <cellStyle name="Normal 16 2 4 43" xfId="14044"/>
    <cellStyle name="Normal 16 2 4 44" xfId="14270"/>
    <cellStyle name="Normal 16 2 4 45" xfId="14496"/>
    <cellStyle name="Normal 16 2 4 46" xfId="14722"/>
    <cellStyle name="Normal 16 2 4 47" xfId="14948"/>
    <cellStyle name="Normal 16 2 4 48" xfId="15174"/>
    <cellStyle name="Normal 16 2 4 49" xfId="15400"/>
    <cellStyle name="Normal 16 2 4 5" xfId="5456"/>
    <cellStyle name="Normal 16 2 4 50" xfId="15626"/>
    <cellStyle name="Normal 16 2 4 51" xfId="15851"/>
    <cellStyle name="Normal 16 2 4 52" xfId="16075"/>
    <cellStyle name="Normal 16 2 4 53" xfId="16297"/>
    <cellStyle name="Normal 16 2 4 54" xfId="16516"/>
    <cellStyle name="Normal 16 2 4 55" xfId="16728"/>
    <cellStyle name="Normal 16 2 4 56" xfId="16926"/>
    <cellStyle name="Normal 16 2 4 57" xfId="17095"/>
    <cellStyle name="Normal 16 2 4 58" xfId="17243"/>
    <cellStyle name="Normal 16 2 4 6" xfId="5682"/>
    <cellStyle name="Normal 16 2 4 7" xfId="5908"/>
    <cellStyle name="Normal 16 2 4 8" xfId="6134"/>
    <cellStyle name="Normal 16 2 4 9" xfId="6360"/>
    <cellStyle name="Normal 16 2 40" xfId="6468"/>
    <cellStyle name="Normal 16 2 41" xfId="6694"/>
    <cellStyle name="Normal 16 2 42" xfId="6920"/>
    <cellStyle name="Normal 16 2 43" xfId="7146"/>
    <cellStyle name="Normal 16 2 44" xfId="7372"/>
    <cellStyle name="Normal 16 2 45" xfId="7598"/>
    <cellStyle name="Normal 16 2 46" xfId="7824"/>
    <cellStyle name="Normal 16 2 47" xfId="8050"/>
    <cellStyle name="Normal 16 2 48" xfId="8276"/>
    <cellStyle name="Normal 16 2 49" xfId="8502"/>
    <cellStyle name="Normal 16 2 5" xfId="610"/>
    <cellStyle name="Normal 16 2 50" xfId="8726"/>
    <cellStyle name="Normal 16 2 51" xfId="8950"/>
    <cellStyle name="Normal 16 2 52" xfId="9171"/>
    <cellStyle name="Normal 16 2 53" xfId="9388"/>
    <cellStyle name="Normal 16 2 54" xfId="9597"/>
    <cellStyle name="Normal 16 2 55" xfId="9787"/>
    <cellStyle name="Normal 16 2 56" xfId="10108"/>
    <cellStyle name="Normal 16 2 57" xfId="10310"/>
    <cellStyle name="Normal 16 2 58" xfId="10536"/>
    <cellStyle name="Normal 16 2 59" xfId="10762"/>
    <cellStyle name="Normal 16 2 6" xfId="852"/>
    <cellStyle name="Normal 16 2 60" xfId="10988"/>
    <cellStyle name="Normal 16 2 61" xfId="11214"/>
    <cellStyle name="Normal 16 2 62" xfId="11440"/>
    <cellStyle name="Normal 16 2 63" xfId="11666"/>
    <cellStyle name="Normal 16 2 64" xfId="11892"/>
    <cellStyle name="Normal 16 2 65" xfId="12118"/>
    <cellStyle name="Normal 16 2 66" xfId="12344"/>
    <cellStyle name="Normal 16 2 67" xfId="12570"/>
    <cellStyle name="Normal 16 2 68" xfId="12796"/>
    <cellStyle name="Normal 16 2 69" xfId="13022"/>
    <cellStyle name="Normal 16 2 7" xfId="1001"/>
    <cellStyle name="Normal 16 2 70" xfId="13248"/>
    <cellStyle name="Normal 16 2 71" xfId="13474"/>
    <cellStyle name="Normal 16 2 72" xfId="13700"/>
    <cellStyle name="Normal 16 2 73" xfId="13926"/>
    <cellStyle name="Normal 16 2 74" xfId="14152"/>
    <cellStyle name="Normal 16 2 75" xfId="14378"/>
    <cellStyle name="Normal 16 2 76" xfId="14604"/>
    <cellStyle name="Normal 16 2 77" xfId="14830"/>
    <cellStyle name="Normal 16 2 78" xfId="15056"/>
    <cellStyle name="Normal 16 2 79" xfId="15282"/>
    <cellStyle name="Normal 16 2 8" xfId="1150"/>
    <cellStyle name="Normal 16 2 80" xfId="15508"/>
    <cellStyle name="Normal 16 2 81" xfId="15734"/>
    <cellStyle name="Normal 16 2 82" xfId="15958"/>
    <cellStyle name="Normal 16 2 83" xfId="16182"/>
    <cellStyle name="Normal 16 2 84" xfId="16403"/>
    <cellStyle name="Normal 16 2 85" xfId="16620"/>
    <cellStyle name="Normal 16 2 86" xfId="16829"/>
    <cellStyle name="Normal 16 2 87" xfId="17019"/>
    <cellStyle name="Normal 16 2 9" xfId="1299"/>
    <cellStyle name="Normal 17 2" xfId="5"/>
    <cellStyle name="Normal 17 2 10" xfId="1444"/>
    <cellStyle name="Normal 17 2 11" xfId="1593"/>
    <cellStyle name="Normal 17 2 12" xfId="1742"/>
    <cellStyle name="Normal 17 2 13" xfId="1891"/>
    <cellStyle name="Normal 17 2 14" xfId="2040"/>
    <cellStyle name="Normal 17 2 15" xfId="2189"/>
    <cellStyle name="Normal 17 2 16" xfId="2338"/>
    <cellStyle name="Normal 17 2 17" xfId="2487"/>
    <cellStyle name="Normal 17 2 18" xfId="2636"/>
    <cellStyle name="Normal 17 2 19" xfId="2785"/>
    <cellStyle name="Normal 17 2 2" xfId="204"/>
    <cellStyle name="Normal 17 2 20" xfId="2934"/>
    <cellStyle name="Normal 17 2 21" xfId="3082"/>
    <cellStyle name="Normal 17 2 22" xfId="3231"/>
    <cellStyle name="Normal 17 2 23" xfId="3380"/>
    <cellStyle name="Normal 17 2 24" xfId="3529"/>
    <cellStyle name="Normal 17 2 25" xfId="3677"/>
    <cellStyle name="Normal 17 2 26" xfId="3824"/>
    <cellStyle name="Normal 17 2 27" xfId="3968"/>
    <cellStyle name="Normal 17 2 28" xfId="4106"/>
    <cellStyle name="Normal 17 2 29" xfId="4233"/>
    <cellStyle name="Normal 17 2 3" xfId="390"/>
    <cellStyle name="Normal 17 2 3 10" xfId="6335"/>
    <cellStyle name="Normal 17 2 3 11" xfId="6561"/>
    <cellStyle name="Normal 17 2 3 12" xfId="6787"/>
    <cellStyle name="Normal 17 2 3 13" xfId="7013"/>
    <cellStyle name="Normal 17 2 3 14" xfId="7239"/>
    <cellStyle name="Normal 17 2 3 15" xfId="7465"/>
    <cellStyle name="Normal 17 2 3 16" xfId="7691"/>
    <cellStyle name="Normal 17 2 3 17" xfId="7917"/>
    <cellStyle name="Normal 17 2 3 18" xfId="8143"/>
    <cellStyle name="Normal 17 2 3 19" xfId="8369"/>
    <cellStyle name="Normal 17 2 3 2" xfId="738"/>
    <cellStyle name="Normal 17 2 3 2 10" xfId="6614"/>
    <cellStyle name="Normal 17 2 3 2 11" xfId="6840"/>
    <cellStyle name="Normal 17 2 3 2 12" xfId="7066"/>
    <cellStyle name="Normal 17 2 3 2 13" xfId="7292"/>
    <cellStyle name="Normal 17 2 3 2 14" xfId="7518"/>
    <cellStyle name="Normal 17 2 3 2 15" xfId="7744"/>
    <cellStyle name="Normal 17 2 3 2 16" xfId="7970"/>
    <cellStyle name="Normal 17 2 3 2 17" xfId="8196"/>
    <cellStyle name="Normal 17 2 3 2 18" xfId="8422"/>
    <cellStyle name="Normal 17 2 3 2 19" xfId="8647"/>
    <cellStyle name="Normal 17 2 3 2 2" xfId="4806"/>
    <cellStyle name="Normal 17 2 3 2 20" xfId="8871"/>
    <cellStyle name="Normal 17 2 3 2 21" xfId="9093"/>
    <cellStyle name="Normal 17 2 3 2 22" xfId="9312"/>
    <cellStyle name="Normal 17 2 3 2 23" xfId="9524"/>
    <cellStyle name="Normal 17 2 3 2 24" xfId="9721"/>
    <cellStyle name="Normal 17 2 3 2 25" xfId="9890"/>
    <cellStyle name="Normal 17 2 3 2 26" xfId="10038"/>
    <cellStyle name="Normal 17 2 3 2 27" xfId="10456"/>
    <cellStyle name="Normal 17 2 3 2 28" xfId="10682"/>
    <cellStyle name="Normal 17 2 3 2 29" xfId="10908"/>
    <cellStyle name="Normal 17 2 3 2 3" xfId="5032"/>
    <cellStyle name="Normal 17 2 3 2 30" xfId="11134"/>
    <cellStyle name="Normal 17 2 3 2 31" xfId="11360"/>
    <cellStyle name="Normal 17 2 3 2 32" xfId="11586"/>
    <cellStyle name="Normal 17 2 3 2 33" xfId="11812"/>
    <cellStyle name="Normal 17 2 3 2 34" xfId="12038"/>
    <cellStyle name="Normal 17 2 3 2 35" xfId="12264"/>
    <cellStyle name="Normal 17 2 3 2 36" xfId="12490"/>
    <cellStyle name="Normal 17 2 3 2 37" xfId="12716"/>
    <cellStyle name="Normal 17 2 3 2 38" xfId="12942"/>
    <cellStyle name="Normal 17 2 3 2 39" xfId="13168"/>
    <cellStyle name="Normal 17 2 3 2 4" xfId="5258"/>
    <cellStyle name="Normal 17 2 3 2 40" xfId="13394"/>
    <cellStyle name="Normal 17 2 3 2 41" xfId="13620"/>
    <cellStyle name="Normal 17 2 3 2 42" xfId="13846"/>
    <cellStyle name="Normal 17 2 3 2 43" xfId="14072"/>
    <cellStyle name="Normal 17 2 3 2 44" xfId="14298"/>
    <cellStyle name="Normal 17 2 3 2 45" xfId="14524"/>
    <cellStyle name="Normal 17 2 3 2 46" xfId="14750"/>
    <cellStyle name="Normal 17 2 3 2 47" xfId="14976"/>
    <cellStyle name="Normal 17 2 3 2 48" xfId="15202"/>
    <cellStyle name="Normal 17 2 3 2 49" xfId="15428"/>
    <cellStyle name="Normal 17 2 3 2 5" xfId="5484"/>
    <cellStyle name="Normal 17 2 3 2 50" xfId="15654"/>
    <cellStyle name="Normal 17 2 3 2 51" xfId="15879"/>
    <cellStyle name="Normal 17 2 3 2 52" xfId="16103"/>
    <cellStyle name="Normal 17 2 3 2 53" xfId="16325"/>
    <cellStyle name="Normal 17 2 3 2 54" xfId="16544"/>
    <cellStyle name="Normal 17 2 3 2 55" xfId="16756"/>
    <cellStyle name="Normal 17 2 3 2 56" xfId="16953"/>
    <cellStyle name="Normal 17 2 3 2 57" xfId="17122"/>
    <cellStyle name="Normal 17 2 3 2 58" xfId="17270"/>
    <cellStyle name="Normal 17 2 3 2 6" xfId="5710"/>
    <cellStyle name="Normal 17 2 3 2 7" xfId="5936"/>
    <cellStyle name="Normal 17 2 3 2 8" xfId="6162"/>
    <cellStyle name="Normal 17 2 3 2 9" xfId="6388"/>
    <cellStyle name="Normal 17 2 3 20" xfId="8594"/>
    <cellStyle name="Normal 17 2 3 21" xfId="8818"/>
    <cellStyle name="Normal 17 2 3 22" xfId="9040"/>
    <cellStyle name="Normal 17 2 3 23" xfId="9259"/>
    <cellStyle name="Normal 17 2 3 24" xfId="9471"/>
    <cellStyle name="Normal 17 2 3 25" xfId="9669"/>
    <cellStyle name="Normal 17 2 3 26" xfId="9838"/>
    <cellStyle name="Normal 17 2 3 27" xfId="9986"/>
    <cellStyle name="Normal 17 2 3 28" xfId="10403"/>
    <cellStyle name="Normal 17 2 3 29" xfId="10629"/>
    <cellStyle name="Normal 17 2 3 3" xfId="4753"/>
    <cellStyle name="Normal 17 2 3 30" xfId="10855"/>
    <cellStyle name="Normal 17 2 3 31" xfId="11081"/>
    <cellStyle name="Normal 17 2 3 32" xfId="11307"/>
    <cellStyle name="Normal 17 2 3 33" xfId="11533"/>
    <cellStyle name="Normal 17 2 3 34" xfId="11759"/>
    <cellStyle name="Normal 17 2 3 35" xfId="11985"/>
    <cellStyle name="Normal 17 2 3 36" xfId="12211"/>
    <cellStyle name="Normal 17 2 3 37" xfId="12437"/>
    <cellStyle name="Normal 17 2 3 38" xfId="12663"/>
    <cellStyle name="Normal 17 2 3 39" xfId="12889"/>
    <cellStyle name="Normal 17 2 3 4" xfId="4979"/>
    <cellStyle name="Normal 17 2 3 40" xfId="13115"/>
    <cellStyle name="Normal 17 2 3 41" xfId="13341"/>
    <cellStyle name="Normal 17 2 3 42" xfId="13567"/>
    <cellStyle name="Normal 17 2 3 43" xfId="13793"/>
    <cellStyle name="Normal 17 2 3 44" xfId="14019"/>
    <cellStyle name="Normal 17 2 3 45" xfId="14245"/>
    <cellStyle name="Normal 17 2 3 46" xfId="14471"/>
    <cellStyle name="Normal 17 2 3 47" xfId="14697"/>
    <cellStyle name="Normal 17 2 3 48" xfId="14923"/>
    <cellStyle name="Normal 17 2 3 49" xfId="15149"/>
    <cellStyle name="Normal 17 2 3 5" xfId="5205"/>
    <cellStyle name="Normal 17 2 3 50" xfId="15375"/>
    <cellStyle name="Normal 17 2 3 51" xfId="15601"/>
    <cellStyle name="Normal 17 2 3 52" xfId="15826"/>
    <cellStyle name="Normal 17 2 3 53" xfId="16050"/>
    <cellStyle name="Normal 17 2 3 54" xfId="16272"/>
    <cellStyle name="Normal 17 2 3 55" xfId="16491"/>
    <cellStyle name="Normal 17 2 3 56" xfId="16703"/>
    <cellStyle name="Normal 17 2 3 57" xfId="16901"/>
    <cellStyle name="Normal 17 2 3 58" xfId="17070"/>
    <cellStyle name="Normal 17 2 3 59" xfId="17218"/>
    <cellStyle name="Normal 17 2 3 6" xfId="5431"/>
    <cellStyle name="Normal 17 2 3 7" xfId="5657"/>
    <cellStyle name="Normal 17 2 3 8" xfId="5883"/>
    <cellStyle name="Normal 17 2 3 9" xfId="6109"/>
    <cellStyle name="Normal 17 2 30" xfId="4339"/>
    <cellStyle name="Normal 17 2 31" xfId="4460"/>
    <cellStyle name="Normal 17 2 32" xfId="4656"/>
    <cellStyle name="Normal 17 2 33" xfId="4882"/>
    <cellStyle name="Normal 17 2 34" xfId="5108"/>
    <cellStyle name="Normal 17 2 35" xfId="5334"/>
    <cellStyle name="Normal 17 2 36" xfId="5560"/>
    <cellStyle name="Normal 17 2 37" xfId="5786"/>
    <cellStyle name="Normal 17 2 38" xfId="6012"/>
    <cellStyle name="Normal 17 2 39" xfId="6238"/>
    <cellStyle name="Normal 17 2 4" xfId="711"/>
    <cellStyle name="Normal 17 2 4 10" xfId="6587"/>
    <cellStyle name="Normal 17 2 4 11" xfId="6813"/>
    <cellStyle name="Normal 17 2 4 12" xfId="7039"/>
    <cellStyle name="Normal 17 2 4 13" xfId="7265"/>
    <cellStyle name="Normal 17 2 4 14" xfId="7491"/>
    <cellStyle name="Normal 17 2 4 15" xfId="7717"/>
    <cellStyle name="Normal 17 2 4 16" xfId="7943"/>
    <cellStyle name="Normal 17 2 4 17" xfId="8169"/>
    <cellStyle name="Normal 17 2 4 18" xfId="8395"/>
    <cellStyle name="Normal 17 2 4 19" xfId="8620"/>
    <cellStyle name="Normal 17 2 4 2" xfId="4779"/>
    <cellStyle name="Normal 17 2 4 20" xfId="8844"/>
    <cellStyle name="Normal 17 2 4 21" xfId="9066"/>
    <cellStyle name="Normal 17 2 4 22" xfId="9285"/>
    <cellStyle name="Normal 17 2 4 23" xfId="9497"/>
    <cellStyle name="Normal 17 2 4 24" xfId="9695"/>
    <cellStyle name="Normal 17 2 4 25" xfId="9864"/>
    <cellStyle name="Normal 17 2 4 26" xfId="10012"/>
    <cellStyle name="Normal 17 2 4 27" xfId="10429"/>
    <cellStyle name="Normal 17 2 4 28" xfId="10655"/>
    <cellStyle name="Normal 17 2 4 29" xfId="10881"/>
    <cellStyle name="Normal 17 2 4 3" xfId="5005"/>
    <cellStyle name="Normal 17 2 4 30" xfId="11107"/>
    <cellStyle name="Normal 17 2 4 31" xfId="11333"/>
    <cellStyle name="Normal 17 2 4 32" xfId="11559"/>
    <cellStyle name="Normal 17 2 4 33" xfId="11785"/>
    <cellStyle name="Normal 17 2 4 34" xfId="12011"/>
    <cellStyle name="Normal 17 2 4 35" xfId="12237"/>
    <cellStyle name="Normal 17 2 4 36" xfId="12463"/>
    <cellStyle name="Normal 17 2 4 37" xfId="12689"/>
    <cellStyle name="Normal 17 2 4 38" xfId="12915"/>
    <cellStyle name="Normal 17 2 4 39" xfId="13141"/>
    <cellStyle name="Normal 17 2 4 4" xfId="5231"/>
    <cellStyle name="Normal 17 2 4 40" xfId="13367"/>
    <cellStyle name="Normal 17 2 4 41" xfId="13593"/>
    <cellStyle name="Normal 17 2 4 42" xfId="13819"/>
    <cellStyle name="Normal 17 2 4 43" xfId="14045"/>
    <cellStyle name="Normal 17 2 4 44" xfId="14271"/>
    <cellStyle name="Normal 17 2 4 45" xfId="14497"/>
    <cellStyle name="Normal 17 2 4 46" xfId="14723"/>
    <cellStyle name="Normal 17 2 4 47" xfId="14949"/>
    <cellStyle name="Normal 17 2 4 48" xfId="15175"/>
    <cellStyle name="Normal 17 2 4 49" xfId="15401"/>
    <cellStyle name="Normal 17 2 4 5" xfId="5457"/>
    <cellStyle name="Normal 17 2 4 50" xfId="15627"/>
    <cellStyle name="Normal 17 2 4 51" xfId="15852"/>
    <cellStyle name="Normal 17 2 4 52" xfId="16076"/>
    <cellStyle name="Normal 17 2 4 53" xfId="16298"/>
    <cellStyle name="Normal 17 2 4 54" xfId="16517"/>
    <cellStyle name="Normal 17 2 4 55" xfId="16729"/>
    <cellStyle name="Normal 17 2 4 56" xfId="16927"/>
    <cellStyle name="Normal 17 2 4 57" xfId="17096"/>
    <cellStyle name="Normal 17 2 4 58" xfId="17244"/>
    <cellStyle name="Normal 17 2 4 6" xfId="5683"/>
    <cellStyle name="Normal 17 2 4 7" xfId="5909"/>
    <cellStyle name="Normal 17 2 4 8" xfId="6135"/>
    <cellStyle name="Normal 17 2 4 9" xfId="6361"/>
    <cellStyle name="Normal 17 2 40" xfId="6464"/>
    <cellStyle name="Normal 17 2 41" xfId="6690"/>
    <cellStyle name="Normal 17 2 42" xfId="6916"/>
    <cellStyle name="Normal 17 2 43" xfId="7142"/>
    <cellStyle name="Normal 17 2 44" xfId="7368"/>
    <cellStyle name="Normal 17 2 45" xfId="7594"/>
    <cellStyle name="Normal 17 2 46" xfId="7820"/>
    <cellStyle name="Normal 17 2 47" xfId="8046"/>
    <cellStyle name="Normal 17 2 48" xfId="8272"/>
    <cellStyle name="Normal 17 2 49" xfId="8498"/>
    <cellStyle name="Normal 17 2 5" xfId="606"/>
    <cellStyle name="Normal 17 2 50" xfId="8722"/>
    <cellStyle name="Normal 17 2 51" xfId="8946"/>
    <cellStyle name="Normal 17 2 52" xfId="9167"/>
    <cellStyle name="Normal 17 2 53" xfId="9385"/>
    <cellStyle name="Normal 17 2 54" xfId="9594"/>
    <cellStyle name="Normal 17 2 55" xfId="9784"/>
    <cellStyle name="Normal 17 2 56" xfId="10110"/>
    <cellStyle name="Normal 17 2 57" xfId="10306"/>
    <cellStyle name="Normal 17 2 58" xfId="10532"/>
    <cellStyle name="Normal 17 2 59" xfId="10758"/>
    <cellStyle name="Normal 17 2 6" xfId="848"/>
    <cellStyle name="Normal 17 2 60" xfId="10984"/>
    <cellStyle name="Normal 17 2 61" xfId="11210"/>
    <cellStyle name="Normal 17 2 62" xfId="11436"/>
    <cellStyle name="Normal 17 2 63" xfId="11662"/>
    <cellStyle name="Normal 17 2 64" xfId="11888"/>
    <cellStyle name="Normal 17 2 65" xfId="12114"/>
    <cellStyle name="Normal 17 2 66" xfId="12340"/>
    <cellStyle name="Normal 17 2 67" xfId="12566"/>
    <cellStyle name="Normal 17 2 68" xfId="12792"/>
    <cellStyle name="Normal 17 2 69" xfId="13018"/>
    <cellStyle name="Normal 17 2 7" xfId="997"/>
    <cellStyle name="Normal 17 2 70" xfId="13244"/>
    <cellStyle name="Normal 17 2 71" xfId="13470"/>
    <cellStyle name="Normal 17 2 72" xfId="13696"/>
    <cellStyle name="Normal 17 2 73" xfId="13922"/>
    <cellStyle name="Normal 17 2 74" xfId="14148"/>
    <cellStyle name="Normal 17 2 75" xfId="14374"/>
    <cellStyle name="Normal 17 2 76" xfId="14600"/>
    <cellStyle name="Normal 17 2 77" xfId="14826"/>
    <cellStyle name="Normal 17 2 78" xfId="15052"/>
    <cellStyle name="Normal 17 2 79" xfId="15278"/>
    <cellStyle name="Normal 17 2 8" xfId="1146"/>
    <cellStyle name="Normal 17 2 80" xfId="15504"/>
    <cellStyle name="Normal 17 2 81" xfId="15730"/>
    <cellStyle name="Normal 17 2 82" xfId="15954"/>
    <cellStyle name="Normal 17 2 83" xfId="16178"/>
    <cellStyle name="Normal 17 2 84" xfId="16399"/>
    <cellStyle name="Normal 17 2 85" xfId="16617"/>
    <cellStyle name="Normal 17 2 86" xfId="16826"/>
    <cellStyle name="Normal 17 2 87" xfId="17016"/>
    <cellStyle name="Normal 17 2 9" xfId="1295"/>
    <cellStyle name="Normal 18 2" xfId="6"/>
    <cellStyle name="Normal 18 2 10" xfId="1440"/>
    <cellStyle name="Normal 18 2 11" xfId="1589"/>
    <cellStyle name="Normal 18 2 12" xfId="1738"/>
    <cellStyle name="Normal 18 2 13" xfId="1887"/>
    <cellStyle name="Normal 18 2 14" xfId="2036"/>
    <cellStyle name="Normal 18 2 15" xfId="2185"/>
    <cellStyle name="Normal 18 2 16" xfId="2334"/>
    <cellStyle name="Normal 18 2 17" xfId="2483"/>
    <cellStyle name="Normal 18 2 18" xfId="2632"/>
    <cellStyle name="Normal 18 2 19" xfId="2781"/>
    <cellStyle name="Normal 18 2 2" xfId="205"/>
    <cellStyle name="Normal 18 2 20" xfId="2930"/>
    <cellStyle name="Normal 18 2 21" xfId="3078"/>
    <cellStyle name="Normal 18 2 22" xfId="3227"/>
    <cellStyle name="Normal 18 2 23" xfId="3376"/>
    <cellStyle name="Normal 18 2 24" xfId="3525"/>
    <cellStyle name="Normal 18 2 25" xfId="3673"/>
    <cellStyle name="Normal 18 2 26" xfId="3820"/>
    <cellStyle name="Normal 18 2 27" xfId="3964"/>
    <cellStyle name="Normal 18 2 28" xfId="4102"/>
    <cellStyle name="Normal 18 2 29" xfId="4229"/>
    <cellStyle name="Normal 18 2 3" xfId="392"/>
    <cellStyle name="Normal 18 2 3 10" xfId="6336"/>
    <cellStyle name="Normal 18 2 3 11" xfId="6562"/>
    <cellStyle name="Normal 18 2 3 12" xfId="6788"/>
    <cellStyle name="Normal 18 2 3 13" xfId="7014"/>
    <cellStyle name="Normal 18 2 3 14" xfId="7240"/>
    <cellStyle name="Normal 18 2 3 15" xfId="7466"/>
    <cellStyle name="Normal 18 2 3 16" xfId="7692"/>
    <cellStyle name="Normal 18 2 3 17" xfId="7918"/>
    <cellStyle name="Normal 18 2 3 18" xfId="8144"/>
    <cellStyle name="Normal 18 2 3 19" xfId="8370"/>
    <cellStyle name="Normal 18 2 3 2" xfId="739"/>
    <cellStyle name="Normal 18 2 3 2 10" xfId="6615"/>
    <cellStyle name="Normal 18 2 3 2 11" xfId="6841"/>
    <cellStyle name="Normal 18 2 3 2 12" xfId="7067"/>
    <cellStyle name="Normal 18 2 3 2 13" xfId="7293"/>
    <cellStyle name="Normal 18 2 3 2 14" xfId="7519"/>
    <cellStyle name="Normal 18 2 3 2 15" xfId="7745"/>
    <cellStyle name="Normal 18 2 3 2 16" xfId="7971"/>
    <cellStyle name="Normal 18 2 3 2 17" xfId="8197"/>
    <cellStyle name="Normal 18 2 3 2 18" xfId="8423"/>
    <cellStyle name="Normal 18 2 3 2 19" xfId="8648"/>
    <cellStyle name="Normal 18 2 3 2 2" xfId="4807"/>
    <cellStyle name="Normal 18 2 3 2 20" xfId="8872"/>
    <cellStyle name="Normal 18 2 3 2 21" xfId="9094"/>
    <cellStyle name="Normal 18 2 3 2 22" xfId="9313"/>
    <cellStyle name="Normal 18 2 3 2 23" xfId="9525"/>
    <cellStyle name="Normal 18 2 3 2 24" xfId="9722"/>
    <cellStyle name="Normal 18 2 3 2 25" xfId="9891"/>
    <cellStyle name="Normal 18 2 3 2 26" xfId="10039"/>
    <cellStyle name="Normal 18 2 3 2 27" xfId="10457"/>
    <cellStyle name="Normal 18 2 3 2 28" xfId="10683"/>
    <cellStyle name="Normal 18 2 3 2 29" xfId="10909"/>
    <cellStyle name="Normal 18 2 3 2 3" xfId="5033"/>
    <cellStyle name="Normal 18 2 3 2 30" xfId="11135"/>
    <cellStyle name="Normal 18 2 3 2 31" xfId="11361"/>
    <cellStyle name="Normal 18 2 3 2 32" xfId="11587"/>
    <cellStyle name="Normal 18 2 3 2 33" xfId="11813"/>
    <cellStyle name="Normal 18 2 3 2 34" xfId="12039"/>
    <cellStyle name="Normal 18 2 3 2 35" xfId="12265"/>
    <cellStyle name="Normal 18 2 3 2 36" xfId="12491"/>
    <cellStyle name="Normal 18 2 3 2 37" xfId="12717"/>
    <cellStyle name="Normal 18 2 3 2 38" xfId="12943"/>
    <cellStyle name="Normal 18 2 3 2 39" xfId="13169"/>
    <cellStyle name="Normal 18 2 3 2 4" xfId="5259"/>
    <cellStyle name="Normal 18 2 3 2 40" xfId="13395"/>
    <cellStyle name="Normal 18 2 3 2 41" xfId="13621"/>
    <cellStyle name="Normal 18 2 3 2 42" xfId="13847"/>
    <cellStyle name="Normal 18 2 3 2 43" xfId="14073"/>
    <cellStyle name="Normal 18 2 3 2 44" xfId="14299"/>
    <cellStyle name="Normal 18 2 3 2 45" xfId="14525"/>
    <cellStyle name="Normal 18 2 3 2 46" xfId="14751"/>
    <cellStyle name="Normal 18 2 3 2 47" xfId="14977"/>
    <cellStyle name="Normal 18 2 3 2 48" xfId="15203"/>
    <cellStyle name="Normal 18 2 3 2 49" xfId="15429"/>
    <cellStyle name="Normal 18 2 3 2 5" xfId="5485"/>
    <cellStyle name="Normal 18 2 3 2 50" xfId="15655"/>
    <cellStyle name="Normal 18 2 3 2 51" xfId="15880"/>
    <cellStyle name="Normal 18 2 3 2 52" xfId="16104"/>
    <cellStyle name="Normal 18 2 3 2 53" xfId="16326"/>
    <cellStyle name="Normal 18 2 3 2 54" xfId="16545"/>
    <cellStyle name="Normal 18 2 3 2 55" xfId="16757"/>
    <cellStyle name="Normal 18 2 3 2 56" xfId="16954"/>
    <cellStyle name="Normal 18 2 3 2 57" xfId="17123"/>
    <cellStyle name="Normal 18 2 3 2 58" xfId="17271"/>
    <cellStyle name="Normal 18 2 3 2 6" xfId="5711"/>
    <cellStyle name="Normal 18 2 3 2 7" xfId="5937"/>
    <cellStyle name="Normal 18 2 3 2 8" xfId="6163"/>
    <cellStyle name="Normal 18 2 3 2 9" xfId="6389"/>
    <cellStyle name="Normal 18 2 3 20" xfId="8595"/>
    <cellStyle name="Normal 18 2 3 21" xfId="8819"/>
    <cellStyle name="Normal 18 2 3 22" xfId="9041"/>
    <cellStyle name="Normal 18 2 3 23" xfId="9260"/>
    <cellStyle name="Normal 18 2 3 24" xfId="9472"/>
    <cellStyle name="Normal 18 2 3 25" xfId="9670"/>
    <cellStyle name="Normal 18 2 3 26" xfId="9839"/>
    <cellStyle name="Normal 18 2 3 27" xfId="9987"/>
    <cellStyle name="Normal 18 2 3 28" xfId="10404"/>
    <cellStyle name="Normal 18 2 3 29" xfId="10630"/>
    <cellStyle name="Normal 18 2 3 3" xfId="4754"/>
    <cellStyle name="Normal 18 2 3 30" xfId="10856"/>
    <cellStyle name="Normal 18 2 3 31" xfId="11082"/>
    <cellStyle name="Normal 18 2 3 32" xfId="11308"/>
    <cellStyle name="Normal 18 2 3 33" xfId="11534"/>
    <cellStyle name="Normal 18 2 3 34" xfId="11760"/>
    <cellStyle name="Normal 18 2 3 35" xfId="11986"/>
    <cellStyle name="Normal 18 2 3 36" xfId="12212"/>
    <cellStyle name="Normal 18 2 3 37" xfId="12438"/>
    <cellStyle name="Normal 18 2 3 38" xfId="12664"/>
    <cellStyle name="Normal 18 2 3 39" xfId="12890"/>
    <cellStyle name="Normal 18 2 3 4" xfId="4980"/>
    <cellStyle name="Normal 18 2 3 40" xfId="13116"/>
    <cellStyle name="Normal 18 2 3 41" xfId="13342"/>
    <cellStyle name="Normal 18 2 3 42" xfId="13568"/>
    <cellStyle name="Normal 18 2 3 43" xfId="13794"/>
    <cellStyle name="Normal 18 2 3 44" xfId="14020"/>
    <cellStyle name="Normal 18 2 3 45" xfId="14246"/>
    <cellStyle name="Normal 18 2 3 46" xfId="14472"/>
    <cellStyle name="Normal 18 2 3 47" xfId="14698"/>
    <cellStyle name="Normal 18 2 3 48" xfId="14924"/>
    <cellStyle name="Normal 18 2 3 49" xfId="15150"/>
    <cellStyle name="Normal 18 2 3 5" xfId="5206"/>
    <cellStyle name="Normal 18 2 3 50" xfId="15376"/>
    <cellStyle name="Normal 18 2 3 51" xfId="15602"/>
    <cellStyle name="Normal 18 2 3 52" xfId="15827"/>
    <cellStyle name="Normal 18 2 3 53" xfId="16051"/>
    <cellStyle name="Normal 18 2 3 54" xfId="16273"/>
    <cellStyle name="Normal 18 2 3 55" xfId="16492"/>
    <cellStyle name="Normal 18 2 3 56" xfId="16704"/>
    <cellStyle name="Normal 18 2 3 57" xfId="16902"/>
    <cellStyle name="Normal 18 2 3 58" xfId="17071"/>
    <cellStyle name="Normal 18 2 3 59" xfId="17219"/>
    <cellStyle name="Normal 18 2 3 6" xfId="5432"/>
    <cellStyle name="Normal 18 2 3 7" xfId="5658"/>
    <cellStyle name="Normal 18 2 3 8" xfId="5884"/>
    <cellStyle name="Normal 18 2 3 9" xfId="6110"/>
    <cellStyle name="Normal 18 2 30" xfId="4336"/>
    <cellStyle name="Normal 18 2 31" xfId="4462"/>
    <cellStyle name="Normal 18 2 32" xfId="4652"/>
    <cellStyle name="Normal 18 2 33" xfId="4878"/>
    <cellStyle name="Normal 18 2 34" xfId="5104"/>
    <cellStyle name="Normal 18 2 35" xfId="5330"/>
    <cellStyle name="Normal 18 2 36" xfId="5556"/>
    <cellStyle name="Normal 18 2 37" xfId="5782"/>
    <cellStyle name="Normal 18 2 38" xfId="6008"/>
    <cellStyle name="Normal 18 2 39" xfId="6234"/>
    <cellStyle name="Normal 18 2 4" xfId="712"/>
    <cellStyle name="Normal 18 2 4 10" xfId="6588"/>
    <cellStyle name="Normal 18 2 4 11" xfId="6814"/>
    <cellStyle name="Normal 18 2 4 12" xfId="7040"/>
    <cellStyle name="Normal 18 2 4 13" xfId="7266"/>
    <cellStyle name="Normal 18 2 4 14" xfId="7492"/>
    <cellStyle name="Normal 18 2 4 15" xfId="7718"/>
    <cellStyle name="Normal 18 2 4 16" xfId="7944"/>
    <cellStyle name="Normal 18 2 4 17" xfId="8170"/>
    <cellStyle name="Normal 18 2 4 18" xfId="8396"/>
    <cellStyle name="Normal 18 2 4 19" xfId="8621"/>
    <cellStyle name="Normal 18 2 4 2" xfId="4780"/>
    <cellStyle name="Normal 18 2 4 20" xfId="8845"/>
    <cellStyle name="Normal 18 2 4 21" xfId="9067"/>
    <cellStyle name="Normal 18 2 4 22" xfId="9286"/>
    <cellStyle name="Normal 18 2 4 23" xfId="9498"/>
    <cellStyle name="Normal 18 2 4 24" xfId="9696"/>
    <cellStyle name="Normal 18 2 4 25" xfId="9865"/>
    <cellStyle name="Normal 18 2 4 26" xfId="10013"/>
    <cellStyle name="Normal 18 2 4 27" xfId="10430"/>
    <cellStyle name="Normal 18 2 4 28" xfId="10656"/>
    <cellStyle name="Normal 18 2 4 29" xfId="10882"/>
    <cellStyle name="Normal 18 2 4 3" xfId="5006"/>
    <cellStyle name="Normal 18 2 4 30" xfId="11108"/>
    <cellStyle name="Normal 18 2 4 31" xfId="11334"/>
    <cellStyle name="Normal 18 2 4 32" xfId="11560"/>
    <cellStyle name="Normal 18 2 4 33" xfId="11786"/>
    <cellStyle name="Normal 18 2 4 34" xfId="12012"/>
    <cellStyle name="Normal 18 2 4 35" xfId="12238"/>
    <cellStyle name="Normal 18 2 4 36" xfId="12464"/>
    <cellStyle name="Normal 18 2 4 37" xfId="12690"/>
    <cellStyle name="Normal 18 2 4 38" xfId="12916"/>
    <cellStyle name="Normal 18 2 4 39" xfId="13142"/>
    <cellStyle name="Normal 18 2 4 4" xfId="5232"/>
    <cellStyle name="Normal 18 2 4 40" xfId="13368"/>
    <cellStyle name="Normal 18 2 4 41" xfId="13594"/>
    <cellStyle name="Normal 18 2 4 42" xfId="13820"/>
    <cellStyle name="Normal 18 2 4 43" xfId="14046"/>
    <cellStyle name="Normal 18 2 4 44" xfId="14272"/>
    <cellStyle name="Normal 18 2 4 45" xfId="14498"/>
    <cellStyle name="Normal 18 2 4 46" xfId="14724"/>
    <cellStyle name="Normal 18 2 4 47" xfId="14950"/>
    <cellStyle name="Normal 18 2 4 48" xfId="15176"/>
    <cellStyle name="Normal 18 2 4 49" xfId="15402"/>
    <cellStyle name="Normal 18 2 4 5" xfId="5458"/>
    <cellStyle name="Normal 18 2 4 50" xfId="15628"/>
    <cellStyle name="Normal 18 2 4 51" xfId="15853"/>
    <cellStyle name="Normal 18 2 4 52" xfId="16077"/>
    <cellStyle name="Normal 18 2 4 53" xfId="16299"/>
    <cellStyle name="Normal 18 2 4 54" xfId="16518"/>
    <cellStyle name="Normal 18 2 4 55" xfId="16730"/>
    <cellStyle name="Normal 18 2 4 56" xfId="16928"/>
    <cellStyle name="Normal 18 2 4 57" xfId="17097"/>
    <cellStyle name="Normal 18 2 4 58" xfId="17245"/>
    <cellStyle name="Normal 18 2 4 6" xfId="5684"/>
    <cellStyle name="Normal 18 2 4 7" xfId="5910"/>
    <cellStyle name="Normal 18 2 4 8" xfId="6136"/>
    <cellStyle name="Normal 18 2 4 9" xfId="6362"/>
    <cellStyle name="Normal 18 2 40" xfId="6460"/>
    <cellStyle name="Normal 18 2 41" xfId="6686"/>
    <cellStyle name="Normal 18 2 42" xfId="6912"/>
    <cellStyle name="Normal 18 2 43" xfId="7138"/>
    <cellStyle name="Normal 18 2 44" xfId="7364"/>
    <cellStyle name="Normal 18 2 45" xfId="7590"/>
    <cellStyle name="Normal 18 2 46" xfId="7816"/>
    <cellStyle name="Normal 18 2 47" xfId="8042"/>
    <cellStyle name="Normal 18 2 48" xfId="8268"/>
    <cellStyle name="Normal 18 2 49" xfId="8494"/>
    <cellStyle name="Normal 18 2 5" xfId="602"/>
    <cellStyle name="Normal 18 2 50" xfId="8718"/>
    <cellStyle name="Normal 18 2 51" xfId="8942"/>
    <cellStyle name="Normal 18 2 52" xfId="9163"/>
    <cellStyle name="Normal 18 2 53" xfId="9381"/>
    <cellStyle name="Normal 18 2 54" xfId="9590"/>
    <cellStyle name="Normal 18 2 55" xfId="9781"/>
    <cellStyle name="Normal 18 2 56" xfId="10112"/>
    <cellStyle name="Normal 18 2 57" xfId="10302"/>
    <cellStyle name="Normal 18 2 58" xfId="10528"/>
    <cellStyle name="Normal 18 2 59" xfId="10754"/>
    <cellStyle name="Normal 18 2 6" xfId="844"/>
    <cellStyle name="Normal 18 2 60" xfId="10980"/>
    <cellStyle name="Normal 18 2 61" xfId="11206"/>
    <cellStyle name="Normal 18 2 62" xfId="11432"/>
    <cellStyle name="Normal 18 2 63" xfId="11658"/>
    <cellStyle name="Normal 18 2 64" xfId="11884"/>
    <cellStyle name="Normal 18 2 65" xfId="12110"/>
    <cellStyle name="Normal 18 2 66" xfId="12336"/>
    <cellStyle name="Normal 18 2 67" xfId="12562"/>
    <cellStyle name="Normal 18 2 68" xfId="12788"/>
    <cellStyle name="Normal 18 2 69" xfId="13014"/>
    <cellStyle name="Normal 18 2 7" xfId="993"/>
    <cellStyle name="Normal 18 2 70" xfId="13240"/>
    <cellStyle name="Normal 18 2 71" xfId="13466"/>
    <cellStyle name="Normal 18 2 72" xfId="13692"/>
    <cellStyle name="Normal 18 2 73" xfId="13918"/>
    <cellStyle name="Normal 18 2 74" xfId="14144"/>
    <cellStyle name="Normal 18 2 75" xfId="14370"/>
    <cellStyle name="Normal 18 2 76" xfId="14596"/>
    <cellStyle name="Normal 18 2 77" xfId="14822"/>
    <cellStyle name="Normal 18 2 78" xfId="15048"/>
    <cellStyle name="Normal 18 2 79" xfId="15274"/>
    <cellStyle name="Normal 18 2 8" xfId="1142"/>
    <cellStyle name="Normal 18 2 80" xfId="15500"/>
    <cellStyle name="Normal 18 2 81" xfId="15726"/>
    <cellStyle name="Normal 18 2 82" xfId="15950"/>
    <cellStyle name="Normal 18 2 83" xfId="16174"/>
    <cellStyle name="Normal 18 2 84" xfId="16395"/>
    <cellStyle name="Normal 18 2 85" xfId="16613"/>
    <cellStyle name="Normal 18 2 86" xfId="16822"/>
    <cellStyle name="Normal 18 2 87" xfId="17013"/>
    <cellStyle name="Normal 18 2 9" xfId="1291"/>
    <cellStyle name="Normal 19 2" xfId="7"/>
    <cellStyle name="Normal 19 2 10" xfId="1436"/>
    <cellStyle name="Normal 19 2 11" xfId="1585"/>
    <cellStyle name="Normal 19 2 12" xfId="1734"/>
    <cellStyle name="Normal 19 2 13" xfId="1883"/>
    <cellStyle name="Normal 19 2 14" xfId="2032"/>
    <cellStyle name="Normal 19 2 15" xfId="2181"/>
    <cellStyle name="Normal 19 2 16" xfId="2330"/>
    <cellStyle name="Normal 19 2 17" xfId="2479"/>
    <cellStyle name="Normal 19 2 18" xfId="2628"/>
    <cellStyle name="Normal 19 2 19" xfId="2777"/>
    <cellStyle name="Normal 19 2 2" xfId="206"/>
    <cellStyle name="Normal 19 2 20" xfId="2926"/>
    <cellStyle name="Normal 19 2 21" xfId="3074"/>
    <cellStyle name="Normal 19 2 22" xfId="3223"/>
    <cellStyle name="Normal 19 2 23" xfId="3372"/>
    <cellStyle name="Normal 19 2 24" xfId="3521"/>
    <cellStyle name="Normal 19 2 25" xfId="3669"/>
    <cellStyle name="Normal 19 2 26" xfId="3816"/>
    <cellStyle name="Normal 19 2 27" xfId="3960"/>
    <cellStyle name="Normal 19 2 28" xfId="4098"/>
    <cellStyle name="Normal 19 2 29" xfId="4225"/>
    <cellStyle name="Normal 19 2 3" xfId="394"/>
    <cellStyle name="Normal 19 2 3 10" xfId="6337"/>
    <cellStyle name="Normal 19 2 3 11" xfId="6563"/>
    <cellStyle name="Normal 19 2 3 12" xfId="6789"/>
    <cellStyle name="Normal 19 2 3 13" xfId="7015"/>
    <cellStyle name="Normal 19 2 3 14" xfId="7241"/>
    <cellStyle name="Normal 19 2 3 15" xfId="7467"/>
    <cellStyle name="Normal 19 2 3 16" xfId="7693"/>
    <cellStyle name="Normal 19 2 3 17" xfId="7919"/>
    <cellStyle name="Normal 19 2 3 18" xfId="8145"/>
    <cellStyle name="Normal 19 2 3 19" xfId="8371"/>
    <cellStyle name="Normal 19 2 3 2" xfId="740"/>
    <cellStyle name="Normal 19 2 3 2 10" xfId="6616"/>
    <cellStyle name="Normal 19 2 3 2 11" xfId="6842"/>
    <cellStyle name="Normal 19 2 3 2 12" xfId="7068"/>
    <cellStyle name="Normal 19 2 3 2 13" xfId="7294"/>
    <cellStyle name="Normal 19 2 3 2 14" xfId="7520"/>
    <cellStyle name="Normal 19 2 3 2 15" xfId="7746"/>
    <cellStyle name="Normal 19 2 3 2 16" xfId="7972"/>
    <cellStyle name="Normal 19 2 3 2 17" xfId="8198"/>
    <cellStyle name="Normal 19 2 3 2 18" xfId="8424"/>
    <cellStyle name="Normal 19 2 3 2 19" xfId="8649"/>
    <cellStyle name="Normal 19 2 3 2 2" xfId="4808"/>
    <cellStyle name="Normal 19 2 3 2 20" xfId="8873"/>
    <cellStyle name="Normal 19 2 3 2 21" xfId="9095"/>
    <cellStyle name="Normal 19 2 3 2 22" xfId="9314"/>
    <cellStyle name="Normal 19 2 3 2 23" xfId="9526"/>
    <cellStyle name="Normal 19 2 3 2 24" xfId="9723"/>
    <cellStyle name="Normal 19 2 3 2 25" xfId="9892"/>
    <cellStyle name="Normal 19 2 3 2 26" xfId="10040"/>
    <cellStyle name="Normal 19 2 3 2 27" xfId="10458"/>
    <cellStyle name="Normal 19 2 3 2 28" xfId="10684"/>
    <cellStyle name="Normal 19 2 3 2 29" xfId="10910"/>
    <cellStyle name="Normal 19 2 3 2 3" xfId="5034"/>
    <cellStyle name="Normal 19 2 3 2 30" xfId="11136"/>
    <cellStyle name="Normal 19 2 3 2 31" xfId="11362"/>
    <cellStyle name="Normal 19 2 3 2 32" xfId="11588"/>
    <cellStyle name="Normal 19 2 3 2 33" xfId="11814"/>
    <cellStyle name="Normal 19 2 3 2 34" xfId="12040"/>
    <cellStyle name="Normal 19 2 3 2 35" xfId="12266"/>
    <cellStyle name="Normal 19 2 3 2 36" xfId="12492"/>
    <cellStyle name="Normal 19 2 3 2 37" xfId="12718"/>
    <cellStyle name="Normal 19 2 3 2 38" xfId="12944"/>
    <cellStyle name="Normal 19 2 3 2 39" xfId="13170"/>
    <cellStyle name="Normal 19 2 3 2 4" xfId="5260"/>
    <cellStyle name="Normal 19 2 3 2 40" xfId="13396"/>
    <cellStyle name="Normal 19 2 3 2 41" xfId="13622"/>
    <cellStyle name="Normal 19 2 3 2 42" xfId="13848"/>
    <cellStyle name="Normal 19 2 3 2 43" xfId="14074"/>
    <cellStyle name="Normal 19 2 3 2 44" xfId="14300"/>
    <cellStyle name="Normal 19 2 3 2 45" xfId="14526"/>
    <cellStyle name="Normal 19 2 3 2 46" xfId="14752"/>
    <cellStyle name="Normal 19 2 3 2 47" xfId="14978"/>
    <cellStyle name="Normal 19 2 3 2 48" xfId="15204"/>
    <cellStyle name="Normal 19 2 3 2 49" xfId="15430"/>
    <cellStyle name="Normal 19 2 3 2 5" xfId="5486"/>
    <cellStyle name="Normal 19 2 3 2 50" xfId="15656"/>
    <cellStyle name="Normal 19 2 3 2 51" xfId="15881"/>
    <cellStyle name="Normal 19 2 3 2 52" xfId="16105"/>
    <cellStyle name="Normal 19 2 3 2 53" xfId="16327"/>
    <cellStyle name="Normal 19 2 3 2 54" xfId="16546"/>
    <cellStyle name="Normal 19 2 3 2 55" xfId="16758"/>
    <cellStyle name="Normal 19 2 3 2 56" xfId="16955"/>
    <cellStyle name="Normal 19 2 3 2 57" xfId="17124"/>
    <cellStyle name="Normal 19 2 3 2 58" xfId="17272"/>
    <cellStyle name="Normal 19 2 3 2 6" xfId="5712"/>
    <cellStyle name="Normal 19 2 3 2 7" xfId="5938"/>
    <cellStyle name="Normal 19 2 3 2 8" xfId="6164"/>
    <cellStyle name="Normal 19 2 3 2 9" xfId="6390"/>
    <cellStyle name="Normal 19 2 3 20" xfId="8596"/>
    <cellStyle name="Normal 19 2 3 21" xfId="8820"/>
    <cellStyle name="Normal 19 2 3 22" xfId="9042"/>
    <cellStyle name="Normal 19 2 3 23" xfId="9261"/>
    <cellStyle name="Normal 19 2 3 24" xfId="9473"/>
    <cellStyle name="Normal 19 2 3 25" xfId="9671"/>
    <cellStyle name="Normal 19 2 3 26" xfId="9840"/>
    <cellStyle name="Normal 19 2 3 27" xfId="9988"/>
    <cellStyle name="Normal 19 2 3 28" xfId="10405"/>
    <cellStyle name="Normal 19 2 3 29" xfId="10631"/>
    <cellStyle name="Normal 19 2 3 3" xfId="4755"/>
    <cellStyle name="Normal 19 2 3 30" xfId="10857"/>
    <cellStyle name="Normal 19 2 3 31" xfId="11083"/>
    <cellStyle name="Normal 19 2 3 32" xfId="11309"/>
    <cellStyle name="Normal 19 2 3 33" xfId="11535"/>
    <cellStyle name="Normal 19 2 3 34" xfId="11761"/>
    <cellStyle name="Normal 19 2 3 35" xfId="11987"/>
    <cellStyle name="Normal 19 2 3 36" xfId="12213"/>
    <cellStyle name="Normal 19 2 3 37" xfId="12439"/>
    <cellStyle name="Normal 19 2 3 38" xfId="12665"/>
    <cellStyle name="Normal 19 2 3 39" xfId="12891"/>
    <cellStyle name="Normal 19 2 3 4" xfId="4981"/>
    <cellStyle name="Normal 19 2 3 40" xfId="13117"/>
    <cellStyle name="Normal 19 2 3 41" xfId="13343"/>
    <cellStyle name="Normal 19 2 3 42" xfId="13569"/>
    <cellStyle name="Normal 19 2 3 43" xfId="13795"/>
    <cellStyle name="Normal 19 2 3 44" xfId="14021"/>
    <cellStyle name="Normal 19 2 3 45" xfId="14247"/>
    <cellStyle name="Normal 19 2 3 46" xfId="14473"/>
    <cellStyle name="Normal 19 2 3 47" xfId="14699"/>
    <cellStyle name="Normal 19 2 3 48" xfId="14925"/>
    <cellStyle name="Normal 19 2 3 49" xfId="15151"/>
    <cellStyle name="Normal 19 2 3 5" xfId="5207"/>
    <cellStyle name="Normal 19 2 3 50" xfId="15377"/>
    <cellStyle name="Normal 19 2 3 51" xfId="15603"/>
    <cellStyle name="Normal 19 2 3 52" xfId="15828"/>
    <cellStyle name="Normal 19 2 3 53" xfId="16052"/>
    <cellStyle name="Normal 19 2 3 54" xfId="16274"/>
    <cellStyle name="Normal 19 2 3 55" xfId="16493"/>
    <cellStyle name="Normal 19 2 3 56" xfId="16705"/>
    <cellStyle name="Normal 19 2 3 57" xfId="16903"/>
    <cellStyle name="Normal 19 2 3 58" xfId="17072"/>
    <cellStyle name="Normal 19 2 3 59" xfId="17220"/>
    <cellStyle name="Normal 19 2 3 6" xfId="5433"/>
    <cellStyle name="Normal 19 2 3 7" xfId="5659"/>
    <cellStyle name="Normal 19 2 3 8" xfId="5885"/>
    <cellStyle name="Normal 19 2 3 9" xfId="6111"/>
    <cellStyle name="Normal 19 2 30" xfId="4333"/>
    <cellStyle name="Normal 19 2 31" xfId="4464"/>
    <cellStyle name="Normal 19 2 32" xfId="4648"/>
    <cellStyle name="Normal 19 2 33" xfId="4874"/>
    <cellStyle name="Normal 19 2 34" xfId="5100"/>
    <cellStyle name="Normal 19 2 35" xfId="5326"/>
    <cellStyle name="Normal 19 2 36" xfId="5552"/>
    <cellStyle name="Normal 19 2 37" xfId="5778"/>
    <cellStyle name="Normal 19 2 38" xfId="6004"/>
    <cellStyle name="Normal 19 2 39" xfId="6230"/>
    <cellStyle name="Normal 19 2 4" xfId="713"/>
    <cellStyle name="Normal 19 2 4 10" xfId="6589"/>
    <cellStyle name="Normal 19 2 4 11" xfId="6815"/>
    <cellStyle name="Normal 19 2 4 12" xfId="7041"/>
    <cellStyle name="Normal 19 2 4 13" xfId="7267"/>
    <cellStyle name="Normal 19 2 4 14" xfId="7493"/>
    <cellStyle name="Normal 19 2 4 15" xfId="7719"/>
    <cellStyle name="Normal 19 2 4 16" xfId="7945"/>
    <cellStyle name="Normal 19 2 4 17" xfId="8171"/>
    <cellStyle name="Normal 19 2 4 18" xfId="8397"/>
    <cellStyle name="Normal 19 2 4 19" xfId="8622"/>
    <cellStyle name="Normal 19 2 4 2" xfId="4781"/>
    <cellStyle name="Normal 19 2 4 20" xfId="8846"/>
    <cellStyle name="Normal 19 2 4 21" xfId="9068"/>
    <cellStyle name="Normal 19 2 4 22" xfId="9287"/>
    <cellStyle name="Normal 19 2 4 23" xfId="9499"/>
    <cellStyle name="Normal 19 2 4 24" xfId="9697"/>
    <cellStyle name="Normal 19 2 4 25" xfId="9866"/>
    <cellStyle name="Normal 19 2 4 26" xfId="10014"/>
    <cellStyle name="Normal 19 2 4 27" xfId="10431"/>
    <cellStyle name="Normal 19 2 4 28" xfId="10657"/>
    <cellStyle name="Normal 19 2 4 29" xfId="10883"/>
    <cellStyle name="Normal 19 2 4 3" xfId="5007"/>
    <cellStyle name="Normal 19 2 4 30" xfId="11109"/>
    <cellStyle name="Normal 19 2 4 31" xfId="11335"/>
    <cellStyle name="Normal 19 2 4 32" xfId="11561"/>
    <cellStyle name="Normal 19 2 4 33" xfId="11787"/>
    <cellStyle name="Normal 19 2 4 34" xfId="12013"/>
    <cellStyle name="Normal 19 2 4 35" xfId="12239"/>
    <cellStyle name="Normal 19 2 4 36" xfId="12465"/>
    <cellStyle name="Normal 19 2 4 37" xfId="12691"/>
    <cellStyle name="Normal 19 2 4 38" xfId="12917"/>
    <cellStyle name="Normal 19 2 4 39" xfId="13143"/>
    <cellStyle name="Normal 19 2 4 4" xfId="5233"/>
    <cellStyle name="Normal 19 2 4 40" xfId="13369"/>
    <cellStyle name="Normal 19 2 4 41" xfId="13595"/>
    <cellStyle name="Normal 19 2 4 42" xfId="13821"/>
    <cellStyle name="Normal 19 2 4 43" xfId="14047"/>
    <cellStyle name="Normal 19 2 4 44" xfId="14273"/>
    <cellStyle name="Normal 19 2 4 45" xfId="14499"/>
    <cellStyle name="Normal 19 2 4 46" xfId="14725"/>
    <cellStyle name="Normal 19 2 4 47" xfId="14951"/>
    <cellStyle name="Normal 19 2 4 48" xfId="15177"/>
    <cellStyle name="Normal 19 2 4 49" xfId="15403"/>
    <cellStyle name="Normal 19 2 4 5" xfId="5459"/>
    <cellStyle name="Normal 19 2 4 50" xfId="15629"/>
    <cellStyle name="Normal 19 2 4 51" xfId="15854"/>
    <cellStyle name="Normal 19 2 4 52" xfId="16078"/>
    <cellStyle name="Normal 19 2 4 53" xfId="16300"/>
    <cellStyle name="Normal 19 2 4 54" xfId="16519"/>
    <cellStyle name="Normal 19 2 4 55" xfId="16731"/>
    <cellStyle name="Normal 19 2 4 56" xfId="16929"/>
    <cellStyle name="Normal 19 2 4 57" xfId="17098"/>
    <cellStyle name="Normal 19 2 4 58" xfId="17246"/>
    <cellStyle name="Normal 19 2 4 6" xfId="5685"/>
    <cellStyle name="Normal 19 2 4 7" xfId="5911"/>
    <cellStyle name="Normal 19 2 4 8" xfId="6137"/>
    <cellStyle name="Normal 19 2 4 9" xfId="6363"/>
    <cellStyle name="Normal 19 2 40" xfId="6456"/>
    <cellStyle name="Normal 19 2 41" xfId="6682"/>
    <cellStyle name="Normal 19 2 42" xfId="6908"/>
    <cellStyle name="Normal 19 2 43" xfId="7134"/>
    <cellStyle name="Normal 19 2 44" xfId="7360"/>
    <cellStyle name="Normal 19 2 45" xfId="7586"/>
    <cellStyle name="Normal 19 2 46" xfId="7812"/>
    <cellStyle name="Normal 19 2 47" xfId="8038"/>
    <cellStyle name="Normal 19 2 48" xfId="8264"/>
    <cellStyle name="Normal 19 2 49" xfId="8490"/>
    <cellStyle name="Normal 19 2 5" xfId="598"/>
    <cellStyle name="Normal 19 2 50" xfId="8714"/>
    <cellStyle name="Normal 19 2 51" xfId="8938"/>
    <cellStyle name="Normal 19 2 52" xfId="9159"/>
    <cellStyle name="Normal 19 2 53" xfId="9377"/>
    <cellStyle name="Normal 19 2 54" xfId="9586"/>
    <cellStyle name="Normal 19 2 55" xfId="9778"/>
    <cellStyle name="Normal 19 2 56" xfId="10114"/>
    <cellStyle name="Normal 19 2 57" xfId="10298"/>
    <cellStyle name="Normal 19 2 58" xfId="10524"/>
    <cellStyle name="Normal 19 2 59" xfId="10750"/>
    <cellStyle name="Normal 19 2 6" xfId="840"/>
    <cellStyle name="Normal 19 2 60" xfId="10976"/>
    <cellStyle name="Normal 19 2 61" xfId="11202"/>
    <cellStyle name="Normal 19 2 62" xfId="11428"/>
    <cellStyle name="Normal 19 2 63" xfId="11654"/>
    <cellStyle name="Normal 19 2 64" xfId="11880"/>
    <cellStyle name="Normal 19 2 65" xfId="12106"/>
    <cellStyle name="Normal 19 2 66" xfId="12332"/>
    <cellStyle name="Normal 19 2 67" xfId="12558"/>
    <cellStyle name="Normal 19 2 68" xfId="12784"/>
    <cellStyle name="Normal 19 2 69" xfId="13010"/>
    <cellStyle name="Normal 19 2 7" xfId="989"/>
    <cellStyle name="Normal 19 2 70" xfId="13236"/>
    <cellStyle name="Normal 19 2 71" xfId="13462"/>
    <cellStyle name="Normal 19 2 72" xfId="13688"/>
    <cellStyle name="Normal 19 2 73" xfId="13914"/>
    <cellStyle name="Normal 19 2 74" xfId="14140"/>
    <cellStyle name="Normal 19 2 75" xfId="14366"/>
    <cellStyle name="Normal 19 2 76" xfId="14592"/>
    <cellStyle name="Normal 19 2 77" xfId="14818"/>
    <cellStyle name="Normal 19 2 78" xfId="15044"/>
    <cellStyle name="Normal 19 2 79" xfId="15270"/>
    <cellStyle name="Normal 19 2 8" xfId="1138"/>
    <cellStyle name="Normal 19 2 80" xfId="15496"/>
    <cellStyle name="Normal 19 2 81" xfId="15722"/>
    <cellStyle name="Normal 19 2 82" xfId="15946"/>
    <cellStyle name="Normal 19 2 83" xfId="16170"/>
    <cellStyle name="Normal 19 2 84" xfId="16391"/>
    <cellStyle name="Normal 19 2 85" xfId="16609"/>
    <cellStyle name="Normal 19 2 86" xfId="16818"/>
    <cellStyle name="Normal 19 2 87" xfId="17010"/>
    <cellStyle name="Normal 19 2 9" xfId="1287"/>
    <cellStyle name="Normal 2" xfId="8"/>
    <cellStyle name="Normal 2 10" xfId="9"/>
    <cellStyle name="Normal 2 10 10" xfId="1581"/>
    <cellStyle name="Normal 2 10 11" xfId="1730"/>
    <cellStyle name="Normal 2 10 12" xfId="1879"/>
    <cellStyle name="Normal 2 10 13" xfId="2028"/>
    <cellStyle name="Normal 2 10 14" xfId="2177"/>
    <cellStyle name="Normal 2 10 15" xfId="2326"/>
    <cellStyle name="Normal 2 10 16" xfId="2475"/>
    <cellStyle name="Normal 2 10 17" xfId="2624"/>
    <cellStyle name="Normal 2 10 18" xfId="2773"/>
    <cellStyle name="Normal 2 10 19" xfId="2922"/>
    <cellStyle name="Normal 2 10 2" xfId="10"/>
    <cellStyle name="Normal 2 10 20" xfId="3070"/>
    <cellStyle name="Normal 2 10 21" xfId="3219"/>
    <cellStyle name="Normal 2 10 22" xfId="3368"/>
    <cellStyle name="Normal 2 10 23" xfId="3517"/>
    <cellStyle name="Normal 2 10 24" xfId="3665"/>
    <cellStyle name="Normal 2 10 25" xfId="3812"/>
    <cellStyle name="Normal 2 10 26" xfId="3956"/>
    <cellStyle name="Normal 2 10 27" xfId="4094"/>
    <cellStyle name="Normal 2 10 28" xfId="4221"/>
    <cellStyle name="Normal 2 10 29" xfId="4330"/>
    <cellStyle name="Normal 2 10 3" xfId="396"/>
    <cellStyle name="Normal 2 10 30" xfId="4466"/>
    <cellStyle name="Normal 2 10 31" xfId="4644"/>
    <cellStyle name="Normal 2 10 32" xfId="4870"/>
    <cellStyle name="Normal 2 10 33" xfId="5096"/>
    <cellStyle name="Normal 2 10 34" xfId="5322"/>
    <cellStyle name="Normal 2 10 35" xfId="5548"/>
    <cellStyle name="Normal 2 10 36" xfId="5774"/>
    <cellStyle name="Normal 2 10 37" xfId="6000"/>
    <cellStyle name="Normal 2 10 38" xfId="6226"/>
    <cellStyle name="Normal 2 10 39" xfId="6452"/>
    <cellStyle name="Normal 2 10 4" xfId="697"/>
    <cellStyle name="Normal 2 10 40" xfId="6678"/>
    <cellStyle name="Normal 2 10 41" xfId="6904"/>
    <cellStyle name="Normal 2 10 42" xfId="7130"/>
    <cellStyle name="Normal 2 10 43" xfId="7356"/>
    <cellStyle name="Normal 2 10 44" xfId="7582"/>
    <cellStyle name="Normal 2 10 45" xfId="7808"/>
    <cellStyle name="Normal 2 10 46" xfId="8034"/>
    <cellStyle name="Normal 2 10 47" xfId="8260"/>
    <cellStyle name="Normal 2 10 48" xfId="8486"/>
    <cellStyle name="Normal 2 10 49" xfId="8710"/>
    <cellStyle name="Normal 2 10 5" xfId="836"/>
    <cellStyle name="Normal 2 10 50" xfId="8934"/>
    <cellStyle name="Normal 2 10 51" xfId="9155"/>
    <cellStyle name="Normal 2 10 52" xfId="9373"/>
    <cellStyle name="Normal 2 10 53" xfId="9583"/>
    <cellStyle name="Normal 2 10 54" xfId="9775"/>
    <cellStyle name="Normal 2 10 55" xfId="10116"/>
    <cellStyle name="Normal 2 10 56" xfId="10294"/>
    <cellStyle name="Normal 2 10 57" xfId="10520"/>
    <cellStyle name="Normal 2 10 58" xfId="10746"/>
    <cellStyle name="Normal 2 10 59" xfId="10972"/>
    <cellStyle name="Normal 2 10 6" xfId="985"/>
    <cellStyle name="Normal 2 10 60" xfId="11198"/>
    <cellStyle name="Normal 2 10 61" xfId="11424"/>
    <cellStyle name="Normal 2 10 62" xfId="11650"/>
    <cellStyle name="Normal 2 10 63" xfId="11876"/>
    <cellStyle name="Normal 2 10 64" xfId="12102"/>
    <cellStyle name="Normal 2 10 65" xfId="12328"/>
    <cellStyle name="Normal 2 10 66" xfId="12554"/>
    <cellStyle name="Normal 2 10 67" xfId="12780"/>
    <cellStyle name="Normal 2 10 68" xfId="13006"/>
    <cellStyle name="Normal 2 10 69" xfId="13232"/>
    <cellStyle name="Normal 2 10 7" xfId="1134"/>
    <cellStyle name="Normal 2 10 70" xfId="13458"/>
    <cellStyle name="Normal 2 10 71" xfId="13684"/>
    <cellStyle name="Normal 2 10 72" xfId="13910"/>
    <cellStyle name="Normal 2 10 73" xfId="14136"/>
    <cellStyle name="Normal 2 10 74" xfId="14362"/>
    <cellStyle name="Normal 2 10 75" xfId="14588"/>
    <cellStyle name="Normal 2 10 76" xfId="14814"/>
    <cellStyle name="Normal 2 10 77" xfId="15040"/>
    <cellStyle name="Normal 2 10 78" xfId="15266"/>
    <cellStyle name="Normal 2 10 79" xfId="15492"/>
    <cellStyle name="Normal 2 10 8" xfId="1283"/>
    <cellStyle name="Normal 2 10 80" xfId="15718"/>
    <cellStyle name="Normal 2 10 81" xfId="15942"/>
    <cellStyle name="Normal 2 10 82" xfId="16166"/>
    <cellStyle name="Normal 2 10 83" xfId="16387"/>
    <cellStyle name="Normal 2 10 84" xfId="16605"/>
    <cellStyle name="Normal 2 10 85" xfId="16815"/>
    <cellStyle name="Normal 2 10 86" xfId="17007"/>
    <cellStyle name="Normal 2 10 9" xfId="1432"/>
    <cellStyle name="Normal 2 11" xfId="11"/>
    <cellStyle name="Normal 2 11 10" xfId="1577"/>
    <cellStyle name="Normal 2 11 11" xfId="1726"/>
    <cellStyle name="Normal 2 11 12" xfId="1875"/>
    <cellStyle name="Normal 2 11 13" xfId="2024"/>
    <cellStyle name="Normal 2 11 14" xfId="2173"/>
    <cellStyle name="Normal 2 11 15" xfId="2322"/>
    <cellStyle name="Normal 2 11 16" xfId="2471"/>
    <cellStyle name="Normal 2 11 17" xfId="2620"/>
    <cellStyle name="Normal 2 11 18" xfId="2769"/>
    <cellStyle name="Normal 2 11 19" xfId="2918"/>
    <cellStyle name="Normal 2 11 2" xfId="12"/>
    <cellStyle name="Normal 2 11 20" xfId="3066"/>
    <cellStyle name="Normal 2 11 21" xfId="3215"/>
    <cellStyle name="Normal 2 11 22" xfId="3364"/>
    <cellStyle name="Normal 2 11 23" xfId="3513"/>
    <cellStyle name="Normal 2 11 24" xfId="3661"/>
    <cellStyle name="Normal 2 11 25" xfId="3808"/>
    <cellStyle name="Normal 2 11 26" xfId="3952"/>
    <cellStyle name="Normal 2 11 27" xfId="4091"/>
    <cellStyle name="Normal 2 11 28" xfId="4218"/>
    <cellStyle name="Normal 2 11 29" xfId="4327"/>
    <cellStyle name="Normal 2 11 3" xfId="398"/>
    <cellStyle name="Normal 2 11 30" xfId="4468"/>
    <cellStyle name="Normal 2 11 31" xfId="4640"/>
    <cellStyle name="Normal 2 11 32" xfId="4866"/>
    <cellStyle name="Normal 2 11 33" xfId="5092"/>
    <cellStyle name="Normal 2 11 34" xfId="5318"/>
    <cellStyle name="Normal 2 11 35" xfId="5544"/>
    <cellStyle name="Normal 2 11 36" xfId="5770"/>
    <cellStyle name="Normal 2 11 37" xfId="5996"/>
    <cellStyle name="Normal 2 11 38" xfId="6222"/>
    <cellStyle name="Normal 2 11 39" xfId="6448"/>
    <cellStyle name="Normal 2 11 4" xfId="696"/>
    <cellStyle name="Normal 2 11 40" xfId="6674"/>
    <cellStyle name="Normal 2 11 41" xfId="6900"/>
    <cellStyle name="Normal 2 11 42" xfId="7126"/>
    <cellStyle name="Normal 2 11 43" xfId="7352"/>
    <cellStyle name="Normal 2 11 44" xfId="7578"/>
    <cellStyle name="Normal 2 11 45" xfId="7804"/>
    <cellStyle name="Normal 2 11 46" xfId="8030"/>
    <cellStyle name="Normal 2 11 47" xfId="8256"/>
    <cellStyle name="Normal 2 11 48" xfId="8482"/>
    <cellStyle name="Normal 2 11 49" xfId="8706"/>
    <cellStyle name="Normal 2 11 5" xfId="832"/>
    <cellStyle name="Normal 2 11 50" xfId="8930"/>
    <cellStyle name="Normal 2 11 51" xfId="9152"/>
    <cellStyle name="Normal 2 11 52" xfId="9370"/>
    <cellStyle name="Normal 2 11 53" xfId="9580"/>
    <cellStyle name="Normal 2 11 54" xfId="9772"/>
    <cellStyle name="Normal 2 11 55" xfId="10118"/>
    <cellStyle name="Normal 2 11 56" xfId="10290"/>
    <cellStyle name="Normal 2 11 57" xfId="10516"/>
    <cellStyle name="Normal 2 11 58" xfId="10742"/>
    <cellStyle name="Normal 2 11 59" xfId="10968"/>
    <cellStyle name="Normal 2 11 6" xfId="981"/>
    <cellStyle name="Normal 2 11 60" xfId="11194"/>
    <cellStyle name="Normal 2 11 61" xfId="11420"/>
    <cellStyle name="Normal 2 11 62" xfId="11646"/>
    <cellStyle name="Normal 2 11 63" xfId="11872"/>
    <cellStyle name="Normal 2 11 64" xfId="12098"/>
    <cellStyle name="Normal 2 11 65" xfId="12324"/>
    <cellStyle name="Normal 2 11 66" xfId="12550"/>
    <cellStyle name="Normal 2 11 67" xfId="12776"/>
    <cellStyle name="Normal 2 11 68" xfId="13002"/>
    <cellStyle name="Normal 2 11 69" xfId="13228"/>
    <cellStyle name="Normal 2 11 7" xfId="1130"/>
    <cellStyle name="Normal 2 11 70" xfId="13454"/>
    <cellStyle name="Normal 2 11 71" xfId="13680"/>
    <cellStyle name="Normal 2 11 72" xfId="13906"/>
    <cellStyle name="Normal 2 11 73" xfId="14132"/>
    <cellStyle name="Normal 2 11 74" xfId="14358"/>
    <cellStyle name="Normal 2 11 75" xfId="14584"/>
    <cellStyle name="Normal 2 11 76" xfId="14810"/>
    <cellStyle name="Normal 2 11 77" xfId="15036"/>
    <cellStyle name="Normal 2 11 78" xfId="15262"/>
    <cellStyle name="Normal 2 11 79" xfId="15488"/>
    <cellStyle name="Normal 2 11 8" xfId="1279"/>
    <cellStyle name="Normal 2 11 80" xfId="15714"/>
    <cellStyle name="Normal 2 11 81" xfId="15938"/>
    <cellStyle name="Normal 2 11 82" xfId="16162"/>
    <cellStyle name="Normal 2 11 83" xfId="16384"/>
    <cellStyle name="Normal 2 11 84" xfId="16602"/>
    <cellStyle name="Normal 2 11 85" xfId="16812"/>
    <cellStyle name="Normal 2 11 86" xfId="17004"/>
    <cellStyle name="Normal 2 11 9" xfId="1428"/>
    <cellStyle name="Normal 2 12" xfId="13"/>
    <cellStyle name="Normal 2 12 10" xfId="1573"/>
    <cellStyle name="Normal 2 12 11" xfId="1722"/>
    <cellStyle name="Normal 2 12 12" xfId="1871"/>
    <cellStyle name="Normal 2 12 13" xfId="2020"/>
    <cellStyle name="Normal 2 12 14" xfId="2169"/>
    <cellStyle name="Normal 2 12 15" xfId="2318"/>
    <cellStyle name="Normal 2 12 16" xfId="2467"/>
    <cellStyle name="Normal 2 12 17" xfId="2616"/>
    <cellStyle name="Normal 2 12 18" xfId="2765"/>
    <cellStyle name="Normal 2 12 19" xfId="2914"/>
    <cellStyle name="Normal 2 12 2" xfId="14"/>
    <cellStyle name="Normal 2 12 20" xfId="3062"/>
    <cellStyle name="Normal 2 12 21" xfId="3211"/>
    <cellStyle name="Normal 2 12 22" xfId="3360"/>
    <cellStyle name="Normal 2 12 23" xfId="3509"/>
    <cellStyle name="Normal 2 12 24" xfId="3657"/>
    <cellStyle name="Normal 2 12 25" xfId="3804"/>
    <cellStyle name="Normal 2 12 26" xfId="3948"/>
    <cellStyle name="Normal 2 12 27" xfId="4087"/>
    <cellStyle name="Normal 2 12 28" xfId="4214"/>
    <cellStyle name="Normal 2 12 29" xfId="4324"/>
    <cellStyle name="Normal 2 12 3" xfId="400"/>
    <cellStyle name="Normal 2 12 30" xfId="4470"/>
    <cellStyle name="Normal 2 12 31" xfId="4636"/>
    <cellStyle name="Normal 2 12 32" xfId="4862"/>
    <cellStyle name="Normal 2 12 33" xfId="5088"/>
    <cellStyle name="Normal 2 12 34" xfId="5314"/>
    <cellStyle name="Normal 2 12 35" xfId="5540"/>
    <cellStyle name="Normal 2 12 36" xfId="5766"/>
    <cellStyle name="Normal 2 12 37" xfId="5992"/>
    <cellStyle name="Normal 2 12 38" xfId="6218"/>
    <cellStyle name="Normal 2 12 39" xfId="6444"/>
    <cellStyle name="Normal 2 12 4" xfId="695"/>
    <cellStyle name="Normal 2 12 40" xfId="6670"/>
    <cellStyle name="Normal 2 12 41" xfId="6896"/>
    <cellStyle name="Normal 2 12 42" xfId="7122"/>
    <cellStyle name="Normal 2 12 43" xfId="7348"/>
    <cellStyle name="Normal 2 12 44" xfId="7574"/>
    <cellStyle name="Normal 2 12 45" xfId="7800"/>
    <cellStyle name="Normal 2 12 46" xfId="8026"/>
    <cellStyle name="Normal 2 12 47" xfId="8252"/>
    <cellStyle name="Normal 2 12 48" xfId="8478"/>
    <cellStyle name="Normal 2 12 49" xfId="8702"/>
    <cellStyle name="Normal 2 12 5" xfId="828"/>
    <cellStyle name="Normal 2 12 50" xfId="8926"/>
    <cellStyle name="Normal 2 12 51" xfId="9148"/>
    <cellStyle name="Normal 2 12 52" xfId="9366"/>
    <cellStyle name="Normal 2 12 53" xfId="9576"/>
    <cellStyle name="Normal 2 12 54" xfId="9769"/>
    <cellStyle name="Normal 2 12 55" xfId="10120"/>
    <cellStyle name="Normal 2 12 56" xfId="10286"/>
    <cellStyle name="Normal 2 12 57" xfId="10512"/>
    <cellStyle name="Normal 2 12 58" xfId="10738"/>
    <cellStyle name="Normal 2 12 59" xfId="10964"/>
    <cellStyle name="Normal 2 12 6" xfId="977"/>
    <cellStyle name="Normal 2 12 60" xfId="11190"/>
    <cellStyle name="Normal 2 12 61" xfId="11416"/>
    <cellStyle name="Normal 2 12 62" xfId="11642"/>
    <cellStyle name="Normal 2 12 63" xfId="11868"/>
    <cellStyle name="Normal 2 12 64" xfId="12094"/>
    <cellStyle name="Normal 2 12 65" xfId="12320"/>
    <cellStyle name="Normal 2 12 66" xfId="12546"/>
    <cellStyle name="Normal 2 12 67" xfId="12772"/>
    <cellStyle name="Normal 2 12 68" xfId="12998"/>
    <cellStyle name="Normal 2 12 69" xfId="13224"/>
    <cellStyle name="Normal 2 12 7" xfId="1126"/>
    <cellStyle name="Normal 2 12 70" xfId="13450"/>
    <cellStyle name="Normal 2 12 71" xfId="13676"/>
    <cellStyle name="Normal 2 12 72" xfId="13902"/>
    <cellStyle name="Normal 2 12 73" xfId="14128"/>
    <cellStyle name="Normal 2 12 74" xfId="14354"/>
    <cellStyle name="Normal 2 12 75" xfId="14580"/>
    <cellStyle name="Normal 2 12 76" xfId="14806"/>
    <cellStyle name="Normal 2 12 77" xfId="15032"/>
    <cellStyle name="Normal 2 12 78" xfId="15258"/>
    <cellStyle name="Normal 2 12 79" xfId="15484"/>
    <cellStyle name="Normal 2 12 8" xfId="1275"/>
    <cellStyle name="Normal 2 12 80" xfId="15710"/>
    <cellStyle name="Normal 2 12 81" xfId="15934"/>
    <cellStyle name="Normal 2 12 82" xfId="16158"/>
    <cellStyle name="Normal 2 12 83" xfId="16380"/>
    <cellStyle name="Normal 2 12 84" xfId="16598"/>
    <cellStyle name="Normal 2 12 85" xfId="16808"/>
    <cellStyle name="Normal 2 12 86" xfId="17001"/>
    <cellStyle name="Normal 2 12 9" xfId="1424"/>
    <cellStyle name="Normal 2 13" xfId="15"/>
    <cellStyle name="Normal 2 13 10" xfId="1569"/>
    <cellStyle name="Normal 2 13 11" xfId="1718"/>
    <cellStyle name="Normal 2 13 12" xfId="1867"/>
    <cellStyle name="Normal 2 13 13" xfId="2016"/>
    <cellStyle name="Normal 2 13 14" xfId="2165"/>
    <cellStyle name="Normal 2 13 15" xfId="2314"/>
    <cellStyle name="Normal 2 13 16" xfId="2463"/>
    <cellStyle name="Normal 2 13 17" xfId="2612"/>
    <cellStyle name="Normal 2 13 18" xfId="2761"/>
    <cellStyle name="Normal 2 13 19" xfId="2910"/>
    <cellStyle name="Normal 2 13 2" xfId="16"/>
    <cellStyle name="Normal 2 13 20" xfId="3058"/>
    <cellStyle name="Normal 2 13 21" xfId="3207"/>
    <cellStyle name="Normal 2 13 22" xfId="3356"/>
    <cellStyle name="Normal 2 13 23" xfId="3505"/>
    <cellStyle name="Normal 2 13 24" xfId="3653"/>
    <cellStyle name="Normal 2 13 25" xfId="3800"/>
    <cellStyle name="Normal 2 13 26" xfId="3945"/>
    <cellStyle name="Normal 2 13 27" xfId="4083"/>
    <cellStyle name="Normal 2 13 28" xfId="4211"/>
    <cellStyle name="Normal 2 13 29" xfId="4321"/>
    <cellStyle name="Normal 2 13 3" xfId="402"/>
    <cellStyle name="Normal 2 13 30" xfId="4472"/>
    <cellStyle name="Normal 2 13 31" xfId="4748"/>
    <cellStyle name="Normal 2 13 32" xfId="4974"/>
    <cellStyle name="Normal 2 13 33" xfId="5200"/>
    <cellStyle name="Normal 2 13 34" xfId="5426"/>
    <cellStyle name="Normal 2 13 35" xfId="5652"/>
    <cellStyle name="Normal 2 13 36" xfId="5878"/>
    <cellStyle name="Normal 2 13 37" xfId="6104"/>
    <cellStyle name="Normal 2 13 38" xfId="6330"/>
    <cellStyle name="Normal 2 13 39" xfId="6556"/>
    <cellStyle name="Normal 2 13 4" xfId="694"/>
    <cellStyle name="Normal 2 13 40" xfId="6782"/>
    <cellStyle name="Normal 2 13 41" xfId="7008"/>
    <cellStyle name="Normal 2 13 42" xfId="7234"/>
    <cellStyle name="Normal 2 13 43" xfId="7460"/>
    <cellStyle name="Normal 2 13 44" xfId="7686"/>
    <cellStyle name="Normal 2 13 45" xfId="7912"/>
    <cellStyle name="Normal 2 13 46" xfId="8138"/>
    <cellStyle name="Normal 2 13 47" xfId="8364"/>
    <cellStyle name="Normal 2 13 48" xfId="8589"/>
    <cellStyle name="Normal 2 13 49" xfId="8813"/>
    <cellStyle name="Normal 2 13 5" xfId="824"/>
    <cellStyle name="Normal 2 13 50" xfId="9035"/>
    <cellStyle name="Normal 2 13 51" xfId="9254"/>
    <cellStyle name="Normal 2 13 52" xfId="9466"/>
    <cellStyle name="Normal 2 13 53" xfId="9664"/>
    <cellStyle name="Normal 2 13 54" xfId="9834"/>
    <cellStyle name="Normal 2 13 55" xfId="10122"/>
    <cellStyle name="Normal 2 13 56" xfId="10398"/>
    <cellStyle name="Normal 2 13 57" xfId="10624"/>
    <cellStyle name="Normal 2 13 58" xfId="10850"/>
    <cellStyle name="Normal 2 13 59" xfId="11076"/>
    <cellStyle name="Normal 2 13 6" xfId="973"/>
    <cellStyle name="Normal 2 13 60" xfId="11302"/>
    <cellStyle name="Normal 2 13 61" xfId="11528"/>
    <cellStyle name="Normal 2 13 62" xfId="11754"/>
    <cellStyle name="Normal 2 13 63" xfId="11980"/>
    <cellStyle name="Normal 2 13 64" xfId="12206"/>
    <cellStyle name="Normal 2 13 65" xfId="12432"/>
    <cellStyle name="Normal 2 13 66" xfId="12658"/>
    <cellStyle name="Normal 2 13 67" xfId="12884"/>
    <cellStyle name="Normal 2 13 68" xfId="13110"/>
    <cellStyle name="Normal 2 13 69" xfId="13336"/>
    <cellStyle name="Normal 2 13 7" xfId="1122"/>
    <cellStyle name="Normal 2 13 70" xfId="13562"/>
    <cellStyle name="Normal 2 13 71" xfId="13788"/>
    <cellStyle name="Normal 2 13 72" xfId="14014"/>
    <cellStyle name="Normal 2 13 73" xfId="14240"/>
    <cellStyle name="Normal 2 13 74" xfId="14466"/>
    <cellStyle name="Normal 2 13 75" xfId="14692"/>
    <cellStyle name="Normal 2 13 76" xfId="14918"/>
    <cellStyle name="Normal 2 13 77" xfId="15144"/>
    <cellStyle name="Normal 2 13 78" xfId="15370"/>
    <cellStyle name="Normal 2 13 79" xfId="15596"/>
    <cellStyle name="Normal 2 13 8" xfId="1271"/>
    <cellStyle name="Normal 2 13 80" xfId="15821"/>
    <cellStyle name="Normal 2 13 81" xfId="16045"/>
    <cellStyle name="Normal 2 13 82" xfId="16267"/>
    <cellStyle name="Normal 2 13 83" xfId="16486"/>
    <cellStyle name="Normal 2 13 84" xfId="16698"/>
    <cellStyle name="Normal 2 13 85" xfId="16896"/>
    <cellStyle name="Normal 2 13 86" xfId="17066"/>
    <cellStyle name="Normal 2 13 9" xfId="1420"/>
    <cellStyle name="Normal 2 14" xfId="17"/>
    <cellStyle name="Normal 2 14 10" xfId="1565"/>
    <cellStyle name="Normal 2 14 11" xfId="1714"/>
    <cellStyle name="Normal 2 14 12" xfId="1863"/>
    <cellStyle name="Normal 2 14 13" xfId="2012"/>
    <cellStyle name="Normal 2 14 14" xfId="2161"/>
    <cellStyle name="Normal 2 14 15" xfId="2310"/>
    <cellStyle name="Normal 2 14 16" xfId="2459"/>
    <cellStyle name="Normal 2 14 17" xfId="2608"/>
    <cellStyle name="Normal 2 14 18" xfId="2757"/>
    <cellStyle name="Normal 2 14 19" xfId="2906"/>
    <cellStyle name="Normal 2 14 2" xfId="207"/>
    <cellStyle name="Normal 2 14 20" xfId="3054"/>
    <cellStyle name="Normal 2 14 21" xfId="3203"/>
    <cellStyle name="Normal 2 14 22" xfId="3352"/>
    <cellStyle name="Normal 2 14 23" xfId="3501"/>
    <cellStyle name="Normal 2 14 24" xfId="3649"/>
    <cellStyle name="Normal 2 14 25" xfId="3796"/>
    <cellStyle name="Normal 2 14 26" xfId="3941"/>
    <cellStyle name="Normal 2 14 27" xfId="4079"/>
    <cellStyle name="Normal 2 14 28" xfId="4208"/>
    <cellStyle name="Normal 2 14 29" xfId="4318"/>
    <cellStyle name="Normal 2 14 3" xfId="404"/>
    <cellStyle name="Normal 2 14 30" xfId="4474"/>
    <cellStyle name="Normal 2 14 31" xfId="4632"/>
    <cellStyle name="Normal 2 14 32" xfId="4858"/>
    <cellStyle name="Normal 2 14 33" xfId="5084"/>
    <cellStyle name="Normal 2 14 34" xfId="5310"/>
    <cellStyle name="Normal 2 14 35" xfId="5536"/>
    <cellStyle name="Normal 2 14 36" xfId="5762"/>
    <cellStyle name="Normal 2 14 37" xfId="5988"/>
    <cellStyle name="Normal 2 14 38" xfId="6214"/>
    <cellStyle name="Normal 2 14 39" xfId="6440"/>
    <cellStyle name="Normal 2 14 4" xfId="693"/>
    <cellStyle name="Normal 2 14 40" xfId="6666"/>
    <cellStyle name="Normal 2 14 41" xfId="6892"/>
    <cellStyle name="Normal 2 14 42" xfId="7118"/>
    <cellStyle name="Normal 2 14 43" xfId="7344"/>
    <cellStyle name="Normal 2 14 44" xfId="7570"/>
    <cellStyle name="Normal 2 14 45" xfId="7796"/>
    <cellStyle name="Normal 2 14 46" xfId="8022"/>
    <cellStyle name="Normal 2 14 47" xfId="8248"/>
    <cellStyle name="Normal 2 14 48" xfId="8474"/>
    <cellStyle name="Normal 2 14 49" xfId="8698"/>
    <cellStyle name="Normal 2 14 5" xfId="820"/>
    <cellStyle name="Normal 2 14 50" xfId="8922"/>
    <cellStyle name="Normal 2 14 51" xfId="9144"/>
    <cellStyle name="Normal 2 14 52" xfId="9362"/>
    <cellStyle name="Normal 2 14 53" xfId="9572"/>
    <cellStyle name="Normal 2 14 54" xfId="9766"/>
    <cellStyle name="Normal 2 14 55" xfId="10124"/>
    <cellStyle name="Normal 2 14 56" xfId="10282"/>
    <cellStyle name="Normal 2 14 57" xfId="10508"/>
    <cellStyle name="Normal 2 14 58" xfId="10734"/>
    <cellStyle name="Normal 2 14 59" xfId="10960"/>
    <cellStyle name="Normal 2 14 6" xfId="969"/>
    <cellStyle name="Normal 2 14 60" xfId="11186"/>
    <cellStyle name="Normal 2 14 61" xfId="11412"/>
    <cellStyle name="Normal 2 14 62" xfId="11638"/>
    <cellStyle name="Normal 2 14 63" xfId="11864"/>
    <cellStyle name="Normal 2 14 64" xfId="12090"/>
    <cellStyle name="Normal 2 14 65" xfId="12316"/>
    <cellStyle name="Normal 2 14 66" xfId="12542"/>
    <cellStyle name="Normal 2 14 67" xfId="12768"/>
    <cellStyle name="Normal 2 14 68" xfId="12994"/>
    <cellStyle name="Normal 2 14 69" xfId="13220"/>
    <cellStyle name="Normal 2 14 7" xfId="1118"/>
    <cellStyle name="Normal 2 14 70" xfId="13446"/>
    <cellStyle name="Normal 2 14 71" xfId="13672"/>
    <cellStyle name="Normal 2 14 72" xfId="13898"/>
    <cellStyle name="Normal 2 14 73" xfId="14124"/>
    <cellStyle name="Normal 2 14 74" xfId="14350"/>
    <cellStyle name="Normal 2 14 75" xfId="14576"/>
    <cellStyle name="Normal 2 14 76" xfId="14802"/>
    <cellStyle name="Normal 2 14 77" xfId="15028"/>
    <cellStyle name="Normal 2 14 78" xfId="15254"/>
    <cellStyle name="Normal 2 14 79" xfId="15480"/>
    <cellStyle name="Normal 2 14 8" xfId="1267"/>
    <cellStyle name="Normal 2 14 80" xfId="15706"/>
    <cellStyle name="Normal 2 14 81" xfId="15930"/>
    <cellStyle name="Normal 2 14 82" xfId="16154"/>
    <cellStyle name="Normal 2 14 83" xfId="16376"/>
    <cellStyle name="Normal 2 14 84" xfId="16594"/>
    <cellStyle name="Normal 2 14 85" xfId="16804"/>
    <cellStyle name="Normal 2 14 86" xfId="16998"/>
    <cellStyle name="Normal 2 14 9" xfId="1416"/>
    <cellStyle name="Normal 2 15" xfId="18"/>
    <cellStyle name="Normal 2 15 10" xfId="1562"/>
    <cellStyle name="Normal 2 15 11" xfId="1711"/>
    <cellStyle name="Normal 2 15 12" xfId="1860"/>
    <cellStyle name="Normal 2 15 13" xfId="2009"/>
    <cellStyle name="Normal 2 15 14" xfId="2158"/>
    <cellStyle name="Normal 2 15 15" xfId="2307"/>
    <cellStyle name="Normal 2 15 16" xfId="2456"/>
    <cellStyle name="Normal 2 15 17" xfId="2605"/>
    <cellStyle name="Normal 2 15 18" xfId="2754"/>
    <cellStyle name="Normal 2 15 19" xfId="2903"/>
    <cellStyle name="Normal 2 15 2" xfId="208"/>
    <cellStyle name="Normal 2 15 20" xfId="3051"/>
    <cellStyle name="Normal 2 15 21" xfId="3200"/>
    <cellStyle name="Normal 2 15 22" xfId="3349"/>
    <cellStyle name="Normal 2 15 23" xfId="3498"/>
    <cellStyle name="Normal 2 15 24" xfId="3646"/>
    <cellStyle name="Normal 2 15 25" xfId="3793"/>
    <cellStyle name="Normal 2 15 26" xfId="3938"/>
    <cellStyle name="Normal 2 15 27" xfId="4077"/>
    <cellStyle name="Normal 2 15 28" xfId="3996"/>
    <cellStyle name="Normal 2 15 29" xfId="4316"/>
    <cellStyle name="Normal 2 15 3" xfId="406"/>
    <cellStyle name="Normal 2 15 30" xfId="4476"/>
    <cellStyle name="Normal 2 15 31" xfId="4628"/>
    <cellStyle name="Normal 2 15 32" xfId="4854"/>
    <cellStyle name="Normal 2 15 33" xfId="5080"/>
    <cellStyle name="Normal 2 15 34" xfId="5306"/>
    <cellStyle name="Normal 2 15 35" xfId="5532"/>
    <cellStyle name="Normal 2 15 36" xfId="5758"/>
    <cellStyle name="Normal 2 15 37" xfId="5984"/>
    <cellStyle name="Normal 2 15 38" xfId="6210"/>
    <cellStyle name="Normal 2 15 39" xfId="6436"/>
    <cellStyle name="Normal 2 15 4" xfId="692"/>
    <cellStyle name="Normal 2 15 40" xfId="6662"/>
    <cellStyle name="Normal 2 15 41" xfId="6888"/>
    <cellStyle name="Normal 2 15 42" xfId="7114"/>
    <cellStyle name="Normal 2 15 43" xfId="7340"/>
    <cellStyle name="Normal 2 15 44" xfId="7566"/>
    <cellStyle name="Normal 2 15 45" xfId="7792"/>
    <cellStyle name="Normal 2 15 46" xfId="8018"/>
    <cellStyle name="Normal 2 15 47" xfId="8244"/>
    <cellStyle name="Normal 2 15 48" xfId="8470"/>
    <cellStyle name="Normal 2 15 49" xfId="8694"/>
    <cellStyle name="Normal 2 15 5" xfId="817"/>
    <cellStyle name="Normal 2 15 50" xfId="8918"/>
    <cellStyle name="Normal 2 15 51" xfId="9140"/>
    <cellStyle name="Normal 2 15 52" xfId="9359"/>
    <cellStyle name="Normal 2 15 53" xfId="9569"/>
    <cellStyle name="Normal 2 15 54" xfId="9763"/>
    <cellStyle name="Normal 2 15 55" xfId="10126"/>
    <cellStyle name="Normal 2 15 56" xfId="10278"/>
    <cellStyle name="Normal 2 15 57" xfId="10504"/>
    <cellStyle name="Normal 2 15 58" xfId="10730"/>
    <cellStyle name="Normal 2 15 59" xfId="10956"/>
    <cellStyle name="Normal 2 15 6" xfId="966"/>
    <cellStyle name="Normal 2 15 60" xfId="11182"/>
    <cellStyle name="Normal 2 15 61" xfId="11408"/>
    <cellStyle name="Normal 2 15 62" xfId="11634"/>
    <cellStyle name="Normal 2 15 63" xfId="11860"/>
    <cellStyle name="Normal 2 15 64" xfId="12086"/>
    <cellStyle name="Normal 2 15 65" xfId="12312"/>
    <cellStyle name="Normal 2 15 66" xfId="12538"/>
    <cellStyle name="Normal 2 15 67" xfId="12764"/>
    <cellStyle name="Normal 2 15 68" xfId="12990"/>
    <cellStyle name="Normal 2 15 69" xfId="13216"/>
    <cellStyle name="Normal 2 15 7" xfId="1115"/>
    <cellStyle name="Normal 2 15 70" xfId="13442"/>
    <cellStyle name="Normal 2 15 71" xfId="13668"/>
    <cellStyle name="Normal 2 15 72" xfId="13894"/>
    <cellStyle name="Normal 2 15 73" xfId="14120"/>
    <cellStyle name="Normal 2 15 74" xfId="14346"/>
    <cellStyle name="Normal 2 15 75" xfId="14572"/>
    <cellStyle name="Normal 2 15 76" xfId="14798"/>
    <cellStyle name="Normal 2 15 77" xfId="15024"/>
    <cellStyle name="Normal 2 15 78" xfId="15250"/>
    <cellStyle name="Normal 2 15 79" xfId="15476"/>
    <cellStyle name="Normal 2 15 8" xfId="1264"/>
    <cellStyle name="Normal 2 15 80" xfId="15702"/>
    <cellStyle name="Normal 2 15 81" xfId="15926"/>
    <cellStyle name="Normal 2 15 82" xfId="16150"/>
    <cellStyle name="Normal 2 15 83" xfId="16372"/>
    <cellStyle name="Normal 2 15 84" xfId="16591"/>
    <cellStyle name="Normal 2 15 85" xfId="16801"/>
    <cellStyle name="Normal 2 15 86" xfId="16995"/>
    <cellStyle name="Normal 2 15 9" xfId="1413"/>
    <cellStyle name="Normal 2 16" xfId="19"/>
    <cellStyle name="Normal 2 16 10" xfId="1323"/>
    <cellStyle name="Normal 2 16 11" xfId="1472"/>
    <cellStyle name="Normal 2 16 12" xfId="1621"/>
    <cellStyle name="Normal 2 16 13" xfId="1770"/>
    <cellStyle name="Normal 2 16 14" xfId="1919"/>
    <cellStyle name="Normal 2 16 15" xfId="2068"/>
    <cellStyle name="Normal 2 16 16" xfId="2217"/>
    <cellStyle name="Normal 2 16 17" xfId="2366"/>
    <cellStyle name="Normal 2 16 18" xfId="2515"/>
    <cellStyle name="Normal 2 16 19" xfId="2664"/>
    <cellStyle name="Normal 2 16 2" xfId="209"/>
    <cellStyle name="Normal 2 16 20" xfId="2813"/>
    <cellStyle name="Normal 2 16 21" xfId="2962"/>
    <cellStyle name="Normal 2 16 22" xfId="3110"/>
    <cellStyle name="Normal 2 16 23" xfId="3259"/>
    <cellStyle name="Normal 2 16 24" xfId="3408"/>
    <cellStyle name="Normal 2 16 25" xfId="3557"/>
    <cellStyle name="Normal 2 16 26" xfId="3705"/>
    <cellStyle name="Normal 2 16 27" xfId="3852"/>
    <cellStyle name="Normal 2 16 28" xfId="3994"/>
    <cellStyle name="Normal 2 16 29" xfId="4313"/>
    <cellStyle name="Normal 2 16 3" xfId="408"/>
    <cellStyle name="Normal 2 16 30" xfId="4478"/>
    <cellStyle name="Normal 2 16 31" xfId="4624"/>
    <cellStyle name="Normal 2 16 32" xfId="4850"/>
    <cellStyle name="Normal 2 16 33" xfId="5076"/>
    <cellStyle name="Normal 2 16 34" xfId="5302"/>
    <cellStyle name="Normal 2 16 35" xfId="5528"/>
    <cellStyle name="Normal 2 16 36" xfId="5754"/>
    <cellStyle name="Normal 2 16 37" xfId="5980"/>
    <cellStyle name="Normal 2 16 38" xfId="6206"/>
    <cellStyle name="Normal 2 16 39" xfId="6432"/>
    <cellStyle name="Normal 2 16 4" xfId="691"/>
    <cellStyle name="Normal 2 16 40" xfId="6658"/>
    <cellStyle name="Normal 2 16 41" xfId="6884"/>
    <cellStyle name="Normal 2 16 42" xfId="7110"/>
    <cellStyle name="Normal 2 16 43" xfId="7336"/>
    <cellStyle name="Normal 2 16 44" xfId="7562"/>
    <cellStyle name="Normal 2 16 45" xfId="7788"/>
    <cellStyle name="Normal 2 16 46" xfId="8014"/>
    <cellStyle name="Normal 2 16 47" xfId="8240"/>
    <cellStyle name="Normal 2 16 48" xfId="8466"/>
    <cellStyle name="Normal 2 16 49" xfId="8690"/>
    <cellStyle name="Normal 2 16 5" xfId="813"/>
    <cellStyle name="Normal 2 16 50" xfId="8914"/>
    <cellStyle name="Normal 2 16 51" xfId="9136"/>
    <cellStyle name="Normal 2 16 52" xfId="9355"/>
    <cellStyle name="Normal 2 16 53" xfId="9565"/>
    <cellStyle name="Normal 2 16 54" xfId="9760"/>
    <cellStyle name="Normal 2 16 55" xfId="10128"/>
    <cellStyle name="Normal 2 16 56" xfId="10274"/>
    <cellStyle name="Normal 2 16 57" xfId="10500"/>
    <cellStyle name="Normal 2 16 58" xfId="10726"/>
    <cellStyle name="Normal 2 16 59" xfId="10952"/>
    <cellStyle name="Normal 2 16 6" xfId="671"/>
    <cellStyle name="Normal 2 16 60" xfId="11178"/>
    <cellStyle name="Normal 2 16 61" xfId="11404"/>
    <cellStyle name="Normal 2 16 62" xfId="11630"/>
    <cellStyle name="Normal 2 16 63" xfId="11856"/>
    <cellStyle name="Normal 2 16 64" xfId="12082"/>
    <cellStyle name="Normal 2 16 65" xfId="12308"/>
    <cellStyle name="Normal 2 16 66" xfId="12534"/>
    <cellStyle name="Normal 2 16 67" xfId="12760"/>
    <cellStyle name="Normal 2 16 68" xfId="12986"/>
    <cellStyle name="Normal 2 16 69" xfId="13212"/>
    <cellStyle name="Normal 2 16 7" xfId="876"/>
    <cellStyle name="Normal 2 16 70" xfId="13438"/>
    <cellStyle name="Normal 2 16 71" xfId="13664"/>
    <cellStyle name="Normal 2 16 72" xfId="13890"/>
    <cellStyle name="Normal 2 16 73" xfId="14116"/>
    <cellStyle name="Normal 2 16 74" xfId="14342"/>
    <cellStyle name="Normal 2 16 75" xfId="14568"/>
    <cellStyle name="Normal 2 16 76" xfId="14794"/>
    <cellStyle name="Normal 2 16 77" xfId="15020"/>
    <cellStyle name="Normal 2 16 78" xfId="15246"/>
    <cellStyle name="Normal 2 16 79" xfId="15472"/>
    <cellStyle name="Normal 2 16 8" xfId="1025"/>
    <cellStyle name="Normal 2 16 80" xfId="15698"/>
    <cellStyle name="Normal 2 16 81" xfId="15922"/>
    <cellStyle name="Normal 2 16 82" xfId="16146"/>
    <cellStyle name="Normal 2 16 83" xfId="16368"/>
    <cellStyle name="Normal 2 16 84" xfId="16587"/>
    <cellStyle name="Normal 2 16 85" xfId="16797"/>
    <cellStyle name="Normal 2 16 86" xfId="16992"/>
    <cellStyle name="Normal 2 16 9" xfId="1174"/>
    <cellStyle name="Normal 2 17" xfId="20"/>
    <cellStyle name="Normal 2 17 10" xfId="1321"/>
    <cellStyle name="Normal 2 17 11" xfId="1470"/>
    <cellStyle name="Normal 2 17 12" xfId="1619"/>
    <cellStyle name="Normal 2 17 13" xfId="1768"/>
    <cellStyle name="Normal 2 17 14" xfId="1917"/>
    <cellStyle name="Normal 2 17 15" xfId="2066"/>
    <cellStyle name="Normal 2 17 16" xfId="2215"/>
    <cellStyle name="Normal 2 17 17" xfId="2364"/>
    <cellStyle name="Normal 2 17 18" xfId="2513"/>
    <cellStyle name="Normal 2 17 19" xfId="2662"/>
    <cellStyle name="Normal 2 17 2" xfId="210"/>
    <cellStyle name="Normal 2 17 20" xfId="2811"/>
    <cellStyle name="Normal 2 17 21" xfId="2960"/>
    <cellStyle name="Normal 2 17 22" xfId="3108"/>
    <cellStyle name="Normal 2 17 23" xfId="3257"/>
    <cellStyle name="Normal 2 17 24" xfId="3406"/>
    <cellStyle name="Normal 2 17 25" xfId="3555"/>
    <cellStyle name="Normal 2 17 26" xfId="3703"/>
    <cellStyle name="Normal 2 17 27" xfId="3850"/>
    <cellStyle name="Normal 2 17 28" xfId="3992"/>
    <cellStyle name="Normal 2 17 29" xfId="4206"/>
    <cellStyle name="Normal 2 17 3" xfId="410"/>
    <cellStyle name="Normal 2 17 30" xfId="4480"/>
    <cellStyle name="Normal 2 17 31" xfId="4620"/>
    <cellStyle name="Normal 2 17 32" xfId="4846"/>
    <cellStyle name="Normal 2 17 33" xfId="5072"/>
    <cellStyle name="Normal 2 17 34" xfId="5298"/>
    <cellStyle name="Normal 2 17 35" xfId="5524"/>
    <cellStyle name="Normal 2 17 36" xfId="5750"/>
    <cellStyle name="Normal 2 17 37" xfId="5976"/>
    <cellStyle name="Normal 2 17 38" xfId="6202"/>
    <cellStyle name="Normal 2 17 39" xfId="6428"/>
    <cellStyle name="Normal 2 17 4" xfId="690"/>
    <cellStyle name="Normal 2 17 40" xfId="6654"/>
    <cellStyle name="Normal 2 17 41" xfId="6880"/>
    <cellStyle name="Normal 2 17 42" xfId="7106"/>
    <cellStyle name="Normal 2 17 43" xfId="7332"/>
    <cellStyle name="Normal 2 17 44" xfId="7558"/>
    <cellStyle name="Normal 2 17 45" xfId="7784"/>
    <cellStyle name="Normal 2 17 46" xfId="8010"/>
    <cellStyle name="Normal 2 17 47" xfId="8236"/>
    <cellStyle name="Normal 2 17 48" xfId="8462"/>
    <cellStyle name="Normal 2 17 49" xfId="8686"/>
    <cellStyle name="Normal 2 17 5" xfId="809"/>
    <cellStyle name="Normal 2 17 50" xfId="8910"/>
    <cellStyle name="Normal 2 17 51" xfId="9132"/>
    <cellStyle name="Normal 2 17 52" xfId="9351"/>
    <cellStyle name="Normal 2 17 53" xfId="9562"/>
    <cellStyle name="Normal 2 17 54" xfId="9757"/>
    <cellStyle name="Normal 2 17 55" xfId="10130"/>
    <cellStyle name="Normal 2 17 56" xfId="10270"/>
    <cellStyle name="Normal 2 17 57" xfId="10496"/>
    <cellStyle name="Normal 2 17 58" xfId="10722"/>
    <cellStyle name="Normal 2 17 59" xfId="10948"/>
    <cellStyle name="Normal 2 17 6" xfId="667"/>
    <cellStyle name="Normal 2 17 60" xfId="11174"/>
    <cellStyle name="Normal 2 17 61" xfId="11400"/>
    <cellStyle name="Normal 2 17 62" xfId="11626"/>
    <cellStyle name="Normal 2 17 63" xfId="11852"/>
    <cellStyle name="Normal 2 17 64" xfId="12078"/>
    <cellStyle name="Normal 2 17 65" xfId="12304"/>
    <cellStyle name="Normal 2 17 66" xfId="12530"/>
    <cellStyle name="Normal 2 17 67" xfId="12756"/>
    <cellStyle name="Normal 2 17 68" xfId="12982"/>
    <cellStyle name="Normal 2 17 69" xfId="13208"/>
    <cellStyle name="Normal 2 17 7" xfId="874"/>
    <cellStyle name="Normal 2 17 70" xfId="13434"/>
    <cellStyle name="Normal 2 17 71" xfId="13660"/>
    <cellStyle name="Normal 2 17 72" xfId="13886"/>
    <cellStyle name="Normal 2 17 73" xfId="14112"/>
    <cellStyle name="Normal 2 17 74" xfId="14338"/>
    <cellStyle name="Normal 2 17 75" xfId="14564"/>
    <cellStyle name="Normal 2 17 76" xfId="14790"/>
    <cellStyle name="Normal 2 17 77" xfId="15016"/>
    <cellStyle name="Normal 2 17 78" xfId="15242"/>
    <cellStyle name="Normal 2 17 79" xfId="15468"/>
    <cellStyle name="Normal 2 17 8" xfId="1023"/>
    <cellStyle name="Normal 2 17 80" xfId="15694"/>
    <cellStyle name="Normal 2 17 81" xfId="15918"/>
    <cellStyle name="Normal 2 17 82" xfId="16142"/>
    <cellStyle name="Normal 2 17 83" xfId="16364"/>
    <cellStyle name="Normal 2 17 84" xfId="16583"/>
    <cellStyle name="Normal 2 17 85" xfId="16794"/>
    <cellStyle name="Normal 2 17 86" xfId="16989"/>
    <cellStyle name="Normal 2 17 9" xfId="1172"/>
    <cellStyle name="Normal 2 18" xfId="21"/>
    <cellStyle name="Normal 2 18 10" xfId="1319"/>
    <cellStyle name="Normal 2 18 11" xfId="1468"/>
    <cellStyle name="Normal 2 18 12" xfId="1617"/>
    <cellStyle name="Normal 2 18 13" xfId="1766"/>
    <cellStyle name="Normal 2 18 14" xfId="1915"/>
    <cellStyle name="Normal 2 18 15" xfId="2064"/>
    <cellStyle name="Normal 2 18 16" xfId="2213"/>
    <cellStyle name="Normal 2 18 17" xfId="2362"/>
    <cellStyle name="Normal 2 18 18" xfId="2511"/>
    <cellStyle name="Normal 2 18 19" xfId="2660"/>
    <cellStyle name="Normal 2 18 2" xfId="211"/>
    <cellStyle name="Normal 2 18 20" xfId="2809"/>
    <cellStyle name="Normal 2 18 21" xfId="2958"/>
    <cellStyle name="Normal 2 18 22" xfId="3106"/>
    <cellStyle name="Normal 2 18 23" xfId="3255"/>
    <cellStyle name="Normal 2 18 24" xfId="3404"/>
    <cellStyle name="Normal 2 18 25" xfId="3553"/>
    <cellStyle name="Normal 2 18 26" xfId="3701"/>
    <cellStyle name="Normal 2 18 27" xfId="3848"/>
    <cellStyle name="Normal 2 18 28" xfId="3990"/>
    <cellStyle name="Normal 2 18 29" xfId="4205"/>
    <cellStyle name="Normal 2 18 3" xfId="412"/>
    <cellStyle name="Normal 2 18 30" xfId="4482"/>
    <cellStyle name="Normal 2 18 31" xfId="4616"/>
    <cellStyle name="Normal 2 18 32" xfId="4842"/>
    <cellStyle name="Normal 2 18 33" xfId="5068"/>
    <cellStyle name="Normal 2 18 34" xfId="5294"/>
    <cellStyle name="Normal 2 18 35" xfId="5520"/>
    <cellStyle name="Normal 2 18 36" xfId="5746"/>
    <cellStyle name="Normal 2 18 37" xfId="5972"/>
    <cellStyle name="Normal 2 18 38" xfId="6198"/>
    <cellStyle name="Normal 2 18 39" xfId="6424"/>
    <cellStyle name="Normal 2 18 4" xfId="689"/>
    <cellStyle name="Normal 2 18 40" xfId="6650"/>
    <cellStyle name="Normal 2 18 41" xfId="6876"/>
    <cellStyle name="Normal 2 18 42" xfId="7102"/>
    <cellStyle name="Normal 2 18 43" xfId="7328"/>
    <cellStyle name="Normal 2 18 44" xfId="7554"/>
    <cellStyle name="Normal 2 18 45" xfId="7780"/>
    <cellStyle name="Normal 2 18 46" xfId="8006"/>
    <cellStyle name="Normal 2 18 47" xfId="8232"/>
    <cellStyle name="Normal 2 18 48" xfId="8458"/>
    <cellStyle name="Normal 2 18 49" xfId="8682"/>
    <cellStyle name="Normal 2 18 5" xfId="805"/>
    <cellStyle name="Normal 2 18 50" xfId="8906"/>
    <cellStyle name="Normal 2 18 51" xfId="9128"/>
    <cellStyle name="Normal 2 18 52" xfId="9347"/>
    <cellStyle name="Normal 2 18 53" xfId="9558"/>
    <cellStyle name="Normal 2 18 54" xfId="9754"/>
    <cellStyle name="Normal 2 18 55" xfId="10132"/>
    <cellStyle name="Normal 2 18 56" xfId="10266"/>
    <cellStyle name="Normal 2 18 57" xfId="10492"/>
    <cellStyle name="Normal 2 18 58" xfId="10718"/>
    <cellStyle name="Normal 2 18 59" xfId="10944"/>
    <cellStyle name="Normal 2 18 6" xfId="663"/>
    <cellStyle name="Normal 2 18 60" xfId="11170"/>
    <cellStyle name="Normal 2 18 61" xfId="11396"/>
    <cellStyle name="Normal 2 18 62" xfId="11622"/>
    <cellStyle name="Normal 2 18 63" xfId="11848"/>
    <cellStyle name="Normal 2 18 64" xfId="12074"/>
    <cellStyle name="Normal 2 18 65" xfId="12300"/>
    <cellStyle name="Normal 2 18 66" xfId="12526"/>
    <cellStyle name="Normal 2 18 67" xfId="12752"/>
    <cellStyle name="Normal 2 18 68" xfId="12978"/>
    <cellStyle name="Normal 2 18 69" xfId="13204"/>
    <cellStyle name="Normal 2 18 7" xfId="872"/>
    <cellStyle name="Normal 2 18 70" xfId="13430"/>
    <cellStyle name="Normal 2 18 71" xfId="13656"/>
    <cellStyle name="Normal 2 18 72" xfId="13882"/>
    <cellStyle name="Normal 2 18 73" xfId="14108"/>
    <cellStyle name="Normal 2 18 74" xfId="14334"/>
    <cellStyle name="Normal 2 18 75" xfId="14560"/>
    <cellStyle name="Normal 2 18 76" xfId="14786"/>
    <cellStyle name="Normal 2 18 77" xfId="15012"/>
    <cellStyle name="Normal 2 18 78" xfId="15238"/>
    <cellStyle name="Normal 2 18 79" xfId="15464"/>
    <cellStyle name="Normal 2 18 8" xfId="1021"/>
    <cellStyle name="Normal 2 18 80" xfId="15690"/>
    <cellStyle name="Normal 2 18 81" xfId="15914"/>
    <cellStyle name="Normal 2 18 82" xfId="16138"/>
    <cellStyle name="Normal 2 18 83" xfId="16360"/>
    <cellStyle name="Normal 2 18 84" xfId="16579"/>
    <cellStyle name="Normal 2 18 85" xfId="16790"/>
    <cellStyle name="Normal 2 18 86" xfId="16986"/>
    <cellStyle name="Normal 2 18 9" xfId="1170"/>
    <cellStyle name="Normal 2 19" xfId="22"/>
    <cellStyle name="Normal 2 19 10" xfId="1317"/>
    <cellStyle name="Normal 2 19 11" xfId="1466"/>
    <cellStyle name="Normal 2 19 12" xfId="1615"/>
    <cellStyle name="Normal 2 19 13" xfId="1764"/>
    <cellStyle name="Normal 2 19 14" xfId="1913"/>
    <cellStyle name="Normal 2 19 15" xfId="2062"/>
    <cellStyle name="Normal 2 19 16" xfId="2211"/>
    <cellStyle name="Normal 2 19 17" xfId="2360"/>
    <cellStyle name="Normal 2 19 18" xfId="2509"/>
    <cellStyle name="Normal 2 19 19" xfId="2658"/>
    <cellStyle name="Normal 2 19 2" xfId="212"/>
    <cellStyle name="Normal 2 19 20" xfId="2807"/>
    <cellStyle name="Normal 2 19 21" xfId="2956"/>
    <cellStyle name="Normal 2 19 22" xfId="3104"/>
    <cellStyle name="Normal 2 19 23" xfId="3253"/>
    <cellStyle name="Normal 2 19 24" xfId="3402"/>
    <cellStyle name="Normal 2 19 25" xfId="3551"/>
    <cellStyle name="Normal 2 19 26" xfId="3699"/>
    <cellStyle name="Normal 2 19 27" xfId="3846"/>
    <cellStyle name="Normal 2 19 28" xfId="4285"/>
    <cellStyle name="Normal 2 19 29" xfId="4204"/>
    <cellStyle name="Normal 2 19 3" xfId="414"/>
    <cellStyle name="Normal 2 19 30" xfId="4484"/>
    <cellStyle name="Normal 2 19 31" xfId="4612"/>
    <cellStyle name="Normal 2 19 32" xfId="4838"/>
    <cellStyle name="Normal 2 19 33" xfId="5064"/>
    <cellStyle name="Normal 2 19 34" xfId="5290"/>
    <cellStyle name="Normal 2 19 35" xfId="5516"/>
    <cellStyle name="Normal 2 19 36" xfId="5742"/>
    <cellStyle name="Normal 2 19 37" xfId="5968"/>
    <cellStyle name="Normal 2 19 38" xfId="6194"/>
    <cellStyle name="Normal 2 19 39" xfId="6420"/>
    <cellStyle name="Normal 2 19 4" xfId="688"/>
    <cellStyle name="Normal 2 19 40" xfId="6646"/>
    <cellStyle name="Normal 2 19 41" xfId="6872"/>
    <cellStyle name="Normal 2 19 42" xfId="7098"/>
    <cellStyle name="Normal 2 19 43" xfId="7324"/>
    <cellStyle name="Normal 2 19 44" xfId="7550"/>
    <cellStyle name="Normal 2 19 45" xfId="7776"/>
    <cellStyle name="Normal 2 19 46" xfId="8002"/>
    <cellStyle name="Normal 2 19 47" xfId="8228"/>
    <cellStyle name="Normal 2 19 48" xfId="8454"/>
    <cellStyle name="Normal 2 19 49" xfId="8679"/>
    <cellStyle name="Normal 2 19 5" xfId="801"/>
    <cellStyle name="Normal 2 19 50" xfId="8903"/>
    <cellStyle name="Normal 2 19 51" xfId="9125"/>
    <cellStyle name="Normal 2 19 52" xfId="9344"/>
    <cellStyle name="Normal 2 19 53" xfId="9555"/>
    <cellStyle name="Normal 2 19 54" xfId="9751"/>
    <cellStyle name="Normal 2 19 55" xfId="10134"/>
    <cellStyle name="Normal 2 19 56" xfId="10262"/>
    <cellStyle name="Normal 2 19 57" xfId="10488"/>
    <cellStyle name="Normal 2 19 58" xfId="10714"/>
    <cellStyle name="Normal 2 19 59" xfId="10940"/>
    <cellStyle name="Normal 2 19 6" xfId="659"/>
    <cellStyle name="Normal 2 19 60" xfId="11166"/>
    <cellStyle name="Normal 2 19 61" xfId="11392"/>
    <cellStyle name="Normal 2 19 62" xfId="11618"/>
    <cellStyle name="Normal 2 19 63" xfId="11844"/>
    <cellStyle name="Normal 2 19 64" xfId="12070"/>
    <cellStyle name="Normal 2 19 65" xfId="12296"/>
    <cellStyle name="Normal 2 19 66" xfId="12522"/>
    <cellStyle name="Normal 2 19 67" xfId="12748"/>
    <cellStyle name="Normal 2 19 68" xfId="12974"/>
    <cellStyle name="Normal 2 19 69" xfId="13200"/>
    <cellStyle name="Normal 2 19 7" xfId="870"/>
    <cellStyle name="Normal 2 19 70" xfId="13426"/>
    <cellStyle name="Normal 2 19 71" xfId="13652"/>
    <cellStyle name="Normal 2 19 72" xfId="13878"/>
    <cellStyle name="Normal 2 19 73" xfId="14104"/>
    <cellStyle name="Normal 2 19 74" xfId="14330"/>
    <cellStyle name="Normal 2 19 75" xfId="14556"/>
    <cellStyle name="Normal 2 19 76" xfId="14782"/>
    <cellStyle name="Normal 2 19 77" xfId="15008"/>
    <cellStyle name="Normal 2 19 78" xfId="15234"/>
    <cellStyle name="Normal 2 19 79" xfId="15460"/>
    <cellStyle name="Normal 2 19 8" xfId="1019"/>
    <cellStyle name="Normal 2 19 80" xfId="15686"/>
    <cellStyle name="Normal 2 19 81" xfId="15911"/>
    <cellStyle name="Normal 2 19 82" xfId="16135"/>
    <cellStyle name="Normal 2 19 83" xfId="16357"/>
    <cellStyle name="Normal 2 19 84" xfId="16576"/>
    <cellStyle name="Normal 2 19 85" xfId="16787"/>
    <cellStyle name="Normal 2 19 86" xfId="16983"/>
    <cellStyle name="Normal 2 19 9" xfId="1168"/>
    <cellStyle name="Normal 2 2" xfId="23"/>
    <cellStyle name="Normal 2 2 10" xfId="24"/>
    <cellStyle name="Normal 2 2 10 10" xfId="1698"/>
    <cellStyle name="Normal 2 2 10 11" xfId="1847"/>
    <cellStyle name="Normal 2 2 10 12" xfId="1996"/>
    <cellStyle name="Normal 2 2 10 13" xfId="2145"/>
    <cellStyle name="Normal 2 2 10 14" xfId="2294"/>
    <cellStyle name="Normal 2 2 10 15" xfId="2443"/>
    <cellStyle name="Normal 2 2 10 16" xfId="2592"/>
    <cellStyle name="Normal 2 2 10 17" xfId="2741"/>
    <cellStyle name="Normal 2 2 10 18" xfId="2890"/>
    <cellStyle name="Normal 2 2 10 19" xfId="3039"/>
    <cellStyle name="Normal 2 2 10 2" xfId="213"/>
    <cellStyle name="Normal 2 2 10 20" xfId="3187"/>
    <cellStyle name="Normal 2 2 10 21" xfId="3336"/>
    <cellStyle name="Normal 2 2 10 22" xfId="3485"/>
    <cellStyle name="Normal 2 2 10 23" xfId="3633"/>
    <cellStyle name="Normal 2 2 10 24" xfId="3780"/>
    <cellStyle name="Normal 2 2 10 25" xfId="3926"/>
    <cellStyle name="Normal 2 2 10 26" xfId="4066"/>
    <cellStyle name="Normal 2 2 10 27" xfId="4197"/>
    <cellStyle name="Normal 2 2 10 28" xfId="4022"/>
    <cellStyle name="Normal 2 2 10 29" xfId="4379"/>
    <cellStyle name="Normal 2 2 10 3" xfId="417"/>
    <cellStyle name="Normal 2 2 10 30" xfId="4487"/>
    <cellStyle name="Normal 2 2 10 31" xfId="4606"/>
    <cellStyle name="Normal 2 2 10 32" xfId="4832"/>
    <cellStyle name="Normal 2 2 10 33" xfId="5058"/>
    <cellStyle name="Normal 2 2 10 34" xfId="5284"/>
    <cellStyle name="Normal 2 2 10 35" xfId="5510"/>
    <cellStyle name="Normal 2 2 10 36" xfId="5736"/>
    <cellStyle name="Normal 2 2 10 37" xfId="5962"/>
    <cellStyle name="Normal 2 2 10 38" xfId="6188"/>
    <cellStyle name="Normal 2 2 10 39" xfId="6414"/>
    <cellStyle name="Normal 2 2 10 4" xfId="573"/>
    <cellStyle name="Normal 2 2 10 40" xfId="6640"/>
    <cellStyle name="Normal 2 2 10 41" xfId="6866"/>
    <cellStyle name="Normal 2 2 10 42" xfId="7092"/>
    <cellStyle name="Normal 2 2 10 43" xfId="7318"/>
    <cellStyle name="Normal 2 2 10 44" xfId="7544"/>
    <cellStyle name="Normal 2 2 10 45" xfId="7770"/>
    <cellStyle name="Normal 2 2 10 46" xfId="7996"/>
    <cellStyle name="Normal 2 2 10 47" xfId="8222"/>
    <cellStyle name="Normal 2 2 10 48" xfId="8448"/>
    <cellStyle name="Normal 2 2 10 49" xfId="8673"/>
    <cellStyle name="Normal 2 2 10 5" xfId="953"/>
    <cellStyle name="Normal 2 2 10 50" xfId="8897"/>
    <cellStyle name="Normal 2 2 10 51" xfId="9119"/>
    <cellStyle name="Normal 2 2 10 52" xfId="9338"/>
    <cellStyle name="Normal 2 2 10 53" xfId="9549"/>
    <cellStyle name="Normal 2 2 10 54" xfId="9746"/>
    <cellStyle name="Normal 2 2 10 55" xfId="10137"/>
    <cellStyle name="Normal 2 2 10 56" xfId="10256"/>
    <cellStyle name="Normal 2 2 10 57" xfId="10482"/>
    <cellStyle name="Normal 2 2 10 58" xfId="10708"/>
    <cellStyle name="Normal 2 2 10 59" xfId="10934"/>
    <cellStyle name="Normal 2 2 10 6" xfId="1102"/>
    <cellStyle name="Normal 2 2 10 60" xfId="11160"/>
    <cellStyle name="Normal 2 2 10 61" xfId="11386"/>
    <cellStyle name="Normal 2 2 10 62" xfId="11612"/>
    <cellStyle name="Normal 2 2 10 63" xfId="11838"/>
    <cellStyle name="Normal 2 2 10 64" xfId="12064"/>
    <cellStyle name="Normal 2 2 10 65" xfId="12290"/>
    <cellStyle name="Normal 2 2 10 66" xfId="12516"/>
    <cellStyle name="Normal 2 2 10 67" xfId="12742"/>
    <cellStyle name="Normal 2 2 10 68" xfId="12968"/>
    <cellStyle name="Normal 2 2 10 69" xfId="13194"/>
    <cellStyle name="Normal 2 2 10 7" xfId="1251"/>
    <cellStyle name="Normal 2 2 10 70" xfId="13420"/>
    <cellStyle name="Normal 2 2 10 71" xfId="13646"/>
    <cellStyle name="Normal 2 2 10 72" xfId="13872"/>
    <cellStyle name="Normal 2 2 10 73" xfId="14098"/>
    <cellStyle name="Normal 2 2 10 74" xfId="14324"/>
    <cellStyle name="Normal 2 2 10 75" xfId="14550"/>
    <cellStyle name="Normal 2 2 10 76" xfId="14776"/>
    <cellStyle name="Normal 2 2 10 77" xfId="15002"/>
    <cellStyle name="Normal 2 2 10 78" xfId="15228"/>
    <cellStyle name="Normal 2 2 10 79" xfId="15454"/>
    <cellStyle name="Normal 2 2 10 8" xfId="1400"/>
    <cellStyle name="Normal 2 2 10 80" xfId="15680"/>
    <cellStyle name="Normal 2 2 10 81" xfId="15905"/>
    <cellStyle name="Normal 2 2 10 82" xfId="16129"/>
    <cellStyle name="Normal 2 2 10 83" xfId="16351"/>
    <cellStyle name="Normal 2 2 10 84" xfId="16570"/>
    <cellStyle name="Normal 2 2 10 85" xfId="16781"/>
    <cellStyle name="Normal 2 2 10 86" xfId="16978"/>
    <cellStyle name="Normal 2 2 10 9" xfId="1549"/>
    <cellStyle name="Normal 2 2 100" xfId="14326"/>
    <cellStyle name="Normal 2 2 101" xfId="14552"/>
    <cellStyle name="Normal 2 2 102" xfId="14778"/>
    <cellStyle name="Normal 2 2 103" xfId="15004"/>
    <cellStyle name="Normal 2 2 104" xfId="15230"/>
    <cellStyle name="Normal 2 2 105" xfId="15456"/>
    <cellStyle name="Normal 2 2 106" xfId="15682"/>
    <cellStyle name="Normal 2 2 107" xfId="15907"/>
    <cellStyle name="Normal 2 2 108" xfId="16131"/>
    <cellStyle name="Normal 2 2 109" xfId="16353"/>
    <cellStyle name="Normal 2 2 11" xfId="25"/>
    <cellStyle name="Normal 2 2 11 10" xfId="1353"/>
    <cellStyle name="Normal 2 2 11 11" xfId="1502"/>
    <cellStyle name="Normal 2 2 11 12" xfId="1651"/>
    <cellStyle name="Normal 2 2 11 13" xfId="1800"/>
    <cellStyle name="Normal 2 2 11 14" xfId="1949"/>
    <cellStyle name="Normal 2 2 11 15" xfId="2098"/>
    <cellStyle name="Normal 2 2 11 16" xfId="2247"/>
    <cellStyle name="Normal 2 2 11 17" xfId="2396"/>
    <cellStyle name="Normal 2 2 11 18" xfId="2545"/>
    <cellStyle name="Normal 2 2 11 19" xfId="2694"/>
    <cellStyle name="Normal 2 2 11 2" xfId="214"/>
    <cellStyle name="Normal 2 2 11 20" xfId="2843"/>
    <cellStyle name="Normal 2 2 11 21" xfId="2992"/>
    <cellStyle name="Normal 2 2 11 22" xfId="3140"/>
    <cellStyle name="Normal 2 2 11 23" xfId="3289"/>
    <cellStyle name="Normal 2 2 11 24" xfId="3438"/>
    <cellStyle name="Normal 2 2 11 25" xfId="3586"/>
    <cellStyle name="Normal 2 2 11 26" xfId="3734"/>
    <cellStyle name="Normal 2 2 11 27" xfId="3880"/>
    <cellStyle name="Normal 2 2 11 28" xfId="4305"/>
    <cellStyle name="Normal 2 2 11 29" xfId="4176"/>
    <cellStyle name="Normal 2 2 11 3" xfId="419"/>
    <cellStyle name="Normal 2 2 11 30" xfId="4489"/>
    <cellStyle name="Normal 2 2 11 31" xfId="4602"/>
    <cellStyle name="Normal 2 2 11 32" xfId="4418"/>
    <cellStyle name="Normal 2 2 11 33" xfId="4738"/>
    <cellStyle name="Normal 2 2 11 34" xfId="4964"/>
    <cellStyle name="Normal 2 2 11 35" xfId="5190"/>
    <cellStyle name="Normal 2 2 11 36" xfId="5416"/>
    <cellStyle name="Normal 2 2 11 37" xfId="5642"/>
    <cellStyle name="Normal 2 2 11 38" xfId="5868"/>
    <cellStyle name="Normal 2 2 11 39" xfId="6094"/>
    <cellStyle name="Normal 2 2 11 4" xfId="569"/>
    <cellStyle name="Normal 2 2 11 40" xfId="6320"/>
    <cellStyle name="Normal 2 2 11 41" xfId="6546"/>
    <cellStyle name="Normal 2 2 11 42" xfId="6772"/>
    <cellStyle name="Normal 2 2 11 43" xfId="6998"/>
    <cellStyle name="Normal 2 2 11 44" xfId="7224"/>
    <cellStyle name="Normal 2 2 11 45" xfId="7450"/>
    <cellStyle name="Normal 2 2 11 46" xfId="7676"/>
    <cellStyle name="Normal 2 2 11 47" xfId="7902"/>
    <cellStyle name="Normal 2 2 11 48" xfId="8128"/>
    <cellStyle name="Normal 2 2 11 49" xfId="8354"/>
    <cellStyle name="Normal 2 2 11 5" xfId="798"/>
    <cellStyle name="Normal 2 2 11 50" xfId="8579"/>
    <cellStyle name="Normal 2 2 11 51" xfId="8803"/>
    <cellStyle name="Normal 2 2 11 52" xfId="9025"/>
    <cellStyle name="Normal 2 2 11 53" xfId="9244"/>
    <cellStyle name="Normal 2 2 11 54" xfId="9456"/>
    <cellStyle name="Normal 2 2 11 55" xfId="10139"/>
    <cellStyle name="Normal 2 2 11 56" xfId="10252"/>
    <cellStyle name="Normal 2 2 11 57" xfId="10068"/>
    <cellStyle name="Normal 2 2 11 58" xfId="10388"/>
    <cellStyle name="Normal 2 2 11 59" xfId="10614"/>
    <cellStyle name="Normal 2 2 11 6" xfId="698"/>
    <cellStyle name="Normal 2 2 11 60" xfId="10840"/>
    <cellStyle name="Normal 2 2 11 61" xfId="11066"/>
    <cellStyle name="Normal 2 2 11 62" xfId="11292"/>
    <cellStyle name="Normal 2 2 11 63" xfId="11518"/>
    <cellStyle name="Normal 2 2 11 64" xfId="11744"/>
    <cellStyle name="Normal 2 2 11 65" xfId="11970"/>
    <cellStyle name="Normal 2 2 11 66" xfId="12196"/>
    <cellStyle name="Normal 2 2 11 67" xfId="12422"/>
    <cellStyle name="Normal 2 2 11 68" xfId="12648"/>
    <cellStyle name="Normal 2 2 11 69" xfId="12874"/>
    <cellStyle name="Normal 2 2 11 7" xfId="906"/>
    <cellStyle name="Normal 2 2 11 70" xfId="13100"/>
    <cellStyle name="Normal 2 2 11 71" xfId="13326"/>
    <cellStyle name="Normal 2 2 11 72" xfId="13552"/>
    <cellStyle name="Normal 2 2 11 73" xfId="13778"/>
    <cellStyle name="Normal 2 2 11 74" xfId="14004"/>
    <cellStyle name="Normal 2 2 11 75" xfId="14230"/>
    <cellStyle name="Normal 2 2 11 76" xfId="14456"/>
    <cellStyle name="Normal 2 2 11 77" xfId="14682"/>
    <cellStyle name="Normal 2 2 11 78" xfId="14908"/>
    <cellStyle name="Normal 2 2 11 79" xfId="15134"/>
    <cellStyle name="Normal 2 2 11 8" xfId="1055"/>
    <cellStyle name="Normal 2 2 11 80" xfId="15360"/>
    <cellStyle name="Normal 2 2 11 81" xfId="15586"/>
    <cellStyle name="Normal 2 2 11 82" xfId="15811"/>
    <cellStyle name="Normal 2 2 11 83" xfId="16035"/>
    <cellStyle name="Normal 2 2 11 84" xfId="16257"/>
    <cellStyle name="Normal 2 2 11 85" xfId="16476"/>
    <cellStyle name="Normal 2 2 11 86" xfId="16688"/>
    <cellStyle name="Normal 2 2 11 9" xfId="1204"/>
    <cellStyle name="Normal 2 2 110" xfId="16572"/>
    <cellStyle name="Normal 2 2 111" xfId="16783"/>
    <cellStyle name="Normal 2 2 112" xfId="16980"/>
    <cellStyle name="Normal 2 2 12" xfId="26"/>
    <cellStyle name="Normal 2 2 12 10" xfId="1697"/>
    <cellStyle name="Normal 2 2 12 11" xfId="1846"/>
    <cellStyle name="Normal 2 2 12 12" xfId="1995"/>
    <cellStyle name="Normal 2 2 12 13" xfId="2144"/>
    <cellStyle name="Normal 2 2 12 14" xfId="2293"/>
    <cellStyle name="Normal 2 2 12 15" xfId="2442"/>
    <cellStyle name="Normal 2 2 12 16" xfId="2591"/>
    <cellStyle name="Normal 2 2 12 17" xfId="2740"/>
    <cellStyle name="Normal 2 2 12 18" xfId="2889"/>
    <cellStyle name="Normal 2 2 12 19" xfId="3038"/>
    <cellStyle name="Normal 2 2 12 2" xfId="215"/>
    <cellStyle name="Normal 2 2 12 20" xfId="3186"/>
    <cellStyle name="Normal 2 2 12 21" xfId="3335"/>
    <cellStyle name="Normal 2 2 12 22" xfId="3484"/>
    <cellStyle name="Normal 2 2 12 23" xfId="3632"/>
    <cellStyle name="Normal 2 2 12 24" xfId="3779"/>
    <cellStyle name="Normal 2 2 12 25" xfId="3925"/>
    <cellStyle name="Normal 2 2 12 26" xfId="4065"/>
    <cellStyle name="Normal 2 2 12 27" xfId="4196"/>
    <cellStyle name="Normal 2 2 12 28" xfId="4044"/>
    <cellStyle name="Normal 2 2 12 29" xfId="4378"/>
    <cellStyle name="Normal 2 2 12 3" xfId="421"/>
    <cellStyle name="Normal 2 2 12 30" xfId="4491"/>
    <cellStyle name="Normal 2 2 12 31" xfId="4598"/>
    <cellStyle name="Normal 2 2 12 32" xfId="4422"/>
    <cellStyle name="Normal 2 2 12 33" xfId="4730"/>
    <cellStyle name="Normal 2 2 12 34" xfId="4956"/>
    <cellStyle name="Normal 2 2 12 35" xfId="5182"/>
    <cellStyle name="Normal 2 2 12 36" xfId="5408"/>
    <cellStyle name="Normal 2 2 12 37" xfId="5634"/>
    <cellStyle name="Normal 2 2 12 38" xfId="5860"/>
    <cellStyle name="Normal 2 2 12 39" xfId="6086"/>
    <cellStyle name="Normal 2 2 12 4" xfId="565"/>
    <cellStyle name="Normal 2 2 12 40" xfId="6312"/>
    <cellStyle name="Normal 2 2 12 41" xfId="6538"/>
    <cellStyle name="Normal 2 2 12 42" xfId="6764"/>
    <cellStyle name="Normal 2 2 12 43" xfId="6990"/>
    <cellStyle name="Normal 2 2 12 44" xfId="7216"/>
    <cellStyle name="Normal 2 2 12 45" xfId="7442"/>
    <cellStyle name="Normal 2 2 12 46" xfId="7668"/>
    <cellStyle name="Normal 2 2 12 47" xfId="7894"/>
    <cellStyle name="Normal 2 2 12 48" xfId="8120"/>
    <cellStyle name="Normal 2 2 12 49" xfId="8346"/>
    <cellStyle name="Normal 2 2 12 5" xfId="952"/>
    <cellStyle name="Normal 2 2 12 50" xfId="8571"/>
    <cellStyle name="Normal 2 2 12 51" xfId="8795"/>
    <cellStyle name="Normal 2 2 12 52" xfId="9017"/>
    <cellStyle name="Normal 2 2 12 53" xfId="9236"/>
    <cellStyle name="Normal 2 2 12 54" xfId="9449"/>
    <cellStyle name="Normal 2 2 12 55" xfId="10141"/>
    <cellStyle name="Normal 2 2 12 56" xfId="10248"/>
    <cellStyle name="Normal 2 2 12 57" xfId="10072"/>
    <cellStyle name="Normal 2 2 12 58" xfId="10380"/>
    <cellStyle name="Normal 2 2 12 59" xfId="10606"/>
    <cellStyle name="Normal 2 2 12 6" xfId="1101"/>
    <cellStyle name="Normal 2 2 12 60" xfId="10832"/>
    <cellStyle name="Normal 2 2 12 61" xfId="11058"/>
    <cellStyle name="Normal 2 2 12 62" xfId="11284"/>
    <cellStyle name="Normal 2 2 12 63" xfId="11510"/>
    <cellStyle name="Normal 2 2 12 64" xfId="11736"/>
    <cellStyle name="Normal 2 2 12 65" xfId="11962"/>
    <cellStyle name="Normal 2 2 12 66" xfId="12188"/>
    <cellStyle name="Normal 2 2 12 67" xfId="12414"/>
    <cellStyle name="Normal 2 2 12 68" xfId="12640"/>
    <cellStyle name="Normal 2 2 12 69" xfId="12866"/>
    <cellStyle name="Normal 2 2 12 7" xfId="1250"/>
    <cellStyle name="Normal 2 2 12 70" xfId="13092"/>
    <cellStyle name="Normal 2 2 12 71" xfId="13318"/>
    <cellStyle name="Normal 2 2 12 72" xfId="13544"/>
    <cellStyle name="Normal 2 2 12 73" xfId="13770"/>
    <cellStyle name="Normal 2 2 12 74" xfId="13996"/>
    <cellStyle name="Normal 2 2 12 75" xfId="14222"/>
    <cellStyle name="Normal 2 2 12 76" xfId="14448"/>
    <cellStyle name="Normal 2 2 12 77" xfId="14674"/>
    <cellStyle name="Normal 2 2 12 78" xfId="14900"/>
    <cellStyle name="Normal 2 2 12 79" xfId="15126"/>
    <cellStyle name="Normal 2 2 12 8" xfId="1399"/>
    <cellStyle name="Normal 2 2 12 80" xfId="15352"/>
    <cellStyle name="Normal 2 2 12 81" xfId="15578"/>
    <cellStyle name="Normal 2 2 12 82" xfId="15803"/>
    <cellStyle name="Normal 2 2 12 83" xfId="16027"/>
    <cellStyle name="Normal 2 2 12 84" xfId="16249"/>
    <cellStyle name="Normal 2 2 12 85" xfId="16468"/>
    <cellStyle name="Normal 2 2 12 86" xfId="16681"/>
    <cellStyle name="Normal 2 2 12 9" xfId="1548"/>
    <cellStyle name="Normal 2 2 13" xfId="27"/>
    <cellStyle name="Normal 2 2 13 10" xfId="1378"/>
    <cellStyle name="Normal 2 2 13 11" xfId="1527"/>
    <cellStyle name="Normal 2 2 13 12" xfId="1676"/>
    <cellStyle name="Normal 2 2 13 13" xfId="1825"/>
    <cellStyle name="Normal 2 2 13 14" xfId="1974"/>
    <cellStyle name="Normal 2 2 13 15" xfId="2123"/>
    <cellStyle name="Normal 2 2 13 16" xfId="2272"/>
    <cellStyle name="Normal 2 2 13 17" xfId="2421"/>
    <cellStyle name="Normal 2 2 13 18" xfId="2570"/>
    <cellStyle name="Normal 2 2 13 19" xfId="2719"/>
    <cellStyle name="Normal 2 2 13 2" xfId="216"/>
    <cellStyle name="Normal 2 2 13 20" xfId="2868"/>
    <cellStyle name="Normal 2 2 13 21" xfId="3017"/>
    <cellStyle name="Normal 2 2 13 22" xfId="3165"/>
    <cellStyle name="Normal 2 2 13 23" xfId="3314"/>
    <cellStyle name="Normal 2 2 13 24" xfId="3463"/>
    <cellStyle name="Normal 2 2 13 25" xfId="3611"/>
    <cellStyle name="Normal 2 2 13 26" xfId="3758"/>
    <cellStyle name="Normal 2 2 13 27" xfId="3904"/>
    <cellStyle name="Normal 2 2 13 28" xfId="4304"/>
    <cellStyle name="Normal 2 2 13 29" xfId="4157"/>
    <cellStyle name="Normal 2 2 13 3" xfId="423"/>
    <cellStyle name="Normal 2 2 13 30" xfId="4493"/>
    <cellStyle name="Normal 2 2 13 31" xfId="4595"/>
    <cellStyle name="Normal 2 2 13 32" xfId="4425"/>
    <cellStyle name="Normal 2 2 13 33" xfId="4724"/>
    <cellStyle name="Normal 2 2 13 34" xfId="4950"/>
    <cellStyle name="Normal 2 2 13 35" xfId="5176"/>
    <cellStyle name="Normal 2 2 13 36" xfId="5402"/>
    <cellStyle name="Normal 2 2 13 37" xfId="5628"/>
    <cellStyle name="Normal 2 2 13 38" xfId="5854"/>
    <cellStyle name="Normal 2 2 13 39" xfId="6080"/>
    <cellStyle name="Normal 2 2 13 4" xfId="561"/>
    <cellStyle name="Normal 2 2 13 40" xfId="6306"/>
    <cellStyle name="Normal 2 2 13 41" xfId="6532"/>
    <cellStyle name="Normal 2 2 13 42" xfId="6758"/>
    <cellStyle name="Normal 2 2 13 43" xfId="6984"/>
    <cellStyle name="Normal 2 2 13 44" xfId="7210"/>
    <cellStyle name="Normal 2 2 13 45" xfId="7436"/>
    <cellStyle name="Normal 2 2 13 46" xfId="7662"/>
    <cellStyle name="Normal 2 2 13 47" xfId="7888"/>
    <cellStyle name="Normal 2 2 13 48" xfId="8114"/>
    <cellStyle name="Normal 2 2 13 49" xfId="8340"/>
    <cellStyle name="Normal 2 2 13 5" xfId="796"/>
    <cellStyle name="Normal 2 2 13 50" xfId="8565"/>
    <cellStyle name="Normal 2 2 13 51" xfId="8789"/>
    <cellStyle name="Normal 2 2 13 52" xfId="9012"/>
    <cellStyle name="Normal 2 2 13 53" xfId="9231"/>
    <cellStyle name="Normal 2 2 13 54" xfId="9444"/>
    <cellStyle name="Normal 2 2 13 55" xfId="10143"/>
    <cellStyle name="Normal 2 2 13 56" xfId="10245"/>
    <cellStyle name="Normal 2 2 13 57" xfId="10075"/>
    <cellStyle name="Normal 2 2 13 58" xfId="10374"/>
    <cellStyle name="Normal 2 2 13 59" xfId="10600"/>
    <cellStyle name="Normal 2 2 13 6" xfId="653"/>
    <cellStyle name="Normal 2 2 13 60" xfId="10826"/>
    <cellStyle name="Normal 2 2 13 61" xfId="11052"/>
    <cellStyle name="Normal 2 2 13 62" xfId="11278"/>
    <cellStyle name="Normal 2 2 13 63" xfId="11504"/>
    <cellStyle name="Normal 2 2 13 64" xfId="11730"/>
    <cellStyle name="Normal 2 2 13 65" xfId="11956"/>
    <cellStyle name="Normal 2 2 13 66" xfId="12182"/>
    <cellStyle name="Normal 2 2 13 67" xfId="12408"/>
    <cellStyle name="Normal 2 2 13 68" xfId="12634"/>
    <cellStyle name="Normal 2 2 13 69" xfId="12860"/>
    <cellStyle name="Normal 2 2 13 7" xfId="931"/>
    <cellStyle name="Normal 2 2 13 70" xfId="13086"/>
    <cellStyle name="Normal 2 2 13 71" xfId="13312"/>
    <cellStyle name="Normal 2 2 13 72" xfId="13538"/>
    <cellStyle name="Normal 2 2 13 73" xfId="13764"/>
    <cellStyle name="Normal 2 2 13 74" xfId="13990"/>
    <cellStyle name="Normal 2 2 13 75" xfId="14216"/>
    <cellStyle name="Normal 2 2 13 76" xfId="14442"/>
    <cellStyle name="Normal 2 2 13 77" xfId="14668"/>
    <cellStyle name="Normal 2 2 13 78" xfId="14894"/>
    <cellStyle name="Normal 2 2 13 79" xfId="15120"/>
    <cellStyle name="Normal 2 2 13 8" xfId="1080"/>
    <cellStyle name="Normal 2 2 13 80" xfId="15346"/>
    <cellStyle name="Normal 2 2 13 81" xfId="15572"/>
    <cellStyle name="Normal 2 2 13 82" xfId="15797"/>
    <cellStyle name="Normal 2 2 13 83" xfId="16021"/>
    <cellStyle name="Normal 2 2 13 84" xfId="16244"/>
    <cellStyle name="Normal 2 2 13 85" xfId="16463"/>
    <cellStyle name="Normal 2 2 13 86" xfId="16676"/>
    <cellStyle name="Normal 2 2 13 9" xfId="1229"/>
    <cellStyle name="Normal 2 2 14" xfId="28"/>
    <cellStyle name="Normal 2 2 14 10" xfId="1696"/>
    <cellStyle name="Normal 2 2 14 11" xfId="1845"/>
    <cellStyle name="Normal 2 2 14 12" xfId="1994"/>
    <cellStyle name="Normal 2 2 14 13" xfId="2143"/>
    <cellStyle name="Normal 2 2 14 14" xfId="2292"/>
    <cellStyle name="Normal 2 2 14 15" xfId="2441"/>
    <cellStyle name="Normal 2 2 14 16" xfId="2590"/>
    <cellStyle name="Normal 2 2 14 17" xfId="2739"/>
    <cellStyle name="Normal 2 2 14 18" xfId="2888"/>
    <cellStyle name="Normal 2 2 14 19" xfId="3037"/>
    <cellStyle name="Normal 2 2 14 2" xfId="217"/>
    <cellStyle name="Normal 2 2 14 20" xfId="3185"/>
    <cellStyle name="Normal 2 2 14 21" xfId="3334"/>
    <cellStyle name="Normal 2 2 14 22" xfId="3483"/>
    <cellStyle name="Normal 2 2 14 23" xfId="3631"/>
    <cellStyle name="Normal 2 2 14 24" xfId="3778"/>
    <cellStyle name="Normal 2 2 14 25" xfId="3924"/>
    <cellStyle name="Normal 2 2 14 26" xfId="4064"/>
    <cellStyle name="Normal 2 2 14 27" xfId="4195"/>
    <cellStyle name="Normal 2 2 14 28" xfId="4021"/>
    <cellStyle name="Normal 2 2 14 29" xfId="4377"/>
    <cellStyle name="Normal 2 2 14 3" xfId="425"/>
    <cellStyle name="Normal 2 2 14 30" xfId="4495"/>
    <cellStyle name="Normal 2 2 14 31" xfId="4591"/>
    <cellStyle name="Normal 2 2 14 32" xfId="4429"/>
    <cellStyle name="Normal 2 2 14 33" xfId="4716"/>
    <cellStyle name="Normal 2 2 14 34" xfId="4942"/>
    <cellStyle name="Normal 2 2 14 35" xfId="5168"/>
    <cellStyle name="Normal 2 2 14 36" xfId="5394"/>
    <cellStyle name="Normal 2 2 14 37" xfId="5620"/>
    <cellStyle name="Normal 2 2 14 38" xfId="5846"/>
    <cellStyle name="Normal 2 2 14 39" xfId="6072"/>
    <cellStyle name="Normal 2 2 14 4" xfId="557"/>
    <cellStyle name="Normal 2 2 14 40" xfId="6298"/>
    <cellStyle name="Normal 2 2 14 41" xfId="6524"/>
    <cellStyle name="Normal 2 2 14 42" xfId="6750"/>
    <cellStyle name="Normal 2 2 14 43" xfId="6976"/>
    <cellStyle name="Normal 2 2 14 44" xfId="7202"/>
    <cellStyle name="Normal 2 2 14 45" xfId="7428"/>
    <cellStyle name="Normal 2 2 14 46" xfId="7654"/>
    <cellStyle name="Normal 2 2 14 47" xfId="7880"/>
    <cellStyle name="Normal 2 2 14 48" xfId="8106"/>
    <cellStyle name="Normal 2 2 14 49" xfId="8332"/>
    <cellStyle name="Normal 2 2 14 5" xfId="951"/>
    <cellStyle name="Normal 2 2 14 50" xfId="8557"/>
    <cellStyle name="Normal 2 2 14 51" xfId="8781"/>
    <cellStyle name="Normal 2 2 14 52" xfId="9004"/>
    <cellStyle name="Normal 2 2 14 53" xfId="9223"/>
    <cellStyle name="Normal 2 2 14 54" xfId="9437"/>
    <cellStyle name="Normal 2 2 14 55" xfId="10145"/>
    <cellStyle name="Normal 2 2 14 56" xfId="10241"/>
    <cellStyle name="Normal 2 2 14 57" xfId="10079"/>
    <cellStyle name="Normal 2 2 14 58" xfId="10366"/>
    <cellStyle name="Normal 2 2 14 59" xfId="10592"/>
    <cellStyle name="Normal 2 2 14 6" xfId="1100"/>
    <cellStyle name="Normal 2 2 14 60" xfId="10818"/>
    <cellStyle name="Normal 2 2 14 61" xfId="11044"/>
    <cellStyle name="Normal 2 2 14 62" xfId="11270"/>
    <cellStyle name="Normal 2 2 14 63" xfId="11496"/>
    <cellStyle name="Normal 2 2 14 64" xfId="11722"/>
    <cellStyle name="Normal 2 2 14 65" xfId="11948"/>
    <cellStyle name="Normal 2 2 14 66" xfId="12174"/>
    <cellStyle name="Normal 2 2 14 67" xfId="12400"/>
    <cellStyle name="Normal 2 2 14 68" xfId="12626"/>
    <cellStyle name="Normal 2 2 14 69" xfId="12852"/>
    <cellStyle name="Normal 2 2 14 7" xfId="1249"/>
    <cellStyle name="Normal 2 2 14 70" xfId="13078"/>
    <cellStyle name="Normal 2 2 14 71" xfId="13304"/>
    <cellStyle name="Normal 2 2 14 72" xfId="13530"/>
    <cellStyle name="Normal 2 2 14 73" xfId="13756"/>
    <cellStyle name="Normal 2 2 14 74" xfId="13982"/>
    <cellStyle name="Normal 2 2 14 75" xfId="14208"/>
    <cellStyle name="Normal 2 2 14 76" xfId="14434"/>
    <cellStyle name="Normal 2 2 14 77" xfId="14660"/>
    <cellStyle name="Normal 2 2 14 78" xfId="14886"/>
    <cellStyle name="Normal 2 2 14 79" xfId="15112"/>
    <cellStyle name="Normal 2 2 14 8" xfId="1398"/>
    <cellStyle name="Normal 2 2 14 80" xfId="15338"/>
    <cellStyle name="Normal 2 2 14 81" xfId="15564"/>
    <cellStyle name="Normal 2 2 14 82" xfId="15789"/>
    <cellStyle name="Normal 2 2 14 83" xfId="16013"/>
    <cellStyle name="Normal 2 2 14 84" xfId="16236"/>
    <cellStyle name="Normal 2 2 14 85" xfId="16455"/>
    <cellStyle name="Normal 2 2 14 86" xfId="16669"/>
    <cellStyle name="Normal 2 2 14 9" xfId="1547"/>
    <cellStyle name="Normal 2 2 15" xfId="29"/>
    <cellStyle name="Normal 2 2 15 10" xfId="1352"/>
    <cellStyle name="Normal 2 2 15 11" xfId="1501"/>
    <cellStyle name="Normal 2 2 15 12" xfId="1650"/>
    <cellStyle name="Normal 2 2 15 13" xfId="1799"/>
    <cellStyle name="Normal 2 2 15 14" xfId="1948"/>
    <cellStyle name="Normal 2 2 15 15" xfId="2097"/>
    <cellStyle name="Normal 2 2 15 16" xfId="2246"/>
    <cellStyle name="Normal 2 2 15 17" xfId="2395"/>
    <cellStyle name="Normal 2 2 15 18" xfId="2544"/>
    <cellStyle name="Normal 2 2 15 19" xfId="2693"/>
    <cellStyle name="Normal 2 2 15 2" xfId="218"/>
    <cellStyle name="Normal 2 2 15 20" xfId="2842"/>
    <cellStyle name="Normal 2 2 15 21" xfId="2991"/>
    <cellStyle name="Normal 2 2 15 22" xfId="3139"/>
    <cellStyle name="Normal 2 2 15 23" xfId="3288"/>
    <cellStyle name="Normal 2 2 15 24" xfId="3437"/>
    <cellStyle name="Normal 2 2 15 25" xfId="3585"/>
    <cellStyle name="Normal 2 2 15 26" xfId="3733"/>
    <cellStyle name="Normal 2 2 15 27" xfId="3879"/>
    <cellStyle name="Normal 2 2 15 28" xfId="4303"/>
    <cellStyle name="Normal 2 2 15 29" xfId="4175"/>
    <cellStyle name="Normal 2 2 15 3" xfId="427"/>
    <cellStyle name="Normal 2 2 15 30" xfId="4497"/>
    <cellStyle name="Normal 2 2 15 31" xfId="4587"/>
    <cellStyle name="Normal 2 2 15 32" xfId="4433"/>
    <cellStyle name="Normal 2 2 15 33" xfId="4708"/>
    <cellStyle name="Normal 2 2 15 34" xfId="4934"/>
    <cellStyle name="Normal 2 2 15 35" xfId="5160"/>
    <cellStyle name="Normal 2 2 15 36" xfId="5386"/>
    <cellStyle name="Normal 2 2 15 37" xfId="5612"/>
    <cellStyle name="Normal 2 2 15 38" xfId="5838"/>
    <cellStyle name="Normal 2 2 15 39" xfId="6064"/>
    <cellStyle name="Normal 2 2 15 4" xfId="553"/>
    <cellStyle name="Normal 2 2 15 40" xfId="6290"/>
    <cellStyle name="Normal 2 2 15 41" xfId="6516"/>
    <cellStyle name="Normal 2 2 15 42" xfId="6742"/>
    <cellStyle name="Normal 2 2 15 43" xfId="6968"/>
    <cellStyle name="Normal 2 2 15 44" xfId="7194"/>
    <cellStyle name="Normal 2 2 15 45" xfId="7420"/>
    <cellStyle name="Normal 2 2 15 46" xfId="7646"/>
    <cellStyle name="Normal 2 2 15 47" xfId="7872"/>
    <cellStyle name="Normal 2 2 15 48" xfId="8098"/>
    <cellStyle name="Normal 2 2 15 49" xfId="8324"/>
    <cellStyle name="Normal 2 2 15 5" xfId="794"/>
    <cellStyle name="Normal 2 2 15 50" xfId="8549"/>
    <cellStyle name="Normal 2 2 15 51" xfId="8773"/>
    <cellStyle name="Normal 2 2 15 52" xfId="8996"/>
    <cellStyle name="Normal 2 2 15 53" xfId="9216"/>
    <cellStyle name="Normal 2 2 15 54" xfId="9430"/>
    <cellStyle name="Normal 2 2 15 55" xfId="10147"/>
    <cellStyle name="Normal 2 2 15 56" xfId="10237"/>
    <cellStyle name="Normal 2 2 15 57" xfId="10083"/>
    <cellStyle name="Normal 2 2 15 58" xfId="10358"/>
    <cellStyle name="Normal 2 2 15 59" xfId="10584"/>
    <cellStyle name="Normal 2 2 15 6" xfId="649"/>
    <cellStyle name="Normal 2 2 15 60" xfId="10810"/>
    <cellStyle name="Normal 2 2 15 61" xfId="11036"/>
    <cellStyle name="Normal 2 2 15 62" xfId="11262"/>
    <cellStyle name="Normal 2 2 15 63" xfId="11488"/>
    <cellStyle name="Normal 2 2 15 64" xfId="11714"/>
    <cellStyle name="Normal 2 2 15 65" xfId="11940"/>
    <cellStyle name="Normal 2 2 15 66" xfId="12166"/>
    <cellStyle name="Normal 2 2 15 67" xfId="12392"/>
    <cellStyle name="Normal 2 2 15 68" xfId="12618"/>
    <cellStyle name="Normal 2 2 15 69" xfId="12844"/>
    <cellStyle name="Normal 2 2 15 7" xfId="905"/>
    <cellStyle name="Normal 2 2 15 70" xfId="13070"/>
    <cellStyle name="Normal 2 2 15 71" xfId="13296"/>
    <cellStyle name="Normal 2 2 15 72" xfId="13522"/>
    <cellStyle name="Normal 2 2 15 73" xfId="13748"/>
    <cellStyle name="Normal 2 2 15 74" xfId="13974"/>
    <cellStyle name="Normal 2 2 15 75" xfId="14200"/>
    <cellStyle name="Normal 2 2 15 76" xfId="14426"/>
    <cellStyle name="Normal 2 2 15 77" xfId="14652"/>
    <cellStyle name="Normal 2 2 15 78" xfId="14878"/>
    <cellStyle name="Normal 2 2 15 79" xfId="15104"/>
    <cellStyle name="Normal 2 2 15 8" xfId="1054"/>
    <cellStyle name="Normal 2 2 15 80" xfId="15330"/>
    <cellStyle name="Normal 2 2 15 81" xfId="15556"/>
    <cellStyle name="Normal 2 2 15 82" xfId="15781"/>
    <cellStyle name="Normal 2 2 15 83" xfId="16005"/>
    <cellStyle name="Normal 2 2 15 84" xfId="16228"/>
    <cellStyle name="Normal 2 2 15 85" xfId="16448"/>
    <cellStyle name="Normal 2 2 15 86" xfId="16662"/>
    <cellStyle name="Normal 2 2 15 9" xfId="1203"/>
    <cellStyle name="Normal 2 2 16" xfId="30"/>
    <cellStyle name="Normal 2 2 16 10" xfId="1695"/>
    <cellStyle name="Normal 2 2 16 11" xfId="1844"/>
    <cellStyle name="Normal 2 2 16 12" xfId="1993"/>
    <cellStyle name="Normal 2 2 16 13" xfId="2142"/>
    <cellStyle name="Normal 2 2 16 14" xfId="2291"/>
    <cellStyle name="Normal 2 2 16 15" xfId="2440"/>
    <cellStyle name="Normal 2 2 16 16" xfId="2589"/>
    <cellStyle name="Normal 2 2 16 17" xfId="2738"/>
    <cellStyle name="Normal 2 2 16 18" xfId="2887"/>
    <cellStyle name="Normal 2 2 16 19" xfId="3036"/>
    <cellStyle name="Normal 2 2 16 2" xfId="219"/>
    <cellStyle name="Normal 2 2 16 20" xfId="3184"/>
    <cellStyle name="Normal 2 2 16 21" xfId="3333"/>
    <cellStyle name="Normal 2 2 16 22" xfId="3482"/>
    <cellStyle name="Normal 2 2 16 23" xfId="3630"/>
    <cellStyle name="Normal 2 2 16 24" xfId="3777"/>
    <cellStyle name="Normal 2 2 16 25" xfId="3923"/>
    <cellStyle name="Normal 2 2 16 26" xfId="4063"/>
    <cellStyle name="Normal 2 2 16 27" xfId="4194"/>
    <cellStyle name="Normal 2 2 16 28" xfId="4043"/>
    <cellStyle name="Normal 2 2 16 29" xfId="4376"/>
    <cellStyle name="Normal 2 2 16 3" xfId="429"/>
    <cellStyle name="Normal 2 2 16 30" xfId="4499"/>
    <cellStyle name="Normal 2 2 16 31" xfId="4583"/>
    <cellStyle name="Normal 2 2 16 32" xfId="4437"/>
    <cellStyle name="Normal 2 2 16 33" xfId="4700"/>
    <cellStyle name="Normal 2 2 16 34" xfId="4926"/>
    <cellStyle name="Normal 2 2 16 35" xfId="5152"/>
    <cellStyle name="Normal 2 2 16 36" xfId="5378"/>
    <cellStyle name="Normal 2 2 16 37" xfId="5604"/>
    <cellStyle name="Normal 2 2 16 38" xfId="5830"/>
    <cellStyle name="Normal 2 2 16 39" xfId="6056"/>
    <cellStyle name="Normal 2 2 16 4" xfId="549"/>
    <cellStyle name="Normal 2 2 16 40" xfId="6282"/>
    <cellStyle name="Normal 2 2 16 41" xfId="6508"/>
    <cellStyle name="Normal 2 2 16 42" xfId="6734"/>
    <cellStyle name="Normal 2 2 16 43" xfId="6960"/>
    <cellStyle name="Normal 2 2 16 44" xfId="7186"/>
    <cellStyle name="Normal 2 2 16 45" xfId="7412"/>
    <cellStyle name="Normal 2 2 16 46" xfId="7638"/>
    <cellStyle name="Normal 2 2 16 47" xfId="7864"/>
    <cellStyle name="Normal 2 2 16 48" xfId="8090"/>
    <cellStyle name="Normal 2 2 16 49" xfId="8316"/>
    <cellStyle name="Normal 2 2 16 5" xfId="950"/>
    <cellStyle name="Normal 2 2 16 50" xfId="8541"/>
    <cellStyle name="Normal 2 2 16 51" xfId="8765"/>
    <cellStyle name="Normal 2 2 16 52" xfId="8988"/>
    <cellStyle name="Normal 2 2 16 53" xfId="9208"/>
    <cellStyle name="Normal 2 2 16 54" xfId="9423"/>
    <cellStyle name="Normal 2 2 16 55" xfId="10149"/>
    <cellStyle name="Normal 2 2 16 56" xfId="10233"/>
    <cellStyle name="Normal 2 2 16 57" xfId="10087"/>
    <cellStyle name="Normal 2 2 16 58" xfId="10350"/>
    <cellStyle name="Normal 2 2 16 59" xfId="10576"/>
    <cellStyle name="Normal 2 2 16 6" xfId="1099"/>
    <cellStyle name="Normal 2 2 16 60" xfId="10802"/>
    <cellStyle name="Normal 2 2 16 61" xfId="11028"/>
    <cellStyle name="Normal 2 2 16 62" xfId="11254"/>
    <cellStyle name="Normal 2 2 16 63" xfId="11480"/>
    <cellStyle name="Normal 2 2 16 64" xfId="11706"/>
    <cellStyle name="Normal 2 2 16 65" xfId="11932"/>
    <cellStyle name="Normal 2 2 16 66" xfId="12158"/>
    <cellStyle name="Normal 2 2 16 67" xfId="12384"/>
    <cellStyle name="Normal 2 2 16 68" xfId="12610"/>
    <cellStyle name="Normal 2 2 16 69" xfId="12836"/>
    <cellStyle name="Normal 2 2 16 7" xfId="1248"/>
    <cellStyle name="Normal 2 2 16 70" xfId="13062"/>
    <cellStyle name="Normal 2 2 16 71" xfId="13288"/>
    <cellStyle name="Normal 2 2 16 72" xfId="13514"/>
    <cellStyle name="Normal 2 2 16 73" xfId="13740"/>
    <cellStyle name="Normal 2 2 16 74" xfId="13966"/>
    <cellStyle name="Normal 2 2 16 75" xfId="14192"/>
    <cellStyle name="Normal 2 2 16 76" xfId="14418"/>
    <cellStyle name="Normal 2 2 16 77" xfId="14644"/>
    <cellStyle name="Normal 2 2 16 78" xfId="14870"/>
    <cellStyle name="Normal 2 2 16 79" xfId="15096"/>
    <cellStyle name="Normal 2 2 16 8" xfId="1397"/>
    <cellStyle name="Normal 2 2 16 80" xfId="15322"/>
    <cellStyle name="Normal 2 2 16 81" xfId="15548"/>
    <cellStyle name="Normal 2 2 16 82" xfId="15773"/>
    <cellStyle name="Normal 2 2 16 83" xfId="15997"/>
    <cellStyle name="Normal 2 2 16 84" xfId="16220"/>
    <cellStyle name="Normal 2 2 16 85" xfId="16440"/>
    <cellStyle name="Normal 2 2 16 86" xfId="16655"/>
    <cellStyle name="Normal 2 2 16 9" xfId="1546"/>
    <cellStyle name="Normal 2 2 17" xfId="31"/>
    <cellStyle name="Normal 2 2 17 10" xfId="1377"/>
    <cellStyle name="Normal 2 2 17 11" xfId="1526"/>
    <cellStyle name="Normal 2 2 17 12" xfId="1675"/>
    <cellStyle name="Normal 2 2 17 13" xfId="1824"/>
    <cellStyle name="Normal 2 2 17 14" xfId="1973"/>
    <cellStyle name="Normal 2 2 17 15" xfId="2122"/>
    <cellStyle name="Normal 2 2 17 16" xfId="2271"/>
    <cellStyle name="Normal 2 2 17 17" xfId="2420"/>
    <cellStyle name="Normal 2 2 17 18" xfId="2569"/>
    <cellStyle name="Normal 2 2 17 19" xfId="2718"/>
    <cellStyle name="Normal 2 2 17 2" xfId="220"/>
    <cellStyle name="Normal 2 2 17 20" xfId="2867"/>
    <cellStyle name="Normal 2 2 17 21" xfId="3016"/>
    <cellStyle name="Normal 2 2 17 22" xfId="3164"/>
    <cellStyle name="Normal 2 2 17 23" xfId="3313"/>
    <cellStyle name="Normal 2 2 17 24" xfId="3462"/>
    <cellStyle name="Normal 2 2 17 25" xfId="3610"/>
    <cellStyle name="Normal 2 2 17 26" xfId="3757"/>
    <cellStyle name="Normal 2 2 17 27" xfId="3903"/>
    <cellStyle name="Normal 2 2 17 28" xfId="4302"/>
    <cellStyle name="Normal 2 2 17 29" xfId="4156"/>
    <cellStyle name="Normal 2 2 17 3" xfId="431"/>
    <cellStyle name="Normal 2 2 17 30" xfId="4501"/>
    <cellStyle name="Normal 2 2 17 31" xfId="4579"/>
    <cellStyle name="Normal 2 2 17 32" xfId="4441"/>
    <cellStyle name="Normal 2 2 17 33" xfId="4692"/>
    <cellStyle name="Normal 2 2 17 34" xfId="4918"/>
    <cellStyle name="Normal 2 2 17 35" xfId="5144"/>
    <cellStyle name="Normal 2 2 17 36" xfId="5370"/>
    <cellStyle name="Normal 2 2 17 37" xfId="5596"/>
    <cellStyle name="Normal 2 2 17 38" xfId="5822"/>
    <cellStyle name="Normal 2 2 17 39" xfId="6048"/>
    <cellStyle name="Normal 2 2 17 4" xfId="545"/>
    <cellStyle name="Normal 2 2 17 40" xfId="6274"/>
    <cellStyle name="Normal 2 2 17 41" xfId="6500"/>
    <cellStyle name="Normal 2 2 17 42" xfId="6726"/>
    <cellStyle name="Normal 2 2 17 43" xfId="6952"/>
    <cellStyle name="Normal 2 2 17 44" xfId="7178"/>
    <cellStyle name="Normal 2 2 17 45" xfId="7404"/>
    <cellStyle name="Normal 2 2 17 46" xfId="7630"/>
    <cellStyle name="Normal 2 2 17 47" xfId="7856"/>
    <cellStyle name="Normal 2 2 17 48" xfId="8082"/>
    <cellStyle name="Normal 2 2 17 49" xfId="8308"/>
    <cellStyle name="Normal 2 2 17 5" xfId="792"/>
    <cellStyle name="Normal 2 2 17 50" xfId="8534"/>
    <cellStyle name="Normal 2 2 17 51" xfId="8758"/>
    <cellStyle name="Normal 2 2 17 52" xfId="8981"/>
    <cellStyle name="Normal 2 2 17 53" xfId="9201"/>
    <cellStyle name="Normal 2 2 17 54" xfId="9416"/>
    <cellStyle name="Normal 2 2 17 55" xfId="10151"/>
    <cellStyle name="Normal 2 2 17 56" xfId="10229"/>
    <cellStyle name="Normal 2 2 17 57" xfId="10091"/>
    <cellStyle name="Normal 2 2 17 58" xfId="10342"/>
    <cellStyle name="Normal 2 2 17 59" xfId="10568"/>
    <cellStyle name="Normal 2 2 17 6" xfId="645"/>
    <cellStyle name="Normal 2 2 17 60" xfId="10794"/>
    <cellStyle name="Normal 2 2 17 61" xfId="11020"/>
    <cellStyle name="Normal 2 2 17 62" xfId="11246"/>
    <cellStyle name="Normal 2 2 17 63" xfId="11472"/>
    <cellStyle name="Normal 2 2 17 64" xfId="11698"/>
    <cellStyle name="Normal 2 2 17 65" xfId="11924"/>
    <cellStyle name="Normal 2 2 17 66" xfId="12150"/>
    <cellStyle name="Normal 2 2 17 67" xfId="12376"/>
    <cellStyle name="Normal 2 2 17 68" xfId="12602"/>
    <cellStyle name="Normal 2 2 17 69" xfId="12828"/>
    <cellStyle name="Normal 2 2 17 7" xfId="930"/>
    <cellStyle name="Normal 2 2 17 70" xfId="13054"/>
    <cellStyle name="Normal 2 2 17 71" xfId="13280"/>
    <cellStyle name="Normal 2 2 17 72" xfId="13506"/>
    <cellStyle name="Normal 2 2 17 73" xfId="13732"/>
    <cellStyle name="Normal 2 2 17 74" xfId="13958"/>
    <cellStyle name="Normal 2 2 17 75" xfId="14184"/>
    <cellStyle name="Normal 2 2 17 76" xfId="14410"/>
    <cellStyle name="Normal 2 2 17 77" xfId="14636"/>
    <cellStyle name="Normal 2 2 17 78" xfId="14862"/>
    <cellStyle name="Normal 2 2 17 79" xfId="15088"/>
    <cellStyle name="Normal 2 2 17 8" xfId="1079"/>
    <cellStyle name="Normal 2 2 17 80" xfId="15314"/>
    <cellStyle name="Normal 2 2 17 81" xfId="15540"/>
    <cellStyle name="Normal 2 2 17 82" xfId="15766"/>
    <cellStyle name="Normal 2 2 17 83" xfId="15990"/>
    <cellStyle name="Normal 2 2 17 84" xfId="16213"/>
    <cellStyle name="Normal 2 2 17 85" xfId="16433"/>
    <cellStyle name="Normal 2 2 17 86" xfId="16648"/>
    <cellStyle name="Normal 2 2 17 9" xfId="1228"/>
    <cellStyle name="Normal 2 2 18" xfId="32"/>
    <cellStyle name="Normal 2 2 18 10" xfId="1694"/>
    <cellStyle name="Normal 2 2 18 11" xfId="1843"/>
    <cellStyle name="Normal 2 2 18 12" xfId="1992"/>
    <cellStyle name="Normal 2 2 18 13" xfId="2141"/>
    <cellStyle name="Normal 2 2 18 14" xfId="2290"/>
    <cellStyle name="Normal 2 2 18 15" xfId="2439"/>
    <cellStyle name="Normal 2 2 18 16" xfId="2588"/>
    <cellStyle name="Normal 2 2 18 17" xfId="2737"/>
    <cellStyle name="Normal 2 2 18 18" xfId="2886"/>
    <cellStyle name="Normal 2 2 18 19" xfId="3035"/>
    <cellStyle name="Normal 2 2 18 2" xfId="221"/>
    <cellStyle name="Normal 2 2 18 20" xfId="3183"/>
    <cellStyle name="Normal 2 2 18 21" xfId="3332"/>
    <cellStyle name="Normal 2 2 18 22" xfId="3481"/>
    <cellStyle name="Normal 2 2 18 23" xfId="3629"/>
    <cellStyle name="Normal 2 2 18 24" xfId="3776"/>
    <cellStyle name="Normal 2 2 18 25" xfId="3922"/>
    <cellStyle name="Normal 2 2 18 26" xfId="4062"/>
    <cellStyle name="Normal 2 2 18 27" xfId="4193"/>
    <cellStyle name="Normal 2 2 18 28" xfId="4020"/>
    <cellStyle name="Normal 2 2 18 29" xfId="4375"/>
    <cellStyle name="Normal 2 2 18 3" xfId="433"/>
    <cellStyle name="Normal 2 2 18 30" xfId="4503"/>
    <cellStyle name="Normal 2 2 18 31" xfId="4575"/>
    <cellStyle name="Normal 2 2 18 32" xfId="4749"/>
    <cellStyle name="Normal 2 2 18 33" xfId="4975"/>
    <cellStyle name="Normal 2 2 18 34" xfId="5201"/>
    <cellStyle name="Normal 2 2 18 35" xfId="5427"/>
    <cellStyle name="Normal 2 2 18 36" xfId="5653"/>
    <cellStyle name="Normal 2 2 18 37" xfId="5879"/>
    <cellStyle name="Normal 2 2 18 38" xfId="6105"/>
    <cellStyle name="Normal 2 2 18 39" xfId="6331"/>
    <cellStyle name="Normal 2 2 18 4" xfId="541"/>
    <cellStyle name="Normal 2 2 18 40" xfId="6557"/>
    <cellStyle name="Normal 2 2 18 41" xfId="6783"/>
    <cellStyle name="Normal 2 2 18 42" xfId="7009"/>
    <cellStyle name="Normal 2 2 18 43" xfId="7235"/>
    <cellStyle name="Normal 2 2 18 44" xfId="7461"/>
    <cellStyle name="Normal 2 2 18 45" xfId="7687"/>
    <cellStyle name="Normal 2 2 18 46" xfId="7913"/>
    <cellStyle name="Normal 2 2 18 47" xfId="8139"/>
    <cellStyle name="Normal 2 2 18 48" xfId="8365"/>
    <cellStyle name="Normal 2 2 18 49" xfId="8590"/>
    <cellStyle name="Normal 2 2 18 5" xfId="949"/>
    <cellStyle name="Normal 2 2 18 50" xfId="8814"/>
    <cellStyle name="Normal 2 2 18 51" xfId="9036"/>
    <cellStyle name="Normal 2 2 18 52" xfId="9255"/>
    <cellStyle name="Normal 2 2 18 53" xfId="9467"/>
    <cellStyle name="Normal 2 2 18 54" xfId="9665"/>
    <cellStyle name="Normal 2 2 18 55" xfId="10153"/>
    <cellStyle name="Normal 2 2 18 56" xfId="10225"/>
    <cellStyle name="Normal 2 2 18 57" xfId="10399"/>
    <cellStyle name="Normal 2 2 18 58" xfId="10625"/>
    <cellStyle name="Normal 2 2 18 59" xfId="10851"/>
    <cellStyle name="Normal 2 2 18 6" xfId="1098"/>
    <cellStyle name="Normal 2 2 18 60" xfId="11077"/>
    <cellStyle name="Normal 2 2 18 61" xfId="11303"/>
    <cellStyle name="Normal 2 2 18 62" xfId="11529"/>
    <cellStyle name="Normal 2 2 18 63" xfId="11755"/>
    <cellStyle name="Normal 2 2 18 64" xfId="11981"/>
    <cellStyle name="Normal 2 2 18 65" xfId="12207"/>
    <cellStyle name="Normal 2 2 18 66" xfId="12433"/>
    <cellStyle name="Normal 2 2 18 67" xfId="12659"/>
    <cellStyle name="Normal 2 2 18 68" xfId="12885"/>
    <cellStyle name="Normal 2 2 18 69" xfId="13111"/>
    <cellStyle name="Normal 2 2 18 7" xfId="1247"/>
    <cellStyle name="Normal 2 2 18 70" xfId="13337"/>
    <cellStyle name="Normal 2 2 18 71" xfId="13563"/>
    <cellStyle name="Normal 2 2 18 72" xfId="13789"/>
    <cellStyle name="Normal 2 2 18 73" xfId="14015"/>
    <cellStyle name="Normal 2 2 18 74" xfId="14241"/>
    <cellStyle name="Normal 2 2 18 75" xfId="14467"/>
    <cellStyle name="Normal 2 2 18 76" xfId="14693"/>
    <cellStyle name="Normal 2 2 18 77" xfId="14919"/>
    <cellStyle name="Normal 2 2 18 78" xfId="15145"/>
    <cellStyle name="Normal 2 2 18 79" xfId="15371"/>
    <cellStyle name="Normal 2 2 18 8" xfId="1396"/>
    <cellStyle name="Normal 2 2 18 80" xfId="15597"/>
    <cellStyle name="Normal 2 2 18 81" xfId="15822"/>
    <cellStyle name="Normal 2 2 18 82" xfId="16046"/>
    <cellStyle name="Normal 2 2 18 83" xfId="16268"/>
    <cellStyle name="Normal 2 2 18 84" xfId="16487"/>
    <cellStyle name="Normal 2 2 18 85" xfId="16699"/>
    <cellStyle name="Normal 2 2 18 86" xfId="16897"/>
    <cellStyle name="Normal 2 2 18 9" xfId="1545"/>
    <cellStyle name="Normal 2 2 19" xfId="33"/>
    <cellStyle name="Normal 2 2 19 10" xfId="1351"/>
    <cellStyle name="Normal 2 2 19 11" xfId="1500"/>
    <cellStyle name="Normal 2 2 19 12" xfId="1649"/>
    <cellStyle name="Normal 2 2 19 13" xfId="1798"/>
    <cellStyle name="Normal 2 2 19 14" xfId="1947"/>
    <cellStyle name="Normal 2 2 19 15" xfId="2096"/>
    <cellStyle name="Normal 2 2 19 16" xfId="2245"/>
    <cellStyle name="Normal 2 2 19 17" xfId="2394"/>
    <cellStyle name="Normal 2 2 19 18" xfId="2543"/>
    <cellStyle name="Normal 2 2 19 19" xfId="2692"/>
    <cellStyle name="Normal 2 2 19 2" xfId="222"/>
    <cellStyle name="Normal 2 2 19 20" xfId="2841"/>
    <cellStyle name="Normal 2 2 19 21" xfId="2990"/>
    <cellStyle name="Normal 2 2 19 22" xfId="3138"/>
    <cellStyle name="Normal 2 2 19 23" xfId="3287"/>
    <cellStyle name="Normal 2 2 19 24" xfId="3436"/>
    <cellStyle name="Normal 2 2 19 25" xfId="3584"/>
    <cellStyle name="Normal 2 2 19 26" xfId="3732"/>
    <cellStyle name="Normal 2 2 19 27" xfId="3878"/>
    <cellStyle name="Normal 2 2 19 28" xfId="4301"/>
    <cellStyle name="Normal 2 2 19 29" xfId="4174"/>
    <cellStyle name="Normal 2 2 19 3" xfId="435"/>
    <cellStyle name="Normal 2 2 19 30" xfId="4505"/>
    <cellStyle name="Normal 2 2 19 31" xfId="4571"/>
    <cellStyle name="Normal 2 2 19 32" xfId="4447"/>
    <cellStyle name="Normal 2 2 19 33" xfId="4681"/>
    <cellStyle name="Normal 2 2 19 34" xfId="4907"/>
    <cellStyle name="Normal 2 2 19 35" xfId="5133"/>
    <cellStyle name="Normal 2 2 19 36" xfId="5359"/>
    <cellStyle name="Normal 2 2 19 37" xfId="5585"/>
    <cellStyle name="Normal 2 2 19 38" xfId="5811"/>
    <cellStyle name="Normal 2 2 19 39" xfId="6037"/>
    <cellStyle name="Normal 2 2 19 4" xfId="537"/>
    <cellStyle name="Normal 2 2 19 40" xfId="6263"/>
    <cellStyle name="Normal 2 2 19 41" xfId="6489"/>
    <cellStyle name="Normal 2 2 19 42" xfId="6715"/>
    <cellStyle name="Normal 2 2 19 43" xfId="6941"/>
    <cellStyle name="Normal 2 2 19 44" xfId="7167"/>
    <cellStyle name="Normal 2 2 19 45" xfId="7393"/>
    <cellStyle name="Normal 2 2 19 46" xfId="7619"/>
    <cellStyle name="Normal 2 2 19 47" xfId="7845"/>
    <cellStyle name="Normal 2 2 19 48" xfId="8071"/>
    <cellStyle name="Normal 2 2 19 49" xfId="8297"/>
    <cellStyle name="Normal 2 2 19 5" xfId="790"/>
    <cellStyle name="Normal 2 2 19 50" xfId="8523"/>
    <cellStyle name="Normal 2 2 19 51" xfId="8747"/>
    <cellStyle name="Normal 2 2 19 52" xfId="8970"/>
    <cellStyle name="Normal 2 2 19 53" xfId="9191"/>
    <cellStyle name="Normal 2 2 19 54" xfId="9407"/>
    <cellStyle name="Normal 2 2 19 55" xfId="10155"/>
    <cellStyle name="Normal 2 2 19 56" xfId="10221"/>
    <cellStyle name="Normal 2 2 19 57" xfId="10097"/>
    <cellStyle name="Normal 2 2 19 58" xfId="10331"/>
    <cellStyle name="Normal 2 2 19 59" xfId="10557"/>
    <cellStyle name="Normal 2 2 19 6" xfId="641"/>
    <cellStyle name="Normal 2 2 19 60" xfId="10783"/>
    <cellStyle name="Normal 2 2 19 61" xfId="11009"/>
    <cellStyle name="Normal 2 2 19 62" xfId="11235"/>
    <cellStyle name="Normal 2 2 19 63" xfId="11461"/>
    <cellStyle name="Normal 2 2 19 64" xfId="11687"/>
    <cellStyle name="Normal 2 2 19 65" xfId="11913"/>
    <cellStyle name="Normal 2 2 19 66" xfId="12139"/>
    <cellStyle name="Normal 2 2 19 67" xfId="12365"/>
    <cellStyle name="Normal 2 2 19 68" xfId="12591"/>
    <cellStyle name="Normal 2 2 19 69" xfId="12817"/>
    <cellStyle name="Normal 2 2 19 7" xfId="904"/>
    <cellStyle name="Normal 2 2 19 70" xfId="13043"/>
    <cellStyle name="Normal 2 2 19 71" xfId="13269"/>
    <cellStyle name="Normal 2 2 19 72" xfId="13495"/>
    <cellStyle name="Normal 2 2 19 73" xfId="13721"/>
    <cellStyle name="Normal 2 2 19 74" xfId="13947"/>
    <cellStyle name="Normal 2 2 19 75" xfId="14173"/>
    <cellStyle name="Normal 2 2 19 76" xfId="14399"/>
    <cellStyle name="Normal 2 2 19 77" xfId="14625"/>
    <cellStyle name="Normal 2 2 19 78" xfId="14851"/>
    <cellStyle name="Normal 2 2 19 79" xfId="15077"/>
    <cellStyle name="Normal 2 2 19 8" xfId="1053"/>
    <cellStyle name="Normal 2 2 19 80" xfId="15303"/>
    <cellStyle name="Normal 2 2 19 81" xfId="15529"/>
    <cellStyle name="Normal 2 2 19 82" xfId="15755"/>
    <cellStyle name="Normal 2 2 19 83" xfId="15979"/>
    <cellStyle name="Normal 2 2 19 84" xfId="16202"/>
    <cellStyle name="Normal 2 2 19 85" xfId="16423"/>
    <cellStyle name="Normal 2 2 19 86" xfId="16639"/>
    <cellStyle name="Normal 2 2 19 9" xfId="1202"/>
    <cellStyle name="Normal 2 2 2" xfId="34"/>
    <cellStyle name="Normal 2 2 2 10" xfId="1693"/>
    <cellStyle name="Normal 2 2 2 11" xfId="1842"/>
    <cellStyle name="Normal 2 2 2 12" xfId="1991"/>
    <cellStyle name="Normal 2 2 2 13" xfId="2140"/>
    <cellStyle name="Normal 2 2 2 14" xfId="2289"/>
    <cellStyle name="Normal 2 2 2 15" xfId="2438"/>
    <cellStyle name="Normal 2 2 2 16" xfId="2587"/>
    <cellStyle name="Normal 2 2 2 17" xfId="2736"/>
    <cellStyle name="Normal 2 2 2 18" xfId="2885"/>
    <cellStyle name="Normal 2 2 2 19" xfId="3034"/>
    <cellStyle name="Normal 2 2 2 2" xfId="223"/>
    <cellStyle name="Normal 2 2 2 20" xfId="3182"/>
    <cellStyle name="Normal 2 2 2 21" xfId="3331"/>
    <cellStyle name="Normal 2 2 2 22" xfId="3480"/>
    <cellStyle name="Normal 2 2 2 23" xfId="3628"/>
    <cellStyle name="Normal 2 2 2 24" xfId="3775"/>
    <cellStyle name="Normal 2 2 2 25" xfId="3921"/>
    <cellStyle name="Normal 2 2 2 26" xfId="4061"/>
    <cellStyle name="Normal 2 2 2 27" xfId="4192"/>
    <cellStyle name="Normal 2 2 2 28" xfId="4042"/>
    <cellStyle name="Normal 2 2 2 29" xfId="4374"/>
    <cellStyle name="Normal 2 2 2 3" xfId="437"/>
    <cellStyle name="Normal 2 2 2 30" xfId="4507"/>
    <cellStyle name="Normal 2 2 2 31" xfId="4567"/>
    <cellStyle name="Normal 2 2 2 32" xfId="4451"/>
    <cellStyle name="Normal 2 2 2 33" xfId="4673"/>
    <cellStyle name="Normal 2 2 2 34" xfId="4899"/>
    <cellStyle name="Normal 2 2 2 35" xfId="5125"/>
    <cellStyle name="Normal 2 2 2 36" xfId="5351"/>
    <cellStyle name="Normal 2 2 2 37" xfId="5577"/>
    <cellStyle name="Normal 2 2 2 38" xfId="5803"/>
    <cellStyle name="Normal 2 2 2 39" xfId="6029"/>
    <cellStyle name="Normal 2 2 2 4" xfId="533"/>
    <cellStyle name="Normal 2 2 2 40" xfId="6255"/>
    <cellStyle name="Normal 2 2 2 41" xfId="6481"/>
    <cellStyle name="Normal 2 2 2 42" xfId="6707"/>
    <cellStyle name="Normal 2 2 2 43" xfId="6933"/>
    <cellStyle name="Normal 2 2 2 44" xfId="7159"/>
    <cellStyle name="Normal 2 2 2 45" xfId="7385"/>
    <cellStyle name="Normal 2 2 2 46" xfId="7611"/>
    <cellStyle name="Normal 2 2 2 47" xfId="7837"/>
    <cellStyle name="Normal 2 2 2 48" xfId="8063"/>
    <cellStyle name="Normal 2 2 2 49" xfId="8289"/>
    <cellStyle name="Normal 2 2 2 5" xfId="948"/>
    <cellStyle name="Normal 2 2 2 50" xfId="8515"/>
    <cellStyle name="Normal 2 2 2 51" xfId="8739"/>
    <cellStyle name="Normal 2 2 2 52" xfId="8962"/>
    <cellStyle name="Normal 2 2 2 53" xfId="9183"/>
    <cellStyle name="Normal 2 2 2 54" xfId="9400"/>
    <cellStyle name="Normal 2 2 2 55" xfId="10157"/>
    <cellStyle name="Normal 2 2 2 56" xfId="10217"/>
    <cellStyle name="Normal 2 2 2 57" xfId="10101"/>
    <cellStyle name="Normal 2 2 2 58" xfId="10323"/>
    <cellStyle name="Normal 2 2 2 59" xfId="10549"/>
    <cellStyle name="Normal 2 2 2 6" xfId="1097"/>
    <cellStyle name="Normal 2 2 2 60" xfId="10775"/>
    <cellStyle name="Normal 2 2 2 61" xfId="11001"/>
    <cellStyle name="Normal 2 2 2 62" xfId="11227"/>
    <cellStyle name="Normal 2 2 2 63" xfId="11453"/>
    <cellStyle name="Normal 2 2 2 64" xfId="11679"/>
    <cellStyle name="Normal 2 2 2 65" xfId="11905"/>
    <cellStyle name="Normal 2 2 2 66" xfId="12131"/>
    <cellStyle name="Normal 2 2 2 67" xfId="12357"/>
    <cellStyle name="Normal 2 2 2 68" xfId="12583"/>
    <cellStyle name="Normal 2 2 2 69" xfId="12809"/>
    <cellStyle name="Normal 2 2 2 7" xfId="1246"/>
    <cellStyle name="Normal 2 2 2 70" xfId="13035"/>
    <cellStyle name="Normal 2 2 2 71" xfId="13261"/>
    <cellStyle name="Normal 2 2 2 72" xfId="13487"/>
    <cellStyle name="Normal 2 2 2 73" xfId="13713"/>
    <cellStyle name="Normal 2 2 2 74" xfId="13939"/>
    <cellStyle name="Normal 2 2 2 75" xfId="14165"/>
    <cellStyle name="Normal 2 2 2 76" xfId="14391"/>
    <cellStyle name="Normal 2 2 2 77" xfId="14617"/>
    <cellStyle name="Normal 2 2 2 78" xfId="14843"/>
    <cellStyle name="Normal 2 2 2 79" xfId="15069"/>
    <cellStyle name="Normal 2 2 2 8" xfId="1395"/>
    <cellStyle name="Normal 2 2 2 80" xfId="15295"/>
    <cellStyle name="Normal 2 2 2 81" xfId="15521"/>
    <cellStyle name="Normal 2 2 2 82" xfId="15747"/>
    <cellStyle name="Normal 2 2 2 83" xfId="15971"/>
    <cellStyle name="Normal 2 2 2 84" xfId="16194"/>
    <cellStyle name="Normal 2 2 2 85" xfId="16415"/>
    <cellStyle name="Normal 2 2 2 86" xfId="16632"/>
    <cellStyle name="Normal 2 2 2 9" xfId="1544"/>
    <cellStyle name="Normal 2 2 20" xfId="35"/>
    <cellStyle name="Normal 2 2 20 10" xfId="1376"/>
    <cellStyle name="Normal 2 2 20 11" xfId="1525"/>
    <cellStyle name="Normal 2 2 20 12" xfId="1674"/>
    <cellStyle name="Normal 2 2 20 13" xfId="1823"/>
    <cellStyle name="Normal 2 2 20 14" xfId="1972"/>
    <cellStyle name="Normal 2 2 20 15" xfId="2121"/>
    <cellStyle name="Normal 2 2 20 16" xfId="2270"/>
    <cellStyle name="Normal 2 2 20 17" xfId="2419"/>
    <cellStyle name="Normal 2 2 20 18" xfId="2568"/>
    <cellStyle name="Normal 2 2 20 19" xfId="2717"/>
    <cellStyle name="Normal 2 2 20 2" xfId="224"/>
    <cellStyle name="Normal 2 2 20 20" xfId="2866"/>
    <cellStyle name="Normal 2 2 20 21" xfId="3015"/>
    <cellStyle name="Normal 2 2 20 22" xfId="3163"/>
    <cellStyle name="Normal 2 2 20 23" xfId="3312"/>
    <cellStyle name="Normal 2 2 20 24" xfId="3461"/>
    <cellStyle name="Normal 2 2 20 25" xfId="3609"/>
    <cellStyle name="Normal 2 2 20 26" xfId="3756"/>
    <cellStyle name="Normal 2 2 20 27" xfId="3902"/>
    <cellStyle name="Normal 2 2 20 28" xfId="4300"/>
    <cellStyle name="Normal 2 2 20 29" xfId="4155"/>
    <cellStyle name="Normal 2 2 20 3" xfId="439"/>
    <cellStyle name="Normal 2 2 20 30" xfId="4509"/>
    <cellStyle name="Normal 2 2 20 31" xfId="4563"/>
    <cellStyle name="Normal 2 2 20 32" xfId="4455"/>
    <cellStyle name="Normal 2 2 20 33" xfId="4665"/>
    <cellStyle name="Normal 2 2 20 34" xfId="4891"/>
    <cellStyle name="Normal 2 2 20 35" xfId="5117"/>
    <cellStyle name="Normal 2 2 20 36" xfId="5343"/>
    <cellStyle name="Normal 2 2 20 37" xfId="5569"/>
    <cellStyle name="Normal 2 2 20 38" xfId="5795"/>
    <cellStyle name="Normal 2 2 20 39" xfId="6021"/>
    <cellStyle name="Normal 2 2 20 4" xfId="529"/>
    <cellStyle name="Normal 2 2 20 40" xfId="6247"/>
    <cellStyle name="Normal 2 2 20 41" xfId="6473"/>
    <cellStyle name="Normal 2 2 20 42" xfId="6699"/>
    <cellStyle name="Normal 2 2 20 43" xfId="6925"/>
    <cellStyle name="Normal 2 2 20 44" xfId="7151"/>
    <cellStyle name="Normal 2 2 20 45" xfId="7377"/>
    <cellStyle name="Normal 2 2 20 46" xfId="7603"/>
    <cellStyle name="Normal 2 2 20 47" xfId="7829"/>
    <cellStyle name="Normal 2 2 20 48" xfId="8055"/>
    <cellStyle name="Normal 2 2 20 49" xfId="8281"/>
    <cellStyle name="Normal 2 2 20 5" xfId="788"/>
    <cellStyle name="Normal 2 2 20 50" xfId="8507"/>
    <cellStyle name="Normal 2 2 20 51" xfId="8731"/>
    <cellStyle name="Normal 2 2 20 52" xfId="8955"/>
    <cellStyle name="Normal 2 2 20 53" xfId="9176"/>
    <cellStyle name="Normal 2 2 20 54" xfId="9393"/>
    <cellStyle name="Normal 2 2 20 55" xfId="10159"/>
    <cellStyle name="Normal 2 2 20 56" xfId="10213"/>
    <cellStyle name="Normal 2 2 20 57" xfId="10105"/>
    <cellStyle name="Normal 2 2 20 58" xfId="10315"/>
    <cellStyle name="Normal 2 2 20 59" xfId="10541"/>
    <cellStyle name="Normal 2 2 20 6" xfId="637"/>
    <cellStyle name="Normal 2 2 20 60" xfId="10767"/>
    <cellStyle name="Normal 2 2 20 61" xfId="10993"/>
    <cellStyle name="Normal 2 2 20 62" xfId="11219"/>
    <cellStyle name="Normal 2 2 20 63" xfId="11445"/>
    <cellStyle name="Normal 2 2 20 64" xfId="11671"/>
    <cellStyle name="Normal 2 2 20 65" xfId="11897"/>
    <cellStyle name="Normal 2 2 20 66" xfId="12123"/>
    <cellStyle name="Normal 2 2 20 67" xfId="12349"/>
    <cellStyle name="Normal 2 2 20 68" xfId="12575"/>
    <cellStyle name="Normal 2 2 20 69" xfId="12801"/>
    <cellStyle name="Normal 2 2 20 7" xfId="929"/>
    <cellStyle name="Normal 2 2 20 70" xfId="13027"/>
    <cellStyle name="Normal 2 2 20 71" xfId="13253"/>
    <cellStyle name="Normal 2 2 20 72" xfId="13479"/>
    <cellStyle name="Normal 2 2 20 73" xfId="13705"/>
    <cellStyle name="Normal 2 2 20 74" xfId="13931"/>
    <cellStyle name="Normal 2 2 20 75" xfId="14157"/>
    <cellStyle name="Normal 2 2 20 76" xfId="14383"/>
    <cellStyle name="Normal 2 2 20 77" xfId="14609"/>
    <cellStyle name="Normal 2 2 20 78" xfId="14835"/>
    <cellStyle name="Normal 2 2 20 79" xfId="15061"/>
    <cellStyle name="Normal 2 2 20 8" xfId="1078"/>
    <cellStyle name="Normal 2 2 20 80" xfId="15287"/>
    <cellStyle name="Normal 2 2 20 81" xfId="15513"/>
    <cellStyle name="Normal 2 2 20 82" xfId="15739"/>
    <cellStyle name="Normal 2 2 20 83" xfId="15963"/>
    <cellStyle name="Normal 2 2 20 84" xfId="16187"/>
    <cellStyle name="Normal 2 2 20 85" xfId="16408"/>
    <cellStyle name="Normal 2 2 20 86" xfId="16625"/>
    <cellStyle name="Normal 2 2 20 9" xfId="1227"/>
    <cellStyle name="Normal 2 2 21" xfId="36"/>
    <cellStyle name="Normal 2 2 21 10" xfId="1692"/>
    <cellStyle name="Normal 2 2 21 11" xfId="1841"/>
    <cellStyle name="Normal 2 2 21 12" xfId="1990"/>
    <cellStyle name="Normal 2 2 21 13" xfId="2139"/>
    <cellStyle name="Normal 2 2 21 14" xfId="2288"/>
    <cellStyle name="Normal 2 2 21 15" xfId="2437"/>
    <cellStyle name="Normal 2 2 21 16" xfId="2586"/>
    <cellStyle name="Normal 2 2 21 17" xfId="2735"/>
    <cellStyle name="Normal 2 2 21 18" xfId="2884"/>
    <cellStyle name="Normal 2 2 21 19" xfId="3033"/>
    <cellStyle name="Normal 2 2 21 2" xfId="225"/>
    <cellStyle name="Normal 2 2 21 20" xfId="3181"/>
    <cellStyle name="Normal 2 2 21 21" xfId="3330"/>
    <cellStyle name="Normal 2 2 21 22" xfId="3479"/>
    <cellStyle name="Normal 2 2 21 23" xfId="3627"/>
    <cellStyle name="Normal 2 2 21 24" xfId="3774"/>
    <cellStyle name="Normal 2 2 21 25" xfId="3920"/>
    <cellStyle name="Normal 2 2 21 26" xfId="4060"/>
    <cellStyle name="Normal 2 2 21 27" xfId="4191"/>
    <cellStyle name="Normal 2 2 21 28" xfId="3935"/>
    <cellStyle name="Normal 2 2 21 29" xfId="4373"/>
    <cellStyle name="Normal 2 2 21 3" xfId="441"/>
    <cellStyle name="Normal 2 2 21 30" xfId="4511"/>
    <cellStyle name="Normal 2 2 21 31" xfId="4558"/>
    <cellStyle name="Normal 2 2 21 32" xfId="4465"/>
    <cellStyle name="Normal 2 2 21 33" xfId="4646"/>
    <cellStyle name="Normal 2 2 21 34" xfId="4872"/>
    <cellStyle name="Normal 2 2 21 35" xfId="5098"/>
    <cellStyle name="Normal 2 2 21 36" xfId="5324"/>
    <cellStyle name="Normal 2 2 21 37" xfId="5550"/>
    <cellStyle name="Normal 2 2 21 38" xfId="5776"/>
    <cellStyle name="Normal 2 2 21 39" xfId="6002"/>
    <cellStyle name="Normal 2 2 21 4" xfId="526"/>
    <cellStyle name="Normal 2 2 21 40" xfId="6228"/>
    <cellStyle name="Normal 2 2 21 41" xfId="6454"/>
    <cellStyle name="Normal 2 2 21 42" xfId="6680"/>
    <cellStyle name="Normal 2 2 21 43" xfId="6906"/>
    <cellStyle name="Normal 2 2 21 44" xfId="7132"/>
    <cellStyle name="Normal 2 2 21 45" xfId="7358"/>
    <cellStyle name="Normal 2 2 21 46" xfId="7584"/>
    <cellStyle name="Normal 2 2 21 47" xfId="7810"/>
    <cellStyle name="Normal 2 2 21 48" xfId="8036"/>
    <cellStyle name="Normal 2 2 21 49" xfId="8262"/>
    <cellStyle name="Normal 2 2 21 5" xfId="947"/>
    <cellStyle name="Normal 2 2 21 50" xfId="8488"/>
    <cellStyle name="Normal 2 2 21 51" xfId="8712"/>
    <cellStyle name="Normal 2 2 21 52" xfId="8936"/>
    <cellStyle name="Normal 2 2 21 53" xfId="9157"/>
    <cellStyle name="Normal 2 2 21 54" xfId="9375"/>
    <cellStyle name="Normal 2 2 21 55" xfId="10161"/>
    <cellStyle name="Normal 2 2 21 56" xfId="10208"/>
    <cellStyle name="Normal 2 2 21 57" xfId="10115"/>
    <cellStyle name="Normal 2 2 21 58" xfId="10296"/>
    <cellStyle name="Normal 2 2 21 59" xfId="10522"/>
    <cellStyle name="Normal 2 2 21 6" xfId="1096"/>
    <cellStyle name="Normal 2 2 21 60" xfId="10748"/>
    <cellStyle name="Normal 2 2 21 61" xfId="10974"/>
    <cellStyle name="Normal 2 2 21 62" xfId="11200"/>
    <cellStyle name="Normal 2 2 21 63" xfId="11426"/>
    <cellStyle name="Normal 2 2 21 64" xfId="11652"/>
    <cellStyle name="Normal 2 2 21 65" xfId="11878"/>
    <cellStyle name="Normal 2 2 21 66" xfId="12104"/>
    <cellStyle name="Normal 2 2 21 67" xfId="12330"/>
    <cellStyle name="Normal 2 2 21 68" xfId="12556"/>
    <cellStyle name="Normal 2 2 21 69" xfId="12782"/>
    <cellStyle name="Normal 2 2 21 7" xfId="1245"/>
    <cellStyle name="Normal 2 2 21 70" xfId="13008"/>
    <cellStyle name="Normal 2 2 21 71" xfId="13234"/>
    <cellStyle name="Normal 2 2 21 72" xfId="13460"/>
    <cellStyle name="Normal 2 2 21 73" xfId="13686"/>
    <cellStyle name="Normal 2 2 21 74" xfId="13912"/>
    <cellStyle name="Normal 2 2 21 75" xfId="14138"/>
    <cellStyle name="Normal 2 2 21 76" xfId="14364"/>
    <cellStyle name="Normal 2 2 21 77" xfId="14590"/>
    <cellStyle name="Normal 2 2 21 78" xfId="14816"/>
    <cellStyle name="Normal 2 2 21 79" xfId="15042"/>
    <cellStyle name="Normal 2 2 21 8" xfId="1394"/>
    <cellStyle name="Normal 2 2 21 80" xfId="15268"/>
    <cellStyle name="Normal 2 2 21 81" xfId="15494"/>
    <cellStyle name="Normal 2 2 21 82" xfId="15720"/>
    <cellStyle name="Normal 2 2 21 83" xfId="15944"/>
    <cellStyle name="Normal 2 2 21 84" xfId="16168"/>
    <cellStyle name="Normal 2 2 21 85" xfId="16389"/>
    <cellStyle name="Normal 2 2 21 86" xfId="16607"/>
    <cellStyle name="Normal 2 2 21 9" xfId="1543"/>
    <cellStyle name="Normal 2 2 22" xfId="37"/>
    <cellStyle name="Normal 2 2 22 10" xfId="1261"/>
    <cellStyle name="Normal 2 2 22 11" xfId="1410"/>
    <cellStyle name="Normal 2 2 22 12" xfId="1559"/>
    <cellStyle name="Normal 2 2 22 13" xfId="1708"/>
    <cellStyle name="Normal 2 2 22 14" xfId="1857"/>
    <cellStyle name="Normal 2 2 22 15" xfId="2006"/>
    <cellStyle name="Normal 2 2 22 16" xfId="2155"/>
    <cellStyle name="Normal 2 2 22 17" xfId="2304"/>
    <cellStyle name="Normal 2 2 22 18" xfId="2453"/>
    <cellStyle name="Normal 2 2 22 19" xfId="2602"/>
    <cellStyle name="Normal 2 2 22 2" xfId="226"/>
    <cellStyle name="Normal 2 2 22 20" xfId="2751"/>
    <cellStyle name="Normal 2 2 22 21" xfId="2900"/>
    <cellStyle name="Normal 2 2 22 22" xfId="3048"/>
    <cellStyle name="Normal 2 2 22 23" xfId="3197"/>
    <cellStyle name="Normal 2 2 22 24" xfId="3346"/>
    <cellStyle name="Normal 2 2 22 25" xfId="3495"/>
    <cellStyle name="Normal 2 2 22 26" xfId="3643"/>
    <cellStyle name="Normal 2 2 22 27" xfId="3790"/>
    <cellStyle name="Normal 2 2 22 28" xfId="4299"/>
    <cellStyle name="Normal 2 2 22 29" xfId="4173"/>
    <cellStyle name="Normal 2 2 22 3" xfId="443"/>
    <cellStyle name="Normal 2 2 22 30" xfId="4513"/>
    <cellStyle name="Normal 2 2 22 31" xfId="4554"/>
    <cellStyle name="Normal 2 2 22 32" xfId="4471"/>
    <cellStyle name="Normal 2 2 22 33" xfId="4802"/>
    <cellStyle name="Normal 2 2 22 34" xfId="5028"/>
    <cellStyle name="Normal 2 2 22 35" xfId="5254"/>
    <cellStyle name="Normal 2 2 22 36" xfId="5480"/>
    <cellStyle name="Normal 2 2 22 37" xfId="5706"/>
    <cellStyle name="Normal 2 2 22 38" xfId="5932"/>
    <cellStyle name="Normal 2 2 22 39" xfId="6158"/>
    <cellStyle name="Normal 2 2 22 4" xfId="522"/>
    <cellStyle name="Normal 2 2 22 40" xfId="6384"/>
    <cellStyle name="Normal 2 2 22 41" xfId="6610"/>
    <cellStyle name="Normal 2 2 22 42" xfId="6836"/>
    <cellStyle name="Normal 2 2 22 43" xfId="7062"/>
    <cellStyle name="Normal 2 2 22 44" xfId="7288"/>
    <cellStyle name="Normal 2 2 22 45" xfId="7514"/>
    <cellStyle name="Normal 2 2 22 46" xfId="7740"/>
    <cellStyle name="Normal 2 2 22 47" xfId="7966"/>
    <cellStyle name="Normal 2 2 22 48" xfId="8192"/>
    <cellStyle name="Normal 2 2 22 49" xfId="8418"/>
    <cellStyle name="Normal 2 2 22 5" xfId="786"/>
    <cellStyle name="Normal 2 2 22 50" xfId="8643"/>
    <cellStyle name="Normal 2 2 22 51" xfId="8867"/>
    <cellStyle name="Normal 2 2 22 52" xfId="9089"/>
    <cellStyle name="Normal 2 2 22 53" xfId="9308"/>
    <cellStyle name="Normal 2 2 22 54" xfId="9520"/>
    <cellStyle name="Normal 2 2 22 55" xfId="10163"/>
    <cellStyle name="Normal 2 2 22 56" xfId="10204"/>
    <cellStyle name="Normal 2 2 22 57" xfId="10121"/>
    <cellStyle name="Normal 2 2 22 58" xfId="10452"/>
    <cellStyle name="Normal 2 2 22 59" xfId="10678"/>
    <cellStyle name="Normal 2 2 22 6" xfId="347"/>
    <cellStyle name="Normal 2 2 22 60" xfId="10904"/>
    <cellStyle name="Normal 2 2 22 61" xfId="11130"/>
    <cellStyle name="Normal 2 2 22 62" xfId="11356"/>
    <cellStyle name="Normal 2 2 22 63" xfId="11582"/>
    <cellStyle name="Normal 2 2 22 64" xfId="11808"/>
    <cellStyle name="Normal 2 2 22 65" xfId="12034"/>
    <cellStyle name="Normal 2 2 22 66" xfId="12260"/>
    <cellStyle name="Normal 2 2 22 67" xfId="12486"/>
    <cellStyle name="Normal 2 2 22 68" xfId="12712"/>
    <cellStyle name="Normal 2 2 22 69" xfId="12938"/>
    <cellStyle name="Normal 2 2 22 7" xfId="673"/>
    <cellStyle name="Normal 2 2 22 70" xfId="13164"/>
    <cellStyle name="Normal 2 2 22 71" xfId="13390"/>
    <cellStyle name="Normal 2 2 22 72" xfId="13616"/>
    <cellStyle name="Normal 2 2 22 73" xfId="13842"/>
    <cellStyle name="Normal 2 2 22 74" xfId="14068"/>
    <cellStyle name="Normal 2 2 22 75" xfId="14294"/>
    <cellStyle name="Normal 2 2 22 76" xfId="14520"/>
    <cellStyle name="Normal 2 2 22 77" xfId="14746"/>
    <cellStyle name="Normal 2 2 22 78" xfId="14972"/>
    <cellStyle name="Normal 2 2 22 79" xfId="15198"/>
    <cellStyle name="Normal 2 2 22 8" xfId="963"/>
    <cellStyle name="Normal 2 2 22 80" xfId="15424"/>
    <cellStyle name="Normal 2 2 22 81" xfId="15650"/>
    <cellStyle name="Normal 2 2 22 82" xfId="15875"/>
    <cellStyle name="Normal 2 2 22 83" xfId="16099"/>
    <cellStyle name="Normal 2 2 22 84" xfId="16321"/>
    <cellStyle name="Normal 2 2 22 85" xfId="16540"/>
    <cellStyle name="Normal 2 2 22 86" xfId="16752"/>
    <cellStyle name="Normal 2 2 22 9" xfId="1112"/>
    <cellStyle name="Normal 2 2 23" xfId="38"/>
    <cellStyle name="Normal 2 2 23 10" xfId="1691"/>
    <cellStyle name="Normal 2 2 23 11" xfId="1840"/>
    <cellStyle name="Normal 2 2 23 12" xfId="1989"/>
    <cellStyle name="Normal 2 2 23 13" xfId="2138"/>
    <cellStyle name="Normal 2 2 23 14" xfId="2287"/>
    <cellStyle name="Normal 2 2 23 15" xfId="2436"/>
    <cellStyle name="Normal 2 2 23 16" xfId="2585"/>
    <cellStyle name="Normal 2 2 23 17" xfId="2734"/>
    <cellStyle name="Normal 2 2 23 18" xfId="2883"/>
    <cellStyle name="Normal 2 2 23 19" xfId="3032"/>
    <cellStyle name="Normal 2 2 23 2" xfId="227"/>
    <cellStyle name="Normal 2 2 23 20" xfId="3180"/>
    <cellStyle name="Normal 2 2 23 21" xfId="3329"/>
    <cellStyle name="Normal 2 2 23 22" xfId="3478"/>
    <cellStyle name="Normal 2 2 23 23" xfId="3626"/>
    <cellStyle name="Normal 2 2 23 24" xfId="3773"/>
    <cellStyle name="Normal 2 2 23 25" xfId="3919"/>
    <cellStyle name="Normal 2 2 23 26" xfId="4059"/>
    <cellStyle name="Normal 2 2 23 27" xfId="4190"/>
    <cellStyle name="Normal 2 2 23 28" xfId="4019"/>
    <cellStyle name="Normal 2 2 23 29" xfId="4372"/>
    <cellStyle name="Normal 2 2 23 3" xfId="445"/>
    <cellStyle name="Normal 2 2 23 30" xfId="4515"/>
    <cellStyle name="Normal 2 2 23 31" xfId="4550"/>
    <cellStyle name="Normal 2 2 23 32" xfId="4479"/>
    <cellStyle name="Normal 2 2 23 33" xfId="4622"/>
    <cellStyle name="Normal 2 2 23 34" xfId="4848"/>
    <cellStyle name="Normal 2 2 23 35" xfId="5074"/>
    <cellStyle name="Normal 2 2 23 36" xfId="5300"/>
    <cellStyle name="Normal 2 2 23 37" xfId="5526"/>
    <cellStyle name="Normal 2 2 23 38" xfId="5752"/>
    <cellStyle name="Normal 2 2 23 39" xfId="5978"/>
    <cellStyle name="Normal 2 2 23 4" xfId="518"/>
    <cellStyle name="Normal 2 2 23 40" xfId="6204"/>
    <cellStyle name="Normal 2 2 23 41" xfId="6430"/>
    <cellStyle name="Normal 2 2 23 42" xfId="6656"/>
    <cellStyle name="Normal 2 2 23 43" xfId="6882"/>
    <cellStyle name="Normal 2 2 23 44" xfId="7108"/>
    <cellStyle name="Normal 2 2 23 45" xfId="7334"/>
    <cellStyle name="Normal 2 2 23 46" xfId="7560"/>
    <cellStyle name="Normal 2 2 23 47" xfId="7786"/>
    <cellStyle name="Normal 2 2 23 48" xfId="8012"/>
    <cellStyle name="Normal 2 2 23 49" xfId="8238"/>
    <cellStyle name="Normal 2 2 23 5" xfId="946"/>
    <cellStyle name="Normal 2 2 23 50" xfId="8464"/>
    <cellStyle name="Normal 2 2 23 51" xfId="8688"/>
    <cellStyle name="Normal 2 2 23 52" xfId="8912"/>
    <cellStyle name="Normal 2 2 23 53" xfId="9134"/>
    <cellStyle name="Normal 2 2 23 54" xfId="9353"/>
    <cellStyle name="Normal 2 2 23 55" xfId="10165"/>
    <cellStyle name="Normal 2 2 23 56" xfId="10200"/>
    <cellStyle name="Normal 2 2 23 57" xfId="10129"/>
    <cellStyle name="Normal 2 2 23 58" xfId="10272"/>
    <cellStyle name="Normal 2 2 23 59" xfId="10498"/>
    <cellStyle name="Normal 2 2 23 6" xfId="1095"/>
    <cellStyle name="Normal 2 2 23 60" xfId="10724"/>
    <cellStyle name="Normal 2 2 23 61" xfId="10950"/>
    <cellStyle name="Normal 2 2 23 62" xfId="11176"/>
    <cellStyle name="Normal 2 2 23 63" xfId="11402"/>
    <cellStyle name="Normal 2 2 23 64" xfId="11628"/>
    <cellStyle name="Normal 2 2 23 65" xfId="11854"/>
    <cellStyle name="Normal 2 2 23 66" xfId="12080"/>
    <cellStyle name="Normal 2 2 23 67" xfId="12306"/>
    <cellStyle name="Normal 2 2 23 68" xfId="12532"/>
    <cellStyle name="Normal 2 2 23 69" xfId="12758"/>
    <cellStyle name="Normal 2 2 23 7" xfId="1244"/>
    <cellStyle name="Normal 2 2 23 70" xfId="12984"/>
    <cellStyle name="Normal 2 2 23 71" xfId="13210"/>
    <cellStyle name="Normal 2 2 23 72" xfId="13436"/>
    <cellStyle name="Normal 2 2 23 73" xfId="13662"/>
    <cellStyle name="Normal 2 2 23 74" xfId="13888"/>
    <cellStyle name="Normal 2 2 23 75" xfId="14114"/>
    <cellStyle name="Normal 2 2 23 76" xfId="14340"/>
    <cellStyle name="Normal 2 2 23 77" xfId="14566"/>
    <cellStyle name="Normal 2 2 23 78" xfId="14792"/>
    <cellStyle name="Normal 2 2 23 79" xfId="15018"/>
    <cellStyle name="Normal 2 2 23 8" xfId="1393"/>
    <cellStyle name="Normal 2 2 23 80" xfId="15244"/>
    <cellStyle name="Normal 2 2 23 81" xfId="15470"/>
    <cellStyle name="Normal 2 2 23 82" xfId="15696"/>
    <cellStyle name="Normal 2 2 23 83" xfId="15920"/>
    <cellStyle name="Normal 2 2 23 84" xfId="16144"/>
    <cellStyle name="Normal 2 2 23 85" xfId="16366"/>
    <cellStyle name="Normal 2 2 23 86" xfId="16585"/>
    <cellStyle name="Normal 2 2 23 9" xfId="1542"/>
    <cellStyle name="Normal 2 2 24" xfId="39"/>
    <cellStyle name="Normal 2 2 24 10" xfId="1350"/>
    <cellStyle name="Normal 2 2 24 11" xfId="1499"/>
    <cellStyle name="Normal 2 2 24 12" xfId="1648"/>
    <cellStyle name="Normal 2 2 24 13" xfId="1797"/>
    <cellStyle name="Normal 2 2 24 14" xfId="1946"/>
    <cellStyle name="Normal 2 2 24 15" xfId="2095"/>
    <cellStyle name="Normal 2 2 24 16" xfId="2244"/>
    <cellStyle name="Normal 2 2 24 17" xfId="2393"/>
    <cellStyle name="Normal 2 2 24 18" xfId="2542"/>
    <cellStyle name="Normal 2 2 24 19" xfId="2691"/>
    <cellStyle name="Normal 2 2 24 2" xfId="228"/>
    <cellStyle name="Normal 2 2 24 20" xfId="2840"/>
    <cellStyle name="Normal 2 2 24 21" xfId="2989"/>
    <cellStyle name="Normal 2 2 24 22" xfId="3137"/>
    <cellStyle name="Normal 2 2 24 23" xfId="3286"/>
    <cellStyle name="Normal 2 2 24 24" xfId="3435"/>
    <cellStyle name="Normal 2 2 24 25" xfId="3583"/>
    <cellStyle name="Normal 2 2 24 26" xfId="3731"/>
    <cellStyle name="Normal 2 2 24 27" xfId="3877"/>
    <cellStyle name="Normal 2 2 24 28" xfId="4298"/>
    <cellStyle name="Normal 2 2 24 29" xfId="4074"/>
    <cellStyle name="Normal 2 2 24 3" xfId="447"/>
    <cellStyle name="Normal 2 2 24 30" xfId="4517"/>
    <cellStyle name="Normal 2 2 24 31" xfId="4546"/>
    <cellStyle name="Normal 2 2 24 32" xfId="4488"/>
    <cellStyle name="Normal 2 2 24 33" xfId="4604"/>
    <cellStyle name="Normal 2 2 24 34" xfId="4830"/>
    <cellStyle name="Normal 2 2 24 35" xfId="5056"/>
    <cellStyle name="Normal 2 2 24 36" xfId="5282"/>
    <cellStyle name="Normal 2 2 24 37" xfId="5508"/>
    <cellStyle name="Normal 2 2 24 38" xfId="5734"/>
    <cellStyle name="Normal 2 2 24 39" xfId="5960"/>
    <cellStyle name="Normal 2 2 24 4" xfId="514"/>
    <cellStyle name="Normal 2 2 24 40" xfId="6186"/>
    <cellStyle name="Normal 2 2 24 41" xfId="6412"/>
    <cellStyle name="Normal 2 2 24 42" xfId="6638"/>
    <cellStyle name="Normal 2 2 24 43" xfId="6864"/>
    <cellStyle name="Normal 2 2 24 44" xfId="7090"/>
    <cellStyle name="Normal 2 2 24 45" xfId="7316"/>
    <cellStyle name="Normal 2 2 24 46" xfId="7542"/>
    <cellStyle name="Normal 2 2 24 47" xfId="7768"/>
    <cellStyle name="Normal 2 2 24 48" xfId="7994"/>
    <cellStyle name="Normal 2 2 24 49" xfId="8220"/>
    <cellStyle name="Normal 2 2 24 5" xfId="784"/>
    <cellStyle name="Normal 2 2 24 50" xfId="8446"/>
    <cellStyle name="Normal 2 2 24 51" xfId="8671"/>
    <cellStyle name="Normal 2 2 24 52" xfId="8895"/>
    <cellStyle name="Normal 2 2 24 53" xfId="9117"/>
    <cellStyle name="Normal 2 2 24 54" xfId="9336"/>
    <cellStyle name="Normal 2 2 24 55" xfId="10167"/>
    <cellStyle name="Normal 2 2 24 56" xfId="10196"/>
    <cellStyle name="Normal 2 2 24 57" xfId="10138"/>
    <cellStyle name="Normal 2 2 24 58" xfId="10254"/>
    <cellStyle name="Normal 2 2 24 59" xfId="10480"/>
    <cellStyle name="Normal 2 2 24 6" xfId="633"/>
    <cellStyle name="Normal 2 2 24 60" xfId="10706"/>
    <cellStyle name="Normal 2 2 24 61" xfId="10932"/>
    <cellStyle name="Normal 2 2 24 62" xfId="11158"/>
    <cellStyle name="Normal 2 2 24 63" xfId="11384"/>
    <cellStyle name="Normal 2 2 24 64" xfId="11610"/>
    <cellStyle name="Normal 2 2 24 65" xfId="11836"/>
    <cellStyle name="Normal 2 2 24 66" xfId="12062"/>
    <cellStyle name="Normal 2 2 24 67" xfId="12288"/>
    <cellStyle name="Normal 2 2 24 68" xfId="12514"/>
    <cellStyle name="Normal 2 2 24 69" xfId="12740"/>
    <cellStyle name="Normal 2 2 24 7" xfId="903"/>
    <cellStyle name="Normal 2 2 24 70" xfId="12966"/>
    <cellStyle name="Normal 2 2 24 71" xfId="13192"/>
    <cellStyle name="Normal 2 2 24 72" xfId="13418"/>
    <cellStyle name="Normal 2 2 24 73" xfId="13644"/>
    <cellStyle name="Normal 2 2 24 74" xfId="13870"/>
    <cellStyle name="Normal 2 2 24 75" xfId="14096"/>
    <cellStyle name="Normal 2 2 24 76" xfId="14322"/>
    <cellStyle name="Normal 2 2 24 77" xfId="14548"/>
    <cellStyle name="Normal 2 2 24 78" xfId="14774"/>
    <cellStyle name="Normal 2 2 24 79" xfId="15000"/>
    <cellStyle name="Normal 2 2 24 8" xfId="1052"/>
    <cellStyle name="Normal 2 2 24 80" xfId="15226"/>
    <cellStyle name="Normal 2 2 24 81" xfId="15452"/>
    <cellStyle name="Normal 2 2 24 82" xfId="15678"/>
    <cellStyle name="Normal 2 2 24 83" xfId="15903"/>
    <cellStyle name="Normal 2 2 24 84" xfId="16127"/>
    <cellStyle name="Normal 2 2 24 85" xfId="16349"/>
    <cellStyle name="Normal 2 2 24 86" xfId="16568"/>
    <cellStyle name="Normal 2 2 24 9" xfId="1201"/>
    <cellStyle name="Normal 2 2 25" xfId="40"/>
    <cellStyle name="Normal 2 2 25 10" xfId="1690"/>
    <cellStyle name="Normal 2 2 25 11" xfId="1839"/>
    <cellStyle name="Normal 2 2 25 12" xfId="1988"/>
    <cellStyle name="Normal 2 2 25 13" xfId="2137"/>
    <cellStyle name="Normal 2 2 25 14" xfId="2286"/>
    <cellStyle name="Normal 2 2 25 15" xfId="2435"/>
    <cellStyle name="Normal 2 2 25 16" xfId="2584"/>
    <cellStyle name="Normal 2 2 25 17" xfId="2733"/>
    <cellStyle name="Normal 2 2 25 18" xfId="2882"/>
    <cellStyle name="Normal 2 2 25 19" xfId="3031"/>
    <cellStyle name="Normal 2 2 25 2" xfId="229"/>
    <cellStyle name="Normal 2 2 25 20" xfId="3179"/>
    <cellStyle name="Normal 2 2 25 21" xfId="3328"/>
    <cellStyle name="Normal 2 2 25 22" xfId="3477"/>
    <cellStyle name="Normal 2 2 25 23" xfId="3625"/>
    <cellStyle name="Normal 2 2 25 24" xfId="3772"/>
    <cellStyle name="Normal 2 2 25 25" xfId="3918"/>
    <cellStyle name="Normal 2 2 25 26" xfId="4058"/>
    <cellStyle name="Normal 2 2 25 27" xfId="4189"/>
    <cellStyle name="Normal 2 2 25 28" xfId="4041"/>
    <cellStyle name="Normal 2 2 25 29" xfId="4371"/>
    <cellStyle name="Normal 2 2 25 3" xfId="449"/>
    <cellStyle name="Normal 2 2 25 30" xfId="4519"/>
    <cellStyle name="Normal 2 2 25 31" xfId="4542"/>
    <cellStyle name="Normal 2 2 25 32" xfId="4496"/>
    <cellStyle name="Normal 2 2 25 33" xfId="4589"/>
    <cellStyle name="Normal 2 2 25 34" xfId="4431"/>
    <cellStyle name="Normal 2 2 25 35" xfId="4712"/>
    <cellStyle name="Normal 2 2 25 36" xfId="4938"/>
    <cellStyle name="Normal 2 2 25 37" xfId="5164"/>
    <cellStyle name="Normal 2 2 25 38" xfId="5390"/>
    <cellStyle name="Normal 2 2 25 39" xfId="5616"/>
    <cellStyle name="Normal 2 2 25 4" xfId="510"/>
    <cellStyle name="Normal 2 2 25 40" xfId="5842"/>
    <cellStyle name="Normal 2 2 25 41" xfId="6068"/>
    <cellStyle name="Normal 2 2 25 42" xfId="6294"/>
    <cellStyle name="Normal 2 2 25 43" xfId="6520"/>
    <cellStyle name="Normal 2 2 25 44" xfId="6746"/>
    <cellStyle name="Normal 2 2 25 45" xfId="6972"/>
    <cellStyle name="Normal 2 2 25 46" xfId="7198"/>
    <cellStyle name="Normal 2 2 25 47" xfId="7424"/>
    <cellStyle name="Normal 2 2 25 48" xfId="7650"/>
    <cellStyle name="Normal 2 2 25 49" xfId="7876"/>
    <cellStyle name="Normal 2 2 25 5" xfId="945"/>
    <cellStyle name="Normal 2 2 25 50" xfId="8102"/>
    <cellStyle name="Normal 2 2 25 51" xfId="8328"/>
    <cellStyle name="Normal 2 2 25 52" xfId="8553"/>
    <cellStyle name="Normal 2 2 25 53" xfId="8777"/>
    <cellStyle name="Normal 2 2 25 54" xfId="9000"/>
    <cellStyle name="Normal 2 2 25 55" xfId="10169"/>
    <cellStyle name="Normal 2 2 25 56" xfId="10192"/>
    <cellStyle name="Normal 2 2 25 57" xfId="10146"/>
    <cellStyle name="Normal 2 2 25 58" xfId="10239"/>
    <cellStyle name="Normal 2 2 25 59" xfId="10081"/>
    <cellStyle name="Normal 2 2 25 6" xfId="1094"/>
    <cellStyle name="Normal 2 2 25 60" xfId="10362"/>
    <cellStyle name="Normal 2 2 25 61" xfId="10588"/>
    <cellStyle name="Normal 2 2 25 62" xfId="10814"/>
    <cellStyle name="Normal 2 2 25 63" xfId="11040"/>
    <cellStyle name="Normal 2 2 25 64" xfId="11266"/>
    <cellStyle name="Normal 2 2 25 65" xfId="11492"/>
    <cellStyle name="Normal 2 2 25 66" xfId="11718"/>
    <cellStyle name="Normal 2 2 25 67" xfId="11944"/>
    <cellStyle name="Normal 2 2 25 68" xfId="12170"/>
    <cellStyle name="Normal 2 2 25 69" xfId="12396"/>
    <cellStyle name="Normal 2 2 25 7" xfId="1243"/>
    <cellStyle name="Normal 2 2 25 70" xfId="12622"/>
    <cellStyle name="Normal 2 2 25 71" xfId="12848"/>
    <cellStyle name="Normal 2 2 25 72" xfId="13074"/>
    <cellStyle name="Normal 2 2 25 73" xfId="13300"/>
    <cellStyle name="Normal 2 2 25 74" xfId="13526"/>
    <cellStyle name="Normal 2 2 25 75" xfId="13752"/>
    <cellStyle name="Normal 2 2 25 76" xfId="13978"/>
    <cellStyle name="Normal 2 2 25 77" xfId="14204"/>
    <cellStyle name="Normal 2 2 25 78" xfId="14430"/>
    <cellStyle name="Normal 2 2 25 79" xfId="14656"/>
    <cellStyle name="Normal 2 2 25 8" xfId="1392"/>
    <cellStyle name="Normal 2 2 25 80" xfId="14882"/>
    <cellStyle name="Normal 2 2 25 81" xfId="15108"/>
    <cellStyle name="Normal 2 2 25 82" xfId="15334"/>
    <cellStyle name="Normal 2 2 25 83" xfId="15560"/>
    <cellStyle name="Normal 2 2 25 84" xfId="15785"/>
    <cellStyle name="Normal 2 2 25 85" xfId="16009"/>
    <cellStyle name="Normal 2 2 25 86" xfId="16232"/>
    <cellStyle name="Normal 2 2 25 9" xfId="1541"/>
    <cellStyle name="Normal 2 2 26" xfId="41"/>
    <cellStyle name="Normal 2 2 26 10" xfId="1375"/>
    <cellStyle name="Normal 2 2 26 11" xfId="1524"/>
    <cellStyle name="Normal 2 2 26 12" xfId="1673"/>
    <cellStyle name="Normal 2 2 26 13" xfId="1822"/>
    <cellStyle name="Normal 2 2 26 14" xfId="1971"/>
    <cellStyle name="Normal 2 2 26 15" xfId="2120"/>
    <cellStyle name="Normal 2 2 26 16" xfId="2269"/>
    <cellStyle name="Normal 2 2 26 17" xfId="2418"/>
    <cellStyle name="Normal 2 2 26 18" xfId="2567"/>
    <cellStyle name="Normal 2 2 26 19" xfId="2716"/>
    <cellStyle name="Normal 2 2 26 2" xfId="230"/>
    <cellStyle name="Normal 2 2 26 20" xfId="2865"/>
    <cellStyle name="Normal 2 2 26 21" xfId="3014"/>
    <cellStyle name="Normal 2 2 26 22" xfId="3162"/>
    <cellStyle name="Normal 2 2 26 23" xfId="3311"/>
    <cellStyle name="Normal 2 2 26 24" xfId="3460"/>
    <cellStyle name="Normal 2 2 26 25" xfId="3608"/>
    <cellStyle name="Normal 2 2 26 26" xfId="3755"/>
    <cellStyle name="Normal 2 2 26 27" xfId="3901"/>
    <cellStyle name="Normal 2 2 26 28" xfId="4297"/>
    <cellStyle name="Normal 2 2 26 29" xfId="4154"/>
    <cellStyle name="Normal 2 2 26 3" xfId="451"/>
    <cellStyle name="Normal 2 2 26 30" xfId="4521"/>
    <cellStyle name="Normal 2 2 26 31" xfId="4538"/>
    <cellStyle name="Normal 2 2 26 32" xfId="4504"/>
    <cellStyle name="Normal 2 2 26 33" xfId="4573"/>
    <cellStyle name="Normal 2 2 26 34" xfId="4445"/>
    <cellStyle name="Normal 2 2 26 35" xfId="4685"/>
    <cellStyle name="Normal 2 2 26 36" xfId="4911"/>
    <cellStyle name="Normal 2 2 26 37" xfId="5137"/>
    <cellStyle name="Normal 2 2 26 38" xfId="5363"/>
    <cellStyle name="Normal 2 2 26 39" xfId="5589"/>
    <cellStyle name="Normal 2 2 26 4" xfId="506"/>
    <cellStyle name="Normal 2 2 26 40" xfId="5815"/>
    <cellStyle name="Normal 2 2 26 41" xfId="6041"/>
    <cellStyle name="Normal 2 2 26 42" xfId="6267"/>
    <cellStyle name="Normal 2 2 26 43" xfId="6493"/>
    <cellStyle name="Normal 2 2 26 44" xfId="6719"/>
    <cellStyle name="Normal 2 2 26 45" xfId="6945"/>
    <cellStyle name="Normal 2 2 26 46" xfId="7171"/>
    <cellStyle name="Normal 2 2 26 47" xfId="7397"/>
    <cellStyle name="Normal 2 2 26 48" xfId="7623"/>
    <cellStyle name="Normal 2 2 26 49" xfId="7849"/>
    <cellStyle name="Normal 2 2 26 5" xfId="782"/>
    <cellStyle name="Normal 2 2 26 50" xfId="8075"/>
    <cellStyle name="Normal 2 2 26 51" xfId="8301"/>
    <cellStyle name="Normal 2 2 26 52" xfId="8527"/>
    <cellStyle name="Normal 2 2 26 53" xfId="8751"/>
    <cellStyle name="Normal 2 2 26 54" xfId="8974"/>
    <cellStyle name="Normal 2 2 26 55" xfId="10171"/>
    <cellStyle name="Normal 2 2 26 56" xfId="10188"/>
    <cellStyle name="Normal 2 2 26 57" xfId="10154"/>
    <cellStyle name="Normal 2 2 26 58" xfId="10223"/>
    <cellStyle name="Normal 2 2 26 59" xfId="10095"/>
    <cellStyle name="Normal 2 2 26 6" xfId="629"/>
    <cellStyle name="Normal 2 2 26 60" xfId="10335"/>
    <cellStyle name="Normal 2 2 26 61" xfId="10561"/>
    <cellStyle name="Normal 2 2 26 62" xfId="10787"/>
    <cellStyle name="Normal 2 2 26 63" xfId="11013"/>
    <cellStyle name="Normal 2 2 26 64" xfId="11239"/>
    <cellStyle name="Normal 2 2 26 65" xfId="11465"/>
    <cellStyle name="Normal 2 2 26 66" xfId="11691"/>
    <cellStyle name="Normal 2 2 26 67" xfId="11917"/>
    <cellStyle name="Normal 2 2 26 68" xfId="12143"/>
    <cellStyle name="Normal 2 2 26 69" xfId="12369"/>
    <cellStyle name="Normal 2 2 26 7" xfId="928"/>
    <cellStyle name="Normal 2 2 26 70" xfId="12595"/>
    <cellStyle name="Normal 2 2 26 71" xfId="12821"/>
    <cellStyle name="Normal 2 2 26 72" xfId="13047"/>
    <cellStyle name="Normal 2 2 26 73" xfId="13273"/>
    <cellStyle name="Normal 2 2 26 74" xfId="13499"/>
    <cellStyle name="Normal 2 2 26 75" xfId="13725"/>
    <cellStyle name="Normal 2 2 26 76" xfId="13951"/>
    <cellStyle name="Normal 2 2 26 77" xfId="14177"/>
    <cellStyle name="Normal 2 2 26 78" xfId="14403"/>
    <cellStyle name="Normal 2 2 26 79" xfId="14629"/>
    <cellStyle name="Normal 2 2 26 8" xfId="1077"/>
    <cellStyle name="Normal 2 2 26 80" xfId="14855"/>
    <cellStyle name="Normal 2 2 26 81" xfId="15081"/>
    <cellStyle name="Normal 2 2 26 82" xfId="15307"/>
    <cellStyle name="Normal 2 2 26 83" xfId="15533"/>
    <cellStyle name="Normal 2 2 26 84" xfId="15759"/>
    <cellStyle name="Normal 2 2 26 85" xfId="15983"/>
    <cellStyle name="Normal 2 2 26 86" xfId="16206"/>
    <cellStyle name="Normal 2 2 26 9" xfId="1226"/>
    <cellStyle name="Normal 2 2 27" xfId="42"/>
    <cellStyle name="Normal 2 2 27 10" xfId="1689"/>
    <cellStyle name="Normal 2 2 27 11" xfId="1838"/>
    <cellStyle name="Normal 2 2 27 12" xfId="1987"/>
    <cellStyle name="Normal 2 2 27 13" xfId="2136"/>
    <cellStyle name="Normal 2 2 27 14" xfId="2285"/>
    <cellStyle name="Normal 2 2 27 15" xfId="2434"/>
    <cellStyle name="Normal 2 2 27 16" xfId="2583"/>
    <cellStyle name="Normal 2 2 27 17" xfId="2732"/>
    <cellStyle name="Normal 2 2 27 18" xfId="2881"/>
    <cellStyle name="Normal 2 2 27 19" xfId="3030"/>
    <cellStyle name="Normal 2 2 27 2" xfId="231"/>
    <cellStyle name="Normal 2 2 27 20" xfId="3178"/>
    <cellStyle name="Normal 2 2 27 21" xfId="3327"/>
    <cellStyle name="Normal 2 2 27 22" xfId="3476"/>
    <cellStyle name="Normal 2 2 27 23" xfId="3624"/>
    <cellStyle name="Normal 2 2 27 24" xfId="3771"/>
    <cellStyle name="Normal 2 2 27 25" xfId="3917"/>
    <cellStyle name="Normal 2 2 27 26" xfId="4057"/>
    <cellStyle name="Normal 2 2 27 27" xfId="4188"/>
    <cellStyle name="Normal 2 2 27 28" xfId="4018"/>
    <cellStyle name="Normal 2 2 27 29" xfId="4370"/>
    <cellStyle name="Normal 2 2 27 3" xfId="453"/>
    <cellStyle name="Normal 2 2 27 30" xfId="4523"/>
    <cellStyle name="Normal 2 2 27 31" xfId="4534"/>
    <cellStyle name="Normal 2 2 27 32" xfId="4512"/>
    <cellStyle name="Normal 2 2 27 33" xfId="4556"/>
    <cellStyle name="Normal 2 2 27 34" xfId="4467"/>
    <cellStyle name="Normal 2 2 27 35" xfId="4642"/>
    <cellStyle name="Normal 2 2 27 36" xfId="4868"/>
    <cellStyle name="Normal 2 2 27 37" xfId="5094"/>
    <cellStyle name="Normal 2 2 27 38" xfId="5320"/>
    <cellStyle name="Normal 2 2 27 39" xfId="5546"/>
    <cellStyle name="Normal 2 2 27 4" xfId="502"/>
    <cellStyle name="Normal 2 2 27 40" xfId="5772"/>
    <cellStyle name="Normal 2 2 27 41" xfId="5998"/>
    <cellStyle name="Normal 2 2 27 42" xfId="6224"/>
    <cellStyle name="Normal 2 2 27 43" xfId="6450"/>
    <cellStyle name="Normal 2 2 27 44" xfId="6676"/>
    <cellStyle name="Normal 2 2 27 45" xfId="6902"/>
    <cellStyle name="Normal 2 2 27 46" xfId="7128"/>
    <cellStyle name="Normal 2 2 27 47" xfId="7354"/>
    <cellStyle name="Normal 2 2 27 48" xfId="7580"/>
    <cellStyle name="Normal 2 2 27 49" xfId="7806"/>
    <cellStyle name="Normal 2 2 27 5" xfId="944"/>
    <cellStyle name="Normal 2 2 27 50" xfId="8032"/>
    <cellStyle name="Normal 2 2 27 51" xfId="8258"/>
    <cellStyle name="Normal 2 2 27 52" xfId="8484"/>
    <cellStyle name="Normal 2 2 27 53" xfId="8708"/>
    <cellStyle name="Normal 2 2 27 54" xfId="8932"/>
    <cellStyle name="Normal 2 2 27 55" xfId="10173"/>
    <cellStyle name="Normal 2 2 27 56" xfId="10184"/>
    <cellStyle name="Normal 2 2 27 57" xfId="10162"/>
    <cellStyle name="Normal 2 2 27 58" xfId="10206"/>
    <cellStyle name="Normal 2 2 27 59" xfId="10117"/>
    <cellStyle name="Normal 2 2 27 6" xfId="1093"/>
    <cellStyle name="Normal 2 2 27 60" xfId="10292"/>
    <cellStyle name="Normal 2 2 27 61" xfId="10518"/>
    <cellStyle name="Normal 2 2 27 62" xfId="10744"/>
    <cellStyle name="Normal 2 2 27 63" xfId="10970"/>
    <cellStyle name="Normal 2 2 27 64" xfId="11196"/>
    <cellStyle name="Normal 2 2 27 65" xfId="11422"/>
    <cellStyle name="Normal 2 2 27 66" xfId="11648"/>
    <cellStyle name="Normal 2 2 27 67" xfId="11874"/>
    <cellStyle name="Normal 2 2 27 68" xfId="12100"/>
    <cellStyle name="Normal 2 2 27 69" xfId="12326"/>
    <cellStyle name="Normal 2 2 27 7" xfId="1242"/>
    <cellStyle name="Normal 2 2 27 70" xfId="12552"/>
    <cellStyle name="Normal 2 2 27 71" xfId="12778"/>
    <cellStyle name="Normal 2 2 27 72" xfId="13004"/>
    <cellStyle name="Normal 2 2 27 73" xfId="13230"/>
    <cellStyle name="Normal 2 2 27 74" xfId="13456"/>
    <cellStyle name="Normal 2 2 27 75" xfId="13682"/>
    <cellStyle name="Normal 2 2 27 76" xfId="13908"/>
    <cellStyle name="Normal 2 2 27 77" xfId="14134"/>
    <cellStyle name="Normal 2 2 27 78" xfId="14360"/>
    <cellStyle name="Normal 2 2 27 79" xfId="14586"/>
    <cellStyle name="Normal 2 2 27 8" xfId="1391"/>
    <cellStyle name="Normal 2 2 27 80" xfId="14812"/>
    <cellStyle name="Normal 2 2 27 81" xfId="15038"/>
    <cellStyle name="Normal 2 2 27 82" xfId="15264"/>
    <cellStyle name="Normal 2 2 27 83" xfId="15490"/>
    <cellStyle name="Normal 2 2 27 84" xfId="15716"/>
    <cellStyle name="Normal 2 2 27 85" xfId="15940"/>
    <cellStyle name="Normal 2 2 27 86" xfId="16164"/>
    <cellStyle name="Normal 2 2 27 9" xfId="1540"/>
    <cellStyle name="Normal 2 2 28" xfId="43"/>
    <cellStyle name="Normal 2 2 29" xfId="416"/>
    <cellStyle name="Normal 2 2 3" xfId="44"/>
    <cellStyle name="Normal 2 2 3 10" xfId="1374"/>
    <cellStyle name="Normal 2 2 3 11" xfId="1523"/>
    <cellStyle name="Normal 2 2 3 12" xfId="1672"/>
    <cellStyle name="Normal 2 2 3 13" xfId="1821"/>
    <cellStyle name="Normal 2 2 3 14" xfId="1970"/>
    <cellStyle name="Normal 2 2 3 15" xfId="2119"/>
    <cellStyle name="Normal 2 2 3 16" xfId="2268"/>
    <cellStyle name="Normal 2 2 3 17" xfId="2417"/>
    <cellStyle name="Normal 2 2 3 18" xfId="2566"/>
    <cellStyle name="Normal 2 2 3 19" xfId="2715"/>
    <cellStyle name="Normal 2 2 3 2" xfId="232"/>
    <cellStyle name="Normal 2 2 3 20" xfId="2864"/>
    <cellStyle name="Normal 2 2 3 21" xfId="3013"/>
    <cellStyle name="Normal 2 2 3 22" xfId="3161"/>
    <cellStyle name="Normal 2 2 3 23" xfId="3310"/>
    <cellStyle name="Normal 2 2 3 24" xfId="3459"/>
    <cellStyle name="Normal 2 2 3 25" xfId="3607"/>
    <cellStyle name="Normal 2 2 3 26" xfId="3754"/>
    <cellStyle name="Normal 2 2 3 27" xfId="3900"/>
    <cellStyle name="Normal 2 2 3 28" xfId="4138"/>
    <cellStyle name="Normal 2 2 3 29" xfId="4153"/>
    <cellStyle name="Normal 2 2 3 3" xfId="456"/>
    <cellStyle name="Normal 2 2 3 30" xfId="4526"/>
    <cellStyle name="Normal 2 2 3 31" xfId="4528"/>
    <cellStyle name="Normal 2 2 3 32" xfId="4524"/>
    <cellStyle name="Normal 2 2 3 33" xfId="4532"/>
    <cellStyle name="Normal 2 2 3 34" xfId="4516"/>
    <cellStyle name="Normal 2 2 3 35" xfId="4548"/>
    <cellStyle name="Normal 2 2 3 36" xfId="4483"/>
    <cellStyle name="Normal 2 2 3 37" xfId="4614"/>
    <cellStyle name="Normal 2 2 3 38" xfId="4840"/>
    <cellStyle name="Normal 2 2 3 39" xfId="5066"/>
    <cellStyle name="Normal 2 2 3 4" xfId="496"/>
    <cellStyle name="Normal 2 2 3 40" xfId="5292"/>
    <cellStyle name="Normal 2 2 3 41" xfId="5518"/>
    <cellStyle name="Normal 2 2 3 42" xfId="5744"/>
    <cellStyle name="Normal 2 2 3 43" xfId="5970"/>
    <cellStyle name="Normal 2 2 3 44" xfId="6196"/>
    <cellStyle name="Normal 2 2 3 45" xfId="6422"/>
    <cellStyle name="Normal 2 2 3 46" xfId="6648"/>
    <cellStyle name="Normal 2 2 3 47" xfId="6874"/>
    <cellStyle name="Normal 2 2 3 48" xfId="7100"/>
    <cellStyle name="Normal 2 2 3 49" xfId="7326"/>
    <cellStyle name="Normal 2 2 3 5" xfId="778"/>
    <cellStyle name="Normal 2 2 3 50" xfId="7552"/>
    <cellStyle name="Normal 2 2 3 51" xfId="7778"/>
    <cellStyle name="Normal 2 2 3 52" xfId="8004"/>
    <cellStyle name="Normal 2 2 3 53" xfId="8230"/>
    <cellStyle name="Normal 2 2 3 54" xfId="8456"/>
    <cellStyle name="Normal 2 2 3 55" xfId="10176"/>
    <cellStyle name="Normal 2 2 3 56" xfId="10178"/>
    <cellStyle name="Normal 2 2 3 57" xfId="10174"/>
    <cellStyle name="Normal 2 2 3 58" xfId="10182"/>
    <cellStyle name="Normal 2 2 3 59" xfId="10166"/>
    <cellStyle name="Normal 2 2 3 6" xfId="621"/>
    <cellStyle name="Normal 2 2 3 60" xfId="10198"/>
    <cellStyle name="Normal 2 2 3 61" xfId="10133"/>
    <cellStyle name="Normal 2 2 3 62" xfId="10264"/>
    <cellStyle name="Normal 2 2 3 63" xfId="10490"/>
    <cellStyle name="Normal 2 2 3 64" xfId="10716"/>
    <cellStyle name="Normal 2 2 3 65" xfId="10942"/>
    <cellStyle name="Normal 2 2 3 66" xfId="11168"/>
    <cellStyle name="Normal 2 2 3 67" xfId="11394"/>
    <cellStyle name="Normal 2 2 3 68" xfId="11620"/>
    <cellStyle name="Normal 2 2 3 69" xfId="11846"/>
    <cellStyle name="Normal 2 2 3 7" xfId="927"/>
    <cellStyle name="Normal 2 2 3 70" xfId="12072"/>
    <cellStyle name="Normal 2 2 3 71" xfId="12298"/>
    <cellStyle name="Normal 2 2 3 72" xfId="12524"/>
    <cellStyle name="Normal 2 2 3 73" xfId="12750"/>
    <cellStyle name="Normal 2 2 3 74" xfId="12976"/>
    <cellStyle name="Normal 2 2 3 75" xfId="13202"/>
    <cellStyle name="Normal 2 2 3 76" xfId="13428"/>
    <cellStyle name="Normal 2 2 3 77" xfId="13654"/>
    <cellStyle name="Normal 2 2 3 78" xfId="13880"/>
    <cellStyle name="Normal 2 2 3 79" xfId="14106"/>
    <cellStyle name="Normal 2 2 3 8" xfId="1076"/>
    <cellStyle name="Normal 2 2 3 80" xfId="14332"/>
    <cellStyle name="Normal 2 2 3 81" xfId="14558"/>
    <cellStyle name="Normal 2 2 3 82" xfId="14784"/>
    <cellStyle name="Normal 2 2 3 83" xfId="15010"/>
    <cellStyle name="Normal 2 2 3 84" xfId="15236"/>
    <cellStyle name="Normal 2 2 3 85" xfId="15462"/>
    <cellStyle name="Normal 2 2 3 86" xfId="15688"/>
    <cellStyle name="Normal 2 2 3 9" xfId="1225"/>
    <cellStyle name="Normal 2 2 30" xfId="575"/>
    <cellStyle name="Normal 2 2 31" xfId="926"/>
    <cellStyle name="Normal 2 2 32" xfId="1075"/>
    <cellStyle name="Normal 2 2 33" xfId="1224"/>
    <cellStyle name="Normal 2 2 34" xfId="1373"/>
    <cellStyle name="Normal 2 2 35" xfId="1522"/>
    <cellStyle name="Normal 2 2 36" xfId="1671"/>
    <cellStyle name="Normal 2 2 37" xfId="1820"/>
    <cellStyle name="Normal 2 2 38" xfId="1969"/>
    <cellStyle name="Normal 2 2 39" xfId="2118"/>
    <cellStyle name="Normal 2 2 4" xfId="45"/>
    <cellStyle name="Normal 2 2 4 10" xfId="1481"/>
    <cellStyle name="Normal 2 2 4 11" xfId="1630"/>
    <cellStyle name="Normal 2 2 4 12" xfId="1779"/>
    <cellStyle name="Normal 2 2 4 13" xfId="1928"/>
    <cellStyle name="Normal 2 2 4 14" xfId="2077"/>
    <cellStyle name="Normal 2 2 4 15" xfId="2226"/>
    <cellStyle name="Normal 2 2 4 16" xfId="2375"/>
    <cellStyle name="Normal 2 2 4 17" xfId="2524"/>
    <cellStyle name="Normal 2 2 4 18" xfId="2673"/>
    <cellStyle name="Normal 2 2 4 19" xfId="2822"/>
    <cellStyle name="Normal 2 2 4 2" xfId="233"/>
    <cellStyle name="Normal 2 2 4 20" xfId="2971"/>
    <cellStyle name="Normal 2 2 4 21" xfId="3119"/>
    <cellStyle name="Normal 2 2 4 22" xfId="3268"/>
    <cellStyle name="Normal 2 2 4 23" xfId="3417"/>
    <cellStyle name="Normal 2 2 4 24" xfId="3566"/>
    <cellStyle name="Normal 2 2 4 25" xfId="3713"/>
    <cellStyle name="Normal 2 2 4 26" xfId="3860"/>
    <cellStyle name="Normal 2 2 4 27" xfId="4003"/>
    <cellStyle name="Normal 2 2 4 28" xfId="4139"/>
    <cellStyle name="Normal 2 2 4 29" xfId="4134"/>
    <cellStyle name="Normal 2 2 4 3" xfId="458"/>
    <cellStyle name="Normal 2 2 4 30" xfId="4527"/>
    <cellStyle name="Normal 2 2 4 31" xfId="4525"/>
    <cellStyle name="Normal 2 2 4 32" xfId="4530"/>
    <cellStyle name="Normal 2 2 4 33" xfId="4520"/>
    <cellStyle name="Normal 2 2 4 34" xfId="4540"/>
    <cellStyle name="Normal 2 2 4 35" xfId="4500"/>
    <cellStyle name="Normal 2 2 4 36" xfId="4581"/>
    <cellStyle name="Normal 2 2 4 37" xfId="4439"/>
    <cellStyle name="Normal 2 2 4 38" xfId="4696"/>
    <cellStyle name="Normal 2 2 4 39" xfId="4922"/>
    <cellStyle name="Normal 2 2 4 4" xfId="492"/>
    <cellStyle name="Normal 2 2 4 40" xfId="5148"/>
    <cellStyle name="Normal 2 2 4 41" xfId="5374"/>
    <cellStyle name="Normal 2 2 4 42" xfId="5600"/>
    <cellStyle name="Normal 2 2 4 43" xfId="5826"/>
    <cellStyle name="Normal 2 2 4 44" xfId="6052"/>
    <cellStyle name="Normal 2 2 4 45" xfId="6278"/>
    <cellStyle name="Normal 2 2 4 46" xfId="6504"/>
    <cellStyle name="Normal 2 2 4 47" xfId="6730"/>
    <cellStyle name="Normal 2 2 4 48" xfId="6956"/>
    <cellStyle name="Normal 2 2 4 49" xfId="7182"/>
    <cellStyle name="Normal 2 2 4 5" xfId="774"/>
    <cellStyle name="Normal 2 2 4 50" xfId="7408"/>
    <cellStyle name="Normal 2 2 4 51" xfId="7634"/>
    <cellStyle name="Normal 2 2 4 52" xfId="7860"/>
    <cellStyle name="Normal 2 2 4 53" xfId="8086"/>
    <cellStyle name="Normal 2 2 4 54" xfId="8312"/>
    <cellStyle name="Normal 2 2 4 55" xfId="10177"/>
    <cellStyle name="Normal 2 2 4 56" xfId="10175"/>
    <cellStyle name="Normal 2 2 4 57" xfId="10180"/>
    <cellStyle name="Normal 2 2 4 58" xfId="10170"/>
    <cellStyle name="Normal 2 2 4 59" xfId="10190"/>
    <cellStyle name="Normal 2 2 4 6" xfId="885"/>
    <cellStyle name="Normal 2 2 4 60" xfId="10150"/>
    <cellStyle name="Normal 2 2 4 61" xfId="10231"/>
    <cellStyle name="Normal 2 2 4 62" xfId="10089"/>
    <cellStyle name="Normal 2 2 4 63" xfId="10346"/>
    <cellStyle name="Normal 2 2 4 64" xfId="10572"/>
    <cellStyle name="Normal 2 2 4 65" xfId="10798"/>
    <cellStyle name="Normal 2 2 4 66" xfId="11024"/>
    <cellStyle name="Normal 2 2 4 67" xfId="11250"/>
    <cellStyle name="Normal 2 2 4 68" xfId="11476"/>
    <cellStyle name="Normal 2 2 4 69" xfId="11702"/>
    <cellStyle name="Normal 2 2 4 7" xfId="1034"/>
    <cellStyle name="Normal 2 2 4 70" xfId="11928"/>
    <cellStyle name="Normal 2 2 4 71" xfId="12154"/>
    <cellStyle name="Normal 2 2 4 72" xfId="12380"/>
    <cellStyle name="Normal 2 2 4 73" xfId="12606"/>
    <cellStyle name="Normal 2 2 4 74" xfId="12832"/>
    <cellStyle name="Normal 2 2 4 75" xfId="13058"/>
    <cellStyle name="Normal 2 2 4 76" xfId="13284"/>
    <cellStyle name="Normal 2 2 4 77" xfId="13510"/>
    <cellStyle name="Normal 2 2 4 78" xfId="13736"/>
    <cellStyle name="Normal 2 2 4 79" xfId="13962"/>
    <cellStyle name="Normal 2 2 4 8" xfId="1183"/>
    <cellStyle name="Normal 2 2 4 80" xfId="14188"/>
    <cellStyle name="Normal 2 2 4 81" xfId="14414"/>
    <cellStyle name="Normal 2 2 4 82" xfId="14640"/>
    <cellStyle name="Normal 2 2 4 83" xfId="14866"/>
    <cellStyle name="Normal 2 2 4 84" xfId="15092"/>
    <cellStyle name="Normal 2 2 4 85" xfId="15318"/>
    <cellStyle name="Normal 2 2 4 86" xfId="15544"/>
    <cellStyle name="Normal 2 2 4 9" xfId="1332"/>
    <cellStyle name="Normal 2 2 40" xfId="2267"/>
    <cellStyle name="Normal 2 2 41" xfId="2416"/>
    <cellStyle name="Normal 2 2 42" xfId="2565"/>
    <cellStyle name="Normal 2 2 43" xfId="2714"/>
    <cellStyle name="Normal 2 2 44" xfId="2863"/>
    <cellStyle name="Normal 2 2 45" xfId="3012"/>
    <cellStyle name="Normal 2 2 46" xfId="3160"/>
    <cellStyle name="Normal 2 2 47" xfId="3309"/>
    <cellStyle name="Normal 2 2 48" xfId="3458"/>
    <cellStyle name="Normal 2 2 49" xfId="3606"/>
    <cellStyle name="Normal 2 2 5" xfId="46"/>
    <cellStyle name="Normal 2 2 5 10" xfId="1482"/>
    <cellStyle name="Normal 2 2 5 11" xfId="1631"/>
    <cellStyle name="Normal 2 2 5 12" xfId="1780"/>
    <cellStyle name="Normal 2 2 5 13" xfId="1929"/>
    <cellStyle name="Normal 2 2 5 14" xfId="2078"/>
    <cellStyle name="Normal 2 2 5 15" xfId="2227"/>
    <cellStyle name="Normal 2 2 5 16" xfId="2376"/>
    <cellStyle name="Normal 2 2 5 17" xfId="2525"/>
    <cellStyle name="Normal 2 2 5 18" xfId="2674"/>
    <cellStyle name="Normal 2 2 5 19" xfId="2823"/>
    <cellStyle name="Normal 2 2 5 2" xfId="234"/>
    <cellStyle name="Normal 2 2 5 20" xfId="2972"/>
    <cellStyle name="Normal 2 2 5 21" xfId="3120"/>
    <cellStyle name="Normal 2 2 5 22" xfId="3269"/>
    <cellStyle name="Normal 2 2 5 23" xfId="3418"/>
    <cellStyle name="Normal 2 2 5 24" xfId="3567"/>
    <cellStyle name="Normal 2 2 5 25" xfId="3714"/>
    <cellStyle name="Normal 2 2 5 26" xfId="3861"/>
    <cellStyle name="Normal 2 2 5 27" xfId="4004"/>
    <cellStyle name="Normal 2 2 5 28" xfId="4263"/>
    <cellStyle name="Normal 2 2 5 29" xfId="4275"/>
    <cellStyle name="Normal 2 2 5 3" xfId="460"/>
    <cellStyle name="Normal 2 2 5 30" xfId="4529"/>
    <cellStyle name="Normal 2 2 5 31" xfId="4522"/>
    <cellStyle name="Normal 2 2 5 32" xfId="4536"/>
    <cellStyle name="Normal 2 2 5 33" xfId="4508"/>
    <cellStyle name="Normal 2 2 5 34" xfId="4565"/>
    <cellStyle name="Normal 2 2 5 35" xfId="4453"/>
    <cellStyle name="Normal 2 2 5 36" xfId="4669"/>
    <cellStyle name="Normal 2 2 5 37" xfId="4895"/>
    <cellStyle name="Normal 2 2 5 38" xfId="5121"/>
    <cellStyle name="Normal 2 2 5 39" xfId="5347"/>
    <cellStyle name="Normal 2 2 5 4" xfId="487"/>
    <cellStyle name="Normal 2 2 5 40" xfId="5573"/>
    <cellStyle name="Normal 2 2 5 41" xfId="5799"/>
    <cellStyle name="Normal 2 2 5 42" xfId="6025"/>
    <cellStyle name="Normal 2 2 5 43" xfId="6251"/>
    <cellStyle name="Normal 2 2 5 44" xfId="6477"/>
    <cellStyle name="Normal 2 2 5 45" xfId="6703"/>
    <cellStyle name="Normal 2 2 5 46" xfId="6929"/>
    <cellStyle name="Normal 2 2 5 47" xfId="7155"/>
    <cellStyle name="Normal 2 2 5 48" xfId="7381"/>
    <cellStyle name="Normal 2 2 5 49" xfId="7607"/>
    <cellStyle name="Normal 2 2 5 5" xfId="770"/>
    <cellStyle name="Normal 2 2 5 50" xfId="7833"/>
    <cellStyle name="Normal 2 2 5 51" xfId="8059"/>
    <cellStyle name="Normal 2 2 5 52" xfId="8285"/>
    <cellStyle name="Normal 2 2 5 53" xfId="8511"/>
    <cellStyle name="Normal 2 2 5 54" xfId="8735"/>
    <cellStyle name="Normal 2 2 5 55" xfId="10179"/>
    <cellStyle name="Normal 2 2 5 56" xfId="10172"/>
    <cellStyle name="Normal 2 2 5 57" xfId="10186"/>
    <cellStyle name="Normal 2 2 5 58" xfId="10158"/>
    <cellStyle name="Normal 2 2 5 59" xfId="10215"/>
    <cellStyle name="Normal 2 2 5 6" xfId="886"/>
    <cellStyle name="Normal 2 2 5 60" xfId="10103"/>
    <cellStyle name="Normal 2 2 5 61" xfId="10319"/>
    <cellStyle name="Normal 2 2 5 62" xfId="10545"/>
    <cellStyle name="Normal 2 2 5 63" xfId="10771"/>
    <cellStyle name="Normal 2 2 5 64" xfId="10997"/>
    <cellStyle name="Normal 2 2 5 65" xfId="11223"/>
    <cellStyle name="Normal 2 2 5 66" xfId="11449"/>
    <cellStyle name="Normal 2 2 5 67" xfId="11675"/>
    <cellStyle name="Normal 2 2 5 68" xfId="11901"/>
    <cellStyle name="Normal 2 2 5 69" xfId="12127"/>
    <cellStyle name="Normal 2 2 5 7" xfId="1035"/>
    <cellStyle name="Normal 2 2 5 70" xfId="12353"/>
    <cellStyle name="Normal 2 2 5 71" xfId="12579"/>
    <cellStyle name="Normal 2 2 5 72" xfId="12805"/>
    <cellStyle name="Normal 2 2 5 73" xfId="13031"/>
    <cellStyle name="Normal 2 2 5 74" xfId="13257"/>
    <cellStyle name="Normal 2 2 5 75" xfId="13483"/>
    <cellStyle name="Normal 2 2 5 76" xfId="13709"/>
    <cellStyle name="Normal 2 2 5 77" xfId="13935"/>
    <cellStyle name="Normal 2 2 5 78" xfId="14161"/>
    <cellStyle name="Normal 2 2 5 79" xfId="14387"/>
    <cellStyle name="Normal 2 2 5 8" xfId="1184"/>
    <cellStyle name="Normal 2 2 5 80" xfId="14613"/>
    <cellStyle name="Normal 2 2 5 81" xfId="14839"/>
    <cellStyle name="Normal 2 2 5 82" xfId="15065"/>
    <cellStyle name="Normal 2 2 5 83" xfId="15291"/>
    <cellStyle name="Normal 2 2 5 84" xfId="15517"/>
    <cellStyle name="Normal 2 2 5 85" xfId="15743"/>
    <cellStyle name="Normal 2 2 5 86" xfId="15967"/>
    <cellStyle name="Normal 2 2 5 9" xfId="1333"/>
    <cellStyle name="Normal 2 2 50" xfId="3753"/>
    <cellStyle name="Normal 2 2 51" xfId="3899"/>
    <cellStyle name="Normal 2 2 52" xfId="4039"/>
    <cellStyle name="Normal 2 2 53" xfId="4172"/>
    <cellStyle name="Normal 2 2 54" xfId="4269"/>
    <cellStyle name="Normal 2 2 55" xfId="4362"/>
    <cellStyle name="Normal 2 2 56" xfId="4486"/>
    <cellStyle name="Normal 2 2 57" xfId="4608"/>
    <cellStyle name="Normal 2 2 58" xfId="4834"/>
    <cellStyle name="Normal 2 2 59" xfId="5060"/>
    <cellStyle name="Normal 2 2 6" xfId="47"/>
    <cellStyle name="Normal 2 2 6 10" xfId="1628"/>
    <cellStyle name="Normal 2 2 6 11" xfId="1777"/>
    <cellStyle name="Normal 2 2 6 12" xfId="1926"/>
    <cellStyle name="Normal 2 2 6 13" xfId="2075"/>
    <cellStyle name="Normal 2 2 6 14" xfId="2224"/>
    <cellStyle name="Normal 2 2 6 15" xfId="2373"/>
    <cellStyle name="Normal 2 2 6 16" xfId="2522"/>
    <cellStyle name="Normal 2 2 6 17" xfId="2671"/>
    <cellStyle name="Normal 2 2 6 18" xfId="2820"/>
    <cellStyle name="Normal 2 2 6 19" xfId="2969"/>
    <cellStyle name="Normal 2 2 6 2" xfId="235"/>
    <cellStyle name="Normal 2 2 6 20" xfId="3117"/>
    <cellStyle name="Normal 2 2 6 21" xfId="3266"/>
    <cellStyle name="Normal 2 2 6 22" xfId="3415"/>
    <cellStyle name="Normal 2 2 6 23" xfId="3564"/>
    <cellStyle name="Normal 2 2 6 24" xfId="3711"/>
    <cellStyle name="Normal 2 2 6 25" xfId="3858"/>
    <cellStyle name="Normal 2 2 6 26" xfId="4001"/>
    <cellStyle name="Normal 2 2 6 27" xfId="4136"/>
    <cellStyle name="Normal 2 2 6 28" xfId="4140"/>
    <cellStyle name="Normal 2 2 6 29" xfId="4359"/>
    <cellStyle name="Normal 2 2 6 3" xfId="462"/>
    <cellStyle name="Normal 2 2 6 30" xfId="4531"/>
    <cellStyle name="Normal 2 2 6 31" xfId="4518"/>
    <cellStyle name="Normal 2 2 6 32" xfId="4544"/>
    <cellStyle name="Normal 2 2 6 33" xfId="4492"/>
    <cellStyle name="Normal 2 2 6 34" xfId="4597"/>
    <cellStyle name="Normal 2 2 6 35" xfId="4423"/>
    <cellStyle name="Normal 2 2 6 36" xfId="4728"/>
    <cellStyle name="Normal 2 2 6 37" xfId="4954"/>
    <cellStyle name="Normal 2 2 6 38" xfId="5180"/>
    <cellStyle name="Normal 2 2 6 39" xfId="5406"/>
    <cellStyle name="Normal 2 2 6 4" xfId="483"/>
    <cellStyle name="Normal 2 2 6 40" xfId="5632"/>
    <cellStyle name="Normal 2 2 6 41" xfId="5858"/>
    <cellStyle name="Normal 2 2 6 42" xfId="6084"/>
    <cellStyle name="Normal 2 2 6 43" xfId="6310"/>
    <cellStyle name="Normal 2 2 6 44" xfId="6536"/>
    <cellStyle name="Normal 2 2 6 45" xfId="6762"/>
    <cellStyle name="Normal 2 2 6 46" xfId="6988"/>
    <cellStyle name="Normal 2 2 6 47" xfId="7214"/>
    <cellStyle name="Normal 2 2 6 48" xfId="7440"/>
    <cellStyle name="Normal 2 2 6 49" xfId="7666"/>
    <cellStyle name="Normal 2 2 6 5" xfId="883"/>
    <cellStyle name="Normal 2 2 6 50" xfId="7892"/>
    <cellStyle name="Normal 2 2 6 51" xfId="8118"/>
    <cellStyle name="Normal 2 2 6 52" xfId="8344"/>
    <cellStyle name="Normal 2 2 6 53" xfId="8569"/>
    <cellStyle name="Normal 2 2 6 54" xfId="8793"/>
    <cellStyle name="Normal 2 2 6 55" xfId="10181"/>
    <cellStyle name="Normal 2 2 6 56" xfId="10168"/>
    <cellStyle name="Normal 2 2 6 57" xfId="10194"/>
    <cellStyle name="Normal 2 2 6 58" xfId="10142"/>
    <cellStyle name="Normal 2 2 6 59" xfId="10247"/>
    <cellStyle name="Normal 2 2 6 6" xfId="1032"/>
    <cellStyle name="Normal 2 2 6 60" xfId="10073"/>
    <cellStyle name="Normal 2 2 6 61" xfId="10378"/>
    <cellStyle name="Normal 2 2 6 62" xfId="10604"/>
    <cellStyle name="Normal 2 2 6 63" xfId="10830"/>
    <cellStyle name="Normal 2 2 6 64" xfId="11056"/>
    <cellStyle name="Normal 2 2 6 65" xfId="11282"/>
    <cellStyle name="Normal 2 2 6 66" xfId="11508"/>
    <cellStyle name="Normal 2 2 6 67" xfId="11734"/>
    <cellStyle name="Normal 2 2 6 68" xfId="11960"/>
    <cellStyle name="Normal 2 2 6 69" xfId="12186"/>
    <cellStyle name="Normal 2 2 6 7" xfId="1181"/>
    <cellStyle name="Normal 2 2 6 70" xfId="12412"/>
    <cellStyle name="Normal 2 2 6 71" xfId="12638"/>
    <cellStyle name="Normal 2 2 6 72" xfId="12864"/>
    <cellStyle name="Normal 2 2 6 73" xfId="13090"/>
    <cellStyle name="Normal 2 2 6 74" xfId="13316"/>
    <cellStyle name="Normal 2 2 6 75" xfId="13542"/>
    <cellStyle name="Normal 2 2 6 76" xfId="13768"/>
    <cellStyle name="Normal 2 2 6 77" xfId="13994"/>
    <cellStyle name="Normal 2 2 6 78" xfId="14220"/>
    <cellStyle name="Normal 2 2 6 79" xfId="14446"/>
    <cellStyle name="Normal 2 2 6 8" xfId="1330"/>
    <cellStyle name="Normal 2 2 6 80" xfId="14672"/>
    <cellStyle name="Normal 2 2 6 81" xfId="14898"/>
    <cellStyle name="Normal 2 2 6 82" xfId="15124"/>
    <cellStyle name="Normal 2 2 6 83" xfId="15350"/>
    <cellStyle name="Normal 2 2 6 84" xfId="15576"/>
    <cellStyle name="Normal 2 2 6 85" xfId="15801"/>
    <cellStyle name="Normal 2 2 6 86" xfId="16025"/>
    <cellStyle name="Normal 2 2 6 9" xfId="1479"/>
    <cellStyle name="Normal 2 2 60" xfId="5286"/>
    <cellStyle name="Normal 2 2 61" xfId="5512"/>
    <cellStyle name="Normal 2 2 62" xfId="5738"/>
    <cellStyle name="Normal 2 2 63" xfId="5964"/>
    <cellStyle name="Normal 2 2 64" xfId="6190"/>
    <cellStyle name="Normal 2 2 65" xfId="6416"/>
    <cellStyle name="Normal 2 2 66" xfId="6642"/>
    <cellStyle name="Normal 2 2 67" xfId="6868"/>
    <cellStyle name="Normal 2 2 68" xfId="7094"/>
    <cellStyle name="Normal 2 2 69" xfId="7320"/>
    <cellStyle name="Normal 2 2 7" xfId="48"/>
    <cellStyle name="Normal 2 2 7 10" xfId="1483"/>
    <cellStyle name="Normal 2 2 7 11" xfId="1632"/>
    <cellStyle name="Normal 2 2 7 12" xfId="1781"/>
    <cellStyle name="Normal 2 2 7 13" xfId="1930"/>
    <cellStyle name="Normal 2 2 7 14" xfId="2079"/>
    <cellStyle name="Normal 2 2 7 15" xfId="2228"/>
    <cellStyle name="Normal 2 2 7 16" xfId="2377"/>
    <cellStyle name="Normal 2 2 7 17" xfId="2526"/>
    <cellStyle name="Normal 2 2 7 18" xfId="2675"/>
    <cellStyle name="Normal 2 2 7 19" xfId="2824"/>
    <cellStyle name="Normal 2 2 7 2" xfId="236"/>
    <cellStyle name="Normal 2 2 7 20" xfId="2973"/>
    <cellStyle name="Normal 2 2 7 21" xfId="3121"/>
    <cellStyle name="Normal 2 2 7 22" xfId="3270"/>
    <cellStyle name="Normal 2 2 7 23" xfId="3419"/>
    <cellStyle name="Normal 2 2 7 24" xfId="3568"/>
    <cellStyle name="Normal 2 2 7 25" xfId="3715"/>
    <cellStyle name="Normal 2 2 7 26" xfId="3862"/>
    <cellStyle name="Normal 2 2 7 27" xfId="4005"/>
    <cellStyle name="Normal 2 2 7 28" xfId="4141"/>
    <cellStyle name="Normal 2 2 7 29" xfId="4276"/>
    <cellStyle name="Normal 2 2 7 3" xfId="464"/>
    <cellStyle name="Normal 2 2 7 30" xfId="4533"/>
    <cellStyle name="Normal 2 2 7 31" xfId="4514"/>
    <cellStyle name="Normal 2 2 7 32" xfId="4552"/>
    <cellStyle name="Normal 2 2 7 33" xfId="4475"/>
    <cellStyle name="Normal 2 2 7 34" xfId="4630"/>
    <cellStyle name="Normal 2 2 7 35" xfId="4856"/>
    <cellStyle name="Normal 2 2 7 36" xfId="5082"/>
    <cellStyle name="Normal 2 2 7 37" xfId="5308"/>
    <cellStyle name="Normal 2 2 7 38" xfId="5534"/>
    <cellStyle name="Normal 2 2 7 39" xfId="5760"/>
    <cellStyle name="Normal 2 2 7 4" xfId="479"/>
    <cellStyle name="Normal 2 2 7 40" xfId="5986"/>
    <cellStyle name="Normal 2 2 7 41" xfId="6212"/>
    <cellStyle name="Normal 2 2 7 42" xfId="6438"/>
    <cellStyle name="Normal 2 2 7 43" xfId="6664"/>
    <cellStyle name="Normal 2 2 7 44" xfId="6890"/>
    <cellStyle name="Normal 2 2 7 45" xfId="7116"/>
    <cellStyle name="Normal 2 2 7 46" xfId="7342"/>
    <cellStyle name="Normal 2 2 7 47" xfId="7568"/>
    <cellStyle name="Normal 2 2 7 48" xfId="7794"/>
    <cellStyle name="Normal 2 2 7 49" xfId="8020"/>
    <cellStyle name="Normal 2 2 7 5" xfId="766"/>
    <cellStyle name="Normal 2 2 7 50" xfId="8246"/>
    <cellStyle name="Normal 2 2 7 51" xfId="8472"/>
    <cellStyle name="Normal 2 2 7 52" xfId="8696"/>
    <cellStyle name="Normal 2 2 7 53" xfId="8920"/>
    <cellStyle name="Normal 2 2 7 54" xfId="9142"/>
    <cellStyle name="Normal 2 2 7 55" xfId="10183"/>
    <cellStyle name="Normal 2 2 7 56" xfId="10164"/>
    <cellStyle name="Normal 2 2 7 57" xfId="10202"/>
    <cellStyle name="Normal 2 2 7 58" xfId="10125"/>
    <cellStyle name="Normal 2 2 7 59" xfId="10280"/>
    <cellStyle name="Normal 2 2 7 6" xfId="887"/>
    <cellStyle name="Normal 2 2 7 60" xfId="10506"/>
    <cellStyle name="Normal 2 2 7 61" xfId="10732"/>
    <cellStyle name="Normal 2 2 7 62" xfId="10958"/>
    <cellStyle name="Normal 2 2 7 63" xfId="11184"/>
    <cellStyle name="Normal 2 2 7 64" xfId="11410"/>
    <cellStyle name="Normal 2 2 7 65" xfId="11636"/>
    <cellStyle name="Normal 2 2 7 66" xfId="11862"/>
    <cellStyle name="Normal 2 2 7 67" xfId="12088"/>
    <cellStyle name="Normal 2 2 7 68" xfId="12314"/>
    <cellStyle name="Normal 2 2 7 69" xfId="12540"/>
    <cellStyle name="Normal 2 2 7 7" xfId="1036"/>
    <cellStyle name="Normal 2 2 7 70" xfId="12766"/>
    <cellStyle name="Normal 2 2 7 71" xfId="12992"/>
    <cellStyle name="Normal 2 2 7 72" xfId="13218"/>
    <cellStyle name="Normal 2 2 7 73" xfId="13444"/>
    <cellStyle name="Normal 2 2 7 74" xfId="13670"/>
    <cellStyle name="Normal 2 2 7 75" xfId="13896"/>
    <cellStyle name="Normal 2 2 7 76" xfId="14122"/>
    <cellStyle name="Normal 2 2 7 77" xfId="14348"/>
    <cellStyle name="Normal 2 2 7 78" xfId="14574"/>
    <cellStyle name="Normal 2 2 7 79" xfId="14800"/>
    <cellStyle name="Normal 2 2 7 8" xfId="1185"/>
    <cellStyle name="Normal 2 2 7 80" xfId="15026"/>
    <cellStyle name="Normal 2 2 7 81" xfId="15252"/>
    <cellStyle name="Normal 2 2 7 82" xfId="15478"/>
    <cellStyle name="Normal 2 2 7 83" xfId="15704"/>
    <cellStyle name="Normal 2 2 7 84" xfId="15928"/>
    <cellStyle name="Normal 2 2 7 85" xfId="16152"/>
    <cellStyle name="Normal 2 2 7 86" xfId="16374"/>
    <cellStyle name="Normal 2 2 7 9" xfId="1334"/>
    <cellStyle name="Normal 2 2 70" xfId="7546"/>
    <cellStyle name="Normal 2 2 71" xfId="7772"/>
    <cellStyle name="Normal 2 2 72" xfId="7998"/>
    <cellStyle name="Normal 2 2 73" xfId="8224"/>
    <cellStyle name="Normal 2 2 74" xfId="8450"/>
    <cellStyle name="Normal 2 2 75" xfId="8675"/>
    <cellStyle name="Normal 2 2 76" xfId="8899"/>
    <cellStyle name="Normal 2 2 77" xfId="9121"/>
    <cellStyle name="Normal 2 2 78" xfId="9340"/>
    <cellStyle name="Normal 2 2 79" xfId="9551"/>
    <cellStyle name="Normal 2 2 8" xfId="49"/>
    <cellStyle name="Normal 2 2 8 10" xfId="1484"/>
    <cellStyle name="Normal 2 2 8 11" xfId="1633"/>
    <cellStyle name="Normal 2 2 8 12" xfId="1782"/>
    <cellStyle name="Normal 2 2 8 13" xfId="1931"/>
    <cellStyle name="Normal 2 2 8 14" xfId="2080"/>
    <cellStyle name="Normal 2 2 8 15" xfId="2229"/>
    <cellStyle name="Normal 2 2 8 16" xfId="2378"/>
    <cellStyle name="Normal 2 2 8 17" xfId="2527"/>
    <cellStyle name="Normal 2 2 8 18" xfId="2676"/>
    <cellStyle name="Normal 2 2 8 19" xfId="2825"/>
    <cellStyle name="Normal 2 2 8 2" xfId="237"/>
    <cellStyle name="Normal 2 2 8 20" xfId="2974"/>
    <cellStyle name="Normal 2 2 8 21" xfId="3122"/>
    <cellStyle name="Normal 2 2 8 22" xfId="3271"/>
    <cellStyle name="Normal 2 2 8 23" xfId="3420"/>
    <cellStyle name="Normal 2 2 8 24" xfId="3569"/>
    <cellStyle name="Normal 2 2 8 25" xfId="3716"/>
    <cellStyle name="Normal 2 2 8 26" xfId="3863"/>
    <cellStyle name="Normal 2 2 8 27" xfId="4006"/>
    <cellStyle name="Normal 2 2 8 28" xfId="4142"/>
    <cellStyle name="Normal 2 2 8 29" xfId="4277"/>
    <cellStyle name="Normal 2 2 8 3" xfId="466"/>
    <cellStyle name="Normal 2 2 8 30" xfId="4535"/>
    <cellStyle name="Normal 2 2 8 31" xfId="4510"/>
    <cellStyle name="Normal 2 2 8 32" xfId="4561"/>
    <cellStyle name="Normal 2 2 8 33" xfId="4459"/>
    <cellStyle name="Normal 2 2 8 34" xfId="4658"/>
    <cellStyle name="Normal 2 2 8 35" xfId="4884"/>
    <cellStyle name="Normal 2 2 8 36" xfId="5110"/>
    <cellStyle name="Normal 2 2 8 37" xfId="5336"/>
    <cellStyle name="Normal 2 2 8 38" xfId="5562"/>
    <cellStyle name="Normal 2 2 8 39" xfId="5788"/>
    <cellStyle name="Normal 2 2 8 4" xfId="475"/>
    <cellStyle name="Normal 2 2 8 40" xfId="6014"/>
    <cellStyle name="Normal 2 2 8 41" xfId="6240"/>
    <cellStyle name="Normal 2 2 8 42" xfId="6466"/>
    <cellStyle name="Normal 2 2 8 43" xfId="6692"/>
    <cellStyle name="Normal 2 2 8 44" xfId="6918"/>
    <cellStyle name="Normal 2 2 8 45" xfId="7144"/>
    <cellStyle name="Normal 2 2 8 46" xfId="7370"/>
    <cellStyle name="Normal 2 2 8 47" xfId="7596"/>
    <cellStyle name="Normal 2 2 8 48" xfId="7822"/>
    <cellStyle name="Normal 2 2 8 49" xfId="8048"/>
    <cellStyle name="Normal 2 2 8 5" xfId="762"/>
    <cellStyle name="Normal 2 2 8 50" xfId="8274"/>
    <cellStyle name="Normal 2 2 8 51" xfId="8500"/>
    <cellStyle name="Normal 2 2 8 52" xfId="8724"/>
    <cellStyle name="Normal 2 2 8 53" xfId="8948"/>
    <cellStyle name="Normal 2 2 8 54" xfId="9169"/>
    <cellStyle name="Normal 2 2 8 55" xfId="10185"/>
    <cellStyle name="Normal 2 2 8 56" xfId="10160"/>
    <cellStyle name="Normal 2 2 8 57" xfId="10211"/>
    <cellStyle name="Normal 2 2 8 58" xfId="10109"/>
    <cellStyle name="Normal 2 2 8 59" xfId="10308"/>
    <cellStyle name="Normal 2 2 8 6" xfId="888"/>
    <cellStyle name="Normal 2 2 8 60" xfId="10534"/>
    <cellStyle name="Normal 2 2 8 61" xfId="10760"/>
    <cellStyle name="Normal 2 2 8 62" xfId="10986"/>
    <cellStyle name="Normal 2 2 8 63" xfId="11212"/>
    <cellStyle name="Normal 2 2 8 64" xfId="11438"/>
    <cellStyle name="Normal 2 2 8 65" xfId="11664"/>
    <cellStyle name="Normal 2 2 8 66" xfId="11890"/>
    <cellStyle name="Normal 2 2 8 67" xfId="12116"/>
    <cellStyle name="Normal 2 2 8 68" xfId="12342"/>
    <cellStyle name="Normal 2 2 8 69" xfId="12568"/>
    <cellStyle name="Normal 2 2 8 7" xfId="1037"/>
    <cellStyle name="Normal 2 2 8 70" xfId="12794"/>
    <cellStyle name="Normal 2 2 8 71" xfId="13020"/>
    <cellStyle name="Normal 2 2 8 72" xfId="13246"/>
    <cellStyle name="Normal 2 2 8 73" xfId="13472"/>
    <cellStyle name="Normal 2 2 8 74" xfId="13698"/>
    <cellStyle name="Normal 2 2 8 75" xfId="13924"/>
    <cellStyle name="Normal 2 2 8 76" xfId="14150"/>
    <cellStyle name="Normal 2 2 8 77" xfId="14376"/>
    <cellStyle name="Normal 2 2 8 78" xfId="14602"/>
    <cellStyle name="Normal 2 2 8 79" xfId="14828"/>
    <cellStyle name="Normal 2 2 8 8" xfId="1186"/>
    <cellStyle name="Normal 2 2 8 80" xfId="15054"/>
    <cellStyle name="Normal 2 2 8 81" xfId="15280"/>
    <cellStyle name="Normal 2 2 8 82" xfId="15506"/>
    <cellStyle name="Normal 2 2 8 83" xfId="15732"/>
    <cellStyle name="Normal 2 2 8 84" xfId="15956"/>
    <cellStyle name="Normal 2 2 8 85" xfId="16180"/>
    <cellStyle name="Normal 2 2 8 86" xfId="16401"/>
    <cellStyle name="Normal 2 2 8 9" xfId="1335"/>
    <cellStyle name="Normal 2 2 80" xfId="9748"/>
    <cellStyle name="Normal 2 2 81" xfId="10136"/>
    <cellStyle name="Normal 2 2 82" xfId="10258"/>
    <cellStyle name="Normal 2 2 83" xfId="10484"/>
    <cellStyle name="Normal 2 2 84" xfId="10710"/>
    <cellStyle name="Normal 2 2 85" xfId="10936"/>
    <cellStyle name="Normal 2 2 86" xfId="11162"/>
    <cellStyle name="Normal 2 2 87" xfId="11388"/>
    <cellStyle name="Normal 2 2 88" xfId="11614"/>
    <cellStyle name="Normal 2 2 89" xfId="11840"/>
    <cellStyle name="Normal 2 2 9" xfId="50"/>
    <cellStyle name="Normal 2 2 9 10" xfId="1485"/>
    <cellStyle name="Normal 2 2 9 11" xfId="1634"/>
    <cellStyle name="Normal 2 2 9 12" xfId="1783"/>
    <cellStyle name="Normal 2 2 9 13" xfId="1932"/>
    <cellStyle name="Normal 2 2 9 14" xfId="2081"/>
    <cellStyle name="Normal 2 2 9 15" xfId="2230"/>
    <cellStyle name="Normal 2 2 9 16" xfId="2379"/>
    <cellStyle name="Normal 2 2 9 17" xfId="2528"/>
    <cellStyle name="Normal 2 2 9 18" xfId="2677"/>
    <cellStyle name="Normal 2 2 9 19" xfId="2826"/>
    <cellStyle name="Normal 2 2 9 2" xfId="238"/>
    <cellStyle name="Normal 2 2 9 20" xfId="2975"/>
    <cellStyle name="Normal 2 2 9 21" xfId="3123"/>
    <cellStyle name="Normal 2 2 9 22" xfId="3272"/>
    <cellStyle name="Normal 2 2 9 23" xfId="3421"/>
    <cellStyle name="Normal 2 2 9 24" xfId="3570"/>
    <cellStyle name="Normal 2 2 9 25" xfId="3717"/>
    <cellStyle name="Normal 2 2 9 26" xfId="3864"/>
    <cellStyle name="Normal 2 2 9 27" xfId="4007"/>
    <cellStyle name="Normal 2 2 9 28" xfId="4143"/>
    <cellStyle name="Normal 2 2 9 29" xfId="4278"/>
    <cellStyle name="Normal 2 2 9 3" xfId="468"/>
    <cellStyle name="Normal 2 2 9 30" xfId="4537"/>
    <cellStyle name="Normal 2 2 9 31" xfId="4506"/>
    <cellStyle name="Normal 2 2 9 32" xfId="4569"/>
    <cellStyle name="Normal 2 2 9 33" xfId="4449"/>
    <cellStyle name="Normal 2 2 9 34" xfId="4677"/>
    <cellStyle name="Normal 2 2 9 35" xfId="4903"/>
    <cellStyle name="Normal 2 2 9 36" xfId="5129"/>
    <cellStyle name="Normal 2 2 9 37" xfId="5355"/>
    <cellStyle name="Normal 2 2 9 38" xfId="5581"/>
    <cellStyle name="Normal 2 2 9 39" xfId="5807"/>
    <cellStyle name="Normal 2 2 9 4" xfId="471"/>
    <cellStyle name="Normal 2 2 9 40" xfId="6033"/>
    <cellStyle name="Normal 2 2 9 41" xfId="6259"/>
    <cellStyle name="Normal 2 2 9 42" xfId="6485"/>
    <cellStyle name="Normal 2 2 9 43" xfId="6711"/>
    <cellStyle name="Normal 2 2 9 44" xfId="6937"/>
    <cellStyle name="Normal 2 2 9 45" xfId="7163"/>
    <cellStyle name="Normal 2 2 9 46" xfId="7389"/>
    <cellStyle name="Normal 2 2 9 47" xfId="7615"/>
    <cellStyle name="Normal 2 2 9 48" xfId="7841"/>
    <cellStyle name="Normal 2 2 9 49" xfId="8067"/>
    <cellStyle name="Normal 2 2 9 5" xfId="350"/>
    <cellStyle name="Normal 2 2 9 50" xfId="8293"/>
    <cellStyle name="Normal 2 2 9 51" xfId="8519"/>
    <cellStyle name="Normal 2 2 9 52" xfId="8743"/>
    <cellStyle name="Normal 2 2 9 53" xfId="8966"/>
    <cellStyle name="Normal 2 2 9 54" xfId="9187"/>
    <cellStyle name="Normal 2 2 9 55" xfId="10187"/>
    <cellStyle name="Normal 2 2 9 56" xfId="10156"/>
    <cellStyle name="Normal 2 2 9 57" xfId="10219"/>
    <cellStyle name="Normal 2 2 9 58" xfId="10099"/>
    <cellStyle name="Normal 2 2 9 59" xfId="10327"/>
    <cellStyle name="Normal 2 2 9 6" xfId="889"/>
    <cellStyle name="Normal 2 2 9 60" xfId="10553"/>
    <cellStyle name="Normal 2 2 9 61" xfId="10779"/>
    <cellStyle name="Normal 2 2 9 62" xfId="11005"/>
    <cellStyle name="Normal 2 2 9 63" xfId="11231"/>
    <cellStyle name="Normal 2 2 9 64" xfId="11457"/>
    <cellStyle name="Normal 2 2 9 65" xfId="11683"/>
    <cellStyle name="Normal 2 2 9 66" xfId="11909"/>
    <cellStyle name="Normal 2 2 9 67" xfId="12135"/>
    <cellStyle name="Normal 2 2 9 68" xfId="12361"/>
    <cellStyle name="Normal 2 2 9 69" xfId="12587"/>
    <cellStyle name="Normal 2 2 9 7" xfId="1038"/>
    <cellStyle name="Normal 2 2 9 70" xfId="12813"/>
    <cellStyle name="Normal 2 2 9 71" xfId="13039"/>
    <cellStyle name="Normal 2 2 9 72" xfId="13265"/>
    <cellStyle name="Normal 2 2 9 73" xfId="13491"/>
    <cellStyle name="Normal 2 2 9 74" xfId="13717"/>
    <cellStyle name="Normal 2 2 9 75" xfId="13943"/>
    <cellStyle name="Normal 2 2 9 76" xfId="14169"/>
    <cellStyle name="Normal 2 2 9 77" xfId="14395"/>
    <cellStyle name="Normal 2 2 9 78" xfId="14621"/>
    <cellStyle name="Normal 2 2 9 79" xfId="14847"/>
    <cellStyle name="Normal 2 2 9 8" xfId="1187"/>
    <cellStyle name="Normal 2 2 9 80" xfId="15073"/>
    <cellStyle name="Normal 2 2 9 81" xfId="15299"/>
    <cellStyle name="Normal 2 2 9 82" xfId="15525"/>
    <cellStyle name="Normal 2 2 9 83" xfId="15751"/>
    <cellStyle name="Normal 2 2 9 84" xfId="15975"/>
    <cellStyle name="Normal 2 2 9 85" xfId="16198"/>
    <cellStyle name="Normal 2 2 9 86" xfId="16419"/>
    <cellStyle name="Normal 2 2 9 9" xfId="1336"/>
    <cellStyle name="Normal 2 2 90" xfId="12066"/>
    <cellStyle name="Normal 2 2 91" xfId="12292"/>
    <cellStyle name="Normal 2 2 92" xfId="12518"/>
    <cellStyle name="Normal 2 2 93" xfId="12744"/>
    <cellStyle name="Normal 2 2 94" xfId="12970"/>
    <cellStyle name="Normal 2 2 95" xfId="13196"/>
    <cellStyle name="Normal 2 2 96" xfId="13422"/>
    <cellStyle name="Normal 2 2 97" xfId="13648"/>
    <cellStyle name="Normal 2 2 98" xfId="13874"/>
    <cellStyle name="Normal 2 2 99" xfId="14100"/>
    <cellStyle name="Normal 2 20" xfId="51"/>
    <cellStyle name="Normal 2 20 10" xfId="1486"/>
    <cellStyle name="Normal 2 20 11" xfId="1635"/>
    <cellStyle name="Normal 2 20 12" xfId="1784"/>
    <cellStyle name="Normal 2 20 13" xfId="1933"/>
    <cellStyle name="Normal 2 20 14" xfId="2082"/>
    <cellStyle name="Normal 2 20 15" xfId="2231"/>
    <cellStyle name="Normal 2 20 16" xfId="2380"/>
    <cellStyle name="Normal 2 20 17" xfId="2529"/>
    <cellStyle name="Normal 2 20 18" xfId="2678"/>
    <cellStyle name="Normal 2 20 19" xfId="2827"/>
    <cellStyle name="Normal 2 20 2" xfId="239"/>
    <cellStyle name="Normal 2 20 20" xfId="2976"/>
    <cellStyle name="Normal 2 20 21" xfId="3124"/>
    <cellStyle name="Normal 2 20 22" xfId="3273"/>
    <cellStyle name="Normal 2 20 23" xfId="3422"/>
    <cellStyle name="Normal 2 20 24" xfId="3571"/>
    <cellStyle name="Normal 2 20 25" xfId="3718"/>
    <cellStyle name="Normal 2 20 26" xfId="3865"/>
    <cellStyle name="Normal 2 20 27" xfId="4008"/>
    <cellStyle name="Normal 2 20 28" xfId="3954"/>
    <cellStyle name="Normal 2 20 29" xfId="4279"/>
    <cellStyle name="Normal 2 20 3" xfId="470"/>
    <cellStyle name="Normal 2 20 30" xfId="4539"/>
    <cellStyle name="Normal 2 20 31" xfId="4502"/>
    <cellStyle name="Normal 2 20 32" xfId="4577"/>
    <cellStyle name="Normal 2 20 33" xfId="4443"/>
    <cellStyle name="Normal 2 20 34" xfId="4688"/>
    <cellStyle name="Normal 2 20 35" xfId="4914"/>
    <cellStyle name="Normal 2 20 36" xfId="5140"/>
    <cellStyle name="Normal 2 20 37" xfId="5366"/>
    <cellStyle name="Normal 2 20 38" xfId="5592"/>
    <cellStyle name="Normal 2 20 39" xfId="5818"/>
    <cellStyle name="Normal 2 20 4" xfId="467"/>
    <cellStyle name="Normal 2 20 40" xfId="6044"/>
    <cellStyle name="Normal 2 20 41" xfId="6270"/>
    <cellStyle name="Normal 2 20 42" xfId="6496"/>
    <cellStyle name="Normal 2 20 43" xfId="6722"/>
    <cellStyle name="Normal 2 20 44" xfId="6948"/>
    <cellStyle name="Normal 2 20 45" xfId="7174"/>
    <cellStyle name="Normal 2 20 46" xfId="7400"/>
    <cellStyle name="Normal 2 20 47" xfId="7626"/>
    <cellStyle name="Normal 2 20 48" xfId="7852"/>
    <cellStyle name="Normal 2 20 49" xfId="8078"/>
    <cellStyle name="Normal 2 20 5" xfId="354"/>
    <cellStyle name="Normal 2 20 50" xfId="8304"/>
    <cellStyle name="Normal 2 20 51" xfId="8530"/>
    <cellStyle name="Normal 2 20 52" xfId="8754"/>
    <cellStyle name="Normal 2 20 53" xfId="8977"/>
    <cellStyle name="Normal 2 20 54" xfId="9197"/>
    <cellStyle name="Normal 2 20 55" xfId="10189"/>
    <cellStyle name="Normal 2 20 56" xfId="10152"/>
    <cellStyle name="Normal 2 20 57" xfId="10227"/>
    <cellStyle name="Normal 2 20 58" xfId="10093"/>
    <cellStyle name="Normal 2 20 59" xfId="10338"/>
    <cellStyle name="Normal 2 20 6" xfId="890"/>
    <cellStyle name="Normal 2 20 60" xfId="10564"/>
    <cellStyle name="Normal 2 20 61" xfId="10790"/>
    <cellStyle name="Normal 2 20 62" xfId="11016"/>
    <cellStyle name="Normal 2 20 63" xfId="11242"/>
    <cellStyle name="Normal 2 20 64" xfId="11468"/>
    <cellStyle name="Normal 2 20 65" xfId="11694"/>
    <cellStyle name="Normal 2 20 66" xfId="11920"/>
    <cellStyle name="Normal 2 20 67" xfId="12146"/>
    <cellStyle name="Normal 2 20 68" xfId="12372"/>
    <cellStyle name="Normal 2 20 69" xfId="12598"/>
    <cellStyle name="Normal 2 20 7" xfId="1039"/>
    <cellStyle name="Normal 2 20 70" xfId="12824"/>
    <cellStyle name="Normal 2 20 71" xfId="13050"/>
    <cellStyle name="Normal 2 20 72" xfId="13276"/>
    <cellStyle name="Normal 2 20 73" xfId="13502"/>
    <cellStyle name="Normal 2 20 74" xfId="13728"/>
    <cellStyle name="Normal 2 20 75" xfId="13954"/>
    <cellStyle name="Normal 2 20 76" xfId="14180"/>
    <cellStyle name="Normal 2 20 77" xfId="14406"/>
    <cellStyle name="Normal 2 20 78" xfId="14632"/>
    <cellStyle name="Normal 2 20 79" xfId="14858"/>
    <cellStyle name="Normal 2 20 8" xfId="1188"/>
    <cellStyle name="Normal 2 20 80" xfId="15084"/>
    <cellStyle name="Normal 2 20 81" xfId="15310"/>
    <cellStyle name="Normal 2 20 82" xfId="15536"/>
    <cellStyle name="Normal 2 20 83" xfId="15762"/>
    <cellStyle name="Normal 2 20 84" xfId="15986"/>
    <cellStyle name="Normal 2 20 85" xfId="16209"/>
    <cellStyle name="Normal 2 20 86" xfId="16429"/>
    <cellStyle name="Normal 2 20 9" xfId="1337"/>
    <cellStyle name="Normal 2 21" xfId="52"/>
    <cellStyle name="Normal 2 21 10" xfId="1281"/>
    <cellStyle name="Normal 2 21 11" xfId="1430"/>
    <cellStyle name="Normal 2 21 12" xfId="1579"/>
    <cellStyle name="Normal 2 21 13" xfId="1728"/>
    <cellStyle name="Normal 2 21 14" xfId="1877"/>
    <cellStyle name="Normal 2 21 15" xfId="2026"/>
    <cellStyle name="Normal 2 21 16" xfId="2175"/>
    <cellStyle name="Normal 2 21 17" xfId="2324"/>
    <cellStyle name="Normal 2 21 18" xfId="2473"/>
    <cellStyle name="Normal 2 21 19" xfId="2622"/>
    <cellStyle name="Normal 2 21 2" xfId="240"/>
    <cellStyle name="Normal 2 21 20" xfId="2771"/>
    <cellStyle name="Normal 2 21 21" xfId="2920"/>
    <cellStyle name="Normal 2 21 22" xfId="3068"/>
    <cellStyle name="Normal 2 21 23" xfId="3217"/>
    <cellStyle name="Normal 2 21 24" xfId="3366"/>
    <cellStyle name="Normal 2 21 25" xfId="3515"/>
    <cellStyle name="Normal 2 21 26" xfId="3663"/>
    <cellStyle name="Normal 2 21 27" xfId="3810"/>
    <cellStyle name="Normal 2 21 28" xfId="3940"/>
    <cellStyle name="Normal 2 21 29" xfId="4280"/>
    <cellStyle name="Normal 2 21 3" xfId="472"/>
    <cellStyle name="Normal 2 21 30" xfId="4541"/>
    <cellStyle name="Normal 2 21 31" xfId="4498"/>
    <cellStyle name="Normal 2 21 32" xfId="4585"/>
    <cellStyle name="Normal 2 21 33" xfId="4435"/>
    <cellStyle name="Normal 2 21 34" xfId="4704"/>
    <cellStyle name="Normal 2 21 35" xfId="4930"/>
    <cellStyle name="Normal 2 21 36" xfId="5156"/>
    <cellStyle name="Normal 2 21 37" xfId="5382"/>
    <cellStyle name="Normal 2 21 38" xfId="5608"/>
    <cellStyle name="Normal 2 21 39" xfId="5834"/>
    <cellStyle name="Normal 2 21 4" xfId="463"/>
    <cellStyle name="Normal 2 21 40" xfId="6060"/>
    <cellStyle name="Normal 2 21 41" xfId="6286"/>
    <cellStyle name="Normal 2 21 42" xfId="6512"/>
    <cellStyle name="Normal 2 21 43" xfId="6738"/>
    <cellStyle name="Normal 2 21 44" xfId="6964"/>
    <cellStyle name="Normal 2 21 45" xfId="7190"/>
    <cellStyle name="Normal 2 21 46" xfId="7416"/>
    <cellStyle name="Normal 2 21 47" xfId="7642"/>
    <cellStyle name="Normal 2 21 48" xfId="7868"/>
    <cellStyle name="Normal 2 21 49" xfId="8094"/>
    <cellStyle name="Normal 2 21 5" xfId="358"/>
    <cellStyle name="Normal 2 21 50" xfId="8320"/>
    <cellStyle name="Normal 2 21 51" xfId="8545"/>
    <cellStyle name="Normal 2 21 52" xfId="8769"/>
    <cellStyle name="Normal 2 21 53" xfId="8992"/>
    <cellStyle name="Normal 2 21 54" xfId="9212"/>
    <cellStyle name="Normal 2 21 55" xfId="10191"/>
    <cellStyle name="Normal 2 21 56" xfId="10148"/>
    <cellStyle name="Normal 2 21 57" xfId="10235"/>
    <cellStyle name="Normal 2 21 58" xfId="10085"/>
    <cellStyle name="Normal 2 21 59" xfId="10354"/>
    <cellStyle name="Normal 2 21 6" xfId="595"/>
    <cellStyle name="Normal 2 21 60" xfId="10580"/>
    <cellStyle name="Normal 2 21 61" xfId="10806"/>
    <cellStyle name="Normal 2 21 62" xfId="11032"/>
    <cellStyle name="Normal 2 21 63" xfId="11258"/>
    <cellStyle name="Normal 2 21 64" xfId="11484"/>
    <cellStyle name="Normal 2 21 65" xfId="11710"/>
    <cellStyle name="Normal 2 21 66" xfId="11936"/>
    <cellStyle name="Normal 2 21 67" xfId="12162"/>
    <cellStyle name="Normal 2 21 68" xfId="12388"/>
    <cellStyle name="Normal 2 21 69" xfId="12614"/>
    <cellStyle name="Normal 2 21 7" xfId="834"/>
    <cellStyle name="Normal 2 21 70" xfId="12840"/>
    <cellStyle name="Normal 2 21 71" xfId="13066"/>
    <cellStyle name="Normal 2 21 72" xfId="13292"/>
    <cellStyle name="Normal 2 21 73" xfId="13518"/>
    <cellStyle name="Normal 2 21 74" xfId="13744"/>
    <cellStyle name="Normal 2 21 75" xfId="13970"/>
    <cellStyle name="Normal 2 21 76" xfId="14196"/>
    <cellStyle name="Normal 2 21 77" xfId="14422"/>
    <cellStyle name="Normal 2 21 78" xfId="14648"/>
    <cellStyle name="Normal 2 21 79" xfId="14874"/>
    <cellStyle name="Normal 2 21 8" xfId="983"/>
    <cellStyle name="Normal 2 21 80" xfId="15100"/>
    <cellStyle name="Normal 2 21 81" xfId="15326"/>
    <cellStyle name="Normal 2 21 82" xfId="15552"/>
    <cellStyle name="Normal 2 21 83" xfId="15777"/>
    <cellStyle name="Normal 2 21 84" xfId="16001"/>
    <cellStyle name="Normal 2 21 85" xfId="16224"/>
    <cellStyle name="Normal 2 21 86" xfId="16444"/>
    <cellStyle name="Normal 2 21 9" xfId="1132"/>
    <cellStyle name="Normal 2 22" xfId="53"/>
    <cellStyle name="Normal 2 22 10" xfId="1266"/>
    <cellStyle name="Normal 2 22 11" xfId="1415"/>
    <cellStyle name="Normal 2 22 12" xfId="1564"/>
    <cellStyle name="Normal 2 22 13" xfId="1713"/>
    <cellStyle name="Normal 2 22 14" xfId="1862"/>
    <cellStyle name="Normal 2 22 15" xfId="2011"/>
    <cellStyle name="Normal 2 22 16" xfId="2160"/>
    <cellStyle name="Normal 2 22 17" xfId="2309"/>
    <cellStyle name="Normal 2 22 18" xfId="2458"/>
    <cellStyle name="Normal 2 22 19" xfId="2607"/>
    <cellStyle name="Normal 2 22 2" xfId="241"/>
    <cellStyle name="Normal 2 22 20" xfId="2756"/>
    <cellStyle name="Normal 2 22 21" xfId="2905"/>
    <cellStyle name="Normal 2 22 22" xfId="3053"/>
    <cellStyle name="Normal 2 22 23" xfId="3202"/>
    <cellStyle name="Normal 2 22 24" xfId="3351"/>
    <cellStyle name="Normal 2 22 25" xfId="3500"/>
    <cellStyle name="Normal 2 22 26" xfId="3648"/>
    <cellStyle name="Normal 2 22 27" xfId="3795"/>
    <cellStyle name="Normal 2 22 28" xfId="3787"/>
    <cellStyle name="Normal 2 22 29" xfId="4085"/>
    <cellStyle name="Normal 2 22 3" xfId="474"/>
    <cellStyle name="Normal 2 22 30" xfId="4543"/>
    <cellStyle name="Normal 2 22 31" xfId="4494"/>
    <cellStyle name="Normal 2 22 32" xfId="4593"/>
    <cellStyle name="Normal 2 22 33" xfId="4427"/>
    <cellStyle name="Normal 2 22 34" xfId="4720"/>
    <cellStyle name="Normal 2 22 35" xfId="4946"/>
    <cellStyle name="Normal 2 22 36" xfId="5172"/>
    <cellStyle name="Normal 2 22 37" xfId="5398"/>
    <cellStyle name="Normal 2 22 38" xfId="5624"/>
    <cellStyle name="Normal 2 22 39" xfId="5850"/>
    <cellStyle name="Normal 2 22 4" xfId="459"/>
    <cellStyle name="Normal 2 22 40" xfId="6076"/>
    <cellStyle name="Normal 2 22 41" xfId="6302"/>
    <cellStyle name="Normal 2 22 42" xfId="6528"/>
    <cellStyle name="Normal 2 22 43" xfId="6754"/>
    <cellStyle name="Normal 2 22 44" xfId="6980"/>
    <cellStyle name="Normal 2 22 45" xfId="7206"/>
    <cellStyle name="Normal 2 22 46" xfId="7432"/>
    <cellStyle name="Normal 2 22 47" xfId="7658"/>
    <cellStyle name="Normal 2 22 48" xfId="7884"/>
    <cellStyle name="Normal 2 22 49" xfId="8110"/>
    <cellStyle name="Normal 2 22 5" xfId="362"/>
    <cellStyle name="Normal 2 22 50" xfId="8336"/>
    <cellStyle name="Normal 2 22 51" xfId="8561"/>
    <cellStyle name="Normal 2 22 52" xfId="8785"/>
    <cellStyle name="Normal 2 22 53" xfId="9008"/>
    <cellStyle name="Normal 2 22 54" xfId="9227"/>
    <cellStyle name="Normal 2 22 55" xfId="10193"/>
    <cellStyle name="Normal 2 22 56" xfId="10144"/>
    <cellStyle name="Normal 2 22 57" xfId="10243"/>
    <cellStyle name="Normal 2 22 58" xfId="10077"/>
    <cellStyle name="Normal 2 22 59" xfId="10370"/>
    <cellStyle name="Normal 2 22 6" xfId="587"/>
    <cellStyle name="Normal 2 22 60" xfId="10596"/>
    <cellStyle name="Normal 2 22 61" xfId="10822"/>
    <cellStyle name="Normal 2 22 62" xfId="11048"/>
    <cellStyle name="Normal 2 22 63" xfId="11274"/>
    <cellStyle name="Normal 2 22 64" xfId="11500"/>
    <cellStyle name="Normal 2 22 65" xfId="11726"/>
    <cellStyle name="Normal 2 22 66" xfId="11952"/>
    <cellStyle name="Normal 2 22 67" xfId="12178"/>
    <cellStyle name="Normal 2 22 68" xfId="12404"/>
    <cellStyle name="Normal 2 22 69" xfId="12630"/>
    <cellStyle name="Normal 2 22 7" xfId="819"/>
    <cellStyle name="Normal 2 22 70" xfId="12856"/>
    <cellStyle name="Normal 2 22 71" xfId="13082"/>
    <cellStyle name="Normal 2 22 72" xfId="13308"/>
    <cellStyle name="Normal 2 22 73" xfId="13534"/>
    <cellStyle name="Normal 2 22 74" xfId="13760"/>
    <cellStyle name="Normal 2 22 75" xfId="13986"/>
    <cellStyle name="Normal 2 22 76" xfId="14212"/>
    <cellStyle name="Normal 2 22 77" xfId="14438"/>
    <cellStyle name="Normal 2 22 78" xfId="14664"/>
    <cellStyle name="Normal 2 22 79" xfId="14890"/>
    <cellStyle name="Normal 2 22 8" xfId="968"/>
    <cellStyle name="Normal 2 22 80" xfId="15116"/>
    <cellStyle name="Normal 2 22 81" xfId="15342"/>
    <cellStyle name="Normal 2 22 82" xfId="15568"/>
    <cellStyle name="Normal 2 22 83" xfId="15793"/>
    <cellStyle name="Normal 2 22 84" xfId="16017"/>
    <cellStyle name="Normal 2 22 85" xfId="16240"/>
    <cellStyle name="Normal 2 22 86" xfId="16459"/>
    <cellStyle name="Normal 2 22 9" xfId="1117"/>
    <cellStyle name="Normal 2 23" xfId="54"/>
    <cellStyle name="Normal 2 23 10" xfId="1109"/>
    <cellStyle name="Normal 2 23 11" xfId="1258"/>
    <cellStyle name="Normal 2 23 12" xfId="1407"/>
    <cellStyle name="Normal 2 23 13" xfId="1556"/>
    <cellStyle name="Normal 2 23 14" xfId="1705"/>
    <cellStyle name="Normal 2 23 15" xfId="1854"/>
    <cellStyle name="Normal 2 23 16" xfId="2003"/>
    <cellStyle name="Normal 2 23 17" xfId="2152"/>
    <cellStyle name="Normal 2 23 18" xfId="2301"/>
    <cellStyle name="Normal 2 23 19" xfId="2450"/>
    <cellStyle name="Normal 2 23 2" xfId="242"/>
    <cellStyle name="Normal 2 23 20" xfId="2599"/>
    <cellStyle name="Normal 2 23 21" xfId="2748"/>
    <cellStyle name="Normal 2 23 22" xfId="2897"/>
    <cellStyle name="Normal 2 23 23" xfId="3046"/>
    <cellStyle name="Normal 2 23 24" xfId="3194"/>
    <cellStyle name="Normal 2 23 25" xfId="3343"/>
    <cellStyle name="Normal 2 23 26" xfId="3492"/>
    <cellStyle name="Normal 2 23 27" xfId="3640"/>
    <cellStyle name="Normal 2 23 28" xfId="4016"/>
    <cellStyle name="Normal 2 23 29" xfId="3934"/>
    <cellStyle name="Normal 2 23 3" xfId="476"/>
    <cellStyle name="Normal 2 23 30" xfId="4545"/>
    <cellStyle name="Normal 2 23 31" xfId="4490"/>
    <cellStyle name="Normal 2 23 32" xfId="4600"/>
    <cellStyle name="Normal 2 23 33" xfId="4420"/>
    <cellStyle name="Normal 2 23 34" xfId="4734"/>
    <cellStyle name="Normal 2 23 35" xfId="4960"/>
    <cellStyle name="Normal 2 23 36" xfId="5186"/>
    <cellStyle name="Normal 2 23 37" xfId="5412"/>
    <cellStyle name="Normal 2 23 38" xfId="5638"/>
    <cellStyle name="Normal 2 23 39" xfId="5864"/>
    <cellStyle name="Normal 2 23 4" xfId="455"/>
    <cellStyle name="Normal 2 23 40" xfId="6090"/>
    <cellStyle name="Normal 2 23 41" xfId="6316"/>
    <cellStyle name="Normal 2 23 42" xfId="6542"/>
    <cellStyle name="Normal 2 23 43" xfId="6768"/>
    <cellStyle name="Normal 2 23 44" xfId="6994"/>
    <cellStyle name="Normal 2 23 45" xfId="7220"/>
    <cellStyle name="Normal 2 23 46" xfId="7446"/>
    <cellStyle name="Normal 2 23 47" xfId="7672"/>
    <cellStyle name="Normal 2 23 48" xfId="7898"/>
    <cellStyle name="Normal 2 23 49" xfId="8124"/>
    <cellStyle name="Normal 2 23 5" xfId="366"/>
    <cellStyle name="Normal 2 23 50" xfId="8350"/>
    <cellStyle name="Normal 2 23 51" xfId="8575"/>
    <cellStyle name="Normal 2 23 52" xfId="8799"/>
    <cellStyle name="Normal 2 23 53" xfId="9021"/>
    <cellStyle name="Normal 2 23 54" xfId="9240"/>
    <cellStyle name="Normal 2 23 55" xfId="10195"/>
    <cellStyle name="Normal 2 23 56" xfId="10140"/>
    <cellStyle name="Normal 2 23 57" xfId="10250"/>
    <cellStyle name="Normal 2 23 58" xfId="10070"/>
    <cellStyle name="Normal 2 23 59" xfId="10384"/>
    <cellStyle name="Normal 2 23 6" xfId="579"/>
    <cellStyle name="Normal 2 23 60" xfId="10610"/>
    <cellStyle name="Normal 2 23 61" xfId="10836"/>
    <cellStyle name="Normal 2 23 62" xfId="11062"/>
    <cellStyle name="Normal 2 23 63" xfId="11288"/>
    <cellStyle name="Normal 2 23 64" xfId="11514"/>
    <cellStyle name="Normal 2 23 65" xfId="11740"/>
    <cellStyle name="Normal 2 23 66" xfId="11966"/>
    <cellStyle name="Normal 2 23 67" xfId="12192"/>
    <cellStyle name="Normal 2 23 68" xfId="12418"/>
    <cellStyle name="Normal 2 23 69" xfId="12644"/>
    <cellStyle name="Normal 2 23 7" xfId="803"/>
    <cellStyle name="Normal 2 23 70" xfId="12870"/>
    <cellStyle name="Normal 2 23 71" xfId="13096"/>
    <cellStyle name="Normal 2 23 72" xfId="13322"/>
    <cellStyle name="Normal 2 23 73" xfId="13548"/>
    <cellStyle name="Normal 2 23 74" xfId="13774"/>
    <cellStyle name="Normal 2 23 75" xfId="14000"/>
    <cellStyle name="Normal 2 23 76" xfId="14226"/>
    <cellStyle name="Normal 2 23 77" xfId="14452"/>
    <cellStyle name="Normal 2 23 78" xfId="14678"/>
    <cellStyle name="Normal 2 23 79" xfId="14904"/>
    <cellStyle name="Normal 2 23 8" xfId="661"/>
    <cellStyle name="Normal 2 23 80" xfId="15130"/>
    <cellStyle name="Normal 2 23 81" xfId="15356"/>
    <cellStyle name="Normal 2 23 82" xfId="15582"/>
    <cellStyle name="Normal 2 23 83" xfId="15807"/>
    <cellStyle name="Normal 2 23 84" xfId="16031"/>
    <cellStyle name="Normal 2 23 85" xfId="16253"/>
    <cellStyle name="Normal 2 23 86" xfId="16472"/>
    <cellStyle name="Normal 2 23 9" xfId="960"/>
    <cellStyle name="Normal 2 24" xfId="55"/>
    <cellStyle name="Normal 2 24 10" xfId="1346"/>
    <cellStyle name="Normal 2 24 11" xfId="1495"/>
    <cellStyle name="Normal 2 24 12" xfId="1644"/>
    <cellStyle name="Normal 2 24 13" xfId="1793"/>
    <cellStyle name="Normal 2 24 14" xfId="1942"/>
    <cellStyle name="Normal 2 24 15" xfId="2091"/>
    <cellStyle name="Normal 2 24 16" xfId="2240"/>
    <cellStyle name="Normal 2 24 17" xfId="2389"/>
    <cellStyle name="Normal 2 24 18" xfId="2538"/>
    <cellStyle name="Normal 2 24 19" xfId="2687"/>
    <cellStyle name="Normal 2 24 2" xfId="243"/>
    <cellStyle name="Normal 2 24 20" xfId="2836"/>
    <cellStyle name="Normal 2 24 21" xfId="2985"/>
    <cellStyle name="Normal 2 24 22" xfId="3133"/>
    <cellStyle name="Normal 2 24 23" xfId="3282"/>
    <cellStyle name="Normal 2 24 24" xfId="3431"/>
    <cellStyle name="Normal 2 24 25" xfId="3580"/>
    <cellStyle name="Normal 2 24 26" xfId="3727"/>
    <cellStyle name="Normal 2 24 27" xfId="3873"/>
    <cellStyle name="Normal 2 24 28" xfId="4014"/>
    <cellStyle name="Normal 2 24 29" xfId="4151"/>
    <cellStyle name="Normal 2 24 3" xfId="478"/>
    <cellStyle name="Normal 2 24 30" xfId="4547"/>
    <cellStyle name="Normal 2 24 31" xfId="4485"/>
    <cellStyle name="Normal 2 24 32" xfId="4610"/>
    <cellStyle name="Normal 2 24 33" xfId="4836"/>
    <cellStyle name="Normal 2 24 34" xfId="5062"/>
    <cellStyle name="Normal 2 24 35" xfId="5288"/>
    <cellStyle name="Normal 2 24 36" xfId="5514"/>
    <cellStyle name="Normal 2 24 37" xfId="5740"/>
    <cellStyle name="Normal 2 24 38" xfId="5966"/>
    <cellStyle name="Normal 2 24 39" xfId="6192"/>
    <cellStyle name="Normal 2 24 4" xfId="452"/>
    <cellStyle name="Normal 2 24 40" xfId="6418"/>
    <cellStyle name="Normal 2 24 41" xfId="6644"/>
    <cellStyle name="Normal 2 24 42" xfId="6870"/>
    <cellStyle name="Normal 2 24 43" xfId="7096"/>
    <cellStyle name="Normal 2 24 44" xfId="7322"/>
    <cellStyle name="Normal 2 24 45" xfId="7548"/>
    <cellStyle name="Normal 2 24 46" xfId="7774"/>
    <cellStyle name="Normal 2 24 47" xfId="8000"/>
    <cellStyle name="Normal 2 24 48" xfId="8226"/>
    <cellStyle name="Normal 2 24 49" xfId="8452"/>
    <cellStyle name="Normal 2 24 5" xfId="370"/>
    <cellStyle name="Normal 2 24 50" xfId="8677"/>
    <cellStyle name="Normal 2 24 51" xfId="8901"/>
    <cellStyle name="Normal 2 24 52" xfId="9123"/>
    <cellStyle name="Normal 2 24 53" xfId="9342"/>
    <cellStyle name="Normal 2 24 54" xfId="9553"/>
    <cellStyle name="Normal 2 24 55" xfId="10197"/>
    <cellStyle name="Normal 2 24 56" xfId="10135"/>
    <cellStyle name="Normal 2 24 57" xfId="10260"/>
    <cellStyle name="Normal 2 24 58" xfId="10486"/>
    <cellStyle name="Normal 2 24 59" xfId="10712"/>
    <cellStyle name="Normal 2 24 6" xfId="563"/>
    <cellStyle name="Normal 2 24 60" xfId="10938"/>
    <cellStyle name="Normal 2 24 61" xfId="11164"/>
    <cellStyle name="Normal 2 24 62" xfId="11390"/>
    <cellStyle name="Normal 2 24 63" xfId="11616"/>
    <cellStyle name="Normal 2 24 64" xfId="11842"/>
    <cellStyle name="Normal 2 24 65" xfId="12068"/>
    <cellStyle name="Normal 2 24 66" xfId="12294"/>
    <cellStyle name="Normal 2 24 67" xfId="12520"/>
    <cellStyle name="Normal 2 24 68" xfId="12746"/>
    <cellStyle name="Normal 2 24 69" xfId="12972"/>
    <cellStyle name="Normal 2 24 7" xfId="899"/>
    <cellStyle name="Normal 2 24 70" xfId="13198"/>
    <cellStyle name="Normal 2 24 71" xfId="13424"/>
    <cellStyle name="Normal 2 24 72" xfId="13650"/>
    <cellStyle name="Normal 2 24 73" xfId="13876"/>
    <cellStyle name="Normal 2 24 74" xfId="14102"/>
    <cellStyle name="Normal 2 24 75" xfId="14328"/>
    <cellStyle name="Normal 2 24 76" xfId="14554"/>
    <cellStyle name="Normal 2 24 77" xfId="14780"/>
    <cellStyle name="Normal 2 24 78" xfId="15006"/>
    <cellStyle name="Normal 2 24 79" xfId="15232"/>
    <cellStyle name="Normal 2 24 8" xfId="1048"/>
    <cellStyle name="Normal 2 24 80" xfId="15458"/>
    <cellStyle name="Normal 2 24 81" xfId="15684"/>
    <cellStyle name="Normal 2 24 82" xfId="15909"/>
    <cellStyle name="Normal 2 24 83" xfId="16133"/>
    <cellStyle name="Normal 2 24 84" xfId="16355"/>
    <cellStyle name="Normal 2 24 85" xfId="16574"/>
    <cellStyle name="Normal 2 24 86" xfId="16785"/>
    <cellStyle name="Normal 2 24 9" xfId="1197"/>
    <cellStyle name="Normal 2 25" xfId="56"/>
    <cellStyle name="Normal 2 25 10" xfId="1344"/>
    <cellStyle name="Normal 2 25 11" xfId="1493"/>
    <cellStyle name="Normal 2 25 12" xfId="1642"/>
    <cellStyle name="Normal 2 25 13" xfId="1791"/>
    <cellStyle name="Normal 2 25 14" xfId="1940"/>
    <cellStyle name="Normal 2 25 15" xfId="2089"/>
    <cellStyle name="Normal 2 25 16" xfId="2238"/>
    <cellStyle name="Normal 2 25 17" xfId="2387"/>
    <cellStyle name="Normal 2 25 18" xfId="2536"/>
    <cellStyle name="Normal 2 25 19" xfId="2685"/>
    <cellStyle name="Normal 2 25 2" xfId="244"/>
    <cellStyle name="Normal 2 25 20" xfId="2834"/>
    <cellStyle name="Normal 2 25 21" xfId="2983"/>
    <cellStyle name="Normal 2 25 22" xfId="3131"/>
    <cellStyle name="Normal 2 25 23" xfId="3280"/>
    <cellStyle name="Normal 2 25 24" xfId="3429"/>
    <cellStyle name="Normal 2 25 25" xfId="3578"/>
    <cellStyle name="Normal 2 25 26" xfId="3725"/>
    <cellStyle name="Normal 2 25 27" xfId="3872"/>
    <cellStyle name="Normal 2 25 28" xfId="4034"/>
    <cellStyle name="Normal 2 25 29" xfId="4150"/>
    <cellStyle name="Normal 2 25 3" xfId="480"/>
    <cellStyle name="Normal 2 25 30" xfId="4549"/>
    <cellStyle name="Normal 2 25 31" xfId="4481"/>
    <cellStyle name="Normal 2 25 32" xfId="4618"/>
    <cellStyle name="Normal 2 25 33" xfId="4844"/>
    <cellStyle name="Normal 2 25 34" xfId="5070"/>
    <cellStyle name="Normal 2 25 35" xfId="5296"/>
    <cellStyle name="Normal 2 25 36" xfId="5522"/>
    <cellStyle name="Normal 2 25 37" xfId="5748"/>
    <cellStyle name="Normal 2 25 38" xfId="5974"/>
    <cellStyle name="Normal 2 25 39" xfId="6200"/>
    <cellStyle name="Normal 2 25 4" xfId="448"/>
    <cellStyle name="Normal 2 25 40" xfId="6426"/>
    <cellStyle name="Normal 2 25 41" xfId="6652"/>
    <cellStyle name="Normal 2 25 42" xfId="6878"/>
    <cellStyle name="Normal 2 25 43" xfId="7104"/>
    <cellStyle name="Normal 2 25 44" xfId="7330"/>
    <cellStyle name="Normal 2 25 45" xfId="7556"/>
    <cellStyle name="Normal 2 25 46" xfId="7782"/>
    <cellStyle name="Normal 2 25 47" xfId="8008"/>
    <cellStyle name="Normal 2 25 48" xfId="8234"/>
    <cellStyle name="Normal 2 25 49" xfId="8460"/>
    <cellStyle name="Normal 2 25 5" xfId="374"/>
    <cellStyle name="Normal 2 25 50" xfId="8684"/>
    <cellStyle name="Normal 2 25 51" xfId="8908"/>
    <cellStyle name="Normal 2 25 52" xfId="9130"/>
    <cellStyle name="Normal 2 25 53" xfId="9349"/>
    <cellStyle name="Normal 2 25 54" xfId="9560"/>
    <cellStyle name="Normal 2 25 55" xfId="10199"/>
    <cellStyle name="Normal 2 25 56" xfId="10131"/>
    <cellStyle name="Normal 2 25 57" xfId="10268"/>
    <cellStyle name="Normal 2 25 58" xfId="10494"/>
    <cellStyle name="Normal 2 25 59" xfId="10720"/>
    <cellStyle name="Normal 2 25 6" xfId="547"/>
    <cellStyle name="Normal 2 25 60" xfId="10946"/>
    <cellStyle name="Normal 2 25 61" xfId="11172"/>
    <cellStyle name="Normal 2 25 62" xfId="11398"/>
    <cellStyle name="Normal 2 25 63" xfId="11624"/>
    <cellStyle name="Normal 2 25 64" xfId="11850"/>
    <cellStyle name="Normal 2 25 65" xfId="12076"/>
    <cellStyle name="Normal 2 25 66" xfId="12302"/>
    <cellStyle name="Normal 2 25 67" xfId="12528"/>
    <cellStyle name="Normal 2 25 68" xfId="12754"/>
    <cellStyle name="Normal 2 25 69" xfId="12980"/>
    <cellStyle name="Normal 2 25 7" xfId="897"/>
    <cellStyle name="Normal 2 25 70" xfId="13206"/>
    <cellStyle name="Normal 2 25 71" xfId="13432"/>
    <cellStyle name="Normal 2 25 72" xfId="13658"/>
    <cellStyle name="Normal 2 25 73" xfId="13884"/>
    <cellStyle name="Normal 2 25 74" xfId="14110"/>
    <cellStyle name="Normal 2 25 75" xfId="14336"/>
    <cellStyle name="Normal 2 25 76" xfId="14562"/>
    <cellStyle name="Normal 2 25 77" xfId="14788"/>
    <cellStyle name="Normal 2 25 78" xfId="15014"/>
    <cellStyle name="Normal 2 25 79" xfId="15240"/>
    <cellStyle name="Normal 2 25 8" xfId="1046"/>
    <cellStyle name="Normal 2 25 80" xfId="15466"/>
    <cellStyle name="Normal 2 25 81" xfId="15692"/>
    <cellStyle name="Normal 2 25 82" xfId="15916"/>
    <cellStyle name="Normal 2 25 83" xfId="16140"/>
    <cellStyle name="Normal 2 25 84" xfId="16362"/>
    <cellStyle name="Normal 2 25 85" xfId="16581"/>
    <cellStyle name="Normal 2 25 86" xfId="16792"/>
    <cellStyle name="Normal 2 25 9" xfId="1195"/>
    <cellStyle name="Normal 2 26" xfId="57"/>
    <cellStyle name="Normal 2 26 10" xfId="1368"/>
    <cellStyle name="Normal 2 26 11" xfId="1517"/>
    <cellStyle name="Normal 2 26 12" xfId="1666"/>
    <cellStyle name="Normal 2 26 13" xfId="1815"/>
    <cellStyle name="Normal 2 26 14" xfId="1964"/>
    <cellStyle name="Normal 2 26 15" xfId="2113"/>
    <cellStyle name="Normal 2 26 16" xfId="2262"/>
    <cellStyle name="Normal 2 26 17" xfId="2411"/>
    <cellStyle name="Normal 2 26 18" xfId="2560"/>
    <cellStyle name="Normal 2 26 19" xfId="2709"/>
    <cellStyle name="Normal 2 26 2" xfId="245"/>
    <cellStyle name="Normal 2 26 20" xfId="2858"/>
    <cellStyle name="Normal 2 26 21" xfId="3007"/>
    <cellStyle name="Normal 2 26 22" xfId="3155"/>
    <cellStyle name="Normal 2 26 23" xfId="3304"/>
    <cellStyle name="Normal 2 26 24" xfId="3453"/>
    <cellStyle name="Normal 2 26 25" xfId="3601"/>
    <cellStyle name="Normal 2 26 26" xfId="3748"/>
    <cellStyle name="Normal 2 26 27" xfId="3894"/>
    <cellStyle name="Normal 2 26 28" xfId="4032"/>
    <cellStyle name="Normal 2 26 29" xfId="4168"/>
    <cellStyle name="Normal 2 26 3" xfId="482"/>
    <cellStyle name="Normal 2 26 30" xfId="4551"/>
    <cellStyle name="Normal 2 26 31" xfId="4477"/>
    <cellStyle name="Normal 2 26 32" xfId="4626"/>
    <cellStyle name="Normal 2 26 33" xfId="4852"/>
    <cellStyle name="Normal 2 26 34" xfId="5078"/>
    <cellStyle name="Normal 2 26 35" xfId="5304"/>
    <cellStyle name="Normal 2 26 36" xfId="5530"/>
    <cellStyle name="Normal 2 26 37" xfId="5756"/>
    <cellStyle name="Normal 2 26 38" xfId="5982"/>
    <cellStyle name="Normal 2 26 39" xfId="6208"/>
    <cellStyle name="Normal 2 26 4" xfId="444"/>
    <cellStyle name="Normal 2 26 40" xfId="6434"/>
    <cellStyle name="Normal 2 26 41" xfId="6660"/>
    <cellStyle name="Normal 2 26 42" xfId="6886"/>
    <cellStyle name="Normal 2 26 43" xfId="7112"/>
    <cellStyle name="Normal 2 26 44" xfId="7338"/>
    <cellStyle name="Normal 2 26 45" xfId="7564"/>
    <cellStyle name="Normal 2 26 46" xfId="7790"/>
    <cellStyle name="Normal 2 26 47" xfId="8016"/>
    <cellStyle name="Normal 2 26 48" xfId="8242"/>
    <cellStyle name="Normal 2 26 49" xfId="8468"/>
    <cellStyle name="Normal 2 26 5" xfId="375"/>
    <cellStyle name="Normal 2 26 50" xfId="8692"/>
    <cellStyle name="Normal 2 26 51" xfId="8916"/>
    <cellStyle name="Normal 2 26 52" xfId="9138"/>
    <cellStyle name="Normal 2 26 53" xfId="9357"/>
    <cellStyle name="Normal 2 26 54" xfId="9567"/>
    <cellStyle name="Normal 2 26 55" xfId="10201"/>
    <cellStyle name="Normal 2 26 56" xfId="10127"/>
    <cellStyle name="Normal 2 26 57" xfId="10276"/>
    <cellStyle name="Normal 2 26 58" xfId="10502"/>
    <cellStyle name="Normal 2 26 59" xfId="10728"/>
    <cellStyle name="Normal 2 26 6" xfId="535"/>
    <cellStyle name="Normal 2 26 60" xfId="10954"/>
    <cellStyle name="Normal 2 26 61" xfId="11180"/>
    <cellStyle name="Normal 2 26 62" xfId="11406"/>
    <cellStyle name="Normal 2 26 63" xfId="11632"/>
    <cellStyle name="Normal 2 26 64" xfId="11858"/>
    <cellStyle name="Normal 2 26 65" xfId="12084"/>
    <cellStyle name="Normal 2 26 66" xfId="12310"/>
    <cellStyle name="Normal 2 26 67" xfId="12536"/>
    <cellStyle name="Normal 2 26 68" xfId="12762"/>
    <cellStyle name="Normal 2 26 69" xfId="12988"/>
    <cellStyle name="Normal 2 26 7" xfId="921"/>
    <cellStyle name="Normal 2 26 70" xfId="13214"/>
    <cellStyle name="Normal 2 26 71" xfId="13440"/>
    <cellStyle name="Normal 2 26 72" xfId="13666"/>
    <cellStyle name="Normal 2 26 73" xfId="13892"/>
    <cellStyle name="Normal 2 26 74" xfId="14118"/>
    <cellStyle name="Normal 2 26 75" xfId="14344"/>
    <cellStyle name="Normal 2 26 76" xfId="14570"/>
    <cellStyle name="Normal 2 26 77" xfId="14796"/>
    <cellStyle name="Normal 2 26 78" xfId="15022"/>
    <cellStyle name="Normal 2 26 79" xfId="15248"/>
    <cellStyle name="Normal 2 26 8" xfId="1070"/>
    <cellStyle name="Normal 2 26 80" xfId="15474"/>
    <cellStyle name="Normal 2 26 81" xfId="15700"/>
    <cellStyle name="Normal 2 26 82" xfId="15924"/>
    <cellStyle name="Normal 2 26 83" xfId="16148"/>
    <cellStyle name="Normal 2 26 84" xfId="16370"/>
    <cellStyle name="Normal 2 26 85" xfId="16589"/>
    <cellStyle name="Normal 2 26 86" xfId="16799"/>
    <cellStyle name="Normal 2 26 9" xfId="1219"/>
    <cellStyle name="Normal 2 27" xfId="58"/>
    <cellStyle name="Normal 2 27 10" xfId="1366"/>
    <cellStyle name="Normal 2 27 11" xfId="1515"/>
    <cellStyle name="Normal 2 27 12" xfId="1664"/>
    <cellStyle name="Normal 2 27 13" xfId="1813"/>
    <cellStyle name="Normal 2 27 14" xfId="1962"/>
    <cellStyle name="Normal 2 27 15" xfId="2111"/>
    <cellStyle name="Normal 2 27 16" xfId="2260"/>
    <cellStyle name="Normal 2 27 17" xfId="2409"/>
    <cellStyle name="Normal 2 27 18" xfId="2558"/>
    <cellStyle name="Normal 2 27 19" xfId="2707"/>
    <cellStyle name="Normal 2 27 2" xfId="246"/>
    <cellStyle name="Normal 2 27 20" xfId="2856"/>
    <cellStyle name="Normal 2 27 21" xfId="3005"/>
    <cellStyle name="Normal 2 27 22" xfId="3153"/>
    <cellStyle name="Normal 2 27 23" xfId="3302"/>
    <cellStyle name="Normal 2 27 24" xfId="3451"/>
    <cellStyle name="Normal 2 27 25" xfId="3599"/>
    <cellStyle name="Normal 2 27 26" xfId="3747"/>
    <cellStyle name="Normal 2 27 27" xfId="3892"/>
    <cellStyle name="Normal 2 27 28" xfId="4031"/>
    <cellStyle name="Normal 2 27 29" xfId="4167"/>
    <cellStyle name="Normal 2 27 3" xfId="484"/>
    <cellStyle name="Normal 2 27 30" xfId="4553"/>
    <cellStyle name="Normal 2 27 31" xfId="4473"/>
    <cellStyle name="Normal 2 27 32" xfId="4634"/>
    <cellStyle name="Normal 2 27 33" xfId="4860"/>
    <cellStyle name="Normal 2 27 34" xfId="5086"/>
    <cellStyle name="Normal 2 27 35" xfId="5312"/>
    <cellStyle name="Normal 2 27 36" xfId="5538"/>
    <cellStyle name="Normal 2 27 37" xfId="5764"/>
    <cellStyle name="Normal 2 27 38" xfId="5990"/>
    <cellStyle name="Normal 2 27 39" xfId="6216"/>
    <cellStyle name="Normal 2 27 4" xfId="440"/>
    <cellStyle name="Normal 2 27 40" xfId="6442"/>
    <cellStyle name="Normal 2 27 41" xfId="6668"/>
    <cellStyle name="Normal 2 27 42" xfId="6894"/>
    <cellStyle name="Normal 2 27 43" xfId="7120"/>
    <cellStyle name="Normal 2 27 44" xfId="7346"/>
    <cellStyle name="Normal 2 27 45" xfId="7572"/>
    <cellStyle name="Normal 2 27 46" xfId="7798"/>
    <cellStyle name="Normal 2 27 47" xfId="8024"/>
    <cellStyle name="Normal 2 27 48" xfId="8250"/>
    <cellStyle name="Normal 2 27 49" xfId="8476"/>
    <cellStyle name="Normal 2 27 5" xfId="379"/>
    <cellStyle name="Normal 2 27 50" xfId="8700"/>
    <cellStyle name="Normal 2 27 51" xfId="8924"/>
    <cellStyle name="Normal 2 27 52" xfId="9146"/>
    <cellStyle name="Normal 2 27 53" xfId="9364"/>
    <cellStyle name="Normal 2 27 54" xfId="9574"/>
    <cellStyle name="Normal 2 27 55" xfId="10203"/>
    <cellStyle name="Normal 2 27 56" xfId="10123"/>
    <cellStyle name="Normal 2 27 57" xfId="10284"/>
    <cellStyle name="Normal 2 27 58" xfId="10510"/>
    <cellStyle name="Normal 2 27 59" xfId="10736"/>
    <cellStyle name="Normal 2 27 6" xfId="520"/>
    <cellStyle name="Normal 2 27 60" xfId="10962"/>
    <cellStyle name="Normal 2 27 61" xfId="11188"/>
    <cellStyle name="Normal 2 27 62" xfId="11414"/>
    <cellStyle name="Normal 2 27 63" xfId="11640"/>
    <cellStyle name="Normal 2 27 64" xfId="11866"/>
    <cellStyle name="Normal 2 27 65" xfId="12092"/>
    <cellStyle name="Normal 2 27 66" xfId="12318"/>
    <cellStyle name="Normal 2 27 67" xfId="12544"/>
    <cellStyle name="Normal 2 27 68" xfId="12770"/>
    <cellStyle name="Normal 2 27 69" xfId="12996"/>
    <cellStyle name="Normal 2 27 7" xfId="919"/>
    <cellStyle name="Normal 2 27 70" xfId="13222"/>
    <cellStyle name="Normal 2 27 71" xfId="13448"/>
    <cellStyle name="Normal 2 27 72" xfId="13674"/>
    <cellStyle name="Normal 2 27 73" xfId="13900"/>
    <cellStyle name="Normal 2 27 74" xfId="14126"/>
    <cellStyle name="Normal 2 27 75" xfId="14352"/>
    <cellStyle name="Normal 2 27 76" xfId="14578"/>
    <cellStyle name="Normal 2 27 77" xfId="14804"/>
    <cellStyle name="Normal 2 27 78" xfId="15030"/>
    <cellStyle name="Normal 2 27 79" xfId="15256"/>
    <cellStyle name="Normal 2 27 8" xfId="1068"/>
    <cellStyle name="Normal 2 27 80" xfId="15482"/>
    <cellStyle name="Normal 2 27 81" xfId="15708"/>
    <cellStyle name="Normal 2 27 82" xfId="15932"/>
    <cellStyle name="Normal 2 27 83" xfId="16156"/>
    <cellStyle name="Normal 2 27 84" xfId="16378"/>
    <cellStyle name="Normal 2 27 85" xfId="16596"/>
    <cellStyle name="Normal 2 27 86" xfId="16806"/>
    <cellStyle name="Normal 2 27 9" xfId="1217"/>
    <cellStyle name="Normal 2 28" xfId="59"/>
    <cellStyle name="Normal 2 28 10" xfId="1364"/>
    <cellStyle name="Normal 2 28 11" xfId="1513"/>
    <cellStyle name="Normal 2 28 12" xfId="1662"/>
    <cellStyle name="Normal 2 28 13" xfId="1811"/>
    <cellStyle name="Normal 2 28 14" xfId="1960"/>
    <cellStyle name="Normal 2 28 15" xfId="2109"/>
    <cellStyle name="Normal 2 28 16" xfId="2258"/>
    <cellStyle name="Normal 2 28 17" xfId="2407"/>
    <cellStyle name="Normal 2 28 18" xfId="2556"/>
    <cellStyle name="Normal 2 28 19" xfId="2705"/>
    <cellStyle name="Normal 2 28 2" xfId="247"/>
    <cellStyle name="Normal 2 28 20" xfId="2854"/>
    <cellStyle name="Normal 2 28 21" xfId="3003"/>
    <cellStyle name="Normal 2 28 22" xfId="3151"/>
    <cellStyle name="Normal 2 28 23" xfId="3300"/>
    <cellStyle name="Normal 2 28 24" xfId="3449"/>
    <cellStyle name="Normal 2 28 25" xfId="3597"/>
    <cellStyle name="Normal 2 28 26" xfId="3745"/>
    <cellStyle name="Normal 2 28 27" xfId="3890"/>
    <cellStyle name="Normal 2 28 28" xfId="3885"/>
    <cellStyle name="Normal 2 28 29" xfId="4166"/>
    <cellStyle name="Normal 2 28 3" xfId="486"/>
    <cellStyle name="Normal 2 28 30" xfId="4555"/>
    <cellStyle name="Normal 2 28 31" xfId="4469"/>
    <cellStyle name="Normal 2 28 32" xfId="4638"/>
    <cellStyle name="Normal 2 28 33" xfId="4864"/>
    <cellStyle name="Normal 2 28 34" xfId="5090"/>
    <cellStyle name="Normal 2 28 35" xfId="5316"/>
    <cellStyle name="Normal 2 28 36" xfId="5542"/>
    <cellStyle name="Normal 2 28 37" xfId="5768"/>
    <cellStyle name="Normal 2 28 38" xfId="5994"/>
    <cellStyle name="Normal 2 28 39" xfId="6220"/>
    <cellStyle name="Normal 2 28 4" xfId="436"/>
    <cellStyle name="Normal 2 28 40" xfId="6446"/>
    <cellStyle name="Normal 2 28 41" xfId="6672"/>
    <cellStyle name="Normal 2 28 42" xfId="6898"/>
    <cellStyle name="Normal 2 28 43" xfId="7124"/>
    <cellStyle name="Normal 2 28 44" xfId="7350"/>
    <cellStyle name="Normal 2 28 45" xfId="7576"/>
    <cellStyle name="Normal 2 28 46" xfId="7802"/>
    <cellStyle name="Normal 2 28 47" xfId="8028"/>
    <cellStyle name="Normal 2 28 48" xfId="8254"/>
    <cellStyle name="Normal 2 28 49" xfId="8480"/>
    <cellStyle name="Normal 2 28 5" xfId="383"/>
    <cellStyle name="Normal 2 28 50" xfId="8704"/>
    <cellStyle name="Normal 2 28 51" xfId="8928"/>
    <cellStyle name="Normal 2 28 52" xfId="9150"/>
    <cellStyle name="Normal 2 28 53" xfId="9368"/>
    <cellStyle name="Normal 2 28 54" xfId="9578"/>
    <cellStyle name="Normal 2 28 55" xfId="10205"/>
    <cellStyle name="Normal 2 28 56" xfId="10119"/>
    <cellStyle name="Normal 2 28 57" xfId="10288"/>
    <cellStyle name="Normal 2 28 58" xfId="10514"/>
    <cellStyle name="Normal 2 28 59" xfId="10740"/>
    <cellStyle name="Normal 2 28 6" xfId="504"/>
    <cellStyle name="Normal 2 28 60" xfId="10966"/>
    <cellStyle name="Normal 2 28 61" xfId="11192"/>
    <cellStyle name="Normal 2 28 62" xfId="11418"/>
    <cellStyle name="Normal 2 28 63" xfId="11644"/>
    <cellStyle name="Normal 2 28 64" xfId="11870"/>
    <cellStyle name="Normal 2 28 65" xfId="12096"/>
    <cellStyle name="Normal 2 28 66" xfId="12322"/>
    <cellStyle name="Normal 2 28 67" xfId="12548"/>
    <cellStyle name="Normal 2 28 68" xfId="12774"/>
    <cellStyle name="Normal 2 28 69" xfId="13000"/>
    <cellStyle name="Normal 2 28 7" xfId="917"/>
    <cellStyle name="Normal 2 28 70" xfId="13226"/>
    <cellStyle name="Normal 2 28 71" xfId="13452"/>
    <cellStyle name="Normal 2 28 72" xfId="13678"/>
    <cellStyle name="Normal 2 28 73" xfId="13904"/>
    <cellStyle name="Normal 2 28 74" xfId="14130"/>
    <cellStyle name="Normal 2 28 75" xfId="14356"/>
    <cellStyle name="Normal 2 28 76" xfId="14582"/>
    <cellStyle name="Normal 2 28 77" xfId="14808"/>
    <cellStyle name="Normal 2 28 78" xfId="15034"/>
    <cellStyle name="Normal 2 28 79" xfId="15260"/>
    <cellStyle name="Normal 2 28 8" xfId="1066"/>
    <cellStyle name="Normal 2 28 80" xfId="15486"/>
    <cellStyle name="Normal 2 28 81" xfId="15712"/>
    <cellStyle name="Normal 2 28 82" xfId="15936"/>
    <cellStyle name="Normal 2 28 83" xfId="16160"/>
    <cellStyle name="Normal 2 28 84" xfId="16382"/>
    <cellStyle name="Normal 2 28 85" xfId="16600"/>
    <cellStyle name="Normal 2 28 86" xfId="16810"/>
    <cellStyle name="Normal 2 28 9" xfId="1215"/>
    <cellStyle name="Normal 2 29" xfId="60"/>
    <cellStyle name="Normal 2 29 10" xfId="1209"/>
    <cellStyle name="Normal 2 29 11" xfId="1358"/>
    <cellStyle name="Normal 2 29 12" xfId="1507"/>
    <cellStyle name="Normal 2 29 13" xfId="1656"/>
    <cellStyle name="Normal 2 29 14" xfId="1805"/>
    <cellStyle name="Normal 2 29 15" xfId="1954"/>
    <cellStyle name="Normal 2 29 16" xfId="2103"/>
    <cellStyle name="Normal 2 29 17" xfId="2252"/>
    <cellStyle name="Normal 2 29 18" xfId="2401"/>
    <cellStyle name="Normal 2 29 19" xfId="2550"/>
    <cellStyle name="Normal 2 29 2" xfId="248"/>
    <cellStyle name="Normal 2 29 20" xfId="2699"/>
    <cellStyle name="Normal 2 29 21" xfId="2848"/>
    <cellStyle name="Normal 2 29 22" xfId="2997"/>
    <cellStyle name="Normal 2 29 23" xfId="3145"/>
    <cellStyle name="Normal 2 29 24" xfId="3294"/>
    <cellStyle name="Normal 2 29 25" xfId="3443"/>
    <cellStyle name="Normal 2 29 26" xfId="3591"/>
    <cellStyle name="Normal 2 29 27" xfId="3739"/>
    <cellStyle name="Normal 2 29 28" xfId="3887"/>
    <cellStyle name="Normal 2 29 29" xfId="3876"/>
    <cellStyle name="Normal 2 29 3" xfId="488"/>
    <cellStyle name="Normal 2 29 30" xfId="4557"/>
    <cellStyle name="Normal 2 29 31" xfId="4412"/>
    <cellStyle name="Normal 2 29 32" xfId="4745"/>
    <cellStyle name="Normal 2 29 33" xfId="4971"/>
    <cellStyle name="Normal 2 29 34" xfId="5197"/>
    <cellStyle name="Normal 2 29 35" xfId="5423"/>
    <cellStyle name="Normal 2 29 36" xfId="5649"/>
    <cellStyle name="Normal 2 29 37" xfId="5875"/>
    <cellStyle name="Normal 2 29 38" xfId="6101"/>
    <cellStyle name="Normal 2 29 39" xfId="6327"/>
    <cellStyle name="Normal 2 29 4" xfId="432"/>
    <cellStyle name="Normal 2 29 40" xfId="6553"/>
    <cellStyle name="Normal 2 29 41" xfId="6779"/>
    <cellStyle name="Normal 2 29 42" xfId="7005"/>
    <cellStyle name="Normal 2 29 43" xfId="7231"/>
    <cellStyle name="Normal 2 29 44" xfId="7457"/>
    <cellStyle name="Normal 2 29 45" xfId="7683"/>
    <cellStyle name="Normal 2 29 46" xfId="7909"/>
    <cellStyle name="Normal 2 29 47" xfId="8135"/>
    <cellStyle name="Normal 2 29 48" xfId="8361"/>
    <cellStyle name="Normal 2 29 49" xfId="8586"/>
    <cellStyle name="Normal 2 29 5" xfId="387"/>
    <cellStyle name="Normal 2 29 50" xfId="8810"/>
    <cellStyle name="Normal 2 29 51" xfId="9032"/>
    <cellStyle name="Normal 2 29 52" xfId="9251"/>
    <cellStyle name="Normal 2 29 53" xfId="9463"/>
    <cellStyle name="Normal 2 29 54" xfId="9661"/>
    <cellStyle name="Normal 2 29 55" xfId="10207"/>
    <cellStyle name="Normal 2 29 56" xfId="10062"/>
    <cellStyle name="Normal 2 29 57" xfId="10395"/>
    <cellStyle name="Normal 2 29 58" xfId="10621"/>
    <cellStyle name="Normal 2 29 59" xfId="10847"/>
    <cellStyle name="Normal 2 29 6" xfId="489"/>
    <cellStyle name="Normal 2 29 60" xfId="11073"/>
    <cellStyle name="Normal 2 29 61" xfId="11299"/>
    <cellStyle name="Normal 2 29 62" xfId="11525"/>
    <cellStyle name="Normal 2 29 63" xfId="11751"/>
    <cellStyle name="Normal 2 29 64" xfId="11977"/>
    <cellStyle name="Normal 2 29 65" xfId="12203"/>
    <cellStyle name="Normal 2 29 66" xfId="12429"/>
    <cellStyle name="Normal 2 29 67" xfId="12655"/>
    <cellStyle name="Normal 2 29 68" xfId="12881"/>
    <cellStyle name="Normal 2 29 69" xfId="13107"/>
    <cellStyle name="Normal 2 29 7" xfId="772"/>
    <cellStyle name="Normal 2 29 70" xfId="13333"/>
    <cellStyle name="Normal 2 29 71" xfId="13559"/>
    <cellStyle name="Normal 2 29 72" xfId="13785"/>
    <cellStyle name="Normal 2 29 73" xfId="14011"/>
    <cellStyle name="Normal 2 29 74" xfId="14237"/>
    <cellStyle name="Normal 2 29 75" xfId="14463"/>
    <cellStyle name="Normal 2 29 76" xfId="14689"/>
    <cellStyle name="Normal 2 29 77" xfId="14915"/>
    <cellStyle name="Normal 2 29 78" xfId="15141"/>
    <cellStyle name="Normal 2 29 79" xfId="15367"/>
    <cellStyle name="Normal 2 29 8" xfId="911"/>
    <cellStyle name="Normal 2 29 80" xfId="15593"/>
    <cellStyle name="Normal 2 29 81" xfId="15818"/>
    <cellStyle name="Normal 2 29 82" xfId="16042"/>
    <cellStyle name="Normal 2 29 83" xfId="16264"/>
    <cellStyle name="Normal 2 29 84" xfId="16483"/>
    <cellStyle name="Normal 2 29 85" xfId="16695"/>
    <cellStyle name="Normal 2 29 86" xfId="16893"/>
    <cellStyle name="Normal 2 29 9" xfId="1060"/>
    <cellStyle name="Normal 2 3" xfId="61"/>
    <cellStyle name="Normal 2 3 10" xfId="62"/>
    <cellStyle name="Normal 2 3 10 10" xfId="1214"/>
    <cellStyle name="Normal 2 3 10 11" xfId="1363"/>
    <cellStyle name="Normal 2 3 10 12" xfId="1512"/>
    <cellStyle name="Normal 2 3 10 13" xfId="1661"/>
    <cellStyle name="Normal 2 3 10 14" xfId="1810"/>
    <cellStyle name="Normal 2 3 10 15" xfId="1959"/>
    <cellStyle name="Normal 2 3 10 16" xfId="2108"/>
    <cellStyle name="Normal 2 3 10 17" xfId="2257"/>
    <cellStyle name="Normal 2 3 10 18" xfId="2406"/>
    <cellStyle name="Normal 2 3 10 19" xfId="2555"/>
    <cellStyle name="Normal 2 3 10 2" xfId="249"/>
    <cellStyle name="Normal 2 3 10 20" xfId="2704"/>
    <cellStyle name="Normal 2 3 10 21" xfId="2853"/>
    <cellStyle name="Normal 2 3 10 22" xfId="3002"/>
    <cellStyle name="Normal 2 3 10 23" xfId="3150"/>
    <cellStyle name="Normal 2 3 10 24" xfId="3299"/>
    <cellStyle name="Normal 2 3 10 25" xfId="3448"/>
    <cellStyle name="Normal 2 3 10 26" xfId="3596"/>
    <cellStyle name="Normal 2 3 10 27" xfId="3744"/>
    <cellStyle name="Normal 2 3 10 28" xfId="3726"/>
    <cellStyle name="Normal 2 3 10 29" xfId="4029"/>
    <cellStyle name="Normal 2 3 10 3" xfId="491"/>
    <cellStyle name="Normal 2 3 10 30" xfId="4560"/>
    <cellStyle name="Normal 2 3 10 31" xfId="4461"/>
    <cellStyle name="Normal 2 3 10 32" xfId="4654"/>
    <cellStyle name="Normal 2 3 10 33" xfId="4880"/>
    <cellStyle name="Normal 2 3 10 34" xfId="5106"/>
    <cellStyle name="Normal 2 3 10 35" xfId="5332"/>
    <cellStyle name="Normal 2 3 10 36" xfId="5558"/>
    <cellStyle name="Normal 2 3 10 37" xfId="5784"/>
    <cellStyle name="Normal 2 3 10 38" xfId="6010"/>
    <cellStyle name="Normal 2 3 10 39" xfId="6236"/>
    <cellStyle name="Normal 2 3 10 4" xfId="426"/>
    <cellStyle name="Normal 2 3 10 40" xfId="6462"/>
    <cellStyle name="Normal 2 3 10 41" xfId="6688"/>
    <cellStyle name="Normal 2 3 10 42" xfId="6914"/>
    <cellStyle name="Normal 2 3 10 43" xfId="7140"/>
    <cellStyle name="Normal 2 3 10 44" xfId="7366"/>
    <cellStyle name="Normal 2 3 10 45" xfId="7592"/>
    <cellStyle name="Normal 2 3 10 46" xfId="7818"/>
    <cellStyle name="Normal 2 3 10 47" xfId="8044"/>
    <cellStyle name="Normal 2 3 10 48" xfId="8270"/>
    <cellStyle name="Normal 2 3 10 49" xfId="8496"/>
    <cellStyle name="Normal 2 3 10 5" xfId="393"/>
    <cellStyle name="Normal 2 3 10 50" xfId="8720"/>
    <cellStyle name="Normal 2 3 10 51" xfId="8944"/>
    <cellStyle name="Normal 2 3 10 52" xfId="9165"/>
    <cellStyle name="Normal 2 3 10 53" xfId="9383"/>
    <cellStyle name="Normal 2 3 10 54" xfId="9592"/>
    <cellStyle name="Normal 2 3 10 55" xfId="10210"/>
    <cellStyle name="Normal 2 3 10 56" xfId="10111"/>
    <cellStyle name="Normal 2 3 10 57" xfId="10304"/>
    <cellStyle name="Normal 2 3 10 58" xfId="10530"/>
    <cellStyle name="Normal 2 3 10 59" xfId="10756"/>
    <cellStyle name="Normal 2 3 10 6" xfId="465"/>
    <cellStyle name="Normal 2 3 10 60" xfId="10982"/>
    <cellStyle name="Normal 2 3 10 61" xfId="11208"/>
    <cellStyle name="Normal 2 3 10 62" xfId="11434"/>
    <cellStyle name="Normal 2 3 10 63" xfId="11660"/>
    <cellStyle name="Normal 2 3 10 64" xfId="11886"/>
    <cellStyle name="Normal 2 3 10 65" xfId="12112"/>
    <cellStyle name="Normal 2 3 10 66" xfId="12338"/>
    <cellStyle name="Normal 2 3 10 67" xfId="12564"/>
    <cellStyle name="Normal 2 3 10 68" xfId="12790"/>
    <cellStyle name="Normal 2 3 10 69" xfId="13016"/>
    <cellStyle name="Normal 2 3 10 7" xfId="356"/>
    <cellStyle name="Normal 2 3 10 70" xfId="13242"/>
    <cellStyle name="Normal 2 3 10 71" xfId="13468"/>
    <cellStyle name="Normal 2 3 10 72" xfId="13694"/>
    <cellStyle name="Normal 2 3 10 73" xfId="13920"/>
    <cellStyle name="Normal 2 3 10 74" xfId="14146"/>
    <cellStyle name="Normal 2 3 10 75" xfId="14372"/>
    <cellStyle name="Normal 2 3 10 76" xfId="14598"/>
    <cellStyle name="Normal 2 3 10 77" xfId="14824"/>
    <cellStyle name="Normal 2 3 10 78" xfId="15050"/>
    <cellStyle name="Normal 2 3 10 79" xfId="15276"/>
    <cellStyle name="Normal 2 3 10 8" xfId="916"/>
    <cellStyle name="Normal 2 3 10 80" xfId="15502"/>
    <cellStyle name="Normal 2 3 10 81" xfId="15728"/>
    <cellStyle name="Normal 2 3 10 82" xfId="15952"/>
    <cellStyle name="Normal 2 3 10 83" xfId="16176"/>
    <cellStyle name="Normal 2 3 10 84" xfId="16397"/>
    <cellStyle name="Normal 2 3 10 85" xfId="16615"/>
    <cellStyle name="Normal 2 3 10 86" xfId="16824"/>
    <cellStyle name="Normal 2 3 10 9" xfId="1065"/>
    <cellStyle name="Normal 2 3 100" xfId="14142"/>
    <cellStyle name="Normal 2 3 101" xfId="14368"/>
    <cellStyle name="Normal 2 3 102" xfId="14594"/>
    <cellStyle name="Normal 2 3 103" xfId="14820"/>
    <cellStyle name="Normal 2 3 104" xfId="15046"/>
    <cellStyle name="Normal 2 3 105" xfId="15272"/>
    <cellStyle name="Normal 2 3 106" xfId="15498"/>
    <cellStyle name="Normal 2 3 107" xfId="15724"/>
    <cellStyle name="Normal 2 3 108" xfId="15948"/>
    <cellStyle name="Normal 2 3 109" xfId="16172"/>
    <cellStyle name="Normal 2 3 11" xfId="63"/>
    <cellStyle name="Normal 2 3 11 10" xfId="1047"/>
    <cellStyle name="Normal 2 3 11 11" xfId="1196"/>
    <cellStyle name="Normal 2 3 11 12" xfId="1345"/>
    <cellStyle name="Normal 2 3 11 13" xfId="1494"/>
    <cellStyle name="Normal 2 3 11 14" xfId="1643"/>
    <cellStyle name="Normal 2 3 11 15" xfId="1792"/>
    <cellStyle name="Normal 2 3 11 16" xfId="1941"/>
    <cellStyle name="Normal 2 3 11 17" xfId="2090"/>
    <cellStyle name="Normal 2 3 11 18" xfId="2239"/>
    <cellStyle name="Normal 2 3 11 19" xfId="2388"/>
    <cellStyle name="Normal 2 3 11 2" xfId="250"/>
    <cellStyle name="Normal 2 3 11 20" xfId="2537"/>
    <cellStyle name="Normal 2 3 11 21" xfId="2686"/>
    <cellStyle name="Normal 2 3 11 22" xfId="2835"/>
    <cellStyle name="Normal 2 3 11 23" xfId="2984"/>
    <cellStyle name="Normal 2 3 11 24" xfId="3132"/>
    <cellStyle name="Normal 2 3 11 25" xfId="3281"/>
    <cellStyle name="Normal 2 3 11 26" xfId="3430"/>
    <cellStyle name="Normal 2 3 11 27" xfId="3579"/>
    <cellStyle name="Normal 2 3 11 28" xfId="3434"/>
    <cellStyle name="Normal 2 3 11 29" xfId="3642"/>
    <cellStyle name="Normal 2 3 11 3" xfId="493"/>
    <cellStyle name="Normal 2 3 11 30" xfId="4562"/>
    <cellStyle name="Normal 2 3 11 31" xfId="4457"/>
    <cellStyle name="Normal 2 3 11 32" xfId="4662"/>
    <cellStyle name="Normal 2 3 11 33" xfId="4888"/>
    <cellStyle name="Normal 2 3 11 34" xfId="5114"/>
    <cellStyle name="Normal 2 3 11 35" xfId="5340"/>
    <cellStyle name="Normal 2 3 11 36" xfId="5566"/>
    <cellStyle name="Normal 2 3 11 37" xfId="5792"/>
    <cellStyle name="Normal 2 3 11 38" xfId="6018"/>
    <cellStyle name="Normal 2 3 11 39" xfId="6244"/>
    <cellStyle name="Normal 2 3 11 4" xfId="422"/>
    <cellStyle name="Normal 2 3 11 40" xfId="6470"/>
    <cellStyle name="Normal 2 3 11 41" xfId="6696"/>
    <cellStyle name="Normal 2 3 11 42" xfId="6922"/>
    <cellStyle name="Normal 2 3 11 43" xfId="7148"/>
    <cellStyle name="Normal 2 3 11 44" xfId="7374"/>
    <cellStyle name="Normal 2 3 11 45" xfId="7600"/>
    <cellStyle name="Normal 2 3 11 46" xfId="7826"/>
    <cellStyle name="Normal 2 3 11 47" xfId="8052"/>
    <cellStyle name="Normal 2 3 11 48" xfId="8278"/>
    <cellStyle name="Normal 2 3 11 49" xfId="8504"/>
    <cellStyle name="Normal 2 3 11 5" xfId="342"/>
    <cellStyle name="Normal 2 3 11 50" xfId="8728"/>
    <cellStyle name="Normal 2 3 11 51" xfId="8952"/>
    <cellStyle name="Normal 2 3 11 52" xfId="9173"/>
    <cellStyle name="Normal 2 3 11 53" xfId="9390"/>
    <cellStyle name="Normal 2 3 11 54" xfId="9599"/>
    <cellStyle name="Normal 2 3 11 55" xfId="10212"/>
    <cellStyle name="Normal 2 3 11 56" xfId="10107"/>
    <cellStyle name="Normal 2 3 11 57" xfId="10312"/>
    <cellStyle name="Normal 2 3 11 58" xfId="10538"/>
    <cellStyle name="Normal 2 3 11 59" xfId="10764"/>
    <cellStyle name="Normal 2 3 11 6" xfId="450"/>
    <cellStyle name="Normal 2 3 11 60" xfId="10990"/>
    <cellStyle name="Normal 2 3 11 61" xfId="11216"/>
    <cellStyle name="Normal 2 3 11 62" xfId="11442"/>
    <cellStyle name="Normal 2 3 11 63" xfId="11668"/>
    <cellStyle name="Normal 2 3 11 64" xfId="11894"/>
    <cellStyle name="Normal 2 3 11 65" xfId="12120"/>
    <cellStyle name="Normal 2 3 11 66" xfId="12346"/>
    <cellStyle name="Normal 2 3 11 67" xfId="12572"/>
    <cellStyle name="Normal 2 3 11 68" xfId="12798"/>
    <cellStyle name="Normal 2 3 11 69" xfId="13024"/>
    <cellStyle name="Normal 2 3 11 7" xfId="372"/>
    <cellStyle name="Normal 2 3 11 70" xfId="13250"/>
    <cellStyle name="Normal 2 3 11 71" xfId="13476"/>
    <cellStyle name="Normal 2 3 11 72" xfId="13702"/>
    <cellStyle name="Normal 2 3 11 73" xfId="13928"/>
    <cellStyle name="Normal 2 3 11 74" xfId="14154"/>
    <cellStyle name="Normal 2 3 11 75" xfId="14380"/>
    <cellStyle name="Normal 2 3 11 76" xfId="14606"/>
    <cellStyle name="Normal 2 3 11 77" xfId="14832"/>
    <cellStyle name="Normal 2 3 11 78" xfId="15058"/>
    <cellStyle name="Normal 2 3 11 79" xfId="15284"/>
    <cellStyle name="Normal 2 3 11 8" xfId="555"/>
    <cellStyle name="Normal 2 3 11 80" xfId="15510"/>
    <cellStyle name="Normal 2 3 11 81" xfId="15736"/>
    <cellStyle name="Normal 2 3 11 82" xfId="15960"/>
    <cellStyle name="Normal 2 3 11 83" xfId="16184"/>
    <cellStyle name="Normal 2 3 11 84" xfId="16405"/>
    <cellStyle name="Normal 2 3 11 85" xfId="16622"/>
    <cellStyle name="Normal 2 3 11 86" xfId="16831"/>
    <cellStyle name="Normal 2 3 11 9" xfId="898"/>
    <cellStyle name="Normal 2 3 110" xfId="16393"/>
    <cellStyle name="Normal 2 3 111" xfId="16611"/>
    <cellStyle name="Normal 2 3 112" xfId="16820"/>
    <cellStyle name="Normal 2 3 12" xfId="64"/>
    <cellStyle name="Normal 2 3 12 10" xfId="625"/>
    <cellStyle name="Normal 2 3 12 11" xfId="902"/>
    <cellStyle name="Normal 2 3 12 12" xfId="1051"/>
    <cellStyle name="Normal 2 3 12 13" xfId="1200"/>
    <cellStyle name="Normal 2 3 12 14" xfId="1349"/>
    <cellStyle name="Normal 2 3 12 15" xfId="1498"/>
    <cellStyle name="Normal 2 3 12 16" xfId="1647"/>
    <cellStyle name="Normal 2 3 12 17" xfId="1796"/>
    <cellStyle name="Normal 2 3 12 18" xfId="1945"/>
    <cellStyle name="Normal 2 3 12 19" xfId="2094"/>
    <cellStyle name="Normal 2 3 12 2" xfId="251"/>
    <cellStyle name="Normal 2 3 12 20" xfId="2243"/>
    <cellStyle name="Normal 2 3 12 21" xfId="2392"/>
    <cellStyle name="Normal 2 3 12 22" xfId="2541"/>
    <cellStyle name="Normal 2 3 12 23" xfId="2690"/>
    <cellStyle name="Normal 2 3 12 24" xfId="2839"/>
    <cellStyle name="Normal 2 3 12 25" xfId="2988"/>
    <cellStyle name="Normal 2 3 12 26" xfId="3136"/>
    <cellStyle name="Normal 2 3 12 27" xfId="3285"/>
    <cellStyle name="Normal 2 3 12 28" xfId="2899"/>
    <cellStyle name="Normal 2 3 12 29" xfId="3893"/>
    <cellStyle name="Normal 2 3 12 3" xfId="495"/>
    <cellStyle name="Normal 2 3 12 30" xfId="4564"/>
    <cellStyle name="Normal 2 3 12 31" xfId="4411"/>
    <cellStyle name="Normal 2 3 12 32" xfId="4746"/>
    <cellStyle name="Normal 2 3 12 33" xfId="4972"/>
    <cellStyle name="Normal 2 3 12 34" xfId="5198"/>
    <cellStyle name="Normal 2 3 12 35" xfId="5424"/>
    <cellStyle name="Normal 2 3 12 36" xfId="5650"/>
    <cellStyle name="Normal 2 3 12 37" xfId="5876"/>
    <cellStyle name="Normal 2 3 12 38" xfId="6102"/>
    <cellStyle name="Normal 2 3 12 39" xfId="6328"/>
    <cellStyle name="Normal 2 3 12 4" xfId="418"/>
    <cellStyle name="Normal 2 3 12 40" xfId="6554"/>
    <cellStyle name="Normal 2 3 12 41" xfId="6780"/>
    <cellStyle name="Normal 2 3 12 42" xfId="7006"/>
    <cellStyle name="Normal 2 3 12 43" xfId="7232"/>
    <cellStyle name="Normal 2 3 12 44" xfId="7458"/>
    <cellStyle name="Normal 2 3 12 45" xfId="7684"/>
    <cellStyle name="Normal 2 3 12 46" xfId="7910"/>
    <cellStyle name="Normal 2 3 12 47" xfId="8136"/>
    <cellStyle name="Normal 2 3 12 48" xfId="8362"/>
    <cellStyle name="Normal 2 3 12 49" xfId="8587"/>
    <cellStyle name="Normal 2 3 12 5" xfId="403"/>
    <cellStyle name="Normal 2 3 12 50" xfId="8811"/>
    <cellStyle name="Normal 2 3 12 51" xfId="9033"/>
    <cellStyle name="Normal 2 3 12 52" xfId="9252"/>
    <cellStyle name="Normal 2 3 12 53" xfId="9464"/>
    <cellStyle name="Normal 2 3 12 54" xfId="9662"/>
    <cellStyle name="Normal 2 3 12 55" xfId="10214"/>
    <cellStyle name="Normal 2 3 12 56" xfId="10061"/>
    <cellStyle name="Normal 2 3 12 57" xfId="10396"/>
    <cellStyle name="Normal 2 3 12 58" xfId="10622"/>
    <cellStyle name="Normal 2 3 12 59" xfId="10848"/>
    <cellStyle name="Normal 2 3 12 6" xfId="434"/>
    <cellStyle name="Normal 2 3 12 60" xfId="11074"/>
    <cellStyle name="Normal 2 3 12 61" xfId="11300"/>
    <cellStyle name="Normal 2 3 12 62" xfId="11526"/>
    <cellStyle name="Normal 2 3 12 63" xfId="11752"/>
    <cellStyle name="Normal 2 3 12 64" xfId="11978"/>
    <cellStyle name="Normal 2 3 12 65" xfId="12204"/>
    <cellStyle name="Normal 2 3 12 66" xfId="12430"/>
    <cellStyle name="Normal 2 3 12 67" xfId="12656"/>
    <cellStyle name="Normal 2 3 12 68" xfId="12882"/>
    <cellStyle name="Normal 2 3 12 69" xfId="13108"/>
    <cellStyle name="Normal 2 3 12 7" xfId="385"/>
    <cellStyle name="Normal 2 3 12 70" xfId="13334"/>
    <cellStyle name="Normal 2 3 12 71" xfId="13560"/>
    <cellStyle name="Normal 2 3 12 72" xfId="13786"/>
    <cellStyle name="Normal 2 3 12 73" xfId="14012"/>
    <cellStyle name="Normal 2 3 12 74" xfId="14238"/>
    <cellStyle name="Normal 2 3 12 75" xfId="14464"/>
    <cellStyle name="Normal 2 3 12 76" xfId="14690"/>
    <cellStyle name="Normal 2 3 12 77" xfId="14916"/>
    <cellStyle name="Normal 2 3 12 78" xfId="15142"/>
    <cellStyle name="Normal 2 3 12 79" xfId="15368"/>
    <cellStyle name="Normal 2 3 12 8" xfId="498"/>
    <cellStyle name="Normal 2 3 12 80" xfId="15594"/>
    <cellStyle name="Normal 2 3 12 81" xfId="15819"/>
    <cellStyle name="Normal 2 3 12 82" xfId="16043"/>
    <cellStyle name="Normal 2 3 12 83" xfId="16265"/>
    <cellStyle name="Normal 2 3 12 84" xfId="16484"/>
    <cellStyle name="Normal 2 3 12 85" xfId="16696"/>
    <cellStyle name="Normal 2 3 12 86" xfId="16894"/>
    <cellStyle name="Normal 2 3 12 9" xfId="780"/>
    <cellStyle name="Normal 2 3 13" xfId="65"/>
    <cellStyle name="Normal 2 3 13 10" xfId="457"/>
    <cellStyle name="Normal 2 3 13 11" xfId="364"/>
    <cellStyle name="Normal 2 3 13 12" xfId="583"/>
    <cellStyle name="Normal 2 3 13 13" xfId="811"/>
    <cellStyle name="Normal 2 3 13 14" xfId="669"/>
    <cellStyle name="Normal 2 3 13 15" xfId="962"/>
    <cellStyle name="Normal 2 3 13 16" xfId="1111"/>
    <cellStyle name="Normal 2 3 13 17" xfId="1260"/>
    <cellStyle name="Normal 2 3 13 18" xfId="1409"/>
    <cellStyle name="Normal 2 3 13 19" xfId="1558"/>
    <cellStyle name="Normal 2 3 13 2" xfId="252"/>
    <cellStyle name="Normal 2 3 13 20" xfId="1707"/>
    <cellStyle name="Normal 2 3 13 21" xfId="1856"/>
    <cellStyle name="Normal 2 3 13 22" xfId="2005"/>
    <cellStyle name="Normal 2 3 13 23" xfId="2154"/>
    <cellStyle name="Normal 2 3 13 24" xfId="2303"/>
    <cellStyle name="Normal 2 3 13 25" xfId="2452"/>
    <cellStyle name="Normal 2 3 13 26" xfId="2601"/>
    <cellStyle name="Normal 2 3 13 27" xfId="2750"/>
    <cellStyle name="Normal 2 3 13 28" xfId="3600"/>
    <cellStyle name="Normal 2 3 13 29" xfId="3345"/>
    <cellStyle name="Normal 2 3 13 3" xfId="497"/>
    <cellStyle name="Normal 2 3 13 30" xfId="4566"/>
    <cellStyle name="Normal 2 3 13 31" xfId="4452"/>
    <cellStyle name="Normal 2 3 13 32" xfId="4671"/>
    <cellStyle name="Normal 2 3 13 33" xfId="4897"/>
    <cellStyle name="Normal 2 3 13 34" xfId="5123"/>
    <cellStyle name="Normal 2 3 13 35" xfId="5349"/>
    <cellStyle name="Normal 2 3 13 36" xfId="5575"/>
    <cellStyle name="Normal 2 3 13 37" xfId="5801"/>
    <cellStyle name="Normal 2 3 13 38" xfId="6027"/>
    <cellStyle name="Normal 2 3 13 39" xfId="6253"/>
    <cellStyle name="Normal 2 3 13 4" xfId="413"/>
    <cellStyle name="Normal 2 3 13 40" xfId="6479"/>
    <cellStyle name="Normal 2 3 13 41" xfId="6705"/>
    <cellStyle name="Normal 2 3 13 42" xfId="6931"/>
    <cellStyle name="Normal 2 3 13 43" xfId="7157"/>
    <cellStyle name="Normal 2 3 13 44" xfId="7383"/>
    <cellStyle name="Normal 2 3 13 45" xfId="7609"/>
    <cellStyle name="Normal 2 3 13 46" xfId="7835"/>
    <cellStyle name="Normal 2 3 13 47" xfId="8061"/>
    <cellStyle name="Normal 2 3 13 48" xfId="8287"/>
    <cellStyle name="Normal 2 3 13 49" xfId="8513"/>
    <cellStyle name="Normal 2 3 13 5" xfId="411"/>
    <cellStyle name="Normal 2 3 13 50" xfId="8737"/>
    <cellStyle name="Normal 2 3 13 51" xfId="8960"/>
    <cellStyle name="Normal 2 3 13 52" xfId="9181"/>
    <cellStyle name="Normal 2 3 13 53" xfId="9398"/>
    <cellStyle name="Normal 2 3 13 54" xfId="9606"/>
    <cellStyle name="Normal 2 3 13 55" xfId="10216"/>
    <cellStyle name="Normal 2 3 13 56" xfId="10102"/>
    <cellStyle name="Normal 2 3 13 57" xfId="10321"/>
    <cellStyle name="Normal 2 3 13 58" xfId="10547"/>
    <cellStyle name="Normal 2 3 13 59" xfId="10773"/>
    <cellStyle name="Normal 2 3 13 6" xfId="415"/>
    <cellStyle name="Normal 2 3 13 60" xfId="10999"/>
    <cellStyle name="Normal 2 3 13 61" xfId="11225"/>
    <cellStyle name="Normal 2 3 13 62" xfId="11451"/>
    <cellStyle name="Normal 2 3 13 63" xfId="11677"/>
    <cellStyle name="Normal 2 3 13 64" xfId="11903"/>
    <cellStyle name="Normal 2 3 13 65" xfId="12129"/>
    <cellStyle name="Normal 2 3 13 66" xfId="12355"/>
    <cellStyle name="Normal 2 3 13 67" xfId="12581"/>
    <cellStyle name="Normal 2 3 13 68" xfId="12807"/>
    <cellStyle name="Normal 2 3 13 69" xfId="13033"/>
    <cellStyle name="Normal 2 3 13 7" xfId="407"/>
    <cellStyle name="Normal 2 3 13 70" xfId="13259"/>
    <cellStyle name="Normal 2 3 13 71" xfId="13485"/>
    <cellStyle name="Normal 2 3 13 72" xfId="13711"/>
    <cellStyle name="Normal 2 3 13 73" xfId="13937"/>
    <cellStyle name="Normal 2 3 13 74" xfId="14163"/>
    <cellStyle name="Normal 2 3 13 75" xfId="14389"/>
    <cellStyle name="Normal 2 3 13 76" xfId="14615"/>
    <cellStyle name="Normal 2 3 13 77" xfId="14841"/>
    <cellStyle name="Normal 2 3 13 78" xfId="15067"/>
    <cellStyle name="Normal 2 3 13 79" xfId="15293"/>
    <cellStyle name="Normal 2 3 13 8" xfId="424"/>
    <cellStyle name="Normal 2 3 13 80" xfId="15519"/>
    <cellStyle name="Normal 2 3 13 81" xfId="15745"/>
    <cellStyle name="Normal 2 3 13 82" xfId="15969"/>
    <cellStyle name="Normal 2 3 13 83" xfId="16192"/>
    <cellStyle name="Normal 2 3 13 84" xfId="16413"/>
    <cellStyle name="Normal 2 3 13 85" xfId="16630"/>
    <cellStyle name="Normal 2 3 13 86" xfId="16838"/>
    <cellStyle name="Normal 2 3 13 9" xfId="395"/>
    <cellStyle name="Normal 2 3 14" xfId="66"/>
    <cellStyle name="Normal 2 3 14 10" xfId="920"/>
    <cellStyle name="Normal 2 3 14 11" xfId="1069"/>
    <cellStyle name="Normal 2 3 14 12" xfId="1218"/>
    <cellStyle name="Normal 2 3 14 13" xfId="1367"/>
    <cellStyle name="Normal 2 3 14 14" xfId="1516"/>
    <cellStyle name="Normal 2 3 14 15" xfId="1665"/>
    <cellStyle name="Normal 2 3 14 16" xfId="1814"/>
    <cellStyle name="Normal 2 3 14 17" xfId="1963"/>
    <cellStyle name="Normal 2 3 14 18" xfId="2112"/>
    <cellStyle name="Normal 2 3 14 19" xfId="2261"/>
    <cellStyle name="Normal 2 3 14 2" xfId="253"/>
    <cellStyle name="Normal 2 3 14 20" xfId="2410"/>
    <cellStyle name="Normal 2 3 14 21" xfId="2559"/>
    <cellStyle name="Normal 2 3 14 22" xfId="2708"/>
    <cellStyle name="Normal 2 3 14 23" xfId="2857"/>
    <cellStyle name="Normal 2 3 14 24" xfId="3006"/>
    <cellStyle name="Normal 2 3 14 25" xfId="3154"/>
    <cellStyle name="Normal 2 3 14 26" xfId="3303"/>
    <cellStyle name="Normal 2 3 14 27" xfId="3452"/>
    <cellStyle name="Normal 2 3 14 28" xfId="3740"/>
    <cellStyle name="Normal 2 3 14 29" xfId="3196"/>
    <cellStyle name="Normal 2 3 14 3" xfId="499"/>
    <cellStyle name="Normal 2 3 14 30" xfId="4568"/>
    <cellStyle name="Normal 2 3 14 31" xfId="4450"/>
    <cellStyle name="Normal 2 3 14 32" xfId="4675"/>
    <cellStyle name="Normal 2 3 14 33" xfId="4901"/>
    <cellStyle name="Normal 2 3 14 34" xfId="5127"/>
    <cellStyle name="Normal 2 3 14 35" xfId="5353"/>
    <cellStyle name="Normal 2 3 14 36" xfId="5579"/>
    <cellStyle name="Normal 2 3 14 37" xfId="5805"/>
    <cellStyle name="Normal 2 3 14 38" xfId="6031"/>
    <cellStyle name="Normal 2 3 14 39" xfId="6257"/>
    <cellStyle name="Normal 2 3 14 4" xfId="409"/>
    <cellStyle name="Normal 2 3 14 40" xfId="6483"/>
    <cellStyle name="Normal 2 3 14 41" xfId="6709"/>
    <cellStyle name="Normal 2 3 14 42" xfId="6935"/>
    <cellStyle name="Normal 2 3 14 43" xfId="7161"/>
    <cellStyle name="Normal 2 3 14 44" xfId="7387"/>
    <cellStyle name="Normal 2 3 14 45" xfId="7613"/>
    <cellStyle name="Normal 2 3 14 46" xfId="7839"/>
    <cellStyle name="Normal 2 3 14 47" xfId="8065"/>
    <cellStyle name="Normal 2 3 14 48" xfId="8291"/>
    <cellStyle name="Normal 2 3 14 49" xfId="8517"/>
    <cellStyle name="Normal 2 3 14 5" xfId="420"/>
    <cellStyle name="Normal 2 3 14 50" xfId="8741"/>
    <cellStyle name="Normal 2 3 14 51" xfId="8964"/>
    <cellStyle name="Normal 2 3 14 52" xfId="9185"/>
    <cellStyle name="Normal 2 3 14 53" xfId="9402"/>
    <cellStyle name="Normal 2 3 14 54" xfId="9609"/>
    <cellStyle name="Normal 2 3 14 55" xfId="10218"/>
    <cellStyle name="Normal 2 3 14 56" xfId="10100"/>
    <cellStyle name="Normal 2 3 14 57" xfId="10325"/>
    <cellStyle name="Normal 2 3 14 58" xfId="10551"/>
    <cellStyle name="Normal 2 3 14 59" xfId="10777"/>
    <cellStyle name="Normal 2 3 14 6" xfId="399"/>
    <cellStyle name="Normal 2 3 14 60" xfId="11003"/>
    <cellStyle name="Normal 2 3 14 61" xfId="11229"/>
    <cellStyle name="Normal 2 3 14 62" xfId="11455"/>
    <cellStyle name="Normal 2 3 14 63" xfId="11681"/>
    <cellStyle name="Normal 2 3 14 64" xfId="11907"/>
    <cellStyle name="Normal 2 3 14 65" xfId="12133"/>
    <cellStyle name="Normal 2 3 14 66" xfId="12359"/>
    <cellStyle name="Normal 2 3 14 67" xfId="12585"/>
    <cellStyle name="Normal 2 3 14 68" xfId="12811"/>
    <cellStyle name="Normal 2 3 14 69" xfId="13037"/>
    <cellStyle name="Normal 2 3 14 7" xfId="442"/>
    <cellStyle name="Normal 2 3 14 70" xfId="13263"/>
    <cellStyle name="Normal 2 3 14 71" xfId="13489"/>
    <cellStyle name="Normal 2 3 14 72" xfId="13715"/>
    <cellStyle name="Normal 2 3 14 73" xfId="13941"/>
    <cellStyle name="Normal 2 3 14 74" xfId="14167"/>
    <cellStyle name="Normal 2 3 14 75" xfId="14393"/>
    <cellStyle name="Normal 2 3 14 76" xfId="14619"/>
    <cellStyle name="Normal 2 3 14 77" xfId="14845"/>
    <cellStyle name="Normal 2 3 14 78" xfId="15071"/>
    <cellStyle name="Normal 2 3 14 79" xfId="15297"/>
    <cellStyle name="Normal 2 3 14 8" xfId="377"/>
    <cellStyle name="Normal 2 3 14 80" xfId="15523"/>
    <cellStyle name="Normal 2 3 14 81" xfId="15749"/>
    <cellStyle name="Normal 2 3 14 82" xfId="15973"/>
    <cellStyle name="Normal 2 3 14 83" xfId="16196"/>
    <cellStyle name="Normal 2 3 14 84" xfId="16417"/>
    <cellStyle name="Normal 2 3 14 85" xfId="16634"/>
    <cellStyle name="Normal 2 3 14 86" xfId="16841"/>
    <cellStyle name="Normal 2 3 14 9" xfId="528"/>
    <cellStyle name="Normal 2 3 15" xfId="67"/>
    <cellStyle name="Normal 2 3 15 10" xfId="1061"/>
    <cellStyle name="Normal 2 3 15 11" xfId="1210"/>
    <cellStyle name="Normal 2 3 15 12" xfId="1359"/>
    <cellStyle name="Normal 2 3 15 13" xfId="1508"/>
    <cellStyle name="Normal 2 3 15 14" xfId="1657"/>
    <cellStyle name="Normal 2 3 15 15" xfId="1806"/>
    <cellStyle name="Normal 2 3 15 16" xfId="1955"/>
    <cellStyle name="Normal 2 3 15 17" xfId="2104"/>
    <cellStyle name="Normal 2 3 15 18" xfId="2253"/>
    <cellStyle name="Normal 2 3 15 19" xfId="2402"/>
    <cellStyle name="Normal 2 3 15 2" xfId="254"/>
    <cellStyle name="Normal 2 3 15 20" xfId="2551"/>
    <cellStyle name="Normal 2 3 15 21" xfId="2700"/>
    <cellStyle name="Normal 2 3 15 22" xfId="2849"/>
    <cellStyle name="Normal 2 3 15 23" xfId="2998"/>
    <cellStyle name="Normal 2 3 15 24" xfId="3146"/>
    <cellStyle name="Normal 2 3 15 25" xfId="3295"/>
    <cellStyle name="Normal 2 3 15 26" xfId="3444"/>
    <cellStyle name="Normal 2 3 15 27" xfId="3592"/>
    <cellStyle name="Normal 2 3 15 28" xfId="3891"/>
    <cellStyle name="Normal 2 3 15 29" xfId="3889"/>
    <cellStyle name="Normal 2 3 15 3" xfId="501"/>
    <cellStyle name="Normal 2 3 15 30" xfId="4570"/>
    <cellStyle name="Normal 2 3 15 31" xfId="4448"/>
    <cellStyle name="Normal 2 3 15 32" xfId="4679"/>
    <cellStyle name="Normal 2 3 15 33" xfId="4905"/>
    <cellStyle name="Normal 2 3 15 34" xfId="5131"/>
    <cellStyle name="Normal 2 3 15 35" xfId="5357"/>
    <cellStyle name="Normal 2 3 15 36" xfId="5583"/>
    <cellStyle name="Normal 2 3 15 37" xfId="5809"/>
    <cellStyle name="Normal 2 3 15 38" xfId="6035"/>
    <cellStyle name="Normal 2 3 15 39" xfId="6261"/>
    <cellStyle name="Normal 2 3 15 4" xfId="405"/>
    <cellStyle name="Normal 2 3 15 40" xfId="6487"/>
    <cellStyle name="Normal 2 3 15 41" xfId="6713"/>
    <cellStyle name="Normal 2 3 15 42" xfId="6939"/>
    <cellStyle name="Normal 2 3 15 43" xfId="7165"/>
    <cellStyle name="Normal 2 3 15 44" xfId="7391"/>
    <cellStyle name="Normal 2 3 15 45" xfId="7617"/>
    <cellStyle name="Normal 2 3 15 46" xfId="7843"/>
    <cellStyle name="Normal 2 3 15 47" xfId="8069"/>
    <cellStyle name="Normal 2 3 15 48" xfId="8295"/>
    <cellStyle name="Normal 2 3 15 49" xfId="8521"/>
    <cellStyle name="Normal 2 3 15 5" xfId="430"/>
    <cellStyle name="Normal 2 3 15 50" xfId="8745"/>
    <cellStyle name="Normal 2 3 15 51" xfId="8968"/>
    <cellStyle name="Normal 2 3 15 52" xfId="9189"/>
    <cellStyle name="Normal 2 3 15 53" xfId="9405"/>
    <cellStyle name="Normal 2 3 15 54" xfId="9612"/>
    <cellStyle name="Normal 2 3 15 55" xfId="10220"/>
    <cellStyle name="Normal 2 3 15 56" xfId="10098"/>
    <cellStyle name="Normal 2 3 15 57" xfId="10329"/>
    <cellStyle name="Normal 2 3 15 58" xfId="10555"/>
    <cellStyle name="Normal 2 3 15 59" xfId="10781"/>
    <cellStyle name="Normal 2 3 15 6" xfId="389"/>
    <cellStyle name="Normal 2 3 15 60" xfId="11007"/>
    <cellStyle name="Normal 2 3 15 61" xfId="11233"/>
    <cellStyle name="Normal 2 3 15 62" xfId="11459"/>
    <cellStyle name="Normal 2 3 15 63" xfId="11685"/>
    <cellStyle name="Normal 2 3 15 64" xfId="11911"/>
    <cellStyle name="Normal 2 3 15 65" xfId="12137"/>
    <cellStyle name="Normal 2 3 15 66" xfId="12363"/>
    <cellStyle name="Normal 2 3 15 67" xfId="12589"/>
    <cellStyle name="Normal 2 3 15 68" xfId="12815"/>
    <cellStyle name="Normal 2 3 15 69" xfId="13041"/>
    <cellStyle name="Normal 2 3 15 7" xfId="481"/>
    <cellStyle name="Normal 2 3 15 70" xfId="13267"/>
    <cellStyle name="Normal 2 3 15 71" xfId="13493"/>
    <cellStyle name="Normal 2 3 15 72" xfId="13719"/>
    <cellStyle name="Normal 2 3 15 73" xfId="13945"/>
    <cellStyle name="Normal 2 3 15 74" xfId="14171"/>
    <cellStyle name="Normal 2 3 15 75" xfId="14397"/>
    <cellStyle name="Normal 2 3 15 76" xfId="14623"/>
    <cellStyle name="Normal 2 3 15 77" xfId="14849"/>
    <cellStyle name="Normal 2 3 15 78" xfId="15075"/>
    <cellStyle name="Normal 2 3 15 79" xfId="15301"/>
    <cellStyle name="Normal 2 3 15 8" xfId="768"/>
    <cellStyle name="Normal 2 3 15 80" xfId="15527"/>
    <cellStyle name="Normal 2 3 15 81" xfId="15753"/>
    <cellStyle name="Normal 2 3 15 82" xfId="15977"/>
    <cellStyle name="Normal 2 3 15 83" xfId="16200"/>
    <cellStyle name="Normal 2 3 15 84" xfId="16421"/>
    <cellStyle name="Normal 2 3 15 85" xfId="16637"/>
    <cellStyle name="Normal 2 3 15 86" xfId="16844"/>
    <cellStyle name="Normal 2 3 15 9" xfId="912"/>
    <cellStyle name="Normal 2 3 16" xfId="68"/>
    <cellStyle name="Normal 2 3 16 10" xfId="1216"/>
    <cellStyle name="Normal 2 3 16 11" xfId="1365"/>
    <cellStyle name="Normal 2 3 16 12" xfId="1514"/>
    <cellStyle name="Normal 2 3 16 13" xfId="1663"/>
    <cellStyle name="Normal 2 3 16 14" xfId="1812"/>
    <cellStyle name="Normal 2 3 16 15" xfId="1961"/>
    <cellStyle name="Normal 2 3 16 16" xfId="2110"/>
    <cellStyle name="Normal 2 3 16 17" xfId="2259"/>
    <cellStyle name="Normal 2 3 16 18" xfId="2408"/>
    <cellStyle name="Normal 2 3 16 19" xfId="2557"/>
    <cellStyle name="Normal 2 3 16 2" xfId="255"/>
    <cellStyle name="Normal 2 3 16 20" xfId="2706"/>
    <cellStyle name="Normal 2 3 16 21" xfId="2855"/>
    <cellStyle name="Normal 2 3 16 22" xfId="3004"/>
    <cellStyle name="Normal 2 3 16 23" xfId="3152"/>
    <cellStyle name="Normal 2 3 16 24" xfId="3301"/>
    <cellStyle name="Normal 2 3 16 25" xfId="3450"/>
    <cellStyle name="Normal 2 3 16 26" xfId="3598"/>
    <cellStyle name="Normal 2 3 16 27" xfId="3746"/>
    <cellStyle name="Normal 2 3 16 28" xfId="3871"/>
    <cellStyle name="Normal 2 3 16 29" xfId="3730"/>
    <cellStyle name="Normal 2 3 16 3" xfId="503"/>
    <cellStyle name="Normal 2 3 16 30" xfId="4572"/>
    <cellStyle name="Normal 2 3 16 31" xfId="4446"/>
    <cellStyle name="Normal 2 3 16 32" xfId="4683"/>
    <cellStyle name="Normal 2 3 16 33" xfId="4909"/>
    <cellStyle name="Normal 2 3 16 34" xfId="5135"/>
    <cellStyle name="Normal 2 3 16 35" xfId="5361"/>
    <cellStyle name="Normal 2 3 16 36" xfId="5587"/>
    <cellStyle name="Normal 2 3 16 37" xfId="5813"/>
    <cellStyle name="Normal 2 3 16 38" xfId="6039"/>
    <cellStyle name="Normal 2 3 16 39" xfId="6265"/>
    <cellStyle name="Normal 2 3 16 4" xfId="401"/>
    <cellStyle name="Normal 2 3 16 40" xfId="6491"/>
    <cellStyle name="Normal 2 3 16 41" xfId="6717"/>
    <cellStyle name="Normal 2 3 16 42" xfId="6943"/>
    <cellStyle name="Normal 2 3 16 43" xfId="7169"/>
    <cellStyle name="Normal 2 3 16 44" xfId="7395"/>
    <cellStyle name="Normal 2 3 16 45" xfId="7621"/>
    <cellStyle name="Normal 2 3 16 46" xfId="7847"/>
    <cellStyle name="Normal 2 3 16 47" xfId="8073"/>
    <cellStyle name="Normal 2 3 16 48" xfId="8299"/>
    <cellStyle name="Normal 2 3 16 49" xfId="8525"/>
    <cellStyle name="Normal 2 3 16 5" xfId="438"/>
    <cellStyle name="Normal 2 3 16 50" xfId="8749"/>
    <cellStyle name="Normal 2 3 16 51" xfId="8972"/>
    <cellStyle name="Normal 2 3 16 52" xfId="9193"/>
    <cellStyle name="Normal 2 3 16 53" xfId="9409"/>
    <cellStyle name="Normal 2 3 16 54" xfId="9615"/>
    <cellStyle name="Normal 2 3 16 55" xfId="10222"/>
    <cellStyle name="Normal 2 3 16 56" xfId="10096"/>
    <cellStyle name="Normal 2 3 16 57" xfId="10333"/>
    <cellStyle name="Normal 2 3 16 58" xfId="10559"/>
    <cellStyle name="Normal 2 3 16 59" xfId="10785"/>
    <cellStyle name="Normal 2 3 16 6" xfId="381"/>
    <cellStyle name="Normal 2 3 16 60" xfId="11011"/>
    <cellStyle name="Normal 2 3 16 61" xfId="11237"/>
    <cellStyle name="Normal 2 3 16 62" xfId="11463"/>
    <cellStyle name="Normal 2 3 16 63" xfId="11689"/>
    <cellStyle name="Normal 2 3 16 64" xfId="11915"/>
    <cellStyle name="Normal 2 3 16 65" xfId="12141"/>
    <cellStyle name="Normal 2 3 16 66" xfId="12367"/>
    <cellStyle name="Normal 2 3 16 67" xfId="12593"/>
    <cellStyle name="Normal 2 3 16 68" xfId="12819"/>
    <cellStyle name="Normal 2 3 16 69" xfId="13045"/>
    <cellStyle name="Normal 2 3 16 7" xfId="512"/>
    <cellStyle name="Normal 2 3 16 70" xfId="13271"/>
    <cellStyle name="Normal 2 3 16 71" xfId="13497"/>
    <cellStyle name="Normal 2 3 16 72" xfId="13723"/>
    <cellStyle name="Normal 2 3 16 73" xfId="13949"/>
    <cellStyle name="Normal 2 3 16 74" xfId="14175"/>
    <cellStyle name="Normal 2 3 16 75" xfId="14401"/>
    <cellStyle name="Normal 2 3 16 76" xfId="14627"/>
    <cellStyle name="Normal 2 3 16 77" xfId="14853"/>
    <cellStyle name="Normal 2 3 16 78" xfId="15079"/>
    <cellStyle name="Normal 2 3 16 79" xfId="15305"/>
    <cellStyle name="Normal 2 3 16 8" xfId="918"/>
    <cellStyle name="Normal 2 3 16 80" xfId="15531"/>
    <cellStyle name="Normal 2 3 16 81" xfId="15757"/>
    <cellStyle name="Normal 2 3 16 82" xfId="15981"/>
    <cellStyle name="Normal 2 3 16 83" xfId="16204"/>
    <cellStyle name="Normal 2 3 16 84" xfId="16425"/>
    <cellStyle name="Normal 2 3 16 85" xfId="16641"/>
    <cellStyle name="Normal 2 3 16 86" xfId="16847"/>
    <cellStyle name="Normal 2 3 16 9" xfId="1067"/>
    <cellStyle name="Normal 2 3 17" xfId="69"/>
    <cellStyle name="Normal 2 3 17 10" xfId="1194"/>
    <cellStyle name="Normal 2 3 17 11" xfId="1343"/>
    <cellStyle name="Normal 2 3 17 12" xfId="1492"/>
    <cellStyle name="Normal 2 3 17 13" xfId="1641"/>
    <cellStyle name="Normal 2 3 17 14" xfId="1790"/>
    <cellStyle name="Normal 2 3 17 15" xfId="1939"/>
    <cellStyle name="Normal 2 3 17 16" xfId="2088"/>
    <cellStyle name="Normal 2 3 17 17" xfId="2237"/>
    <cellStyle name="Normal 2 3 17 18" xfId="2386"/>
    <cellStyle name="Normal 2 3 17 19" xfId="2535"/>
    <cellStyle name="Normal 2 3 17 2" xfId="256"/>
    <cellStyle name="Normal 2 3 17 20" xfId="2684"/>
    <cellStyle name="Normal 2 3 17 21" xfId="2833"/>
    <cellStyle name="Normal 2 3 17 22" xfId="2982"/>
    <cellStyle name="Normal 2 3 17 23" xfId="3130"/>
    <cellStyle name="Normal 2 3 17 24" xfId="3279"/>
    <cellStyle name="Normal 2 3 17 25" xfId="3428"/>
    <cellStyle name="Normal 2 3 17 26" xfId="3577"/>
    <cellStyle name="Normal 2 3 17 27" xfId="3724"/>
    <cellStyle name="Normal 2 3 17 28" xfId="3874"/>
    <cellStyle name="Normal 2 3 17 29" xfId="4033"/>
    <cellStyle name="Normal 2 3 17 3" xfId="505"/>
    <cellStyle name="Normal 2 3 17 30" xfId="4574"/>
    <cellStyle name="Normal 2 3 17 31" xfId="4413"/>
    <cellStyle name="Normal 2 3 17 32" xfId="4417"/>
    <cellStyle name="Normal 2 3 17 33" xfId="4740"/>
    <cellStyle name="Normal 2 3 17 34" xfId="4966"/>
    <cellStyle name="Normal 2 3 17 35" xfId="5192"/>
    <cellStyle name="Normal 2 3 17 36" xfId="5418"/>
    <cellStyle name="Normal 2 3 17 37" xfId="5644"/>
    <cellStyle name="Normal 2 3 17 38" xfId="5870"/>
    <cellStyle name="Normal 2 3 17 39" xfId="6096"/>
    <cellStyle name="Normal 2 3 17 4" xfId="397"/>
    <cellStyle name="Normal 2 3 17 40" xfId="6322"/>
    <cellStyle name="Normal 2 3 17 41" xfId="6548"/>
    <cellStyle name="Normal 2 3 17 42" xfId="6774"/>
    <cellStyle name="Normal 2 3 17 43" xfId="7000"/>
    <cellStyle name="Normal 2 3 17 44" xfId="7226"/>
    <cellStyle name="Normal 2 3 17 45" xfId="7452"/>
    <cellStyle name="Normal 2 3 17 46" xfId="7678"/>
    <cellStyle name="Normal 2 3 17 47" xfId="7904"/>
    <cellStyle name="Normal 2 3 17 48" xfId="8130"/>
    <cellStyle name="Normal 2 3 17 49" xfId="8356"/>
    <cellStyle name="Normal 2 3 17 5" xfId="446"/>
    <cellStyle name="Normal 2 3 17 50" xfId="8581"/>
    <cellStyle name="Normal 2 3 17 51" xfId="8805"/>
    <cellStyle name="Normal 2 3 17 52" xfId="9027"/>
    <cellStyle name="Normal 2 3 17 53" xfId="9246"/>
    <cellStyle name="Normal 2 3 17 54" xfId="9458"/>
    <cellStyle name="Normal 2 3 17 55" xfId="10224"/>
    <cellStyle name="Normal 2 3 17 56" xfId="10063"/>
    <cellStyle name="Normal 2 3 17 57" xfId="10067"/>
    <cellStyle name="Normal 2 3 17 58" xfId="10390"/>
    <cellStyle name="Normal 2 3 17 59" xfId="10616"/>
    <cellStyle name="Normal 2 3 17 6" xfId="343"/>
    <cellStyle name="Normal 2 3 17 60" xfId="10842"/>
    <cellStyle name="Normal 2 3 17 61" xfId="11068"/>
    <cellStyle name="Normal 2 3 17 62" xfId="11294"/>
    <cellStyle name="Normal 2 3 17 63" xfId="11520"/>
    <cellStyle name="Normal 2 3 17 64" xfId="11746"/>
    <cellStyle name="Normal 2 3 17 65" xfId="11972"/>
    <cellStyle name="Normal 2 3 17 66" xfId="12198"/>
    <cellStyle name="Normal 2 3 17 67" xfId="12424"/>
    <cellStyle name="Normal 2 3 17 68" xfId="12650"/>
    <cellStyle name="Normal 2 3 17 69" xfId="12876"/>
    <cellStyle name="Normal 2 3 17 7" xfId="539"/>
    <cellStyle name="Normal 2 3 17 70" xfId="13102"/>
    <cellStyle name="Normal 2 3 17 71" xfId="13328"/>
    <cellStyle name="Normal 2 3 17 72" xfId="13554"/>
    <cellStyle name="Normal 2 3 17 73" xfId="13780"/>
    <cellStyle name="Normal 2 3 17 74" xfId="14006"/>
    <cellStyle name="Normal 2 3 17 75" xfId="14232"/>
    <cellStyle name="Normal 2 3 17 76" xfId="14458"/>
    <cellStyle name="Normal 2 3 17 77" xfId="14684"/>
    <cellStyle name="Normal 2 3 17 78" xfId="14910"/>
    <cellStyle name="Normal 2 3 17 79" xfId="15136"/>
    <cellStyle name="Normal 2 3 17 8" xfId="896"/>
    <cellStyle name="Normal 2 3 17 80" xfId="15362"/>
    <cellStyle name="Normal 2 3 17 81" xfId="15588"/>
    <cellStyle name="Normal 2 3 17 82" xfId="15813"/>
    <cellStyle name="Normal 2 3 17 83" xfId="16037"/>
    <cellStyle name="Normal 2 3 17 84" xfId="16259"/>
    <cellStyle name="Normal 2 3 17 85" xfId="16478"/>
    <cellStyle name="Normal 2 3 17 86" xfId="16690"/>
    <cellStyle name="Normal 2 3 17 9" xfId="1045"/>
    <cellStyle name="Normal 2 3 18" xfId="70"/>
    <cellStyle name="Normal 2 3 18 10" xfId="1198"/>
    <cellStyle name="Normal 2 3 18 11" xfId="1347"/>
    <cellStyle name="Normal 2 3 18 12" xfId="1496"/>
    <cellStyle name="Normal 2 3 18 13" xfId="1645"/>
    <cellStyle name="Normal 2 3 18 14" xfId="1794"/>
    <cellStyle name="Normal 2 3 18 15" xfId="1943"/>
    <cellStyle name="Normal 2 3 18 16" xfId="2092"/>
    <cellStyle name="Normal 2 3 18 17" xfId="2241"/>
    <cellStyle name="Normal 2 3 18 18" xfId="2390"/>
    <cellStyle name="Normal 2 3 18 19" xfId="2539"/>
    <cellStyle name="Normal 2 3 18 2" xfId="257"/>
    <cellStyle name="Normal 2 3 18 20" xfId="2688"/>
    <cellStyle name="Normal 2 3 18 21" xfId="2837"/>
    <cellStyle name="Normal 2 3 18 22" xfId="2986"/>
    <cellStyle name="Normal 2 3 18 23" xfId="3134"/>
    <cellStyle name="Normal 2 3 18 24" xfId="3283"/>
    <cellStyle name="Normal 2 3 18 25" xfId="3432"/>
    <cellStyle name="Normal 2 3 18 26" xfId="3581"/>
    <cellStyle name="Normal 2 3 18 27" xfId="3728"/>
    <cellStyle name="Normal 2 3 18 28" xfId="3802"/>
    <cellStyle name="Normal 2 3 18 29" xfId="4015"/>
    <cellStyle name="Normal 2 3 18 3" xfId="507"/>
    <cellStyle name="Normal 2 3 18 30" xfId="4576"/>
    <cellStyle name="Normal 2 3 18 31" xfId="4444"/>
    <cellStyle name="Normal 2 3 18 32" xfId="4686"/>
    <cellStyle name="Normal 2 3 18 33" xfId="4912"/>
    <cellStyle name="Normal 2 3 18 34" xfId="5138"/>
    <cellStyle name="Normal 2 3 18 35" xfId="5364"/>
    <cellStyle name="Normal 2 3 18 36" xfId="5590"/>
    <cellStyle name="Normal 2 3 18 37" xfId="5816"/>
    <cellStyle name="Normal 2 3 18 38" xfId="6042"/>
    <cellStyle name="Normal 2 3 18 39" xfId="6268"/>
    <cellStyle name="Normal 2 3 18 4" xfId="687"/>
    <cellStyle name="Normal 2 3 18 40" xfId="6494"/>
    <cellStyle name="Normal 2 3 18 41" xfId="6720"/>
    <cellStyle name="Normal 2 3 18 42" xfId="6946"/>
    <cellStyle name="Normal 2 3 18 43" xfId="7172"/>
    <cellStyle name="Normal 2 3 18 44" xfId="7398"/>
    <cellStyle name="Normal 2 3 18 45" xfId="7624"/>
    <cellStyle name="Normal 2 3 18 46" xfId="7850"/>
    <cellStyle name="Normal 2 3 18 47" xfId="8076"/>
    <cellStyle name="Normal 2 3 18 48" xfId="8302"/>
    <cellStyle name="Normal 2 3 18 49" xfId="8528"/>
    <cellStyle name="Normal 2 3 18 5" xfId="454"/>
    <cellStyle name="Normal 2 3 18 50" xfId="8752"/>
    <cellStyle name="Normal 2 3 18 51" xfId="8975"/>
    <cellStyle name="Normal 2 3 18 52" xfId="9195"/>
    <cellStyle name="Normal 2 3 18 53" xfId="9411"/>
    <cellStyle name="Normal 2 3 18 54" xfId="9617"/>
    <cellStyle name="Normal 2 3 18 55" xfId="10226"/>
    <cellStyle name="Normal 2 3 18 56" xfId="10094"/>
    <cellStyle name="Normal 2 3 18 57" xfId="10336"/>
    <cellStyle name="Normal 2 3 18 58" xfId="10562"/>
    <cellStyle name="Normal 2 3 18 59" xfId="10788"/>
    <cellStyle name="Normal 2 3 18 6" xfId="368"/>
    <cellStyle name="Normal 2 3 18 60" xfId="11014"/>
    <cellStyle name="Normal 2 3 18 61" xfId="11240"/>
    <cellStyle name="Normal 2 3 18 62" xfId="11466"/>
    <cellStyle name="Normal 2 3 18 63" xfId="11692"/>
    <cellStyle name="Normal 2 3 18 64" xfId="11918"/>
    <cellStyle name="Normal 2 3 18 65" xfId="12144"/>
    <cellStyle name="Normal 2 3 18 66" xfId="12370"/>
    <cellStyle name="Normal 2 3 18 67" xfId="12596"/>
    <cellStyle name="Normal 2 3 18 68" xfId="12822"/>
    <cellStyle name="Normal 2 3 18 69" xfId="13048"/>
    <cellStyle name="Normal 2 3 18 7" xfId="571"/>
    <cellStyle name="Normal 2 3 18 70" xfId="13274"/>
    <cellStyle name="Normal 2 3 18 71" xfId="13500"/>
    <cellStyle name="Normal 2 3 18 72" xfId="13726"/>
    <cellStyle name="Normal 2 3 18 73" xfId="13952"/>
    <cellStyle name="Normal 2 3 18 74" xfId="14178"/>
    <cellStyle name="Normal 2 3 18 75" xfId="14404"/>
    <cellStyle name="Normal 2 3 18 76" xfId="14630"/>
    <cellStyle name="Normal 2 3 18 77" xfId="14856"/>
    <cellStyle name="Normal 2 3 18 78" xfId="15082"/>
    <cellStyle name="Normal 2 3 18 79" xfId="15308"/>
    <cellStyle name="Normal 2 3 18 8" xfId="900"/>
    <cellStyle name="Normal 2 3 18 80" xfId="15534"/>
    <cellStyle name="Normal 2 3 18 81" xfId="15760"/>
    <cellStyle name="Normal 2 3 18 82" xfId="15984"/>
    <cellStyle name="Normal 2 3 18 83" xfId="16207"/>
    <cellStyle name="Normal 2 3 18 84" xfId="16427"/>
    <cellStyle name="Normal 2 3 18 85" xfId="16643"/>
    <cellStyle name="Normal 2 3 18 86" xfId="16849"/>
    <cellStyle name="Normal 2 3 18 9" xfId="1049"/>
    <cellStyle name="Normal 2 3 19" xfId="71"/>
    <cellStyle name="Normal 2 3 19 10" xfId="1124"/>
    <cellStyle name="Normal 2 3 19 11" xfId="1273"/>
    <cellStyle name="Normal 2 3 19 12" xfId="1422"/>
    <cellStyle name="Normal 2 3 19 13" xfId="1571"/>
    <cellStyle name="Normal 2 3 19 14" xfId="1720"/>
    <cellStyle name="Normal 2 3 19 15" xfId="1869"/>
    <cellStyle name="Normal 2 3 19 16" xfId="2018"/>
    <cellStyle name="Normal 2 3 19 17" xfId="2167"/>
    <cellStyle name="Normal 2 3 19 18" xfId="2316"/>
    <cellStyle name="Normal 2 3 19 19" xfId="2465"/>
    <cellStyle name="Normal 2 3 19 2" xfId="258"/>
    <cellStyle name="Normal 2 3 19 20" xfId="2614"/>
    <cellStyle name="Normal 2 3 19 21" xfId="2763"/>
    <cellStyle name="Normal 2 3 19 22" xfId="2912"/>
    <cellStyle name="Normal 2 3 19 23" xfId="3060"/>
    <cellStyle name="Normal 2 3 19 24" xfId="3209"/>
    <cellStyle name="Normal 2 3 19 25" xfId="3358"/>
    <cellStyle name="Normal 2 3 19 26" xfId="3507"/>
    <cellStyle name="Normal 2 3 19 27" xfId="3655"/>
    <cellStyle name="Normal 2 3 19 28" xfId="4030"/>
    <cellStyle name="Normal 2 3 19 29" xfId="3789"/>
    <cellStyle name="Normal 2 3 19 3" xfId="509"/>
    <cellStyle name="Normal 2 3 19 30" xfId="4578"/>
    <cellStyle name="Normal 2 3 19 31" xfId="4442"/>
    <cellStyle name="Normal 2 3 19 32" xfId="4690"/>
    <cellStyle name="Normal 2 3 19 33" xfId="4916"/>
    <cellStyle name="Normal 2 3 19 34" xfId="5142"/>
    <cellStyle name="Normal 2 3 19 35" xfId="5368"/>
    <cellStyle name="Normal 2 3 19 36" xfId="5594"/>
    <cellStyle name="Normal 2 3 19 37" xfId="5820"/>
    <cellStyle name="Normal 2 3 19 38" xfId="6046"/>
    <cellStyle name="Normal 2 3 19 39" xfId="6272"/>
    <cellStyle name="Normal 2 3 19 4" xfId="686"/>
    <cellStyle name="Normal 2 3 19 40" xfId="6498"/>
    <cellStyle name="Normal 2 3 19 41" xfId="6724"/>
    <cellStyle name="Normal 2 3 19 42" xfId="6950"/>
    <cellStyle name="Normal 2 3 19 43" xfId="7176"/>
    <cellStyle name="Normal 2 3 19 44" xfId="7402"/>
    <cellStyle name="Normal 2 3 19 45" xfId="7628"/>
    <cellStyle name="Normal 2 3 19 46" xfId="7854"/>
    <cellStyle name="Normal 2 3 19 47" xfId="8080"/>
    <cellStyle name="Normal 2 3 19 48" xfId="8306"/>
    <cellStyle name="Normal 2 3 19 49" xfId="8532"/>
    <cellStyle name="Normal 2 3 19 5" xfId="461"/>
    <cellStyle name="Normal 2 3 19 50" xfId="8756"/>
    <cellStyle name="Normal 2 3 19 51" xfId="8979"/>
    <cellStyle name="Normal 2 3 19 52" xfId="9199"/>
    <cellStyle name="Normal 2 3 19 53" xfId="9414"/>
    <cellStyle name="Normal 2 3 19 54" xfId="9620"/>
    <cellStyle name="Normal 2 3 19 55" xfId="10228"/>
    <cellStyle name="Normal 2 3 19 56" xfId="10092"/>
    <cellStyle name="Normal 2 3 19 57" xfId="10340"/>
    <cellStyle name="Normal 2 3 19 58" xfId="10566"/>
    <cellStyle name="Normal 2 3 19 59" xfId="10792"/>
    <cellStyle name="Normal 2 3 19 6" xfId="360"/>
    <cellStyle name="Normal 2 3 19 60" xfId="11018"/>
    <cellStyle name="Normal 2 3 19 61" xfId="11244"/>
    <cellStyle name="Normal 2 3 19 62" xfId="11470"/>
    <cellStyle name="Normal 2 3 19 63" xfId="11696"/>
    <cellStyle name="Normal 2 3 19 64" xfId="11922"/>
    <cellStyle name="Normal 2 3 19 65" xfId="12148"/>
    <cellStyle name="Normal 2 3 19 66" xfId="12374"/>
    <cellStyle name="Normal 2 3 19 67" xfId="12600"/>
    <cellStyle name="Normal 2 3 19 68" xfId="12826"/>
    <cellStyle name="Normal 2 3 19 69" xfId="13052"/>
    <cellStyle name="Normal 2 3 19 7" xfId="591"/>
    <cellStyle name="Normal 2 3 19 70" xfId="13278"/>
    <cellStyle name="Normal 2 3 19 71" xfId="13504"/>
    <cellStyle name="Normal 2 3 19 72" xfId="13730"/>
    <cellStyle name="Normal 2 3 19 73" xfId="13956"/>
    <cellStyle name="Normal 2 3 19 74" xfId="14182"/>
    <cellStyle name="Normal 2 3 19 75" xfId="14408"/>
    <cellStyle name="Normal 2 3 19 76" xfId="14634"/>
    <cellStyle name="Normal 2 3 19 77" xfId="14860"/>
    <cellStyle name="Normal 2 3 19 78" xfId="15086"/>
    <cellStyle name="Normal 2 3 19 79" xfId="15312"/>
    <cellStyle name="Normal 2 3 19 8" xfId="826"/>
    <cellStyle name="Normal 2 3 19 80" xfId="15538"/>
    <cellStyle name="Normal 2 3 19 81" xfId="15764"/>
    <cellStyle name="Normal 2 3 19 82" xfId="15988"/>
    <cellStyle name="Normal 2 3 19 83" xfId="16211"/>
    <cellStyle name="Normal 2 3 19 84" xfId="16431"/>
    <cellStyle name="Normal 2 3 19 85" xfId="16646"/>
    <cellStyle name="Normal 2 3 19 86" xfId="16852"/>
    <cellStyle name="Normal 2 3 19 9" xfId="975"/>
    <cellStyle name="Normal 2 3 2" xfId="72"/>
    <cellStyle name="Normal 2 3 2 10" xfId="1362"/>
    <cellStyle name="Normal 2 3 2 11" xfId="1511"/>
    <cellStyle name="Normal 2 3 2 12" xfId="1660"/>
    <cellStyle name="Normal 2 3 2 13" xfId="1809"/>
    <cellStyle name="Normal 2 3 2 14" xfId="1958"/>
    <cellStyle name="Normal 2 3 2 15" xfId="2107"/>
    <cellStyle name="Normal 2 3 2 16" xfId="2256"/>
    <cellStyle name="Normal 2 3 2 17" xfId="2405"/>
    <cellStyle name="Normal 2 3 2 18" xfId="2554"/>
    <cellStyle name="Normal 2 3 2 19" xfId="2703"/>
    <cellStyle name="Normal 2 3 2 2" xfId="259"/>
    <cellStyle name="Normal 2 3 2 20" xfId="2852"/>
    <cellStyle name="Normal 2 3 2 21" xfId="3001"/>
    <cellStyle name="Normal 2 3 2 22" xfId="3149"/>
    <cellStyle name="Normal 2 3 2 23" xfId="3298"/>
    <cellStyle name="Normal 2 3 2 24" xfId="3447"/>
    <cellStyle name="Normal 2 3 2 25" xfId="3595"/>
    <cellStyle name="Normal 2 3 2 26" xfId="3743"/>
    <cellStyle name="Normal 2 3 2 27" xfId="3888"/>
    <cellStyle name="Normal 2 3 2 28" xfId="4028"/>
    <cellStyle name="Normal 2 3 2 29" xfId="4165"/>
    <cellStyle name="Normal 2 3 2 3" xfId="511"/>
    <cellStyle name="Normal 2 3 2 30" xfId="4580"/>
    <cellStyle name="Normal 2 3 2 31" xfId="4440"/>
    <cellStyle name="Normal 2 3 2 32" xfId="4694"/>
    <cellStyle name="Normal 2 3 2 33" xfId="4920"/>
    <cellStyle name="Normal 2 3 2 34" xfId="5146"/>
    <cellStyle name="Normal 2 3 2 35" xfId="5372"/>
    <cellStyle name="Normal 2 3 2 36" xfId="5598"/>
    <cellStyle name="Normal 2 3 2 37" xfId="5824"/>
    <cellStyle name="Normal 2 3 2 38" xfId="6050"/>
    <cellStyle name="Normal 2 3 2 39" xfId="6276"/>
    <cellStyle name="Normal 2 3 2 4" xfId="685"/>
    <cellStyle name="Normal 2 3 2 40" xfId="6502"/>
    <cellStyle name="Normal 2 3 2 41" xfId="6728"/>
    <cellStyle name="Normal 2 3 2 42" xfId="6954"/>
    <cellStyle name="Normal 2 3 2 43" xfId="7180"/>
    <cellStyle name="Normal 2 3 2 44" xfId="7406"/>
    <cellStyle name="Normal 2 3 2 45" xfId="7632"/>
    <cellStyle name="Normal 2 3 2 46" xfId="7858"/>
    <cellStyle name="Normal 2 3 2 47" xfId="8084"/>
    <cellStyle name="Normal 2 3 2 48" xfId="8310"/>
    <cellStyle name="Normal 2 3 2 49" xfId="8536"/>
    <cellStyle name="Normal 2 3 2 5" xfId="469"/>
    <cellStyle name="Normal 2 3 2 50" xfId="8760"/>
    <cellStyle name="Normal 2 3 2 51" xfId="8983"/>
    <cellStyle name="Normal 2 3 2 52" xfId="9203"/>
    <cellStyle name="Normal 2 3 2 53" xfId="9418"/>
    <cellStyle name="Normal 2 3 2 54" xfId="9623"/>
    <cellStyle name="Normal 2 3 2 55" xfId="10230"/>
    <cellStyle name="Normal 2 3 2 56" xfId="10090"/>
    <cellStyle name="Normal 2 3 2 57" xfId="10344"/>
    <cellStyle name="Normal 2 3 2 58" xfId="10570"/>
    <cellStyle name="Normal 2 3 2 59" xfId="10796"/>
    <cellStyle name="Normal 2 3 2 6" xfId="352"/>
    <cellStyle name="Normal 2 3 2 60" xfId="11022"/>
    <cellStyle name="Normal 2 3 2 61" xfId="11248"/>
    <cellStyle name="Normal 2 3 2 62" xfId="11474"/>
    <cellStyle name="Normal 2 3 2 63" xfId="11700"/>
    <cellStyle name="Normal 2 3 2 64" xfId="11926"/>
    <cellStyle name="Normal 2 3 2 65" xfId="12152"/>
    <cellStyle name="Normal 2 3 2 66" xfId="12378"/>
    <cellStyle name="Normal 2 3 2 67" xfId="12604"/>
    <cellStyle name="Normal 2 3 2 68" xfId="12830"/>
    <cellStyle name="Normal 2 3 2 69" xfId="13056"/>
    <cellStyle name="Normal 2 3 2 7" xfId="915"/>
    <cellStyle name="Normal 2 3 2 70" xfId="13282"/>
    <cellStyle name="Normal 2 3 2 71" xfId="13508"/>
    <cellStyle name="Normal 2 3 2 72" xfId="13734"/>
    <cellStyle name="Normal 2 3 2 73" xfId="13960"/>
    <cellStyle name="Normal 2 3 2 74" xfId="14186"/>
    <cellStyle name="Normal 2 3 2 75" xfId="14412"/>
    <cellStyle name="Normal 2 3 2 76" xfId="14638"/>
    <cellStyle name="Normal 2 3 2 77" xfId="14864"/>
    <cellStyle name="Normal 2 3 2 78" xfId="15090"/>
    <cellStyle name="Normal 2 3 2 79" xfId="15316"/>
    <cellStyle name="Normal 2 3 2 8" xfId="1064"/>
    <cellStyle name="Normal 2 3 2 80" xfId="15542"/>
    <cellStyle name="Normal 2 3 2 81" xfId="15768"/>
    <cellStyle name="Normal 2 3 2 82" xfId="15992"/>
    <cellStyle name="Normal 2 3 2 83" xfId="16215"/>
    <cellStyle name="Normal 2 3 2 84" xfId="16435"/>
    <cellStyle name="Normal 2 3 2 85" xfId="16650"/>
    <cellStyle name="Normal 2 3 2 86" xfId="16855"/>
    <cellStyle name="Normal 2 3 2 9" xfId="1213"/>
    <cellStyle name="Normal 2 3 20" xfId="73"/>
    <cellStyle name="Normal 2 3 20 10" xfId="1360"/>
    <cellStyle name="Normal 2 3 20 11" xfId="1509"/>
    <cellStyle name="Normal 2 3 20 12" xfId="1658"/>
    <cellStyle name="Normal 2 3 20 13" xfId="1807"/>
    <cellStyle name="Normal 2 3 20 14" xfId="1956"/>
    <cellStyle name="Normal 2 3 20 15" xfId="2105"/>
    <cellStyle name="Normal 2 3 20 16" xfId="2254"/>
    <cellStyle name="Normal 2 3 20 17" xfId="2403"/>
    <cellStyle name="Normal 2 3 20 18" xfId="2552"/>
    <cellStyle name="Normal 2 3 20 19" xfId="2701"/>
    <cellStyle name="Normal 2 3 20 2" xfId="260"/>
    <cellStyle name="Normal 2 3 20 20" xfId="2850"/>
    <cellStyle name="Normal 2 3 20 21" xfId="2999"/>
    <cellStyle name="Normal 2 3 20 22" xfId="3147"/>
    <cellStyle name="Normal 2 3 20 23" xfId="3296"/>
    <cellStyle name="Normal 2 3 20 24" xfId="3445"/>
    <cellStyle name="Normal 2 3 20 25" xfId="3593"/>
    <cellStyle name="Normal 2 3 20 26" xfId="3741"/>
    <cellStyle name="Normal 2 3 20 27" xfId="3886"/>
    <cellStyle name="Normal 2 3 20 28" xfId="4181"/>
    <cellStyle name="Normal 2 3 20 29" xfId="4164"/>
    <cellStyle name="Normal 2 3 20 3" xfId="513"/>
    <cellStyle name="Normal 2 3 20 30" xfId="4582"/>
    <cellStyle name="Normal 2 3 20 31" xfId="4438"/>
    <cellStyle name="Normal 2 3 20 32" xfId="4698"/>
    <cellStyle name="Normal 2 3 20 33" xfId="4924"/>
    <cellStyle name="Normal 2 3 20 34" xfId="5150"/>
    <cellStyle name="Normal 2 3 20 35" xfId="5376"/>
    <cellStyle name="Normal 2 3 20 36" xfId="5602"/>
    <cellStyle name="Normal 2 3 20 37" xfId="5828"/>
    <cellStyle name="Normal 2 3 20 38" xfId="6054"/>
    <cellStyle name="Normal 2 3 20 39" xfId="6280"/>
    <cellStyle name="Normal 2 3 20 4" xfId="684"/>
    <cellStyle name="Normal 2 3 20 40" xfId="6506"/>
    <cellStyle name="Normal 2 3 20 41" xfId="6732"/>
    <cellStyle name="Normal 2 3 20 42" xfId="6958"/>
    <cellStyle name="Normal 2 3 20 43" xfId="7184"/>
    <cellStyle name="Normal 2 3 20 44" xfId="7410"/>
    <cellStyle name="Normal 2 3 20 45" xfId="7636"/>
    <cellStyle name="Normal 2 3 20 46" xfId="7862"/>
    <cellStyle name="Normal 2 3 20 47" xfId="8088"/>
    <cellStyle name="Normal 2 3 20 48" xfId="8314"/>
    <cellStyle name="Normal 2 3 20 49" xfId="8539"/>
    <cellStyle name="Normal 2 3 20 5" xfId="477"/>
    <cellStyle name="Normal 2 3 20 50" xfId="8763"/>
    <cellStyle name="Normal 2 3 20 51" xfId="8986"/>
    <cellStyle name="Normal 2 3 20 52" xfId="9206"/>
    <cellStyle name="Normal 2 3 20 53" xfId="9421"/>
    <cellStyle name="Normal 2 3 20 54" xfId="9626"/>
    <cellStyle name="Normal 2 3 20 55" xfId="10232"/>
    <cellStyle name="Normal 2 3 20 56" xfId="10088"/>
    <cellStyle name="Normal 2 3 20 57" xfId="10348"/>
    <cellStyle name="Normal 2 3 20 58" xfId="10574"/>
    <cellStyle name="Normal 2 3 20 59" xfId="10800"/>
    <cellStyle name="Normal 2 3 20 6" xfId="764"/>
    <cellStyle name="Normal 2 3 20 60" xfId="11026"/>
    <cellStyle name="Normal 2 3 20 61" xfId="11252"/>
    <cellStyle name="Normal 2 3 20 62" xfId="11478"/>
    <cellStyle name="Normal 2 3 20 63" xfId="11704"/>
    <cellStyle name="Normal 2 3 20 64" xfId="11930"/>
    <cellStyle name="Normal 2 3 20 65" xfId="12156"/>
    <cellStyle name="Normal 2 3 20 66" xfId="12382"/>
    <cellStyle name="Normal 2 3 20 67" xfId="12608"/>
    <cellStyle name="Normal 2 3 20 68" xfId="12834"/>
    <cellStyle name="Normal 2 3 20 69" xfId="13060"/>
    <cellStyle name="Normal 2 3 20 7" xfId="913"/>
    <cellStyle name="Normal 2 3 20 70" xfId="13286"/>
    <cellStyle name="Normal 2 3 20 71" xfId="13512"/>
    <cellStyle name="Normal 2 3 20 72" xfId="13738"/>
    <cellStyle name="Normal 2 3 20 73" xfId="13964"/>
    <cellStyle name="Normal 2 3 20 74" xfId="14190"/>
    <cellStyle name="Normal 2 3 20 75" xfId="14416"/>
    <cellStyle name="Normal 2 3 20 76" xfId="14642"/>
    <cellStyle name="Normal 2 3 20 77" xfId="14868"/>
    <cellStyle name="Normal 2 3 20 78" xfId="15094"/>
    <cellStyle name="Normal 2 3 20 79" xfId="15320"/>
    <cellStyle name="Normal 2 3 20 8" xfId="1062"/>
    <cellStyle name="Normal 2 3 20 80" xfId="15546"/>
    <cellStyle name="Normal 2 3 20 81" xfId="15771"/>
    <cellStyle name="Normal 2 3 20 82" xfId="15995"/>
    <cellStyle name="Normal 2 3 20 83" xfId="16218"/>
    <cellStyle name="Normal 2 3 20 84" xfId="16438"/>
    <cellStyle name="Normal 2 3 20 85" xfId="16653"/>
    <cellStyle name="Normal 2 3 20 86" xfId="16858"/>
    <cellStyle name="Normal 2 3 20 9" xfId="1211"/>
    <cellStyle name="Normal 2 3 21" xfId="74"/>
    <cellStyle name="Normal 2 3 21 10" xfId="1533"/>
    <cellStyle name="Normal 2 3 21 11" xfId="1682"/>
    <cellStyle name="Normal 2 3 21 12" xfId="1831"/>
    <cellStyle name="Normal 2 3 21 13" xfId="1980"/>
    <cellStyle name="Normal 2 3 21 14" xfId="2129"/>
    <cellStyle name="Normal 2 3 21 15" xfId="2278"/>
    <cellStyle name="Normal 2 3 21 16" xfId="2427"/>
    <cellStyle name="Normal 2 3 21 17" xfId="2576"/>
    <cellStyle name="Normal 2 3 21 18" xfId="2725"/>
    <cellStyle name="Normal 2 3 21 19" xfId="2874"/>
    <cellStyle name="Normal 2 3 21 2" xfId="261"/>
    <cellStyle name="Normal 2 3 21 20" xfId="3023"/>
    <cellStyle name="Normal 2 3 21 21" xfId="3171"/>
    <cellStyle name="Normal 2 3 21 22" xfId="3320"/>
    <cellStyle name="Normal 2 3 21 23" xfId="3469"/>
    <cellStyle name="Normal 2 3 21 24" xfId="3617"/>
    <cellStyle name="Normal 2 3 21 25" xfId="3764"/>
    <cellStyle name="Normal 2 3 21 26" xfId="3910"/>
    <cellStyle name="Normal 2 3 21 27" xfId="4050"/>
    <cellStyle name="Normal 2 3 21 28" xfId="3856"/>
    <cellStyle name="Normal 2 3 21 29" xfId="4163"/>
    <cellStyle name="Normal 2 3 21 3" xfId="515"/>
    <cellStyle name="Normal 2 3 21 30" xfId="4584"/>
    <cellStyle name="Normal 2 3 21 31" xfId="4436"/>
    <cellStyle name="Normal 2 3 21 32" xfId="4702"/>
    <cellStyle name="Normal 2 3 21 33" xfId="4928"/>
    <cellStyle name="Normal 2 3 21 34" xfId="5154"/>
    <cellStyle name="Normal 2 3 21 35" xfId="5380"/>
    <cellStyle name="Normal 2 3 21 36" xfId="5606"/>
    <cellStyle name="Normal 2 3 21 37" xfId="5832"/>
    <cellStyle name="Normal 2 3 21 38" xfId="6058"/>
    <cellStyle name="Normal 2 3 21 39" xfId="6284"/>
    <cellStyle name="Normal 2 3 21 4" xfId="683"/>
    <cellStyle name="Normal 2 3 21 40" xfId="6510"/>
    <cellStyle name="Normal 2 3 21 41" xfId="6736"/>
    <cellStyle name="Normal 2 3 21 42" xfId="6962"/>
    <cellStyle name="Normal 2 3 21 43" xfId="7188"/>
    <cellStyle name="Normal 2 3 21 44" xfId="7414"/>
    <cellStyle name="Normal 2 3 21 45" xfId="7640"/>
    <cellStyle name="Normal 2 3 21 46" xfId="7866"/>
    <cellStyle name="Normal 2 3 21 47" xfId="8092"/>
    <cellStyle name="Normal 2 3 21 48" xfId="8318"/>
    <cellStyle name="Normal 2 3 21 49" xfId="8543"/>
    <cellStyle name="Normal 2 3 21 5" xfId="485"/>
    <cellStyle name="Normal 2 3 21 50" xfId="8767"/>
    <cellStyle name="Normal 2 3 21 51" xfId="8990"/>
    <cellStyle name="Normal 2 3 21 52" xfId="9210"/>
    <cellStyle name="Normal 2 3 21 53" xfId="9425"/>
    <cellStyle name="Normal 2 3 21 54" xfId="9629"/>
    <cellStyle name="Normal 2 3 21 55" xfId="10234"/>
    <cellStyle name="Normal 2 3 21 56" xfId="10086"/>
    <cellStyle name="Normal 2 3 21 57" xfId="10352"/>
    <cellStyle name="Normal 2 3 21 58" xfId="10578"/>
    <cellStyle name="Normal 2 3 21 59" xfId="10804"/>
    <cellStyle name="Normal 2 3 21 6" xfId="937"/>
    <cellStyle name="Normal 2 3 21 60" xfId="11030"/>
    <cellStyle name="Normal 2 3 21 61" xfId="11256"/>
    <cellStyle name="Normal 2 3 21 62" xfId="11482"/>
    <cellStyle name="Normal 2 3 21 63" xfId="11708"/>
    <cellStyle name="Normal 2 3 21 64" xfId="11934"/>
    <cellStyle name="Normal 2 3 21 65" xfId="12160"/>
    <cellStyle name="Normal 2 3 21 66" xfId="12386"/>
    <cellStyle name="Normal 2 3 21 67" xfId="12612"/>
    <cellStyle name="Normal 2 3 21 68" xfId="12838"/>
    <cellStyle name="Normal 2 3 21 69" xfId="13064"/>
    <cellStyle name="Normal 2 3 21 7" xfId="1086"/>
    <cellStyle name="Normal 2 3 21 70" xfId="13290"/>
    <cellStyle name="Normal 2 3 21 71" xfId="13516"/>
    <cellStyle name="Normal 2 3 21 72" xfId="13742"/>
    <cellStyle name="Normal 2 3 21 73" xfId="13968"/>
    <cellStyle name="Normal 2 3 21 74" xfId="14194"/>
    <cellStyle name="Normal 2 3 21 75" xfId="14420"/>
    <cellStyle name="Normal 2 3 21 76" xfId="14646"/>
    <cellStyle name="Normal 2 3 21 77" xfId="14872"/>
    <cellStyle name="Normal 2 3 21 78" xfId="15098"/>
    <cellStyle name="Normal 2 3 21 79" xfId="15324"/>
    <cellStyle name="Normal 2 3 21 8" xfId="1235"/>
    <cellStyle name="Normal 2 3 21 80" xfId="15550"/>
    <cellStyle name="Normal 2 3 21 81" xfId="15775"/>
    <cellStyle name="Normal 2 3 21 82" xfId="15999"/>
    <cellStyle name="Normal 2 3 21 83" xfId="16222"/>
    <cellStyle name="Normal 2 3 21 84" xfId="16442"/>
    <cellStyle name="Normal 2 3 21 85" xfId="16657"/>
    <cellStyle name="Normal 2 3 21 86" xfId="16861"/>
    <cellStyle name="Normal 2 3 21 9" xfId="1384"/>
    <cellStyle name="Normal 2 3 22" xfId="75"/>
    <cellStyle name="Normal 2 3 22 10" xfId="1179"/>
    <cellStyle name="Normal 2 3 22 11" xfId="1328"/>
    <cellStyle name="Normal 2 3 22 12" xfId="1477"/>
    <cellStyle name="Normal 2 3 22 13" xfId="1626"/>
    <cellStyle name="Normal 2 3 22 14" xfId="1775"/>
    <cellStyle name="Normal 2 3 22 15" xfId="1924"/>
    <cellStyle name="Normal 2 3 22 16" xfId="2073"/>
    <cellStyle name="Normal 2 3 22 17" xfId="2222"/>
    <cellStyle name="Normal 2 3 22 18" xfId="2371"/>
    <cellStyle name="Normal 2 3 22 19" xfId="2520"/>
    <cellStyle name="Normal 2 3 22 2" xfId="262"/>
    <cellStyle name="Normal 2 3 22 20" xfId="2669"/>
    <cellStyle name="Normal 2 3 22 21" xfId="2818"/>
    <cellStyle name="Normal 2 3 22 22" xfId="2967"/>
    <cellStyle name="Normal 2 3 22 23" xfId="3115"/>
    <cellStyle name="Normal 2 3 22 24" xfId="3264"/>
    <cellStyle name="Normal 2 3 22 25" xfId="3413"/>
    <cellStyle name="Normal 2 3 22 26" xfId="3562"/>
    <cellStyle name="Normal 2 3 22 27" xfId="3709"/>
    <cellStyle name="Normal 2 3 22 28" xfId="4144"/>
    <cellStyle name="Normal 2 3 22 29" xfId="4162"/>
    <cellStyle name="Normal 2 3 22 3" xfId="517"/>
    <cellStyle name="Normal 2 3 22 30" xfId="4586"/>
    <cellStyle name="Normal 2 3 22 31" xfId="4434"/>
    <cellStyle name="Normal 2 3 22 32" xfId="4706"/>
    <cellStyle name="Normal 2 3 22 33" xfId="4932"/>
    <cellStyle name="Normal 2 3 22 34" xfId="5158"/>
    <cellStyle name="Normal 2 3 22 35" xfId="5384"/>
    <cellStyle name="Normal 2 3 22 36" xfId="5610"/>
    <cellStyle name="Normal 2 3 22 37" xfId="5836"/>
    <cellStyle name="Normal 2 3 22 38" xfId="6062"/>
    <cellStyle name="Normal 2 3 22 39" xfId="6288"/>
    <cellStyle name="Normal 2 3 22 4" xfId="682"/>
    <cellStyle name="Normal 2 3 22 40" xfId="6514"/>
    <cellStyle name="Normal 2 3 22 41" xfId="6740"/>
    <cellStyle name="Normal 2 3 22 42" xfId="6966"/>
    <cellStyle name="Normal 2 3 22 43" xfId="7192"/>
    <cellStyle name="Normal 2 3 22 44" xfId="7418"/>
    <cellStyle name="Normal 2 3 22 45" xfId="7644"/>
    <cellStyle name="Normal 2 3 22 46" xfId="7870"/>
    <cellStyle name="Normal 2 3 22 47" xfId="8096"/>
    <cellStyle name="Normal 2 3 22 48" xfId="8322"/>
    <cellStyle name="Normal 2 3 22 49" xfId="8547"/>
    <cellStyle name="Normal 2 3 22 5" xfId="494"/>
    <cellStyle name="Normal 2 3 22 50" xfId="8771"/>
    <cellStyle name="Normal 2 3 22 51" xfId="8994"/>
    <cellStyle name="Normal 2 3 22 52" xfId="9214"/>
    <cellStyle name="Normal 2 3 22 53" xfId="9428"/>
    <cellStyle name="Normal 2 3 22 54" xfId="9632"/>
    <cellStyle name="Normal 2 3 22 55" xfId="10236"/>
    <cellStyle name="Normal 2 3 22 56" xfId="10084"/>
    <cellStyle name="Normal 2 3 22 57" xfId="10356"/>
    <cellStyle name="Normal 2 3 22 58" xfId="10582"/>
    <cellStyle name="Normal 2 3 22 59" xfId="10808"/>
    <cellStyle name="Normal 2 3 22 6" xfId="776"/>
    <cellStyle name="Normal 2 3 22 60" xfId="11034"/>
    <cellStyle name="Normal 2 3 22 61" xfId="11260"/>
    <cellStyle name="Normal 2 3 22 62" xfId="11486"/>
    <cellStyle name="Normal 2 3 22 63" xfId="11712"/>
    <cellStyle name="Normal 2 3 22 64" xfId="11938"/>
    <cellStyle name="Normal 2 3 22 65" xfId="12164"/>
    <cellStyle name="Normal 2 3 22 66" xfId="12390"/>
    <cellStyle name="Normal 2 3 22 67" xfId="12616"/>
    <cellStyle name="Normal 2 3 22 68" xfId="12842"/>
    <cellStyle name="Normal 2 3 22 69" xfId="13068"/>
    <cellStyle name="Normal 2 3 22 7" xfId="678"/>
    <cellStyle name="Normal 2 3 22 70" xfId="13294"/>
    <cellStyle name="Normal 2 3 22 71" xfId="13520"/>
    <cellStyle name="Normal 2 3 22 72" xfId="13746"/>
    <cellStyle name="Normal 2 3 22 73" xfId="13972"/>
    <cellStyle name="Normal 2 3 22 74" xfId="14198"/>
    <cellStyle name="Normal 2 3 22 75" xfId="14424"/>
    <cellStyle name="Normal 2 3 22 76" xfId="14650"/>
    <cellStyle name="Normal 2 3 22 77" xfId="14876"/>
    <cellStyle name="Normal 2 3 22 78" xfId="15102"/>
    <cellStyle name="Normal 2 3 22 79" xfId="15328"/>
    <cellStyle name="Normal 2 3 22 8" xfId="881"/>
    <cellStyle name="Normal 2 3 22 80" xfId="15554"/>
    <cellStyle name="Normal 2 3 22 81" xfId="15779"/>
    <cellStyle name="Normal 2 3 22 82" xfId="16003"/>
    <cellStyle name="Normal 2 3 22 83" xfId="16226"/>
    <cellStyle name="Normal 2 3 22 84" xfId="16446"/>
    <cellStyle name="Normal 2 3 22 85" xfId="16660"/>
    <cellStyle name="Normal 2 3 22 86" xfId="16864"/>
    <cellStyle name="Normal 2 3 22 9" xfId="1030"/>
    <cellStyle name="Normal 2 3 23" xfId="76"/>
    <cellStyle name="Normal 2 3 23 10" xfId="1487"/>
    <cellStyle name="Normal 2 3 23 11" xfId="1636"/>
    <cellStyle name="Normal 2 3 23 12" xfId="1785"/>
    <cellStyle name="Normal 2 3 23 13" xfId="1934"/>
    <cellStyle name="Normal 2 3 23 14" xfId="2083"/>
    <cellStyle name="Normal 2 3 23 15" xfId="2232"/>
    <cellStyle name="Normal 2 3 23 16" xfId="2381"/>
    <cellStyle name="Normal 2 3 23 17" xfId="2530"/>
    <cellStyle name="Normal 2 3 23 18" xfId="2679"/>
    <cellStyle name="Normal 2 3 23 19" xfId="2828"/>
    <cellStyle name="Normal 2 3 23 2" xfId="263"/>
    <cellStyle name="Normal 2 3 23 20" xfId="2977"/>
    <cellStyle name="Normal 2 3 23 21" xfId="3125"/>
    <cellStyle name="Normal 2 3 23 22" xfId="3274"/>
    <cellStyle name="Normal 2 3 23 23" xfId="3423"/>
    <cellStyle name="Normal 2 3 23 24" xfId="3572"/>
    <cellStyle name="Normal 2 3 23 25" xfId="3719"/>
    <cellStyle name="Normal 2 3 23 26" xfId="3866"/>
    <cellStyle name="Normal 2 3 23 27" xfId="4009"/>
    <cellStyle name="Normal 2 3 23 28" xfId="4145"/>
    <cellStyle name="Normal 2 3 23 29" xfId="4040"/>
    <cellStyle name="Normal 2 3 23 3" xfId="519"/>
    <cellStyle name="Normal 2 3 23 30" xfId="4588"/>
    <cellStyle name="Normal 2 3 23 31" xfId="4432"/>
    <cellStyle name="Normal 2 3 23 32" xfId="4710"/>
    <cellStyle name="Normal 2 3 23 33" xfId="4936"/>
    <cellStyle name="Normal 2 3 23 34" xfId="5162"/>
    <cellStyle name="Normal 2 3 23 35" xfId="5388"/>
    <cellStyle name="Normal 2 3 23 36" xfId="5614"/>
    <cellStyle name="Normal 2 3 23 37" xfId="5840"/>
    <cellStyle name="Normal 2 3 23 38" xfId="6066"/>
    <cellStyle name="Normal 2 3 23 39" xfId="6292"/>
    <cellStyle name="Normal 2 3 23 4" xfId="340"/>
    <cellStyle name="Normal 2 3 23 40" xfId="6518"/>
    <cellStyle name="Normal 2 3 23 41" xfId="6744"/>
    <cellStyle name="Normal 2 3 23 42" xfId="6970"/>
    <cellStyle name="Normal 2 3 23 43" xfId="7196"/>
    <cellStyle name="Normal 2 3 23 44" xfId="7422"/>
    <cellStyle name="Normal 2 3 23 45" xfId="7648"/>
    <cellStyle name="Normal 2 3 23 46" xfId="7874"/>
    <cellStyle name="Normal 2 3 23 47" xfId="8100"/>
    <cellStyle name="Normal 2 3 23 48" xfId="8326"/>
    <cellStyle name="Normal 2 3 23 49" xfId="8551"/>
    <cellStyle name="Normal 2 3 23 5" xfId="500"/>
    <cellStyle name="Normal 2 3 23 50" xfId="8775"/>
    <cellStyle name="Normal 2 3 23 51" xfId="8998"/>
    <cellStyle name="Normal 2 3 23 52" xfId="9218"/>
    <cellStyle name="Normal 2 3 23 53" xfId="9432"/>
    <cellStyle name="Normal 2 3 23 54" xfId="9635"/>
    <cellStyle name="Normal 2 3 23 55" xfId="10238"/>
    <cellStyle name="Normal 2 3 23 56" xfId="10082"/>
    <cellStyle name="Normal 2 3 23 57" xfId="10360"/>
    <cellStyle name="Normal 2 3 23 58" xfId="10586"/>
    <cellStyle name="Normal 2 3 23 59" xfId="10812"/>
    <cellStyle name="Normal 2 3 23 6" xfId="891"/>
    <cellStyle name="Normal 2 3 23 60" xfId="11038"/>
    <cellStyle name="Normal 2 3 23 61" xfId="11264"/>
    <cellStyle name="Normal 2 3 23 62" xfId="11490"/>
    <cellStyle name="Normal 2 3 23 63" xfId="11716"/>
    <cellStyle name="Normal 2 3 23 64" xfId="11942"/>
    <cellStyle name="Normal 2 3 23 65" xfId="12168"/>
    <cellStyle name="Normal 2 3 23 66" xfId="12394"/>
    <cellStyle name="Normal 2 3 23 67" xfId="12620"/>
    <cellStyle name="Normal 2 3 23 68" xfId="12846"/>
    <cellStyle name="Normal 2 3 23 69" xfId="13072"/>
    <cellStyle name="Normal 2 3 23 7" xfId="1040"/>
    <cellStyle name="Normal 2 3 23 70" xfId="13298"/>
    <cellStyle name="Normal 2 3 23 71" xfId="13524"/>
    <cellStyle name="Normal 2 3 23 72" xfId="13750"/>
    <cellStyle name="Normal 2 3 23 73" xfId="13976"/>
    <cellStyle name="Normal 2 3 23 74" xfId="14202"/>
    <cellStyle name="Normal 2 3 23 75" xfId="14428"/>
    <cellStyle name="Normal 2 3 23 76" xfId="14654"/>
    <cellStyle name="Normal 2 3 23 77" xfId="14880"/>
    <cellStyle name="Normal 2 3 23 78" xfId="15106"/>
    <cellStyle name="Normal 2 3 23 79" xfId="15332"/>
    <cellStyle name="Normal 2 3 23 8" xfId="1189"/>
    <cellStyle name="Normal 2 3 23 80" xfId="15558"/>
    <cellStyle name="Normal 2 3 23 81" xfId="15783"/>
    <cellStyle name="Normal 2 3 23 82" xfId="16007"/>
    <cellStyle name="Normal 2 3 23 83" xfId="16230"/>
    <cellStyle name="Normal 2 3 23 84" xfId="16450"/>
    <cellStyle name="Normal 2 3 23 85" xfId="16664"/>
    <cellStyle name="Normal 2 3 23 86" xfId="16867"/>
    <cellStyle name="Normal 2 3 23 9" xfId="1338"/>
    <cellStyle name="Normal 2 3 24" xfId="77"/>
    <cellStyle name="Normal 2 3 24 10" xfId="1488"/>
    <cellStyle name="Normal 2 3 24 11" xfId="1637"/>
    <cellStyle name="Normal 2 3 24 12" xfId="1786"/>
    <cellStyle name="Normal 2 3 24 13" xfId="1935"/>
    <cellStyle name="Normal 2 3 24 14" xfId="2084"/>
    <cellStyle name="Normal 2 3 24 15" xfId="2233"/>
    <cellStyle name="Normal 2 3 24 16" xfId="2382"/>
    <cellStyle name="Normal 2 3 24 17" xfId="2531"/>
    <cellStyle name="Normal 2 3 24 18" xfId="2680"/>
    <cellStyle name="Normal 2 3 24 19" xfId="2829"/>
    <cellStyle name="Normal 2 3 24 2" xfId="264"/>
    <cellStyle name="Normal 2 3 24 20" xfId="2978"/>
    <cellStyle name="Normal 2 3 24 21" xfId="3126"/>
    <cellStyle name="Normal 2 3 24 22" xfId="3275"/>
    <cellStyle name="Normal 2 3 24 23" xfId="3424"/>
    <cellStyle name="Normal 2 3 24 24" xfId="3573"/>
    <cellStyle name="Normal 2 3 24 25" xfId="3720"/>
    <cellStyle name="Normal 2 3 24 26" xfId="3867"/>
    <cellStyle name="Normal 2 3 24 27" xfId="4010"/>
    <cellStyle name="Normal 2 3 24 28" xfId="4146"/>
    <cellStyle name="Normal 2 3 24 29" xfId="4281"/>
    <cellStyle name="Normal 2 3 24 3" xfId="521"/>
    <cellStyle name="Normal 2 3 24 30" xfId="4590"/>
    <cellStyle name="Normal 2 3 24 31" xfId="4430"/>
    <cellStyle name="Normal 2 3 24 32" xfId="4714"/>
    <cellStyle name="Normal 2 3 24 33" xfId="4940"/>
    <cellStyle name="Normal 2 3 24 34" xfId="5166"/>
    <cellStyle name="Normal 2 3 24 35" xfId="5392"/>
    <cellStyle name="Normal 2 3 24 36" xfId="5618"/>
    <cellStyle name="Normal 2 3 24 37" xfId="5844"/>
    <cellStyle name="Normal 2 3 24 38" xfId="6070"/>
    <cellStyle name="Normal 2 3 24 39" xfId="6296"/>
    <cellStyle name="Normal 2 3 24 4" xfId="382"/>
    <cellStyle name="Normal 2 3 24 40" xfId="6522"/>
    <cellStyle name="Normal 2 3 24 41" xfId="6748"/>
    <cellStyle name="Normal 2 3 24 42" xfId="6974"/>
    <cellStyle name="Normal 2 3 24 43" xfId="7200"/>
    <cellStyle name="Normal 2 3 24 44" xfId="7426"/>
    <cellStyle name="Normal 2 3 24 45" xfId="7652"/>
    <cellStyle name="Normal 2 3 24 46" xfId="7878"/>
    <cellStyle name="Normal 2 3 24 47" xfId="8104"/>
    <cellStyle name="Normal 2 3 24 48" xfId="8330"/>
    <cellStyle name="Normal 2 3 24 49" xfId="8555"/>
    <cellStyle name="Normal 2 3 24 5" xfId="508"/>
    <cellStyle name="Normal 2 3 24 50" xfId="8779"/>
    <cellStyle name="Normal 2 3 24 51" xfId="9002"/>
    <cellStyle name="Normal 2 3 24 52" xfId="9221"/>
    <cellStyle name="Normal 2 3 24 53" xfId="9435"/>
    <cellStyle name="Normal 2 3 24 54" xfId="9638"/>
    <cellStyle name="Normal 2 3 24 55" xfId="10240"/>
    <cellStyle name="Normal 2 3 24 56" xfId="10080"/>
    <cellStyle name="Normal 2 3 24 57" xfId="10364"/>
    <cellStyle name="Normal 2 3 24 58" xfId="10590"/>
    <cellStyle name="Normal 2 3 24 59" xfId="10816"/>
    <cellStyle name="Normal 2 3 24 6" xfId="892"/>
    <cellStyle name="Normal 2 3 24 60" xfId="11042"/>
    <cellStyle name="Normal 2 3 24 61" xfId="11268"/>
    <cellStyle name="Normal 2 3 24 62" xfId="11494"/>
    <cellStyle name="Normal 2 3 24 63" xfId="11720"/>
    <cellStyle name="Normal 2 3 24 64" xfId="11946"/>
    <cellStyle name="Normal 2 3 24 65" xfId="12172"/>
    <cellStyle name="Normal 2 3 24 66" xfId="12398"/>
    <cellStyle name="Normal 2 3 24 67" xfId="12624"/>
    <cellStyle name="Normal 2 3 24 68" xfId="12850"/>
    <cellStyle name="Normal 2 3 24 69" xfId="13076"/>
    <cellStyle name="Normal 2 3 24 7" xfId="1041"/>
    <cellStyle name="Normal 2 3 24 70" xfId="13302"/>
    <cellStyle name="Normal 2 3 24 71" xfId="13528"/>
    <cellStyle name="Normal 2 3 24 72" xfId="13754"/>
    <cellStyle name="Normal 2 3 24 73" xfId="13980"/>
    <cellStyle name="Normal 2 3 24 74" xfId="14206"/>
    <cellStyle name="Normal 2 3 24 75" xfId="14432"/>
    <cellStyle name="Normal 2 3 24 76" xfId="14658"/>
    <cellStyle name="Normal 2 3 24 77" xfId="14884"/>
    <cellStyle name="Normal 2 3 24 78" xfId="15110"/>
    <cellStyle name="Normal 2 3 24 79" xfId="15336"/>
    <cellStyle name="Normal 2 3 24 8" xfId="1190"/>
    <cellStyle name="Normal 2 3 24 80" xfId="15562"/>
    <cellStyle name="Normal 2 3 24 81" xfId="15787"/>
    <cellStyle name="Normal 2 3 24 82" xfId="16011"/>
    <cellStyle name="Normal 2 3 24 83" xfId="16234"/>
    <cellStyle name="Normal 2 3 24 84" xfId="16453"/>
    <cellStyle name="Normal 2 3 24 85" xfId="16667"/>
    <cellStyle name="Normal 2 3 24 86" xfId="16870"/>
    <cellStyle name="Normal 2 3 24 9" xfId="1339"/>
    <cellStyle name="Normal 2 3 25" xfId="78"/>
    <cellStyle name="Normal 2 3 25 10" xfId="1489"/>
    <cellStyle name="Normal 2 3 25 11" xfId="1638"/>
    <cellStyle name="Normal 2 3 25 12" xfId="1787"/>
    <cellStyle name="Normal 2 3 25 13" xfId="1936"/>
    <cellStyle name="Normal 2 3 25 14" xfId="2085"/>
    <cellStyle name="Normal 2 3 25 15" xfId="2234"/>
    <cellStyle name="Normal 2 3 25 16" xfId="2383"/>
    <cellStyle name="Normal 2 3 25 17" xfId="2532"/>
    <cellStyle name="Normal 2 3 25 18" xfId="2681"/>
    <cellStyle name="Normal 2 3 25 19" xfId="2830"/>
    <cellStyle name="Normal 2 3 25 2" xfId="265"/>
    <cellStyle name="Normal 2 3 25 20" xfId="2979"/>
    <cellStyle name="Normal 2 3 25 21" xfId="3127"/>
    <cellStyle name="Normal 2 3 25 22" xfId="3276"/>
    <cellStyle name="Normal 2 3 25 23" xfId="3425"/>
    <cellStyle name="Normal 2 3 25 24" xfId="3574"/>
    <cellStyle name="Normal 2 3 25 25" xfId="3721"/>
    <cellStyle name="Normal 2 3 25 26" xfId="3868"/>
    <cellStyle name="Normal 2 3 25 27" xfId="4011"/>
    <cellStyle name="Normal 2 3 25 28" xfId="4147"/>
    <cellStyle name="Normal 2 3 25 29" xfId="4282"/>
    <cellStyle name="Normal 2 3 25 3" xfId="523"/>
    <cellStyle name="Normal 2 3 25 30" xfId="4592"/>
    <cellStyle name="Normal 2 3 25 31" xfId="4428"/>
    <cellStyle name="Normal 2 3 25 32" xfId="4718"/>
    <cellStyle name="Normal 2 3 25 33" xfId="4944"/>
    <cellStyle name="Normal 2 3 25 34" xfId="5170"/>
    <cellStyle name="Normal 2 3 25 35" xfId="5396"/>
    <cellStyle name="Normal 2 3 25 36" xfId="5622"/>
    <cellStyle name="Normal 2 3 25 37" xfId="5848"/>
    <cellStyle name="Normal 2 3 25 38" xfId="6074"/>
    <cellStyle name="Normal 2 3 25 39" xfId="6300"/>
    <cellStyle name="Normal 2 3 25 4" xfId="380"/>
    <cellStyle name="Normal 2 3 25 40" xfId="6526"/>
    <cellStyle name="Normal 2 3 25 41" xfId="6752"/>
    <cellStyle name="Normal 2 3 25 42" xfId="6978"/>
    <cellStyle name="Normal 2 3 25 43" xfId="7204"/>
    <cellStyle name="Normal 2 3 25 44" xfId="7430"/>
    <cellStyle name="Normal 2 3 25 45" xfId="7656"/>
    <cellStyle name="Normal 2 3 25 46" xfId="7882"/>
    <cellStyle name="Normal 2 3 25 47" xfId="8108"/>
    <cellStyle name="Normal 2 3 25 48" xfId="8334"/>
    <cellStyle name="Normal 2 3 25 49" xfId="8559"/>
    <cellStyle name="Normal 2 3 25 5" xfId="516"/>
    <cellStyle name="Normal 2 3 25 50" xfId="8783"/>
    <cellStyle name="Normal 2 3 25 51" xfId="9006"/>
    <cellStyle name="Normal 2 3 25 52" xfId="9225"/>
    <cellStyle name="Normal 2 3 25 53" xfId="9439"/>
    <cellStyle name="Normal 2 3 25 54" xfId="9641"/>
    <cellStyle name="Normal 2 3 25 55" xfId="10242"/>
    <cellStyle name="Normal 2 3 25 56" xfId="10078"/>
    <cellStyle name="Normal 2 3 25 57" xfId="10368"/>
    <cellStyle name="Normal 2 3 25 58" xfId="10594"/>
    <cellStyle name="Normal 2 3 25 59" xfId="10820"/>
    <cellStyle name="Normal 2 3 25 6" xfId="893"/>
    <cellStyle name="Normal 2 3 25 60" xfId="11046"/>
    <cellStyle name="Normal 2 3 25 61" xfId="11272"/>
    <cellStyle name="Normal 2 3 25 62" xfId="11498"/>
    <cellStyle name="Normal 2 3 25 63" xfId="11724"/>
    <cellStyle name="Normal 2 3 25 64" xfId="11950"/>
    <cellStyle name="Normal 2 3 25 65" xfId="12176"/>
    <cellStyle name="Normal 2 3 25 66" xfId="12402"/>
    <cellStyle name="Normal 2 3 25 67" xfId="12628"/>
    <cellStyle name="Normal 2 3 25 68" xfId="12854"/>
    <cellStyle name="Normal 2 3 25 69" xfId="13080"/>
    <cellStyle name="Normal 2 3 25 7" xfId="1042"/>
    <cellStyle name="Normal 2 3 25 70" xfId="13306"/>
    <cellStyle name="Normal 2 3 25 71" xfId="13532"/>
    <cellStyle name="Normal 2 3 25 72" xfId="13758"/>
    <cellStyle name="Normal 2 3 25 73" xfId="13984"/>
    <cellStyle name="Normal 2 3 25 74" xfId="14210"/>
    <cellStyle name="Normal 2 3 25 75" xfId="14436"/>
    <cellStyle name="Normal 2 3 25 76" xfId="14662"/>
    <cellStyle name="Normal 2 3 25 77" xfId="14888"/>
    <cellStyle name="Normal 2 3 25 78" xfId="15114"/>
    <cellStyle name="Normal 2 3 25 79" xfId="15340"/>
    <cellStyle name="Normal 2 3 25 8" xfId="1191"/>
    <cellStyle name="Normal 2 3 25 80" xfId="15566"/>
    <cellStyle name="Normal 2 3 25 81" xfId="15791"/>
    <cellStyle name="Normal 2 3 25 82" xfId="16015"/>
    <cellStyle name="Normal 2 3 25 83" xfId="16238"/>
    <cellStyle name="Normal 2 3 25 84" xfId="16457"/>
    <cellStyle name="Normal 2 3 25 85" xfId="16671"/>
    <cellStyle name="Normal 2 3 25 86" xfId="16873"/>
    <cellStyle name="Normal 2 3 25 9" xfId="1340"/>
    <cellStyle name="Normal 2 3 26" xfId="79"/>
    <cellStyle name="Normal 2 3 26 10" xfId="1490"/>
    <cellStyle name="Normal 2 3 26 11" xfId="1639"/>
    <cellStyle name="Normal 2 3 26 12" xfId="1788"/>
    <cellStyle name="Normal 2 3 26 13" xfId="1937"/>
    <cellStyle name="Normal 2 3 26 14" xfId="2086"/>
    <cellStyle name="Normal 2 3 26 15" xfId="2235"/>
    <cellStyle name="Normal 2 3 26 16" xfId="2384"/>
    <cellStyle name="Normal 2 3 26 17" xfId="2533"/>
    <cellStyle name="Normal 2 3 26 18" xfId="2682"/>
    <cellStyle name="Normal 2 3 26 19" xfId="2831"/>
    <cellStyle name="Normal 2 3 26 2" xfId="266"/>
    <cellStyle name="Normal 2 3 26 20" xfId="2980"/>
    <cellStyle name="Normal 2 3 26 21" xfId="3128"/>
    <cellStyle name="Normal 2 3 26 22" xfId="3277"/>
    <cellStyle name="Normal 2 3 26 23" xfId="3426"/>
    <cellStyle name="Normal 2 3 26 24" xfId="3575"/>
    <cellStyle name="Normal 2 3 26 25" xfId="3722"/>
    <cellStyle name="Normal 2 3 26 26" xfId="3869"/>
    <cellStyle name="Normal 2 3 26 27" xfId="4012"/>
    <cellStyle name="Normal 2 3 26 28" xfId="4148"/>
    <cellStyle name="Normal 2 3 26 29" xfId="4283"/>
    <cellStyle name="Normal 2 3 26 3" xfId="525"/>
    <cellStyle name="Normal 2 3 26 30" xfId="4594"/>
    <cellStyle name="Normal 2 3 26 31" xfId="4426"/>
    <cellStyle name="Normal 2 3 26 32" xfId="4722"/>
    <cellStyle name="Normal 2 3 26 33" xfId="4948"/>
    <cellStyle name="Normal 2 3 26 34" xfId="5174"/>
    <cellStyle name="Normal 2 3 26 35" xfId="5400"/>
    <cellStyle name="Normal 2 3 26 36" xfId="5626"/>
    <cellStyle name="Normal 2 3 26 37" xfId="5852"/>
    <cellStyle name="Normal 2 3 26 38" xfId="6078"/>
    <cellStyle name="Normal 2 3 26 39" xfId="6304"/>
    <cellStyle name="Normal 2 3 26 4" xfId="378"/>
    <cellStyle name="Normal 2 3 26 40" xfId="6530"/>
    <cellStyle name="Normal 2 3 26 41" xfId="6756"/>
    <cellStyle name="Normal 2 3 26 42" xfId="6982"/>
    <cellStyle name="Normal 2 3 26 43" xfId="7208"/>
    <cellStyle name="Normal 2 3 26 44" xfId="7434"/>
    <cellStyle name="Normal 2 3 26 45" xfId="7660"/>
    <cellStyle name="Normal 2 3 26 46" xfId="7886"/>
    <cellStyle name="Normal 2 3 26 47" xfId="8112"/>
    <cellStyle name="Normal 2 3 26 48" xfId="8338"/>
    <cellStyle name="Normal 2 3 26 49" xfId="8563"/>
    <cellStyle name="Normal 2 3 26 5" xfId="524"/>
    <cellStyle name="Normal 2 3 26 50" xfId="8787"/>
    <cellStyle name="Normal 2 3 26 51" xfId="9010"/>
    <cellStyle name="Normal 2 3 26 52" xfId="9229"/>
    <cellStyle name="Normal 2 3 26 53" xfId="9442"/>
    <cellStyle name="Normal 2 3 26 54" xfId="9644"/>
    <cellStyle name="Normal 2 3 26 55" xfId="10244"/>
    <cellStyle name="Normal 2 3 26 56" xfId="10076"/>
    <cellStyle name="Normal 2 3 26 57" xfId="10372"/>
    <cellStyle name="Normal 2 3 26 58" xfId="10598"/>
    <cellStyle name="Normal 2 3 26 59" xfId="10824"/>
    <cellStyle name="Normal 2 3 26 6" xfId="894"/>
    <cellStyle name="Normal 2 3 26 60" xfId="11050"/>
    <cellStyle name="Normal 2 3 26 61" xfId="11276"/>
    <cellStyle name="Normal 2 3 26 62" xfId="11502"/>
    <cellStyle name="Normal 2 3 26 63" xfId="11728"/>
    <cellStyle name="Normal 2 3 26 64" xfId="11954"/>
    <cellStyle name="Normal 2 3 26 65" xfId="12180"/>
    <cellStyle name="Normal 2 3 26 66" xfId="12406"/>
    <cellStyle name="Normal 2 3 26 67" xfId="12632"/>
    <cellStyle name="Normal 2 3 26 68" xfId="12858"/>
    <cellStyle name="Normal 2 3 26 69" xfId="13084"/>
    <cellStyle name="Normal 2 3 26 7" xfId="1043"/>
    <cellStyle name="Normal 2 3 26 70" xfId="13310"/>
    <cellStyle name="Normal 2 3 26 71" xfId="13536"/>
    <cellStyle name="Normal 2 3 26 72" xfId="13762"/>
    <cellStyle name="Normal 2 3 26 73" xfId="13988"/>
    <cellStyle name="Normal 2 3 26 74" xfId="14214"/>
    <cellStyle name="Normal 2 3 26 75" xfId="14440"/>
    <cellStyle name="Normal 2 3 26 76" xfId="14666"/>
    <cellStyle name="Normal 2 3 26 77" xfId="14892"/>
    <cellStyle name="Normal 2 3 26 78" xfId="15118"/>
    <cellStyle name="Normal 2 3 26 79" xfId="15344"/>
    <cellStyle name="Normal 2 3 26 8" xfId="1192"/>
    <cellStyle name="Normal 2 3 26 80" xfId="15570"/>
    <cellStyle name="Normal 2 3 26 81" xfId="15795"/>
    <cellStyle name="Normal 2 3 26 82" xfId="16019"/>
    <cellStyle name="Normal 2 3 26 83" xfId="16242"/>
    <cellStyle name="Normal 2 3 26 84" xfId="16461"/>
    <cellStyle name="Normal 2 3 26 85" xfId="16674"/>
    <cellStyle name="Normal 2 3 26 86" xfId="16876"/>
    <cellStyle name="Normal 2 3 26 9" xfId="1341"/>
    <cellStyle name="Normal 2 3 27" xfId="80"/>
    <cellStyle name="Normal 2 3 27 10" xfId="1491"/>
    <cellStyle name="Normal 2 3 27 11" xfId="1640"/>
    <cellStyle name="Normal 2 3 27 12" xfId="1789"/>
    <cellStyle name="Normal 2 3 27 13" xfId="1938"/>
    <cellStyle name="Normal 2 3 27 14" xfId="2087"/>
    <cellStyle name="Normal 2 3 27 15" xfId="2236"/>
    <cellStyle name="Normal 2 3 27 16" xfId="2385"/>
    <cellStyle name="Normal 2 3 27 17" xfId="2534"/>
    <cellStyle name="Normal 2 3 27 18" xfId="2683"/>
    <cellStyle name="Normal 2 3 27 19" xfId="2832"/>
    <cellStyle name="Normal 2 3 27 2" xfId="267"/>
    <cellStyle name="Normal 2 3 27 20" xfId="2981"/>
    <cellStyle name="Normal 2 3 27 21" xfId="3129"/>
    <cellStyle name="Normal 2 3 27 22" xfId="3278"/>
    <cellStyle name="Normal 2 3 27 23" xfId="3427"/>
    <cellStyle name="Normal 2 3 27 24" xfId="3576"/>
    <cellStyle name="Normal 2 3 27 25" xfId="3723"/>
    <cellStyle name="Normal 2 3 27 26" xfId="3870"/>
    <cellStyle name="Normal 2 3 27 27" xfId="4013"/>
    <cellStyle name="Normal 2 3 27 28" xfId="4149"/>
    <cellStyle name="Normal 2 3 27 29" xfId="4284"/>
    <cellStyle name="Normal 2 3 27 3" xfId="527"/>
    <cellStyle name="Normal 2 3 27 30" xfId="4596"/>
    <cellStyle name="Normal 2 3 27 31" xfId="4424"/>
    <cellStyle name="Normal 2 3 27 32" xfId="4726"/>
    <cellStyle name="Normal 2 3 27 33" xfId="4952"/>
    <cellStyle name="Normal 2 3 27 34" xfId="5178"/>
    <cellStyle name="Normal 2 3 27 35" xfId="5404"/>
    <cellStyle name="Normal 2 3 27 36" xfId="5630"/>
    <cellStyle name="Normal 2 3 27 37" xfId="5856"/>
    <cellStyle name="Normal 2 3 27 38" xfId="6082"/>
    <cellStyle name="Normal 2 3 27 39" xfId="6308"/>
    <cellStyle name="Normal 2 3 27 4" xfId="376"/>
    <cellStyle name="Normal 2 3 27 40" xfId="6534"/>
    <cellStyle name="Normal 2 3 27 41" xfId="6760"/>
    <cellStyle name="Normal 2 3 27 42" xfId="6986"/>
    <cellStyle name="Normal 2 3 27 43" xfId="7212"/>
    <cellStyle name="Normal 2 3 27 44" xfId="7438"/>
    <cellStyle name="Normal 2 3 27 45" xfId="7664"/>
    <cellStyle name="Normal 2 3 27 46" xfId="7890"/>
    <cellStyle name="Normal 2 3 27 47" xfId="8116"/>
    <cellStyle name="Normal 2 3 27 48" xfId="8342"/>
    <cellStyle name="Normal 2 3 27 49" xfId="8567"/>
    <cellStyle name="Normal 2 3 27 5" xfId="531"/>
    <cellStyle name="Normal 2 3 27 50" xfId="8791"/>
    <cellStyle name="Normal 2 3 27 51" xfId="9014"/>
    <cellStyle name="Normal 2 3 27 52" xfId="9233"/>
    <cellStyle name="Normal 2 3 27 53" xfId="9446"/>
    <cellStyle name="Normal 2 3 27 54" xfId="9647"/>
    <cellStyle name="Normal 2 3 27 55" xfId="10246"/>
    <cellStyle name="Normal 2 3 27 56" xfId="10074"/>
    <cellStyle name="Normal 2 3 27 57" xfId="10376"/>
    <cellStyle name="Normal 2 3 27 58" xfId="10602"/>
    <cellStyle name="Normal 2 3 27 59" xfId="10828"/>
    <cellStyle name="Normal 2 3 27 6" xfId="895"/>
    <cellStyle name="Normal 2 3 27 60" xfId="11054"/>
    <cellStyle name="Normal 2 3 27 61" xfId="11280"/>
    <cellStyle name="Normal 2 3 27 62" xfId="11506"/>
    <cellStyle name="Normal 2 3 27 63" xfId="11732"/>
    <cellStyle name="Normal 2 3 27 64" xfId="11958"/>
    <cellStyle name="Normal 2 3 27 65" xfId="12184"/>
    <cellStyle name="Normal 2 3 27 66" xfId="12410"/>
    <cellStyle name="Normal 2 3 27 67" xfId="12636"/>
    <cellStyle name="Normal 2 3 27 68" xfId="12862"/>
    <cellStyle name="Normal 2 3 27 69" xfId="13088"/>
    <cellStyle name="Normal 2 3 27 7" xfId="1044"/>
    <cellStyle name="Normal 2 3 27 70" xfId="13314"/>
    <cellStyle name="Normal 2 3 27 71" xfId="13540"/>
    <cellStyle name="Normal 2 3 27 72" xfId="13766"/>
    <cellStyle name="Normal 2 3 27 73" xfId="13992"/>
    <cellStyle name="Normal 2 3 27 74" xfId="14218"/>
    <cellStyle name="Normal 2 3 27 75" xfId="14444"/>
    <cellStyle name="Normal 2 3 27 76" xfId="14670"/>
    <cellStyle name="Normal 2 3 27 77" xfId="14896"/>
    <cellStyle name="Normal 2 3 27 78" xfId="15122"/>
    <cellStyle name="Normal 2 3 27 79" xfId="15348"/>
    <cellStyle name="Normal 2 3 27 8" xfId="1193"/>
    <cellStyle name="Normal 2 3 27 80" xfId="15574"/>
    <cellStyle name="Normal 2 3 27 81" xfId="15799"/>
    <cellStyle name="Normal 2 3 27 82" xfId="16023"/>
    <cellStyle name="Normal 2 3 27 83" xfId="16246"/>
    <cellStyle name="Normal 2 3 27 84" xfId="16465"/>
    <cellStyle name="Normal 2 3 27 85" xfId="16678"/>
    <cellStyle name="Normal 2 3 27 86" xfId="16879"/>
    <cellStyle name="Normal 2 3 27 9" xfId="1342"/>
    <cellStyle name="Normal 2 3 28" xfId="81"/>
    <cellStyle name="Normal 2 3 29" xfId="490"/>
    <cellStyle name="Normal 2 3 3" xfId="82"/>
    <cellStyle name="Normal 2 3 3 10" xfId="1518"/>
    <cellStyle name="Normal 2 3 3 11" xfId="1667"/>
    <cellStyle name="Normal 2 3 3 12" xfId="1816"/>
    <cellStyle name="Normal 2 3 3 13" xfId="1965"/>
    <cellStyle name="Normal 2 3 3 14" xfId="2114"/>
    <cellStyle name="Normal 2 3 3 15" xfId="2263"/>
    <cellStyle name="Normal 2 3 3 16" xfId="2412"/>
    <cellStyle name="Normal 2 3 3 17" xfId="2561"/>
    <cellStyle name="Normal 2 3 3 18" xfId="2710"/>
    <cellStyle name="Normal 2 3 3 19" xfId="2859"/>
    <cellStyle name="Normal 2 3 3 2" xfId="268"/>
    <cellStyle name="Normal 2 3 3 20" xfId="3008"/>
    <cellStyle name="Normal 2 3 3 21" xfId="3156"/>
    <cellStyle name="Normal 2 3 3 22" xfId="3305"/>
    <cellStyle name="Normal 2 3 3 23" xfId="3454"/>
    <cellStyle name="Normal 2 3 3 24" xfId="3602"/>
    <cellStyle name="Normal 2 3 3 25" xfId="3749"/>
    <cellStyle name="Normal 2 3 3 26" xfId="3895"/>
    <cellStyle name="Normal 2 3 3 27" xfId="4035"/>
    <cellStyle name="Normal 2 3 3 28" xfId="4169"/>
    <cellStyle name="Normal 2 3 3 29" xfId="4265"/>
    <cellStyle name="Normal 2 3 3 3" xfId="530"/>
    <cellStyle name="Normal 2 3 3 30" xfId="4599"/>
    <cellStyle name="Normal 2 3 3 31" xfId="4421"/>
    <cellStyle name="Normal 2 3 3 32" xfId="4732"/>
    <cellStyle name="Normal 2 3 3 33" xfId="4958"/>
    <cellStyle name="Normal 2 3 3 34" xfId="5184"/>
    <cellStyle name="Normal 2 3 3 35" xfId="5410"/>
    <cellStyle name="Normal 2 3 3 36" xfId="5636"/>
    <cellStyle name="Normal 2 3 3 37" xfId="5862"/>
    <cellStyle name="Normal 2 3 3 38" xfId="6088"/>
    <cellStyle name="Normal 2 3 3 39" xfId="6314"/>
    <cellStyle name="Normal 2 3 3 4" xfId="681"/>
    <cellStyle name="Normal 2 3 3 40" xfId="6540"/>
    <cellStyle name="Normal 2 3 3 41" xfId="6766"/>
    <cellStyle name="Normal 2 3 3 42" xfId="6992"/>
    <cellStyle name="Normal 2 3 3 43" xfId="7218"/>
    <cellStyle name="Normal 2 3 3 44" xfId="7444"/>
    <cellStyle name="Normal 2 3 3 45" xfId="7670"/>
    <cellStyle name="Normal 2 3 3 46" xfId="7896"/>
    <cellStyle name="Normal 2 3 3 47" xfId="8122"/>
    <cellStyle name="Normal 2 3 3 48" xfId="8348"/>
    <cellStyle name="Normal 2 3 3 49" xfId="8573"/>
    <cellStyle name="Normal 2 3 3 5" xfId="543"/>
    <cellStyle name="Normal 2 3 3 50" xfId="8797"/>
    <cellStyle name="Normal 2 3 3 51" xfId="9019"/>
    <cellStyle name="Normal 2 3 3 52" xfId="9238"/>
    <cellStyle name="Normal 2 3 3 53" xfId="9451"/>
    <cellStyle name="Normal 2 3 3 54" xfId="9651"/>
    <cellStyle name="Normal 2 3 3 55" xfId="10249"/>
    <cellStyle name="Normal 2 3 3 56" xfId="10071"/>
    <cellStyle name="Normal 2 3 3 57" xfId="10382"/>
    <cellStyle name="Normal 2 3 3 58" xfId="10608"/>
    <cellStyle name="Normal 2 3 3 59" xfId="10834"/>
    <cellStyle name="Normal 2 3 3 6" xfId="922"/>
    <cellStyle name="Normal 2 3 3 60" xfId="11060"/>
    <cellStyle name="Normal 2 3 3 61" xfId="11286"/>
    <cellStyle name="Normal 2 3 3 62" xfId="11512"/>
    <cellStyle name="Normal 2 3 3 63" xfId="11738"/>
    <cellStyle name="Normal 2 3 3 64" xfId="11964"/>
    <cellStyle name="Normal 2 3 3 65" xfId="12190"/>
    <cellStyle name="Normal 2 3 3 66" xfId="12416"/>
    <cellStyle name="Normal 2 3 3 67" xfId="12642"/>
    <cellStyle name="Normal 2 3 3 68" xfId="12868"/>
    <cellStyle name="Normal 2 3 3 69" xfId="13094"/>
    <cellStyle name="Normal 2 3 3 7" xfId="1071"/>
    <cellStyle name="Normal 2 3 3 70" xfId="13320"/>
    <cellStyle name="Normal 2 3 3 71" xfId="13546"/>
    <cellStyle name="Normal 2 3 3 72" xfId="13772"/>
    <cellStyle name="Normal 2 3 3 73" xfId="13998"/>
    <cellStyle name="Normal 2 3 3 74" xfId="14224"/>
    <cellStyle name="Normal 2 3 3 75" xfId="14450"/>
    <cellStyle name="Normal 2 3 3 76" xfId="14676"/>
    <cellStyle name="Normal 2 3 3 77" xfId="14902"/>
    <cellStyle name="Normal 2 3 3 78" xfId="15128"/>
    <cellStyle name="Normal 2 3 3 79" xfId="15354"/>
    <cellStyle name="Normal 2 3 3 8" xfId="1220"/>
    <cellStyle name="Normal 2 3 3 80" xfId="15580"/>
    <cellStyle name="Normal 2 3 3 81" xfId="15805"/>
    <cellStyle name="Normal 2 3 3 82" xfId="16029"/>
    <cellStyle name="Normal 2 3 3 83" xfId="16251"/>
    <cellStyle name="Normal 2 3 3 84" xfId="16470"/>
    <cellStyle name="Normal 2 3 3 85" xfId="16683"/>
    <cellStyle name="Normal 2 3 3 86" xfId="16883"/>
    <cellStyle name="Normal 2 3 3 9" xfId="1369"/>
    <cellStyle name="Normal 2 3 30" xfId="428"/>
    <cellStyle name="Normal 2 3 31" xfId="391"/>
    <cellStyle name="Normal 2 3 32" xfId="473"/>
    <cellStyle name="Normal 2 3 33" xfId="348"/>
    <cellStyle name="Normal 2 3 34" xfId="914"/>
    <cellStyle name="Normal 2 3 35" xfId="1063"/>
    <cellStyle name="Normal 2 3 36" xfId="1212"/>
    <cellStyle name="Normal 2 3 37" xfId="1361"/>
    <cellStyle name="Normal 2 3 38" xfId="1510"/>
    <cellStyle name="Normal 2 3 39" xfId="1659"/>
    <cellStyle name="Normal 2 3 4" xfId="83"/>
    <cellStyle name="Normal 2 3 4 10" xfId="1519"/>
    <cellStyle name="Normal 2 3 4 11" xfId="1668"/>
    <cellStyle name="Normal 2 3 4 12" xfId="1817"/>
    <cellStyle name="Normal 2 3 4 13" xfId="1966"/>
    <cellStyle name="Normal 2 3 4 14" xfId="2115"/>
    <cellStyle name="Normal 2 3 4 15" xfId="2264"/>
    <cellStyle name="Normal 2 3 4 16" xfId="2413"/>
    <cellStyle name="Normal 2 3 4 17" xfId="2562"/>
    <cellStyle name="Normal 2 3 4 18" xfId="2711"/>
    <cellStyle name="Normal 2 3 4 19" xfId="2860"/>
    <cellStyle name="Normal 2 3 4 2" xfId="269"/>
    <cellStyle name="Normal 2 3 4 20" xfId="3009"/>
    <cellStyle name="Normal 2 3 4 21" xfId="3157"/>
    <cellStyle name="Normal 2 3 4 22" xfId="3306"/>
    <cellStyle name="Normal 2 3 4 23" xfId="3455"/>
    <cellStyle name="Normal 2 3 4 24" xfId="3603"/>
    <cellStyle name="Normal 2 3 4 25" xfId="3750"/>
    <cellStyle name="Normal 2 3 4 26" xfId="3896"/>
    <cellStyle name="Normal 2 3 4 27" xfId="4036"/>
    <cellStyle name="Normal 2 3 4 28" xfId="4170"/>
    <cellStyle name="Normal 2 3 4 29" xfId="4266"/>
    <cellStyle name="Normal 2 3 4 3" xfId="532"/>
    <cellStyle name="Normal 2 3 4 30" xfId="4601"/>
    <cellStyle name="Normal 2 3 4 31" xfId="4419"/>
    <cellStyle name="Normal 2 3 4 32" xfId="4736"/>
    <cellStyle name="Normal 2 3 4 33" xfId="4962"/>
    <cellStyle name="Normal 2 3 4 34" xfId="5188"/>
    <cellStyle name="Normal 2 3 4 35" xfId="5414"/>
    <cellStyle name="Normal 2 3 4 36" xfId="5640"/>
    <cellStyle name="Normal 2 3 4 37" xfId="5866"/>
    <cellStyle name="Normal 2 3 4 38" xfId="6092"/>
    <cellStyle name="Normal 2 3 4 39" xfId="6318"/>
    <cellStyle name="Normal 2 3 4 4" xfId="373"/>
    <cellStyle name="Normal 2 3 4 40" xfId="6544"/>
    <cellStyle name="Normal 2 3 4 41" xfId="6770"/>
    <cellStyle name="Normal 2 3 4 42" xfId="6996"/>
    <cellStyle name="Normal 2 3 4 43" xfId="7222"/>
    <cellStyle name="Normal 2 3 4 44" xfId="7448"/>
    <cellStyle name="Normal 2 3 4 45" xfId="7674"/>
    <cellStyle name="Normal 2 3 4 46" xfId="7900"/>
    <cellStyle name="Normal 2 3 4 47" xfId="8126"/>
    <cellStyle name="Normal 2 3 4 48" xfId="8352"/>
    <cellStyle name="Normal 2 3 4 49" xfId="8577"/>
    <cellStyle name="Normal 2 3 4 5" xfId="551"/>
    <cellStyle name="Normal 2 3 4 50" xfId="8801"/>
    <cellStyle name="Normal 2 3 4 51" xfId="9023"/>
    <cellStyle name="Normal 2 3 4 52" xfId="9242"/>
    <cellStyle name="Normal 2 3 4 53" xfId="9454"/>
    <cellStyle name="Normal 2 3 4 54" xfId="9654"/>
    <cellStyle name="Normal 2 3 4 55" xfId="10251"/>
    <cellStyle name="Normal 2 3 4 56" xfId="10069"/>
    <cellStyle name="Normal 2 3 4 57" xfId="10386"/>
    <cellStyle name="Normal 2 3 4 58" xfId="10612"/>
    <cellStyle name="Normal 2 3 4 59" xfId="10838"/>
    <cellStyle name="Normal 2 3 4 6" xfId="923"/>
    <cellStyle name="Normal 2 3 4 60" xfId="11064"/>
    <cellStyle name="Normal 2 3 4 61" xfId="11290"/>
    <cellStyle name="Normal 2 3 4 62" xfId="11516"/>
    <cellStyle name="Normal 2 3 4 63" xfId="11742"/>
    <cellStyle name="Normal 2 3 4 64" xfId="11968"/>
    <cellStyle name="Normal 2 3 4 65" xfId="12194"/>
    <cellStyle name="Normal 2 3 4 66" xfId="12420"/>
    <cellStyle name="Normal 2 3 4 67" xfId="12646"/>
    <cellStyle name="Normal 2 3 4 68" xfId="12872"/>
    <cellStyle name="Normal 2 3 4 69" xfId="13098"/>
    <cellStyle name="Normal 2 3 4 7" xfId="1072"/>
    <cellStyle name="Normal 2 3 4 70" xfId="13324"/>
    <cellStyle name="Normal 2 3 4 71" xfId="13550"/>
    <cellStyle name="Normal 2 3 4 72" xfId="13776"/>
    <cellStyle name="Normal 2 3 4 73" xfId="14002"/>
    <cellStyle name="Normal 2 3 4 74" xfId="14228"/>
    <cellStyle name="Normal 2 3 4 75" xfId="14454"/>
    <cellStyle name="Normal 2 3 4 76" xfId="14680"/>
    <cellStyle name="Normal 2 3 4 77" xfId="14906"/>
    <cellStyle name="Normal 2 3 4 78" xfId="15132"/>
    <cellStyle name="Normal 2 3 4 79" xfId="15358"/>
    <cellStyle name="Normal 2 3 4 8" xfId="1221"/>
    <cellStyle name="Normal 2 3 4 80" xfId="15584"/>
    <cellStyle name="Normal 2 3 4 81" xfId="15809"/>
    <cellStyle name="Normal 2 3 4 82" xfId="16033"/>
    <cellStyle name="Normal 2 3 4 83" xfId="16255"/>
    <cellStyle name="Normal 2 3 4 84" xfId="16474"/>
    <cellStyle name="Normal 2 3 4 85" xfId="16686"/>
    <cellStyle name="Normal 2 3 4 86" xfId="16886"/>
    <cellStyle name="Normal 2 3 4 9" xfId="1370"/>
    <cellStyle name="Normal 2 3 40" xfId="1808"/>
    <cellStyle name="Normal 2 3 41" xfId="1957"/>
    <cellStyle name="Normal 2 3 42" xfId="2106"/>
    <cellStyle name="Normal 2 3 43" xfId="2255"/>
    <cellStyle name="Normal 2 3 44" xfId="2404"/>
    <cellStyle name="Normal 2 3 45" xfId="2553"/>
    <cellStyle name="Normal 2 3 46" xfId="2702"/>
    <cellStyle name="Normal 2 3 47" xfId="2851"/>
    <cellStyle name="Normal 2 3 48" xfId="3000"/>
    <cellStyle name="Normal 2 3 49" xfId="3148"/>
    <cellStyle name="Normal 2 3 5" xfId="84"/>
    <cellStyle name="Normal 2 3 5 10" xfId="1520"/>
    <cellStyle name="Normal 2 3 5 11" xfId="1669"/>
    <cellStyle name="Normal 2 3 5 12" xfId="1818"/>
    <cellStyle name="Normal 2 3 5 13" xfId="1967"/>
    <cellStyle name="Normal 2 3 5 14" xfId="2116"/>
    <cellStyle name="Normal 2 3 5 15" xfId="2265"/>
    <cellStyle name="Normal 2 3 5 16" xfId="2414"/>
    <cellStyle name="Normal 2 3 5 17" xfId="2563"/>
    <cellStyle name="Normal 2 3 5 18" xfId="2712"/>
    <cellStyle name="Normal 2 3 5 19" xfId="2861"/>
    <cellStyle name="Normal 2 3 5 2" xfId="270"/>
    <cellStyle name="Normal 2 3 5 20" xfId="3010"/>
    <cellStyle name="Normal 2 3 5 21" xfId="3158"/>
    <cellStyle name="Normal 2 3 5 22" xfId="3307"/>
    <cellStyle name="Normal 2 3 5 23" xfId="3456"/>
    <cellStyle name="Normal 2 3 5 24" xfId="3604"/>
    <cellStyle name="Normal 2 3 5 25" xfId="3751"/>
    <cellStyle name="Normal 2 3 5 26" xfId="3897"/>
    <cellStyle name="Normal 2 3 5 27" xfId="4037"/>
    <cellStyle name="Normal 2 3 5 28" xfId="4171"/>
    <cellStyle name="Normal 2 3 5 29" xfId="4267"/>
    <cellStyle name="Normal 2 3 5 3" xfId="534"/>
    <cellStyle name="Normal 2 3 5 30" xfId="4603"/>
    <cellStyle name="Normal 2 3 5 31" xfId="4829"/>
    <cellStyle name="Normal 2 3 5 32" xfId="5055"/>
    <cellStyle name="Normal 2 3 5 33" xfId="5281"/>
    <cellStyle name="Normal 2 3 5 34" xfId="5507"/>
    <cellStyle name="Normal 2 3 5 35" xfId="5733"/>
    <cellStyle name="Normal 2 3 5 36" xfId="5959"/>
    <cellStyle name="Normal 2 3 5 37" xfId="6185"/>
    <cellStyle name="Normal 2 3 5 38" xfId="6411"/>
    <cellStyle name="Normal 2 3 5 39" xfId="6637"/>
    <cellStyle name="Normal 2 3 5 4" xfId="371"/>
    <cellStyle name="Normal 2 3 5 40" xfId="6863"/>
    <cellStyle name="Normal 2 3 5 41" xfId="7089"/>
    <cellStyle name="Normal 2 3 5 42" xfId="7315"/>
    <cellStyle name="Normal 2 3 5 43" xfId="7541"/>
    <cellStyle name="Normal 2 3 5 44" xfId="7767"/>
    <cellStyle name="Normal 2 3 5 45" xfId="7993"/>
    <cellStyle name="Normal 2 3 5 46" xfId="8219"/>
    <cellStyle name="Normal 2 3 5 47" xfId="8445"/>
    <cellStyle name="Normal 2 3 5 48" xfId="8670"/>
    <cellStyle name="Normal 2 3 5 49" xfId="8894"/>
    <cellStyle name="Normal 2 3 5 5" xfId="559"/>
    <cellStyle name="Normal 2 3 5 50" xfId="9116"/>
    <cellStyle name="Normal 2 3 5 51" xfId="9335"/>
    <cellStyle name="Normal 2 3 5 52" xfId="9547"/>
    <cellStyle name="Normal 2 3 5 53" xfId="9744"/>
    <cellStyle name="Normal 2 3 5 54" xfId="9913"/>
    <cellStyle name="Normal 2 3 5 55" xfId="10253"/>
    <cellStyle name="Normal 2 3 5 56" xfId="10479"/>
    <cellStyle name="Normal 2 3 5 57" xfId="10705"/>
    <cellStyle name="Normal 2 3 5 58" xfId="10931"/>
    <cellStyle name="Normal 2 3 5 59" xfId="11157"/>
    <cellStyle name="Normal 2 3 5 6" xfId="924"/>
    <cellStyle name="Normal 2 3 5 60" xfId="11383"/>
    <cellStyle name="Normal 2 3 5 61" xfId="11609"/>
    <cellStyle name="Normal 2 3 5 62" xfId="11835"/>
    <cellStyle name="Normal 2 3 5 63" xfId="12061"/>
    <cellStyle name="Normal 2 3 5 64" xfId="12287"/>
    <cellStyle name="Normal 2 3 5 65" xfId="12513"/>
    <cellStyle name="Normal 2 3 5 66" xfId="12739"/>
    <cellStyle name="Normal 2 3 5 67" xfId="12965"/>
    <cellStyle name="Normal 2 3 5 68" xfId="13191"/>
    <cellStyle name="Normal 2 3 5 69" xfId="13417"/>
    <cellStyle name="Normal 2 3 5 7" xfId="1073"/>
    <cellStyle name="Normal 2 3 5 70" xfId="13643"/>
    <cellStyle name="Normal 2 3 5 71" xfId="13869"/>
    <cellStyle name="Normal 2 3 5 72" xfId="14095"/>
    <cellStyle name="Normal 2 3 5 73" xfId="14321"/>
    <cellStyle name="Normal 2 3 5 74" xfId="14547"/>
    <cellStyle name="Normal 2 3 5 75" xfId="14773"/>
    <cellStyle name="Normal 2 3 5 76" xfId="14999"/>
    <cellStyle name="Normal 2 3 5 77" xfId="15225"/>
    <cellStyle name="Normal 2 3 5 78" xfId="15451"/>
    <cellStyle name="Normal 2 3 5 79" xfId="15677"/>
    <cellStyle name="Normal 2 3 5 8" xfId="1222"/>
    <cellStyle name="Normal 2 3 5 80" xfId="15902"/>
    <cellStyle name="Normal 2 3 5 81" xfId="16126"/>
    <cellStyle name="Normal 2 3 5 82" xfId="16348"/>
    <cellStyle name="Normal 2 3 5 83" xfId="16567"/>
    <cellStyle name="Normal 2 3 5 84" xfId="16779"/>
    <cellStyle name="Normal 2 3 5 85" xfId="16976"/>
    <cellStyle name="Normal 2 3 5 86" xfId="17145"/>
    <cellStyle name="Normal 2 3 5 9" xfId="1371"/>
    <cellStyle name="Normal 2 3 50" xfId="3297"/>
    <cellStyle name="Normal 2 3 51" xfId="3446"/>
    <cellStyle name="Normal 2 3 52" xfId="3594"/>
    <cellStyle name="Normal 2 3 53" xfId="3742"/>
    <cellStyle name="Normal 2 3 54" xfId="3494"/>
    <cellStyle name="Normal 2 3 55" xfId="4027"/>
    <cellStyle name="Normal 2 3 56" xfId="4559"/>
    <cellStyle name="Normal 2 3 57" xfId="4463"/>
    <cellStyle name="Normal 2 3 58" xfId="4650"/>
    <cellStyle name="Normal 2 3 59" xfId="4876"/>
    <cellStyle name="Normal 2 3 6" xfId="85"/>
    <cellStyle name="Normal 2 3 6 10" xfId="1521"/>
    <cellStyle name="Normal 2 3 6 11" xfId="1670"/>
    <cellStyle name="Normal 2 3 6 12" xfId="1819"/>
    <cellStyle name="Normal 2 3 6 13" xfId="1968"/>
    <cellStyle name="Normal 2 3 6 14" xfId="2117"/>
    <cellStyle name="Normal 2 3 6 15" xfId="2266"/>
    <cellStyle name="Normal 2 3 6 16" xfId="2415"/>
    <cellStyle name="Normal 2 3 6 17" xfId="2564"/>
    <cellStyle name="Normal 2 3 6 18" xfId="2713"/>
    <cellStyle name="Normal 2 3 6 19" xfId="2862"/>
    <cellStyle name="Normal 2 3 6 2" xfId="271"/>
    <cellStyle name="Normal 2 3 6 20" xfId="3011"/>
    <cellStyle name="Normal 2 3 6 21" xfId="3159"/>
    <cellStyle name="Normal 2 3 6 22" xfId="3308"/>
    <cellStyle name="Normal 2 3 6 23" xfId="3457"/>
    <cellStyle name="Normal 2 3 6 24" xfId="3605"/>
    <cellStyle name="Normal 2 3 6 25" xfId="3752"/>
    <cellStyle name="Normal 2 3 6 26" xfId="3898"/>
    <cellStyle name="Normal 2 3 6 27" xfId="4038"/>
    <cellStyle name="Normal 2 3 6 28" xfId="3932"/>
    <cellStyle name="Normal 2 3 6 29" xfId="4268"/>
    <cellStyle name="Normal 2 3 6 3" xfId="536"/>
    <cellStyle name="Normal 2 3 6 30" xfId="4605"/>
    <cellStyle name="Normal 2 3 6 31" xfId="4831"/>
    <cellStyle name="Normal 2 3 6 32" xfId="5057"/>
    <cellStyle name="Normal 2 3 6 33" xfId="5283"/>
    <cellStyle name="Normal 2 3 6 34" xfId="5509"/>
    <cellStyle name="Normal 2 3 6 35" xfId="5735"/>
    <cellStyle name="Normal 2 3 6 36" xfId="5961"/>
    <cellStyle name="Normal 2 3 6 37" xfId="6187"/>
    <cellStyle name="Normal 2 3 6 38" xfId="6413"/>
    <cellStyle name="Normal 2 3 6 39" xfId="6639"/>
    <cellStyle name="Normal 2 3 6 4" xfId="369"/>
    <cellStyle name="Normal 2 3 6 40" xfId="6865"/>
    <cellStyle name="Normal 2 3 6 41" xfId="7091"/>
    <cellStyle name="Normal 2 3 6 42" xfId="7317"/>
    <cellStyle name="Normal 2 3 6 43" xfId="7543"/>
    <cellStyle name="Normal 2 3 6 44" xfId="7769"/>
    <cellStyle name="Normal 2 3 6 45" xfId="7995"/>
    <cellStyle name="Normal 2 3 6 46" xfId="8221"/>
    <cellStyle name="Normal 2 3 6 47" xfId="8447"/>
    <cellStyle name="Normal 2 3 6 48" xfId="8672"/>
    <cellStyle name="Normal 2 3 6 49" xfId="8896"/>
    <cellStyle name="Normal 2 3 6 5" xfId="567"/>
    <cellStyle name="Normal 2 3 6 50" xfId="9118"/>
    <cellStyle name="Normal 2 3 6 51" xfId="9337"/>
    <cellStyle name="Normal 2 3 6 52" xfId="9548"/>
    <cellStyle name="Normal 2 3 6 53" xfId="9745"/>
    <cellStyle name="Normal 2 3 6 54" xfId="9914"/>
    <cellStyle name="Normal 2 3 6 55" xfId="10255"/>
    <cellStyle name="Normal 2 3 6 56" xfId="10481"/>
    <cellStyle name="Normal 2 3 6 57" xfId="10707"/>
    <cellStyle name="Normal 2 3 6 58" xfId="10933"/>
    <cellStyle name="Normal 2 3 6 59" xfId="11159"/>
    <cellStyle name="Normal 2 3 6 6" xfId="925"/>
    <cellStyle name="Normal 2 3 6 60" xfId="11385"/>
    <cellStyle name="Normal 2 3 6 61" xfId="11611"/>
    <cellStyle name="Normal 2 3 6 62" xfId="11837"/>
    <cellStyle name="Normal 2 3 6 63" xfId="12063"/>
    <cellStyle name="Normal 2 3 6 64" xfId="12289"/>
    <cellStyle name="Normal 2 3 6 65" xfId="12515"/>
    <cellStyle name="Normal 2 3 6 66" xfId="12741"/>
    <cellStyle name="Normal 2 3 6 67" xfId="12967"/>
    <cellStyle name="Normal 2 3 6 68" xfId="13193"/>
    <cellStyle name="Normal 2 3 6 69" xfId="13419"/>
    <cellStyle name="Normal 2 3 6 7" xfId="1074"/>
    <cellStyle name="Normal 2 3 6 70" xfId="13645"/>
    <cellStyle name="Normal 2 3 6 71" xfId="13871"/>
    <cellStyle name="Normal 2 3 6 72" xfId="14097"/>
    <cellStyle name="Normal 2 3 6 73" xfId="14323"/>
    <cellStyle name="Normal 2 3 6 74" xfId="14549"/>
    <cellStyle name="Normal 2 3 6 75" xfId="14775"/>
    <cellStyle name="Normal 2 3 6 76" xfId="15001"/>
    <cellStyle name="Normal 2 3 6 77" xfId="15227"/>
    <cellStyle name="Normal 2 3 6 78" xfId="15453"/>
    <cellStyle name="Normal 2 3 6 79" xfId="15679"/>
    <cellStyle name="Normal 2 3 6 8" xfId="1223"/>
    <cellStyle name="Normal 2 3 6 80" xfId="15904"/>
    <cellStyle name="Normal 2 3 6 81" xfId="16128"/>
    <cellStyle name="Normal 2 3 6 82" xfId="16350"/>
    <cellStyle name="Normal 2 3 6 83" xfId="16569"/>
    <cellStyle name="Normal 2 3 6 84" xfId="16780"/>
    <cellStyle name="Normal 2 3 6 85" xfId="16977"/>
    <cellStyle name="Normal 2 3 6 86" xfId="17146"/>
    <cellStyle name="Normal 2 3 6 9" xfId="1372"/>
    <cellStyle name="Normal 2 3 60" xfId="5102"/>
    <cellStyle name="Normal 2 3 61" xfId="5328"/>
    <cellStyle name="Normal 2 3 62" xfId="5554"/>
    <cellStyle name="Normal 2 3 63" xfId="5780"/>
    <cellStyle name="Normal 2 3 64" xfId="6006"/>
    <cellStyle name="Normal 2 3 65" xfId="6232"/>
    <cellStyle name="Normal 2 3 66" xfId="6458"/>
    <cellStyle name="Normal 2 3 67" xfId="6684"/>
    <cellStyle name="Normal 2 3 68" xfId="6910"/>
    <cellStyle name="Normal 2 3 69" xfId="7136"/>
    <cellStyle name="Normal 2 3 7" xfId="86"/>
    <cellStyle name="Normal 2 3 7 10" xfId="1257"/>
    <cellStyle name="Normal 2 3 7 11" xfId="1406"/>
    <cellStyle name="Normal 2 3 7 12" xfId="1555"/>
    <cellStyle name="Normal 2 3 7 13" xfId="1704"/>
    <cellStyle name="Normal 2 3 7 14" xfId="1853"/>
    <cellStyle name="Normal 2 3 7 15" xfId="2002"/>
    <cellStyle name="Normal 2 3 7 16" xfId="2151"/>
    <cellStyle name="Normal 2 3 7 17" xfId="2300"/>
    <cellStyle name="Normal 2 3 7 18" xfId="2449"/>
    <cellStyle name="Normal 2 3 7 19" xfId="2598"/>
    <cellStyle name="Normal 2 3 7 2" xfId="272"/>
    <cellStyle name="Normal 2 3 7 20" xfId="2747"/>
    <cellStyle name="Normal 2 3 7 21" xfId="2896"/>
    <cellStyle name="Normal 2 3 7 22" xfId="3045"/>
    <cellStyle name="Normal 2 3 7 23" xfId="3193"/>
    <cellStyle name="Normal 2 3 7 24" xfId="3342"/>
    <cellStyle name="Normal 2 3 7 25" xfId="3491"/>
    <cellStyle name="Normal 2 3 7 26" xfId="3639"/>
    <cellStyle name="Normal 2 3 7 27" xfId="3786"/>
    <cellStyle name="Normal 2 3 7 28" xfId="3933"/>
    <cellStyle name="Normal 2 3 7 29" xfId="4306"/>
    <cellStyle name="Normal 2 3 7 3" xfId="538"/>
    <cellStyle name="Normal 2 3 7 30" xfId="4607"/>
    <cellStyle name="Normal 2 3 7 31" xfId="4833"/>
    <cellStyle name="Normal 2 3 7 32" xfId="5059"/>
    <cellStyle name="Normal 2 3 7 33" xfId="5285"/>
    <cellStyle name="Normal 2 3 7 34" xfId="5511"/>
    <cellStyle name="Normal 2 3 7 35" xfId="5737"/>
    <cellStyle name="Normal 2 3 7 36" xfId="5963"/>
    <cellStyle name="Normal 2 3 7 37" xfId="6189"/>
    <cellStyle name="Normal 2 3 7 38" xfId="6415"/>
    <cellStyle name="Normal 2 3 7 39" xfId="6641"/>
    <cellStyle name="Normal 2 3 7 4" xfId="367"/>
    <cellStyle name="Normal 2 3 7 40" xfId="6867"/>
    <cellStyle name="Normal 2 3 7 41" xfId="7093"/>
    <cellStyle name="Normal 2 3 7 42" xfId="7319"/>
    <cellStyle name="Normal 2 3 7 43" xfId="7545"/>
    <cellStyle name="Normal 2 3 7 44" xfId="7771"/>
    <cellStyle name="Normal 2 3 7 45" xfId="7997"/>
    <cellStyle name="Normal 2 3 7 46" xfId="8223"/>
    <cellStyle name="Normal 2 3 7 47" xfId="8449"/>
    <cellStyle name="Normal 2 3 7 48" xfId="8674"/>
    <cellStyle name="Normal 2 3 7 49" xfId="8898"/>
    <cellStyle name="Normal 2 3 7 5" xfId="577"/>
    <cellStyle name="Normal 2 3 7 50" xfId="9120"/>
    <cellStyle name="Normal 2 3 7 51" xfId="9339"/>
    <cellStyle name="Normal 2 3 7 52" xfId="9550"/>
    <cellStyle name="Normal 2 3 7 53" xfId="9747"/>
    <cellStyle name="Normal 2 3 7 54" xfId="9915"/>
    <cellStyle name="Normal 2 3 7 55" xfId="10257"/>
    <cellStyle name="Normal 2 3 7 56" xfId="10483"/>
    <cellStyle name="Normal 2 3 7 57" xfId="10709"/>
    <cellStyle name="Normal 2 3 7 58" xfId="10935"/>
    <cellStyle name="Normal 2 3 7 59" xfId="11161"/>
    <cellStyle name="Normal 2 3 7 6" xfId="799"/>
    <cellStyle name="Normal 2 3 7 60" xfId="11387"/>
    <cellStyle name="Normal 2 3 7 61" xfId="11613"/>
    <cellStyle name="Normal 2 3 7 62" xfId="11839"/>
    <cellStyle name="Normal 2 3 7 63" xfId="12065"/>
    <cellStyle name="Normal 2 3 7 64" xfId="12291"/>
    <cellStyle name="Normal 2 3 7 65" xfId="12517"/>
    <cellStyle name="Normal 2 3 7 66" xfId="12743"/>
    <cellStyle name="Normal 2 3 7 67" xfId="12969"/>
    <cellStyle name="Normal 2 3 7 68" xfId="13195"/>
    <cellStyle name="Normal 2 3 7 69" xfId="13421"/>
    <cellStyle name="Normal 2 3 7 7" xfId="657"/>
    <cellStyle name="Normal 2 3 7 70" xfId="13647"/>
    <cellStyle name="Normal 2 3 7 71" xfId="13873"/>
    <cellStyle name="Normal 2 3 7 72" xfId="14099"/>
    <cellStyle name="Normal 2 3 7 73" xfId="14325"/>
    <cellStyle name="Normal 2 3 7 74" xfId="14551"/>
    <cellStyle name="Normal 2 3 7 75" xfId="14777"/>
    <cellStyle name="Normal 2 3 7 76" xfId="15003"/>
    <cellStyle name="Normal 2 3 7 77" xfId="15229"/>
    <cellStyle name="Normal 2 3 7 78" xfId="15455"/>
    <cellStyle name="Normal 2 3 7 79" xfId="15681"/>
    <cellStyle name="Normal 2 3 7 8" xfId="959"/>
    <cellStyle name="Normal 2 3 7 80" xfId="15906"/>
    <cellStyle name="Normal 2 3 7 81" xfId="16130"/>
    <cellStyle name="Normal 2 3 7 82" xfId="16352"/>
    <cellStyle name="Normal 2 3 7 83" xfId="16571"/>
    <cellStyle name="Normal 2 3 7 84" xfId="16782"/>
    <cellStyle name="Normal 2 3 7 85" xfId="16979"/>
    <cellStyle name="Normal 2 3 7 86" xfId="17147"/>
    <cellStyle name="Normal 2 3 7 9" xfId="1108"/>
    <cellStyle name="Normal 2 3 70" xfId="7362"/>
    <cellStyle name="Normal 2 3 71" xfId="7588"/>
    <cellStyle name="Normal 2 3 72" xfId="7814"/>
    <cellStyle name="Normal 2 3 73" xfId="8040"/>
    <cellStyle name="Normal 2 3 74" xfId="8266"/>
    <cellStyle name="Normal 2 3 75" xfId="8492"/>
    <cellStyle name="Normal 2 3 76" xfId="8716"/>
    <cellStyle name="Normal 2 3 77" xfId="8940"/>
    <cellStyle name="Normal 2 3 78" xfId="9161"/>
    <cellStyle name="Normal 2 3 79" xfId="9379"/>
    <cellStyle name="Normal 2 3 8" xfId="87"/>
    <cellStyle name="Normal 2 3 8 10" xfId="1259"/>
    <cellStyle name="Normal 2 3 8 11" xfId="1408"/>
    <cellStyle name="Normal 2 3 8 12" xfId="1557"/>
    <cellStyle name="Normal 2 3 8 13" xfId="1706"/>
    <cellStyle name="Normal 2 3 8 14" xfId="1855"/>
    <cellStyle name="Normal 2 3 8 15" xfId="2004"/>
    <cellStyle name="Normal 2 3 8 16" xfId="2153"/>
    <cellStyle name="Normal 2 3 8 17" xfId="2302"/>
    <cellStyle name="Normal 2 3 8 18" xfId="2451"/>
    <cellStyle name="Normal 2 3 8 19" xfId="2600"/>
    <cellStyle name="Normal 2 3 8 2" xfId="273"/>
    <cellStyle name="Normal 2 3 8 20" xfId="2749"/>
    <cellStyle name="Normal 2 3 8 21" xfId="2898"/>
    <cellStyle name="Normal 2 3 8 22" xfId="3047"/>
    <cellStyle name="Normal 2 3 8 23" xfId="3195"/>
    <cellStyle name="Normal 2 3 8 24" xfId="3344"/>
    <cellStyle name="Normal 2 3 8 25" xfId="3493"/>
    <cellStyle name="Normal 2 3 8 26" xfId="3641"/>
    <cellStyle name="Normal 2 3 8 27" xfId="3788"/>
    <cellStyle name="Normal 2 3 8 28" xfId="4075"/>
    <cellStyle name="Normal 2 3 8 29" xfId="4072"/>
    <cellStyle name="Normal 2 3 8 3" xfId="540"/>
    <cellStyle name="Normal 2 3 8 30" xfId="4609"/>
    <cellStyle name="Normal 2 3 8 31" xfId="4835"/>
    <cellStyle name="Normal 2 3 8 32" xfId="5061"/>
    <cellStyle name="Normal 2 3 8 33" xfId="5287"/>
    <cellStyle name="Normal 2 3 8 34" xfId="5513"/>
    <cellStyle name="Normal 2 3 8 35" xfId="5739"/>
    <cellStyle name="Normal 2 3 8 36" xfId="5965"/>
    <cellStyle name="Normal 2 3 8 37" xfId="6191"/>
    <cellStyle name="Normal 2 3 8 38" xfId="6417"/>
    <cellStyle name="Normal 2 3 8 39" xfId="6643"/>
    <cellStyle name="Normal 2 3 8 4" xfId="365"/>
    <cellStyle name="Normal 2 3 8 40" xfId="6869"/>
    <cellStyle name="Normal 2 3 8 41" xfId="7095"/>
    <cellStyle name="Normal 2 3 8 42" xfId="7321"/>
    <cellStyle name="Normal 2 3 8 43" xfId="7547"/>
    <cellStyle name="Normal 2 3 8 44" xfId="7773"/>
    <cellStyle name="Normal 2 3 8 45" xfId="7999"/>
    <cellStyle name="Normal 2 3 8 46" xfId="8225"/>
    <cellStyle name="Normal 2 3 8 47" xfId="8451"/>
    <cellStyle name="Normal 2 3 8 48" xfId="8676"/>
    <cellStyle name="Normal 2 3 8 49" xfId="8900"/>
    <cellStyle name="Normal 2 3 8 5" xfId="581"/>
    <cellStyle name="Normal 2 3 8 50" xfId="9122"/>
    <cellStyle name="Normal 2 3 8 51" xfId="9341"/>
    <cellStyle name="Normal 2 3 8 52" xfId="9552"/>
    <cellStyle name="Normal 2 3 8 53" xfId="9749"/>
    <cellStyle name="Normal 2 3 8 54" xfId="9916"/>
    <cellStyle name="Normal 2 3 8 55" xfId="10259"/>
    <cellStyle name="Normal 2 3 8 56" xfId="10485"/>
    <cellStyle name="Normal 2 3 8 57" xfId="10711"/>
    <cellStyle name="Normal 2 3 8 58" xfId="10937"/>
    <cellStyle name="Normal 2 3 8 59" xfId="11163"/>
    <cellStyle name="Normal 2 3 8 6" xfId="807"/>
    <cellStyle name="Normal 2 3 8 60" xfId="11389"/>
    <cellStyle name="Normal 2 3 8 61" xfId="11615"/>
    <cellStyle name="Normal 2 3 8 62" xfId="11841"/>
    <cellStyle name="Normal 2 3 8 63" xfId="12067"/>
    <cellStyle name="Normal 2 3 8 64" xfId="12293"/>
    <cellStyle name="Normal 2 3 8 65" xfId="12519"/>
    <cellStyle name="Normal 2 3 8 66" xfId="12745"/>
    <cellStyle name="Normal 2 3 8 67" xfId="12971"/>
    <cellStyle name="Normal 2 3 8 68" xfId="13197"/>
    <cellStyle name="Normal 2 3 8 69" xfId="13423"/>
    <cellStyle name="Normal 2 3 8 7" xfId="665"/>
    <cellStyle name="Normal 2 3 8 70" xfId="13649"/>
    <cellStyle name="Normal 2 3 8 71" xfId="13875"/>
    <cellStyle name="Normal 2 3 8 72" xfId="14101"/>
    <cellStyle name="Normal 2 3 8 73" xfId="14327"/>
    <cellStyle name="Normal 2 3 8 74" xfId="14553"/>
    <cellStyle name="Normal 2 3 8 75" xfId="14779"/>
    <cellStyle name="Normal 2 3 8 76" xfId="15005"/>
    <cellStyle name="Normal 2 3 8 77" xfId="15231"/>
    <cellStyle name="Normal 2 3 8 78" xfId="15457"/>
    <cellStyle name="Normal 2 3 8 79" xfId="15683"/>
    <cellStyle name="Normal 2 3 8 8" xfId="961"/>
    <cellStyle name="Normal 2 3 8 80" xfId="15908"/>
    <cellStyle name="Normal 2 3 8 81" xfId="16132"/>
    <cellStyle name="Normal 2 3 8 82" xfId="16354"/>
    <cellStyle name="Normal 2 3 8 83" xfId="16573"/>
    <cellStyle name="Normal 2 3 8 84" xfId="16784"/>
    <cellStyle name="Normal 2 3 8 85" xfId="16981"/>
    <cellStyle name="Normal 2 3 8 86" xfId="17148"/>
    <cellStyle name="Normal 2 3 8 9" xfId="1110"/>
    <cellStyle name="Normal 2 3 80" xfId="9588"/>
    <cellStyle name="Normal 2 3 81" xfId="10209"/>
    <cellStyle name="Normal 2 3 82" xfId="10113"/>
    <cellStyle name="Normal 2 3 83" xfId="10300"/>
    <cellStyle name="Normal 2 3 84" xfId="10526"/>
    <cellStyle name="Normal 2 3 85" xfId="10752"/>
    <cellStyle name="Normal 2 3 86" xfId="10978"/>
    <cellStyle name="Normal 2 3 87" xfId="11204"/>
    <cellStyle name="Normal 2 3 88" xfId="11430"/>
    <cellStyle name="Normal 2 3 89" xfId="11656"/>
    <cellStyle name="Normal 2 3 9" xfId="88"/>
    <cellStyle name="Normal 2 3 9 10" xfId="1411"/>
    <cellStyle name="Normal 2 3 9 11" xfId="1560"/>
    <cellStyle name="Normal 2 3 9 12" xfId="1709"/>
    <cellStyle name="Normal 2 3 9 13" xfId="1858"/>
    <cellStyle name="Normal 2 3 9 14" xfId="2007"/>
    <cellStyle name="Normal 2 3 9 15" xfId="2156"/>
    <cellStyle name="Normal 2 3 9 16" xfId="2305"/>
    <cellStyle name="Normal 2 3 9 17" xfId="2454"/>
    <cellStyle name="Normal 2 3 9 18" xfId="2603"/>
    <cellStyle name="Normal 2 3 9 19" xfId="2752"/>
    <cellStyle name="Normal 2 3 9 2" xfId="274"/>
    <cellStyle name="Normal 2 3 9 20" xfId="2901"/>
    <cellStyle name="Normal 2 3 9 21" xfId="3049"/>
    <cellStyle name="Normal 2 3 9 22" xfId="3198"/>
    <cellStyle name="Normal 2 3 9 23" xfId="3347"/>
    <cellStyle name="Normal 2 3 9 24" xfId="3496"/>
    <cellStyle name="Normal 2 3 9 25" xfId="3644"/>
    <cellStyle name="Normal 2 3 9 26" xfId="3791"/>
    <cellStyle name="Normal 2 3 9 27" xfId="3936"/>
    <cellStyle name="Normal 2 3 9 28" xfId="4081"/>
    <cellStyle name="Normal 2 3 9 29" xfId="4073"/>
    <cellStyle name="Normal 2 3 9 3" xfId="542"/>
    <cellStyle name="Normal 2 3 9 30" xfId="4611"/>
    <cellStyle name="Normal 2 3 9 31" xfId="4837"/>
    <cellStyle name="Normal 2 3 9 32" xfId="5063"/>
    <cellStyle name="Normal 2 3 9 33" xfId="5289"/>
    <cellStyle name="Normal 2 3 9 34" xfId="5515"/>
    <cellStyle name="Normal 2 3 9 35" xfId="5741"/>
    <cellStyle name="Normal 2 3 9 36" xfId="5967"/>
    <cellStyle name="Normal 2 3 9 37" xfId="6193"/>
    <cellStyle name="Normal 2 3 9 38" xfId="6419"/>
    <cellStyle name="Normal 2 3 9 39" xfId="6645"/>
    <cellStyle name="Normal 2 3 9 4" xfId="363"/>
    <cellStyle name="Normal 2 3 9 40" xfId="6871"/>
    <cellStyle name="Normal 2 3 9 41" xfId="7097"/>
    <cellStyle name="Normal 2 3 9 42" xfId="7323"/>
    <cellStyle name="Normal 2 3 9 43" xfId="7549"/>
    <cellStyle name="Normal 2 3 9 44" xfId="7775"/>
    <cellStyle name="Normal 2 3 9 45" xfId="8001"/>
    <cellStyle name="Normal 2 3 9 46" xfId="8227"/>
    <cellStyle name="Normal 2 3 9 47" xfId="8453"/>
    <cellStyle name="Normal 2 3 9 48" xfId="8678"/>
    <cellStyle name="Normal 2 3 9 49" xfId="8902"/>
    <cellStyle name="Normal 2 3 9 5" xfId="585"/>
    <cellStyle name="Normal 2 3 9 50" xfId="9124"/>
    <cellStyle name="Normal 2 3 9 51" xfId="9343"/>
    <cellStyle name="Normal 2 3 9 52" xfId="9554"/>
    <cellStyle name="Normal 2 3 9 53" xfId="9750"/>
    <cellStyle name="Normal 2 3 9 54" xfId="9917"/>
    <cellStyle name="Normal 2 3 9 55" xfId="10261"/>
    <cellStyle name="Normal 2 3 9 56" xfId="10487"/>
    <cellStyle name="Normal 2 3 9 57" xfId="10713"/>
    <cellStyle name="Normal 2 3 9 58" xfId="10939"/>
    <cellStyle name="Normal 2 3 9 59" xfId="11165"/>
    <cellStyle name="Normal 2 3 9 6" xfId="815"/>
    <cellStyle name="Normal 2 3 9 60" xfId="11391"/>
    <cellStyle name="Normal 2 3 9 61" xfId="11617"/>
    <cellStyle name="Normal 2 3 9 62" xfId="11843"/>
    <cellStyle name="Normal 2 3 9 63" xfId="12069"/>
    <cellStyle name="Normal 2 3 9 64" xfId="12295"/>
    <cellStyle name="Normal 2 3 9 65" xfId="12521"/>
    <cellStyle name="Normal 2 3 9 66" xfId="12747"/>
    <cellStyle name="Normal 2 3 9 67" xfId="12973"/>
    <cellStyle name="Normal 2 3 9 68" xfId="13199"/>
    <cellStyle name="Normal 2 3 9 69" xfId="13425"/>
    <cellStyle name="Normal 2 3 9 7" xfId="964"/>
    <cellStyle name="Normal 2 3 9 70" xfId="13651"/>
    <cellStyle name="Normal 2 3 9 71" xfId="13877"/>
    <cellStyle name="Normal 2 3 9 72" xfId="14103"/>
    <cellStyle name="Normal 2 3 9 73" xfId="14329"/>
    <cellStyle name="Normal 2 3 9 74" xfId="14555"/>
    <cellStyle name="Normal 2 3 9 75" xfId="14781"/>
    <cellStyle name="Normal 2 3 9 76" xfId="15007"/>
    <cellStyle name="Normal 2 3 9 77" xfId="15233"/>
    <cellStyle name="Normal 2 3 9 78" xfId="15459"/>
    <cellStyle name="Normal 2 3 9 79" xfId="15685"/>
    <cellStyle name="Normal 2 3 9 8" xfId="1113"/>
    <cellStyle name="Normal 2 3 9 80" xfId="15910"/>
    <cellStyle name="Normal 2 3 9 81" xfId="16134"/>
    <cellStyle name="Normal 2 3 9 82" xfId="16356"/>
    <cellStyle name="Normal 2 3 9 83" xfId="16575"/>
    <cellStyle name="Normal 2 3 9 84" xfId="16786"/>
    <cellStyle name="Normal 2 3 9 85" xfId="16982"/>
    <cellStyle name="Normal 2 3 9 86" xfId="17149"/>
    <cellStyle name="Normal 2 3 9 9" xfId="1262"/>
    <cellStyle name="Normal 2 3 90" xfId="11882"/>
    <cellStyle name="Normal 2 3 91" xfId="12108"/>
    <cellStyle name="Normal 2 3 92" xfId="12334"/>
    <cellStyle name="Normal 2 3 93" xfId="12560"/>
    <cellStyle name="Normal 2 3 94" xfId="12786"/>
    <cellStyle name="Normal 2 3 95" xfId="13012"/>
    <cellStyle name="Normal 2 3 96" xfId="13238"/>
    <cellStyle name="Normal 2 3 97" xfId="13464"/>
    <cellStyle name="Normal 2 3 98" xfId="13690"/>
    <cellStyle name="Normal 2 3 99" xfId="13916"/>
    <cellStyle name="Normal 2 30" xfId="89"/>
    <cellStyle name="Normal 2 30 10" xfId="1418"/>
    <cellStyle name="Normal 2 30 11" xfId="1567"/>
    <cellStyle name="Normal 2 30 12" xfId="1716"/>
    <cellStyle name="Normal 2 30 13" xfId="1865"/>
    <cellStyle name="Normal 2 30 14" xfId="2014"/>
    <cellStyle name="Normal 2 30 15" xfId="2163"/>
    <cellStyle name="Normal 2 30 16" xfId="2312"/>
    <cellStyle name="Normal 2 30 17" xfId="2461"/>
    <cellStyle name="Normal 2 30 18" xfId="2610"/>
    <cellStyle name="Normal 2 30 19" xfId="2759"/>
    <cellStyle name="Normal 2 30 2" xfId="275"/>
    <cellStyle name="Normal 2 30 20" xfId="2908"/>
    <cellStyle name="Normal 2 30 21" xfId="3056"/>
    <cellStyle name="Normal 2 30 22" xfId="3205"/>
    <cellStyle name="Normal 2 30 23" xfId="3354"/>
    <cellStyle name="Normal 2 30 24" xfId="3503"/>
    <cellStyle name="Normal 2 30 25" xfId="3651"/>
    <cellStyle name="Normal 2 30 26" xfId="3798"/>
    <cellStyle name="Normal 2 30 27" xfId="3943"/>
    <cellStyle name="Normal 2 30 28" xfId="4089"/>
    <cellStyle name="Normal 2 30 29" xfId="4210"/>
    <cellStyle name="Normal 2 30 3" xfId="544"/>
    <cellStyle name="Normal 2 30 30" xfId="4613"/>
    <cellStyle name="Normal 2 30 31" xfId="4839"/>
    <cellStyle name="Normal 2 30 32" xfId="5065"/>
    <cellStyle name="Normal 2 30 33" xfId="5291"/>
    <cellStyle name="Normal 2 30 34" xfId="5517"/>
    <cellStyle name="Normal 2 30 35" xfId="5743"/>
    <cellStyle name="Normal 2 30 36" xfId="5969"/>
    <cellStyle name="Normal 2 30 37" xfId="6195"/>
    <cellStyle name="Normal 2 30 38" xfId="6421"/>
    <cellStyle name="Normal 2 30 39" xfId="6647"/>
    <cellStyle name="Normal 2 30 4" xfId="361"/>
    <cellStyle name="Normal 2 30 40" xfId="6873"/>
    <cellStyle name="Normal 2 30 41" xfId="7099"/>
    <cellStyle name="Normal 2 30 42" xfId="7325"/>
    <cellStyle name="Normal 2 30 43" xfId="7551"/>
    <cellStyle name="Normal 2 30 44" xfId="7777"/>
    <cellStyle name="Normal 2 30 45" xfId="8003"/>
    <cellStyle name="Normal 2 30 46" xfId="8229"/>
    <cellStyle name="Normal 2 30 47" xfId="8455"/>
    <cellStyle name="Normal 2 30 48" xfId="8680"/>
    <cellStyle name="Normal 2 30 49" xfId="8904"/>
    <cellStyle name="Normal 2 30 5" xfId="589"/>
    <cellStyle name="Normal 2 30 50" xfId="9126"/>
    <cellStyle name="Normal 2 30 51" xfId="9345"/>
    <cellStyle name="Normal 2 30 52" xfId="9556"/>
    <cellStyle name="Normal 2 30 53" xfId="9752"/>
    <cellStyle name="Normal 2 30 54" xfId="9918"/>
    <cellStyle name="Normal 2 30 55" xfId="10263"/>
    <cellStyle name="Normal 2 30 56" xfId="10489"/>
    <cellStyle name="Normal 2 30 57" xfId="10715"/>
    <cellStyle name="Normal 2 30 58" xfId="10941"/>
    <cellStyle name="Normal 2 30 59" xfId="11167"/>
    <cellStyle name="Normal 2 30 6" xfId="822"/>
    <cellStyle name="Normal 2 30 60" xfId="11393"/>
    <cellStyle name="Normal 2 30 61" xfId="11619"/>
    <cellStyle name="Normal 2 30 62" xfId="11845"/>
    <cellStyle name="Normal 2 30 63" xfId="12071"/>
    <cellStyle name="Normal 2 30 64" xfId="12297"/>
    <cellStyle name="Normal 2 30 65" xfId="12523"/>
    <cellStyle name="Normal 2 30 66" xfId="12749"/>
    <cellStyle name="Normal 2 30 67" xfId="12975"/>
    <cellStyle name="Normal 2 30 68" xfId="13201"/>
    <cellStyle name="Normal 2 30 69" xfId="13427"/>
    <cellStyle name="Normal 2 30 7" xfId="971"/>
    <cellStyle name="Normal 2 30 70" xfId="13653"/>
    <cellStyle name="Normal 2 30 71" xfId="13879"/>
    <cellStyle name="Normal 2 30 72" xfId="14105"/>
    <cellStyle name="Normal 2 30 73" xfId="14331"/>
    <cellStyle name="Normal 2 30 74" xfId="14557"/>
    <cellStyle name="Normal 2 30 75" xfId="14783"/>
    <cellStyle name="Normal 2 30 76" xfId="15009"/>
    <cellStyle name="Normal 2 30 77" xfId="15235"/>
    <cellStyle name="Normal 2 30 78" xfId="15461"/>
    <cellStyle name="Normal 2 30 79" xfId="15687"/>
    <cellStyle name="Normal 2 30 8" xfId="1120"/>
    <cellStyle name="Normal 2 30 80" xfId="15912"/>
    <cellStyle name="Normal 2 30 81" xfId="16136"/>
    <cellStyle name="Normal 2 30 82" xfId="16358"/>
    <cellStyle name="Normal 2 30 83" xfId="16577"/>
    <cellStyle name="Normal 2 30 84" xfId="16788"/>
    <cellStyle name="Normal 2 30 85" xfId="16984"/>
    <cellStyle name="Normal 2 30 86" xfId="17150"/>
    <cellStyle name="Normal 2 30 9" xfId="1269"/>
    <cellStyle name="Normal 2 31" xfId="90"/>
    <cellStyle name="Normal 2 31 10" xfId="1426"/>
    <cellStyle name="Normal 2 31 11" xfId="1575"/>
    <cellStyle name="Normal 2 31 12" xfId="1724"/>
    <cellStyle name="Normal 2 31 13" xfId="1873"/>
    <cellStyle name="Normal 2 31 14" xfId="2022"/>
    <cellStyle name="Normal 2 31 15" xfId="2171"/>
    <cellStyle name="Normal 2 31 16" xfId="2320"/>
    <cellStyle name="Normal 2 31 17" xfId="2469"/>
    <cellStyle name="Normal 2 31 18" xfId="2618"/>
    <cellStyle name="Normal 2 31 19" xfId="2767"/>
    <cellStyle name="Normal 2 31 2" xfId="276"/>
    <cellStyle name="Normal 2 31 20" xfId="2916"/>
    <cellStyle name="Normal 2 31 21" xfId="3064"/>
    <cellStyle name="Normal 2 31 22" xfId="3213"/>
    <cellStyle name="Normal 2 31 23" xfId="3362"/>
    <cellStyle name="Normal 2 31 24" xfId="3511"/>
    <cellStyle name="Normal 2 31 25" xfId="3659"/>
    <cellStyle name="Normal 2 31 26" xfId="3806"/>
    <cellStyle name="Normal 2 31 27" xfId="3950"/>
    <cellStyle name="Normal 2 31 28" xfId="4133"/>
    <cellStyle name="Normal 2 31 29" xfId="4216"/>
    <cellStyle name="Normal 2 31 3" xfId="546"/>
    <cellStyle name="Normal 2 31 30" xfId="4615"/>
    <cellStyle name="Normal 2 31 31" xfId="4841"/>
    <cellStyle name="Normal 2 31 32" xfId="5067"/>
    <cellStyle name="Normal 2 31 33" xfId="5293"/>
    <cellStyle name="Normal 2 31 34" xfId="5519"/>
    <cellStyle name="Normal 2 31 35" xfId="5745"/>
    <cellStyle name="Normal 2 31 36" xfId="5971"/>
    <cellStyle name="Normal 2 31 37" xfId="6197"/>
    <cellStyle name="Normal 2 31 38" xfId="6423"/>
    <cellStyle name="Normal 2 31 39" xfId="6649"/>
    <cellStyle name="Normal 2 31 4" xfId="359"/>
    <cellStyle name="Normal 2 31 40" xfId="6875"/>
    <cellStyle name="Normal 2 31 41" xfId="7101"/>
    <cellStyle name="Normal 2 31 42" xfId="7327"/>
    <cellStyle name="Normal 2 31 43" xfId="7553"/>
    <cellStyle name="Normal 2 31 44" xfId="7779"/>
    <cellStyle name="Normal 2 31 45" xfId="8005"/>
    <cellStyle name="Normal 2 31 46" xfId="8231"/>
    <cellStyle name="Normal 2 31 47" xfId="8457"/>
    <cellStyle name="Normal 2 31 48" xfId="8681"/>
    <cellStyle name="Normal 2 31 49" xfId="8905"/>
    <cellStyle name="Normal 2 31 5" xfId="593"/>
    <cellStyle name="Normal 2 31 50" xfId="9127"/>
    <cellStyle name="Normal 2 31 51" xfId="9346"/>
    <cellStyle name="Normal 2 31 52" xfId="9557"/>
    <cellStyle name="Normal 2 31 53" xfId="9753"/>
    <cellStyle name="Normal 2 31 54" xfId="9919"/>
    <cellStyle name="Normal 2 31 55" xfId="10265"/>
    <cellStyle name="Normal 2 31 56" xfId="10491"/>
    <cellStyle name="Normal 2 31 57" xfId="10717"/>
    <cellStyle name="Normal 2 31 58" xfId="10943"/>
    <cellStyle name="Normal 2 31 59" xfId="11169"/>
    <cellStyle name="Normal 2 31 6" xfId="830"/>
    <cellStyle name="Normal 2 31 60" xfId="11395"/>
    <cellStyle name="Normal 2 31 61" xfId="11621"/>
    <cellStyle name="Normal 2 31 62" xfId="11847"/>
    <cellStyle name="Normal 2 31 63" xfId="12073"/>
    <cellStyle name="Normal 2 31 64" xfId="12299"/>
    <cellStyle name="Normal 2 31 65" xfId="12525"/>
    <cellStyle name="Normal 2 31 66" xfId="12751"/>
    <cellStyle name="Normal 2 31 67" xfId="12977"/>
    <cellStyle name="Normal 2 31 68" xfId="13203"/>
    <cellStyle name="Normal 2 31 69" xfId="13429"/>
    <cellStyle name="Normal 2 31 7" xfId="979"/>
    <cellStyle name="Normal 2 31 70" xfId="13655"/>
    <cellStyle name="Normal 2 31 71" xfId="13881"/>
    <cellStyle name="Normal 2 31 72" xfId="14107"/>
    <cellStyle name="Normal 2 31 73" xfId="14333"/>
    <cellStyle name="Normal 2 31 74" xfId="14559"/>
    <cellStyle name="Normal 2 31 75" xfId="14785"/>
    <cellStyle name="Normal 2 31 76" xfId="15011"/>
    <cellStyle name="Normal 2 31 77" xfId="15237"/>
    <cellStyle name="Normal 2 31 78" xfId="15463"/>
    <cellStyle name="Normal 2 31 79" xfId="15689"/>
    <cellStyle name="Normal 2 31 8" xfId="1128"/>
    <cellStyle name="Normal 2 31 80" xfId="15913"/>
    <cellStyle name="Normal 2 31 81" xfId="16137"/>
    <cellStyle name="Normal 2 31 82" xfId="16359"/>
    <cellStyle name="Normal 2 31 83" xfId="16578"/>
    <cellStyle name="Normal 2 31 84" xfId="16789"/>
    <cellStyle name="Normal 2 31 85" xfId="16985"/>
    <cellStyle name="Normal 2 31 86" xfId="17151"/>
    <cellStyle name="Normal 2 31 9" xfId="1277"/>
    <cellStyle name="Normal 2 32" xfId="91"/>
    <cellStyle name="Normal 2 32 10" xfId="1475"/>
    <cellStyle name="Normal 2 32 11" xfId="1624"/>
    <cellStyle name="Normal 2 32 12" xfId="1773"/>
    <cellStyle name="Normal 2 32 13" xfId="1922"/>
    <cellStyle name="Normal 2 32 14" xfId="2071"/>
    <cellStyle name="Normal 2 32 15" xfId="2220"/>
    <cellStyle name="Normal 2 32 16" xfId="2369"/>
    <cellStyle name="Normal 2 32 17" xfId="2518"/>
    <cellStyle name="Normal 2 32 18" xfId="2667"/>
    <cellStyle name="Normal 2 32 19" xfId="2816"/>
    <cellStyle name="Normal 2 32 2" xfId="277"/>
    <cellStyle name="Normal 2 32 20" xfId="2965"/>
    <cellStyle name="Normal 2 32 21" xfId="3113"/>
    <cellStyle name="Normal 2 32 22" xfId="3262"/>
    <cellStyle name="Normal 2 32 23" xfId="3411"/>
    <cellStyle name="Normal 2 32 24" xfId="3560"/>
    <cellStyle name="Normal 2 32 25" xfId="3708"/>
    <cellStyle name="Normal 2 32 26" xfId="3855"/>
    <cellStyle name="Normal 2 32 27" xfId="3999"/>
    <cellStyle name="Normal 2 32 28" xfId="4296"/>
    <cellStyle name="Normal 2 32 29" xfId="4262"/>
    <cellStyle name="Normal 2 32 3" xfId="548"/>
    <cellStyle name="Normal 2 32 30" xfId="4617"/>
    <cellStyle name="Normal 2 32 31" xfId="4843"/>
    <cellStyle name="Normal 2 32 32" xfId="5069"/>
    <cellStyle name="Normal 2 32 33" xfId="5295"/>
    <cellStyle name="Normal 2 32 34" xfId="5521"/>
    <cellStyle name="Normal 2 32 35" xfId="5747"/>
    <cellStyle name="Normal 2 32 36" xfId="5973"/>
    <cellStyle name="Normal 2 32 37" xfId="6199"/>
    <cellStyle name="Normal 2 32 38" xfId="6425"/>
    <cellStyle name="Normal 2 32 39" xfId="6651"/>
    <cellStyle name="Normal 2 32 4" xfId="357"/>
    <cellStyle name="Normal 2 32 40" xfId="6877"/>
    <cellStyle name="Normal 2 32 41" xfId="7103"/>
    <cellStyle name="Normal 2 32 42" xfId="7329"/>
    <cellStyle name="Normal 2 32 43" xfId="7555"/>
    <cellStyle name="Normal 2 32 44" xfId="7781"/>
    <cellStyle name="Normal 2 32 45" xfId="8007"/>
    <cellStyle name="Normal 2 32 46" xfId="8233"/>
    <cellStyle name="Normal 2 32 47" xfId="8459"/>
    <cellStyle name="Normal 2 32 48" xfId="8683"/>
    <cellStyle name="Normal 2 32 49" xfId="8907"/>
    <cellStyle name="Normal 2 32 5" xfId="676"/>
    <cellStyle name="Normal 2 32 50" xfId="9129"/>
    <cellStyle name="Normal 2 32 51" xfId="9348"/>
    <cellStyle name="Normal 2 32 52" xfId="9559"/>
    <cellStyle name="Normal 2 32 53" xfId="9755"/>
    <cellStyle name="Normal 2 32 54" xfId="9920"/>
    <cellStyle name="Normal 2 32 55" xfId="10267"/>
    <cellStyle name="Normal 2 32 56" xfId="10493"/>
    <cellStyle name="Normal 2 32 57" xfId="10719"/>
    <cellStyle name="Normal 2 32 58" xfId="10945"/>
    <cellStyle name="Normal 2 32 59" xfId="11171"/>
    <cellStyle name="Normal 2 32 6" xfId="879"/>
    <cellStyle name="Normal 2 32 60" xfId="11397"/>
    <cellStyle name="Normal 2 32 61" xfId="11623"/>
    <cellStyle name="Normal 2 32 62" xfId="11849"/>
    <cellStyle name="Normal 2 32 63" xfId="12075"/>
    <cellStyle name="Normal 2 32 64" xfId="12301"/>
    <cellStyle name="Normal 2 32 65" xfId="12527"/>
    <cellStyle name="Normal 2 32 66" xfId="12753"/>
    <cellStyle name="Normal 2 32 67" xfId="12979"/>
    <cellStyle name="Normal 2 32 68" xfId="13205"/>
    <cellStyle name="Normal 2 32 69" xfId="13431"/>
    <cellStyle name="Normal 2 32 7" xfId="1028"/>
    <cellStyle name="Normal 2 32 70" xfId="13657"/>
    <cellStyle name="Normal 2 32 71" xfId="13883"/>
    <cellStyle name="Normal 2 32 72" xfId="14109"/>
    <cellStyle name="Normal 2 32 73" xfId="14335"/>
    <cellStyle name="Normal 2 32 74" xfId="14561"/>
    <cellStyle name="Normal 2 32 75" xfId="14787"/>
    <cellStyle name="Normal 2 32 76" xfId="15013"/>
    <cellStyle name="Normal 2 32 77" xfId="15239"/>
    <cellStyle name="Normal 2 32 78" xfId="15465"/>
    <cellStyle name="Normal 2 32 79" xfId="15691"/>
    <cellStyle name="Normal 2 32 8" xfId="1177"/>
    <cellStyle name="Normal 2 32 80" xfId="15915"/>
    <cellStyle name="Normal 2 32 81" xfId="16139"/>
    <cellStyle name="Normal 2 32 82" xfId="16361"/>
    <cellStyle name="Normal 2 32 83" xfId="16580"/>
    <cellStyle name="Normal 2 32 84" xfId="16791"/>
    <cellStyle name="Normal 2 32 85" xfId="16987"/>
    <cellStyle name="Normal 2 32 86" xfId="17152"/>
    <cellStyle name="Normal 2 32 9" xfId="1326"/>
    <cellStyle name="Normal 2 33" xfId="92"/>
    <cellStyle name="Normal 2 33 10" xfId="1688"/>
    <cellStyle name="Normal 2 33 11" xfId="1837"/>
    <cellStyle name="Normal 2 33 12" xfId="1986"/>
    <cellStyle name="Normal 2 33 13" xfId="2135"/>
    <cellStyle name="Normal 2 33 14" xfId="2284"/>
    <cellStyle name="Normal 2 33 15" xfId="2433"/>
    <cellStyle name="Normal 2 33 16" xfId="2582"/>
    <cellStyle name="Normal 2 33 17" xfId="2731"/>
    <cellStyle name="Normal 2 33 18" xfId="2880"/>
    <cellStyle name="Normal 2 33 19" xfId="3029"/>
    <cellStyle name="Normal 2 33 2" xfId="278"/>
    <cellStyle name="Normal 2 33 20" xfId="3177"/>
    <cellStyle name="Normal 2 33 21" xfId="3326"/>
    <cellStyle name="Normal 2 33 22" xfId="3475"/>
    <cellStyle name="Normal 2 33 23" xfId="3623"/>
    <cellStyle name="Normal 2 33 24" xfId="3770"/>
    <cellStyle name="Normal 2 33 25" xfId="3916"/>
    <cellStyle name="Normal 2 33 26" xfId="4056"/>
    <cellStyle name="Normal 2 33 27" xfId="4187"/>
    <cellStyle name="Normal 2 33 28" xfId="4096"/>
    <cellStyle name="Normal 2 33 29" xfId="4369"/>
    <cellStyle name="Normal 2 33 3" xfId="550"/>
    <cellStyle name="Normal 2 33 30" xfId="4619"/>
    <cellStyle name="Normal 2 33 31" xfId="4845"/>
    <cellStyle name="Normal 2 33 32" xfId="5071"/>
    <cellStyle name="Normal 2 33 33" xfId="5297"/>
    <cellStyle name="Normal 2 33 34" xfId="5523"/>
    <cellStyle name="Normal 2 33 35" xfId="5749"/>
    <cellStyle name="Normal 2 33 36" xfId="5975"/>
    <cellStyle name="Normal 2 33 37" xfId="6201"/>
    <cellStyle name="Normal 2 33 38" xfId="6427"/>
    <cellStyle name="Normal 2 33 39" xfId="6653"/>
    <cellStyle name="Normal 2 33 4" xfId="355"/>
    <cellStyle name="Normal 2 33 40" xfId="6879"/>
    <cellStyle name="Normal 2 33 41" xfId="7105"/>
    <cellStyle name="Normal 2 33 42" xfId="7331"/>
    <cellStyle name="Normal 2 33 43" xfId="7557"/>
    <cellStyle name="Normal 2 33 44" xfId="7783"/>
    <cellStyle name="Normal 2 33 45" xfId="8009"/>
    <cellStyle name="Normal 2 33 46" xfId="8235"/>
    <cellStyle name="Normal 2 33 47" xfId="8461"/>
    <cellStyle name="Normal 2 33 48" xfId="8685"/>
    <cellStyle name="Normal 2 33 49" xfId="8909"/>
    <cellStyle name="Normal 2 33 5" xfId="943"/>
    <cellStyle name="Normal 2 33 50" xfId="9131"/>
    <cellStyle name="Normal 2 33 51" xfId="9350"/>
    <cellStyle name="Normal 2 33 52" xfId="9561"/>
    <cellStyle name="Normal 2 33 53" xfId="9756"/>
    <cellStyle name="Normal 2 33 54" xfId="9921"/>
    <cellStyle name="Normal 2 33 55" xfId="10269"/>
    <cellStyle name="Normal 2 33 56" xfId="10495"/>
    <cellStyle name="Normal 2 33 57" xfId="10721"/>
    <cellStyle name="Normal 2 33 58" xfId="10947"/>
    <cellStyle name="Normal 2 33 59" xfId="11173"/>
    <cellStyle name="Normal 2 33 6" xfId="1092"/>
    <cellStyle name="Normal 2 33 60" xfId="11399"/>
    <cellStyle name="Normal 2 33 61" xfId="11625"/>
    <cellStyle name="Normal 2 33 62" xfId="11851"/>
    <cellStyle name="Normal 2 33 63" xfId="12077"/>
    <cellStyle name="Normal 2 33 64" xfId="12303"/>
    <cellStyle name="Normal 2 33 65" xfId="12529"/>
    <cellStyle name="Normal 2 33 66" xfId="12755"/>
    <cellStyle name="Normal 2 33 67" xfId="12981"/>
    <cellStyle name="Normal 2 33 68" xfId="13207"/>
    <cellStyle name="Normal 2 33 69" xfId="13433"/>
    <cellStyle name="Normal 2 33 7" xfId="1241"/>
    <cellStyle name="Normal 2 33 70" xfId="13659"/>
    <cellStyle name="Normal 2 33 71" xfId="13885"/>
    <cellStyle name="Normal 2 33 72" xfId="14111"/>
    <cellStyle name="Normal 2 33 73" xfId="14337"/>
    <cellStyle name="Normal 2 33 74" xfId="14563"/>
    <cellStyle name="Normal 2 33 75" xfId="14789"/>
    <cellStyle name="Normal 2 33 76" xfId="15015"/>
    <cellStyle name="Normal 2 33 77" xfId="15241"/>
    <cellStyle name="Normal 2 33 78" xfId="15467"/>
    <cellStyle name="Normal 2 33 79" xfId="15693"/>
    <cellStyle name="Normal 2 33 8" xfId="1390"/>
    <cellStyle name="Normal 2 33 80" xfId="15917"/>
    <cellStyle name="Normal 2 33 81" xfId="16141"/>
    <cellStyle name="Normal 2 33 82" xfId="16363"/>
    <cellStyle name="Normal 2 33 83" xfId="16582"/>
    <cellStyle name="Normal 2 33 84" xfId="16793"/>
    <cellStyle name="Normal 2 33 85" xfId="16988"/>
    <cellStyle name="Normal 2 33 86" xfId="17153"/>
    <cellStyle name="Normal 2 33 9" xfId="1539"/>
    <cellStyle name="Normal 2 34" xfId="93"/>
    <cellStyle name="Normal 2 34 10" xfId="1434"/>
    <cellStyle name="Normal 2 34 11" xfId="1583"/>
    <cellStyle name="Normal 2 34 12" xfId="1732"/>
    <cellStyle name="Normal 2 34 13" xfId="1881"/>
    <cellStyle name="Normal 2 34 14" xfId="2030"/>
    <cellStyle name="Normal 2 34 15" xfId="2179"/>
    <cellStyle name="Normal 2 34 16" xfId="2328"/>
    <cellStyle name="Normal 2 34 17" xfId="2477"/>
    <cellStyle name="Normal 2 34 18" xfId="2626"/>
    <cellStyle name="Normal 2 34 19" xfId="2775"/>
    <cellStyle name="Normal 2 34 2" xfId="279"/>
    <cellStyle name="Normal 2 34 20" xfId="2924"/>
    <cellStyle name="Normal 2 34 21" xfId="3072"/>
    <cellStyle name="Normal 2 34 22" xfId="3221"/>
    <cellStyle name="Normal 2 34 23" xfId="3370"/>
    <cellStyle name="Normal 2 34 24" xfId="3519"/>
    <cellStyle name="Normal 2 34 25" xfId="3667"/>
    <cellStyle name="Normal 2 34 26" xfId="3814"/>
    <cellStyle name="Normal 2 34 27" xfId="3958"/>
    <cellStyle name="Normal 2 34 28" xfId="4295"/>
    <cellStyle name="Normal 2 34 29" xfId="4223"/>
    <cellStyle name="Normal 2 34 3" xfId="552"/>
    <cellStyle name="Normal 2 34 30" xfId="4621"/>
    <cellStyle name="Normal 2 34 31" xfId="4847"/>
    <cellStyle name="Normal 2 34 32" xfId="5073"/>
    <cellStyle name="Normal 2 34 33" xfId="5299"/>
    <cellStyle name="Normal 2 34 34" xfId="5525"/>
    <cellStyle name="Normal 2 34 35" xfId="5751"/>
    <cellStyle name="Normal 2 34 36" xfId="5977"/>
    <cellStyle name="Normal 2 34 37" xfId="6203"/>
    <cellStyle name="Normal 2 34 38" xfId="6429"/>
    <cellStyle name="Normal 2 34 39" xfId="6655"/>
    <cellStyle name="Normal 2 34 4" xfId="353"/>
    <cellStyle name="Normal 2 34 40" xfId="6881"/>
    <cellStyle name="Normal 2 34 41" xfId="7107"/>
    <cellStyle name="Normal 2 34 42" xfId="7333"/>
    <cellStyle name="Normal 2 34 43" xfId="7559"/>
    <cellStyle name="Normal 2 34 44" xfId="7785"/>
    <cellStyle name="Normal 2 34 45" xfId="8011"/>
    <cellStyle name="Normal 2 34 46" xfId="8237"/>
    <cellStyle name="Normal 2 34 47" xfId="8463"/>
    <cellStyle name="Normal 2 34 48" xfId="8687"/>
    <cellStyle name="Normal 2 34 49" xfId="8911"/>
    <cellStyle name="Normal 2 34 5" xfId="596"/>
    <cellStyle name="Normal 2 34 50" xfId="9133"/>
    <cellStyle name="Normal 2 34 51" xfId="9352"/>
    <cellStyle name="Normal 2 34 52" xfId="9563"/>
    <cellStyle name="Normal 2 34 53" xfId="9758"/>
    <cellStyle name="Normal 2 34 54" xfId="9922"/>
    <cellStyle name="Normal 2 34 55" xfId="10271"/>
    <cellStyle name="Normal 2 34 56" xfId="10497"/>
    <cellStyle name="Normal 2 34 57" xfId="10723"/>
    <cellStyle name="Normal 2 34 58" xfId="10949"/>
    <cellStyle name="Normal 2 34 59" xfId="11175"/>
    <cellStyle name="Normal 2 34 6" xfId="838"/>
    <cellStyle name="Normal 2 34 60" xfId="11401"/>
    <cellStyle name="Normal 2 34 61" xfId="11627"/>
    <cellStyle name="Normal 2 34 62" xfId="11853"/>
    <cellStyle name="Normal 2 34 63" xfId="12079"/>
    <cellStyle name="Normal 2 34 64" xfId="12305"/>
    <cellStyle name="Normal 2 34 65" xfId="12531"/>
    <cellStyle name="Normal 2 34 66" xfId="12757"/>
    <cellStyle name="Normal 2 34 67" xfId="12983"/>
    <cellStyle name="Normal 2 34 68" xfId="13209"/>
    <cellStyle name="Normal 2 34 69" xfId="13435"/>
    <cellStyle name="Normal 2 34 7" xfId="987"/>
    <cellStyle name="Normal 2 34 70" xfId="13661"/>
    <cellStyle name="Normal 2 34 71" xfId="13887"/>
    <cellStyle name="Normal 2 34 72" xfId="14113"/>
    <cellStyle name="Normal 2 34 73" xfId="14339"/>
    <cellStyle name="Normal 2 34 74" xfId="14565"/>
    <cellStyle name="Normal 2 34 75" xfId="14791"/>
    <cellStyle name="Normal 2 34 76" xfId="15017"/>
    <cellStyle name="Normal 2 34 77" xfId="15243"/>
    <cellStyle name="Normal 2 34 78" xfId="15469"/>
    <cellStyle name="Normal 2 34 79" xfId="15695"/>
    <cellStyle name="Normal 2 34 8" xfId="1136"/>
    <cellStyle name="Normal 2 34 80" xfId="15919"/>
    <cellStyle name="Normal 2 34 81" xfId="16143"/>
    <cellStyle name="Normal 2 34 82" xfId="16365"/>
    <cellStyle name="Normal 2 34 83" xfId="16584"/>
    <cellStyle name="Normal 2 34 84" xfId="16795"/>
    <cellStyle name="Normal 2 34 85" xfId="16990"/>
    <cellStyle name="Normal 2 34 86" xfId="17154"/>
    <cellStyle name="Normal 2 34 9" xfId="1285"/>
    <cellStyle name="Normal 2 35" xfId="94"/>
    <cellStyle name="Normal 2 35 10" xfId="1687"/>
    <cellStyle name="Normal 2 35 11" xfId="1836"/>
    <cellStyle name="Normal 2 35 12" xfId="1985"/>
    <cellStyle name="Normal 2 35 13" xfId="2134"/>
    <cellStyle name="Normal 2 35 14" xfId="2283"/>
    <cellStyle name="Normal 2 35 15" xfId="2432"/>
    <cellStyle name="Normal 2 35 16" xfId="2581"/>
    <cellStyle name="Normal 2 35 17" xfId="2730"/>
    <cellStyle name="Normal 2 35 18" xfId="2879"/>
    <cellStyle name="Normal 2 35 19" xfId="3028"/>
    <cellStyle name="Normal 2 35 2" xfId="280"/>
    <cellStyle name="Normal 2 35 20" xfId="3176"/>
    <cellStyle name="Normal 2 35 21" xfId="3325"/>
    <cellStyle name="Normal 2 35 22" xfId="3474"/>
    <cellStyle name="Normal 2 35 23" xfId="3622"/>
    <cellStyle name="Normal 2 35 24" xfId="3769"/>
    <cellStyle name="Normal 2 35 25" xfId="3915"/>
    <cellStyle name="Normal 2 35 26" xfId="4055"/>
    <cellStyle name="Normal 2 35 27" xfId="4186"/>
    <cellStyle name="Normal 2 35 28" xfId="4100"/>
    <cellStyle name="Normal 2 35 29" xfId="4368"/>
    <cellStyle name="Normal 2 35 3" xfId="554"/>
    <cellStyle name="Normal 2 35 30" xfId="4623"/>
    <cellStyle name="Normal 2 35 31" xfId="4849"/>
    <cellStyle name="Normal 2 35 32" xfId="5075"/>
    <cellStyle name="Normal 2 35 33" xfId="5301"/>
    <cellStyle name="Normal 2 35 34" xfId="5527"/>
    <cellStyle name="Normal 2 35 35" xfId="5753"/>
    <cellStyle name="Normal 2 35 36" xfId="5979"/>
    <cellStyle name="Normal 2 35 37" xfId="6205"/>
    <cellStyle name="Normal 2 35 38" xfId="6431"/>
    <cellStyle name="Normal 2 35 39" xfId="6657"/>
    <cellStyle name="Normal 2 35 4" xfId="351"/>
    <cellStyle name="Normal 2 35 40" xfId="6883"/>
    <cellStyle name="Normal 2 35 41" xfId="7109"/>
    <cellStyle name="Normal 2 35 42" xfId="7335"/>
    <cellStyle name="Normal 2 35 43" xfId="7561"/>
    <cellStyle name="Normal 2 35 44" xfId="7787"/>
    <cellStyle name="Normal 2 35 45" xfId="8013"/>
    <cellStyle name="Normal 2 35 46" xfId="8239"/>
    <cellStyle name="Normal 2 35 47" xfId="8465"/>
    <cellStyle name="Normal 2 35 48" xfId="8689"/>
    <cellStyle name="Normal 2 35 49" xfId="8913"/>
    <cellStyle name="Normal 2 35 5" xfId="942"/>
    <cellStyle name="Normal 2 35 50" xfId="9135"/>
    <cellStyle name="Normal 2 35 51" xfId="9354"/>
    <cellStyle name="Normal 2 35 52" xfId="9564"/>
    <cellStyle name="Normal 2 35 53" xfId="9759"/>
    <cellStyle name="Normal 2 35 54" xfId="9923"/>
    <cellStyle name="Normal 2 35 55" xfId="10273"/>
    <cellStyle name="Normal 2 35 56" xfId="10499"/>
    <cellStyle name="Normal 2 35 57" xfId="10725"/>
    <cellStyle name="Normal 2 35 58" xfId="10951"/>
    <cellStyle name="Normal 2 35 59" xfId="11177"/>
    <cellStyle name="Normal 2 35 6" xfId="1091"/>
    <cellStyle name="Normal 2 35 60" xfId="11403"/>
    <cellStyle name="Normal 2 35 61" xfId="11629"/>
    <cellStyle name="Normal 2 35 62" xfId="11855"/>
    <cellStyle name="Normal 2 35 63" xfId="12081"/>
    <cellStyle name="Normal 2 35 64" xfId="12307"/>
    <cellStyle name="Normal 2 35 65" xfId="12533"/>
    <cellStyle name="Normal 2 35 66" xfId="12759"/>
    <cellStyle name="Normal 2 35 67" xfId="12985"/>
    <cellStyle name="Normal 2 35 68" xfId="13211"/>
    <cellStyle name="Normal 2 35 69" xfId="13437"/>
    <cellStyle name="Normal 2 35 7" xfId="1240"/>
    <cellStyle name="Normal 2 35 70" xfId="13663"/>
    <cellStyle name="Normal 2 35 71" xfId="13889"/>
    <cellStyle name="Normal 2 35 72" xfId="14115"/>
    <cellStyle name="Normal 2 35 73" xfId="14341"/>
    <cellStyle name="Normal 2 35 74" xfId="14567"/>
    <cellStyle name="Normal 2 35 75" xfId="14793"/>
    <cellStyle name="Normal 2 35 76" xfId="15019"/>
    <cellStyle name="Normal 2 35 77" xfId="15245"/>
    <cellStyle name="Normal 2 35 78" xfId="15471"/>
    <cellStyle name="Normal 2 35 79" xfId="15697"/>
    <cellStyle name="Normal 2 35 8" xfId="1389"/>
    <cellStyle name="Normal 2 35 80" xfId="15921"/>
    <cellStyle name="Normal 2 35 81" xfId="16145"/>
    <cellStyle name="Normal 2 35 82" xfId="16367"/>
    <cellStyle name="Normal 2 35 83" xfId="16586"/>
    <cellStyle name="Normal 2 35 84" xfId="16796"/>
    <cellStyle name="Normal 2 35 85" xfId="16991"/>
    <cellStyle name="Normal 2 35 86" xfId="17155"/>
    <cellStyle name="Normal 2 35 9" xfId="1538"/>
    <cellStyle name="Normal 2 36" xfId="95"/>
    <cellStyle name="Normal 2 36 10" xfId="1438"/>
    <cellStyle name="Normal 2 36 11" xfId="1587"/>
    <cellStyle name="Normal 2 36 12" xfId="1736"/>
    <cellStyle name="Normal 2 36 13" xfId="1885"/>
    <cellStyle name="Normal 2 36 14" xfId="2034"/>
    <cellStyle name="Normal 2 36 15" xfId="2183"/>
    <cellStyle name="Normal 2 36 16" xfId="2332"/>
    <cellStyle name="Normal 2 36 17" xfId="2481"/>
    <cellStyle name="Normal 2 36 18" xfId="2630"/>
    <cellStyle name="Normal 2 36 19" xfId="2779"/>
    <cellStyle name="Normal 2 36 2" xfId="281"/>
    <cellStyle name="Normal 2 36 20" xfId="2928"/>
    <cellStyle name="Normal 2 36 21" xfId="3076"/>
    <cellStyle name="Normal 2 36 22" xfId="3225"/>
    <cellStyle name="Normal 2 36 23" xfId="3374"/>
    <cellStyle name="Normal 2 36 24" xfId="3523"/>
    <cellStyle name="Normal 2 36 25" xfId="3671"/>
    <cellStyle name="Normal 2 36 26" xfId="3818"/>
    <cellStyle name="Normal 2 36 27" xfId="3962"/>
    <cellStyle name="Normal 2 36 28" xfId="4294"/>
    <cellStyle name="Normal 2 36 29" xfId="4227"/>
    <cellStyle name="Normal 2 36 3" xfId="556"/>
    <cellStyle name="Normal 2 36 30" xfId="4625"/>
    <cellStyle name="Normal 2 36 31" xfId="4851"/>
    <cellStyle name="Normal 2 36 32" xfId="5077"/>
    <cellStyle name="Normal 2 36 33" xfId="5303"/>
    <cellStyle name="Normal 2 36 34" xfId="5529"/>
    <cellStyle name="Normal 2 36 35" xfId="5755"/>
    <cellStyle name="Normal 2 36 36" xfId="5981"/>
    <cellStyle name="Normal 2 36 37" xfId="6207"/>
    <cellStyle name="Normal 2 36 38" xfId="6433"/>
    <cellStyle name="Normal 2 36 39" xfId="6659"/>
    <cellStyle name="Normal 2 36 4" xfId="349"/>
    <cellStyle name="Normal 2 36 40" xfId="6885"/>
    <cellStyle name="Normal 2 36 41" xfId="7111"/>
    <cellStyle name="Normal 2 36 42" xfId="7337"/>
    <cellStyle name="Normal 2 36 43" xfId="7563"/>
    <cellStyle name="Normal 2 36 44" xfId="7789"/>
    <cellStyle name="Normal 2 36 45" xfId="8015"/>
    <cellStyle name="Normal 2 36 46" xfId="8241"/>
    <cellStyle name="Normal 2 36 47" xfId="8467"/>
    <cellStyle name="Normal 2 36 48" xfId="8691"/>
    <cellStyle name="Normal 2 36 49" xfId="8915"/>
    <cellStyle name="Normal 2 36 5" xfId="600"/>
    <cellStyle name="Normal 2 36 50" xfId="9137"/>
    <cellStyle name="Normal 2 36 51" xfId="9356"/>
    <cellStyle name="Normal 2 36 52" xfId="9566"/>
    <cellStyle name="Normal 2 36 53" xfId="9761"/>
    <cellStyle name="Normal 2 36 54" xfId="9924"/>
    <cellStyle name="Normal 2 36 55" xfId="10275"/>
    <cellStyle name="Normal 2 36 56" xfId="10501"/>
    <cellStyle name="Normal 2 36 57" xfId="10727"/>
    <cellStyle name="Normal 2 36 58" xfId="10953"/>
    <cellStyle name="Normal 2 36 59" xfId="11179"/>
    <cellStyle name="Normal 2 36 6" xfId="842"/>
    <cellStyle name="Normal 2 36 60" xfId="11405"/>
    <cellStyle name="Normal 2 36 61" xfId="11631"/>
    <cellStyle name="Normal 2 36 62" xfId="11857"/>
    <cellStyle name="Normal 2 36 63" xfId="12083"/>
    <cellStyle name="Normal 2 36 64" xfId="12309"/>
    <cellStyle name="Normal 2 36 65" xfId="12535"/>
    <cellStyle name="Normal 2 36 66" xfId="12761"/>
    <cellStyle name="Normal 2 36 67" xfId="12987"/>
    <cellStyle name="Normal 2 36 68" xfId="13213"/>
    <cellStyle name="Normal 2 36 69" xfId="13439"/>
    <cellStyle name="Normal 2 36 7" xfId="991"/>
    <cellStyle name="Normal 2 36 70" xfId="13665"/>
    <cellStyle name="Normal 2 36 71" xfId="13891"/>
    <cellStyle name="Normal 2 36 72" xfId="14117"/>
    <cellStyle name="Normal 2 36 73" xfId="14343"/>
    <cellStyle name="Normal 2 36 74" xfId="14569"/>
    <cellStyle name="Normal 2 36 75" xfId="14795"/>
    <cellStyle name="Normal 2 36 76" xfId="15021"/>
    <cellStyle name="Normal 2 36 77" xfId="15247"/>
    <cellStyle name="Normal 2 36 78" xfId="15473"/>
    <cellStyle name="Normal 2 36 79" xfId="15699"/>
    <cellStyle name="Normal 2 36 8" xfId="1140"/>
    <cellStyle name="Normal 2 36 80" xfId="15923"/>
    <cellStyle name="Normal 2 36 81" xfId="16147"/>
    <cellStyle name="Normal 2 36 82" xfId="16369"/>
    <cellStyle name="Normal 2 36 83" xfId="16588"/>
    <cellStyle name="Normal 2 36 84" xfId="16798"/>
    <cellStyle name="Normal 2 36 85" xfId="16993"/>
    <cellStyle name="Normal 2 36 86" xfId="17156"/>
    <cellStyle name="Normal 2 36 9" xfId="1289"/>
    <cellStyle name="Normal 2 37" xfId="96"/>
    <cellStyle name="Normal 2 37 10" xfId="1686"/>
    <cellStyle name="Normal 2 37 11" xfId="1835"/>
    <cellStyle name="Normal 2 37 12" xfId="1984"/>
    <cellStyle name="Normal 2 37 13" xfId="2133"/>
    <cellStyle name="Normal 2 37 14" xfId="2282"/>
    <cellStyle name="Normal 2 37 15" xfId="2431"/>
    <cellStyle name="Normal 2 37 16" xfId="2580"/>
    <cellStyle name="Normal 2 37 17" xfId="2729"/>
    <cellStyle name="Normal 2 37 18" xfId="2878"/>
    <cellStyle name="Normal 2 37 19" xfId="3027"/>
    <cellStyle name="Normal 2 37 2" xfId="282"/>
    <cellStyle name="Normal 2 37 20" xfId="3175"/>
    <cellStyle name="Normal 2 37 21" xfId="3324"/>
    <cellStyle name="Normal 2 37 22" xfId="3473"/>
    <cellStyle name="Normal 2 37 23" xfId="3621"/>
    <cellStyle name="Normal 2 37 24" xfId="3768"/>
    <cellStyle name="Normal 2 37 25" xfId="3914"/>
    <cellStyle name="Normal 2 37 26" xfId="4054"/>
    <cellStyle name="Normal 2 37 27" xfId="4185"/>
    <cellStyle name="Normal 2 37 28" xfId="4104"/>
    <cellStyle name="Normal 2 37 29" xfId="4367"/>
    <cellStyle name="Normal 2 37 3" xfId="558"/>
    <cellStyle name="Normal 2 37 30" xfId="4627"/>
    <cellStyle name="Normal 2 37 31" xfId="4853"/>
    <cellStyle name="Normal 2 37 32" xfId="5079"/>
    <cellStyle name="Normal 2 37 33" xfId="5305"/>
    <cellStyle name="Normal 2 37 34" xfId="5531"/>
    <cellStyle name="Normal 2 37 35" xfId="5757"/>
    <cellStyle name="Normal 2 37 36" xfId="5983"/>
    <cellStyle name="Normal 2 37 37" xfId="6209"/>
    <cellStyle name="Normal 2 37 38" xfId="6435"/>
    <cellStyle name="Normal 2 37 39" xfId="6661"/>
    <cellStyle name="Normal 2 37 4" xfId="761"/>
    <cellStyle name="Normal 2 37 40" xfId="6887"/>
    <cellStyle name="Normal 2 37 41" xfId="7113"/>
    <cellStyle name="Normal 2 37 42" xfId="7339"/>
    <cellStyle name="Normal 2 37 43" xfId="7565"/>
    <cellStyle name="Normal 2 37 44" xfId="7791"/>
    <cellStyle name="Normal 2 37 45" xfId="8017"/>
    <cellStyle name="Normal 2 37 46" xfId="8243"/>
    <cellStyle name="Normal 2 37 47" xfId="8469"/>
    <cellStyle name="Normal 2 37 48" xfId="8693"/>
    <cellStyle name="Normal 2 37 49" xfId="8917"/>
    <cellStyle name="Normal 2 37 5" xfId="941"/>
    <cellStyle name="Normal 2 37 50" xfId="9139"/>
    <cellStyle name="Normal 2 37 51" xfId="9358"/>
    <cellStyle name="Normal 2 37 52" xfId="9568"/>
    <cellStyle name="Normal 2 37 53" xfId="9762"/>
    <cellStyle name="Normal 2 37 54" xfId="9925"/>
    <cellStyle name="Normal 2 37 55" xfId="10277"/>
    <cellStyle name="Normal 2 37 56" xfId="10503"/>
    <cellStyle name="Normal 2 37 57" xfId="10729"/>
    <cellStyle name="Normal 2 37 58" xfId="10955"/>
    <cellStyle name="Normal 2 37 59" xfId="11181"/>
    <cellStyle name="Normal 2 37 6" xfId="1090"/>
    <cellStyle name="Normal 2 37 60" xfId="11407"/>
    <cellStyle name="Normal 2 37 61" xfId="11633"/>
    <cellStyle name="Normal 2 37 62" xfId="11859"/>
    <cellStyle name="Normal 2 37 63" xfId="12085"/>
    <cellStyle name="Normal 2 37 64" xfId="12311"/>
    <cellStyle name="Normal 2 37 65" xfId="12537"/>
    <cellStyle name="Normal 2 37 66" xfId="12763"/>
    <cellStyle name="Normal 2 37 67" xfId="12989"/>
    <cellStyle name="Normal 2 37 68" xfId="13215"/>
    <cellStyle name="Normal 2 37 69" xfId="13441"/>
    <cellStyle name="Normal 2 37 7" xfId="1239"/>
    <cellStyle name="Normal 2 37 70" xfId="13667"/>
    <cellStyle name="Normal 2 37 71" xfId="13893"/>
    <cellStyle name="Normal 2 37 72" xfId="14119"/>
    <cellStyle name="Normal 2 37 73" xfId="14345"/>
    <cellStyle name="Normal 2 37 74" xfId="14571"/>
    <cellStyle name="Normal 2 37 75" xfId="14797"/>
    <cellStyle name="Normal 2 37 76" xfId="15023"/>
    <cellStyle name="Normal 2 37 77" xfId="15249"/>
    <cellStyle name="Normal 2 37 78" xfId="15475"/>
    <cellStyle name="Normal 2 37 79" xfId="15701"/>
    <cellStyle name="Normal 2 37 8" xfId="1388"/>
    <cellStyle name="Normal 2 37 80" xfId="15925"/>
    <cellStyle name="Normal 2 37 81" xfId="16149"/>
    <cellStyle name="Normal 2 37 82" xfId="16371"/>
    <cellStyle name="Normal 2 37 83" xfId="16590"/>
    <cellStyle name="Normal 2 37 84" xfId="16800"/>
    <cellStyle name="Normal 2 37 85" xfId="16994"/>
    <cellStyle name="Normal 2 37 86" xfId="17157"/>
    <cellStyle name="Normal 2 37 9" xfId="1537"/>
    <cellStyle name="Normal 2 38" xfId="97"/>
    <cellStyle name="Normal 2 38 10" xfId="1442"/>
    <cellStyle name="Normal 2 38 11" xfId="1591"/>
    <cellStyle name="Normal 2 38 12" xfId="1740"/>
    <cellStyle name="Normal 2 38 13" xfId="1889"/>
    <cellStyle name="Normal 2 38 14" xfId="2038"/>
    <cellStyle name="Normal 2 38 15" xfId="2187"/>
    <cellStyle name="Normal 2 38 16" xfId="2336"/>
    <cellStyle name="Normal 2 38 17" xfId="2485"/>
    <cellStyle name="Normal 2 38 18" xfId="2634"/>
    <cellStyle name="Normal 2 38 19" xfId="2783"/>
    <cellStyle name="Normal 2 38 2" xfId="283"/>
    <cellStyle name="Normal 2 38 20" xfId="2932"/>
    <cellStyle name="Normal 2 38 21" xfId="3080"/>
    <cellStyle name="Normal 2 38 22" xfId="3229"/>
    <cellStyle name="Normal 2 38 23" xfId="3378"/>
    <cellStyle name="Normal 2 38 24" xfId="3527"/>
    <cellStyle name="Normal 2 38 25" xfId="3675"/>
    <cellStyle name="Normal 2 38 26" xfId="3822"/>
    <cellStyle name="Normal 2 38 27" xfId="3966"/>
    <cellStyle name="Normal 2 38 28" xfId="4293"/>
    <cellStyle name="Normal 2 38 29" xfId="4231"/>
    <cellStyle name="Normal 2 38 3" xfId="560"/>
    <cellStyle name="Normal 2 38 30" xfId="4629"/>
    <cellStyle name="Normal 2 38 31" xfId="4855"/>
    <cellStyle name="Normal 2 38 32" xfId="5081"/>
    <cellStyle name="Normal 2 38 33" xfId="5307"/>
    <cellStyle name="Normal 2 38 34" xfId="5533"/>
    <cellStyle name="Normal 2 38 35" xfId="5759"/>
    <cellStyle name="Normal 2 38 36" xfId="5985"/>
    <cellStyle name="Normal 2 38 37" xfId="6211"/>
    <cellStyle name="Normal 2 38 38" xfId="6437"/>
    <cellStyle name="Normal 2 38 39" xfId="6663"/>
    <cellStyle name="Normal 2 38 4" xfId="763"/>
    <cellStyle name="Normal 2 38 40" xfId="6889"/>
    <cellStyle name="Normal 2 38 41" xfId="7115"/>
    <cellStyle name="Normal 2 38 42" xfId="7341"/>
    <cellStyle name="Normal 2 38 43" xfId="7567"/>
    <cellStyle name="Normal 2 38 44" xfId="7793"/>
    <cellStyle name="Normal 2 38 45" xfId="8019"/>
    <cellStyle name="Normal 2 38 46" xfId="8245"/>
    <cellStyle name="Normal 2 38 47" xfId="8471"/>
    <cellStyle name="Normal 2 38 48" xfId="8695"/>
    <cellStyle name="Normal 2 38 49" xfId="8919"/>
    <cellStyle name="Normal 2 38 5" xfId="604"/>
    <cellStyle name="Normal 2 38 50" xfId="9141"/>
    <cellStyle name="Normal 2 38 51" xfId="9360"/>
    <cellStyle name="Normal 2 38 52" xfId="9570"/>
    <cellStyle name="Normal 2 38 53" xfId="9764"/>
    <cellStyle name="Normal 2 38 54" xfId="9926"/>
    <cellStyle name="Normal 2 38 55" xfId="10279"/>
    <cellStyle name="Normal 2 38 56" xfId="10505"/>
    <cellStyle name="Normal 2 38 57" xfId="10731"/>
    <cellStyle name="Normal 2 38 58" xfId="10957"/>
    <cellStyle name="Normal 2 38 59" xfId="11183"/>
    <cellStyle name="Normal 2 38 6" xfId="846"/>
    <cellStyle name="Normal 2 38 60" xfId="11409"/>
    <cellStyle name="Normal 2 38 61" xfId="11635"/>
    <cellStyle name="Normal 2 38 62" xfId="11861"/>
    <cellStyle name="Normal 2 38 63" xfId="12087"/>
    <cellStyle name="Normal 2 38 64" xfId="12313"/>
    <cellStyle name="Normal 2 38 65" xfId="12539"/>
    <cellStyle name="Normal 2 38 66" xfId="12765"/>
    <cellStyle name="Normal 2 38 67" xfId="12991"/>
    <cellStyle name="Normal 2 38 68" xfId="13217"/>
    <cellStyle name="Normal 2 38 69" xfId="13443"/>
    <cellStyle name="Normal 2 38 7" xfId="995"/>
    <cellStyle name="Normal 2 38 70" xfId="13669"/>
    <cellStyle name="Normal 2 38 71" xfId="13895"/>
    <cellStyle name="Normal 2 38 72" xfId="14121"/>
    <cellStyle name="Normal 2 38 73" xfId="14347"/>
    <cellStyle name="Normal 2 38 74" xfId="14573"/>
    <cellStyle name="Normal 2 38 75" xfId="14799"/>
    <cellStyle name="Normal 2 38 76" xfId="15025"/>
    <cellStyle name="Normal 2 38 77" xfId="15251"/>
    <cellStyle name="Normal 2 38 78" xfId="15477"/>
    <cellStyle name="Normal 2 38 79" xfId="15703"/>
    <cellStyle name="Normal 2 38 8" xfId="1144"/>
    <cellStyle name="Normal 2 38 80" xfId="15927"/>
    <cellStyle name="Normal 2 38 81" xfId="16151"/>
    <cellStyle name="Normal 2 38 82" xfId="16373"/>
    <cellStyle name="Normal 2 38 83" xfId="16592"/>
    <cellStyle name="Normal 2 38 84" xfId="16802"/>
    <cellStyle name="Normal 2 38 85" xfId="16996"/>
    <cellStyle name="Normal 2 38 86" xfId="17158"/>
    <cellStyle name="Normal 2 38 9" xfId="1293"/>
    <cellStyle name="Normal 2 39" xfId="98"/>
    <cellStyle name="Normal 2 39 10" xfId="1685"/>
    <cellStyle name="Normal 2 39 11" xfId="1834"/>
    <cellStyle name="Normal 2 39 12" xfId="1983"/>
    <cellStyle name="Normal 2 39 13" xfId="2132"/>
    <cellStyle name="Normal 2 39 14" xfId="2281"/>
    <cellStyle name="Normal 2 39 15" xfId="2430"/>
    <cellStyle name="Normal 2 39 16" xfId="2579"/>
    <cellStyle name="Normal 2 39 17" xfId="2728"/>
    <cellStyle name="Normal 2 39 18" xfId="2877"/>
    <cellStyle name="Normal 2 39 19" xfId="3026"/>
    <cellStyle name="Normal 2 39 2" xfId="284"/>
    <cellStyle name="Normal 2 39 20" xfId="3174"/>
    <cellStyle name="Normal 2 39 21" xfId="3323"/>
    <cellStyle name="Normal 2 39 22" xfId="3472"/>
    <cellStyle name="Normal 2 39 23" xfId="3620"/>
    <cellStyle name="Normal 2 39 24" xfId="3767"/>
    <cellStyle name="Normal 2 39 25" xfId="3913"/>
    <cellStyle name="Normal 2 39 26" xfId="4053"/>
    <cellStyle name="Normal 2 39 27" xfId="4184"/>
    <cellStyle name="Normal 2 39 28" xfId="4108"/>
    <cellStyle name="Normal 2 39 29" xfId="4366"/>
    <cellStyle name="Normal 2 39 3" xfId="562"/>
    <cellStyle name="Normal 2 39 30" xfId="4631"/>
    <cellStyle name="Normal 2 39 31" xfId="4857"/>
    <cellStyle name="Normal 2 39 32" xfId="5083"/>
    <cellStyle name="Normal 2 39 33" xfId="5309"/>
    <cellStyle name="Normal 2 39 34" xfId="5535"/>
    <cellStyle name="Normal 2 39 35" xfId="5761"/>
    <cellStyle name="Normal 2 39 36" xfId="5987"/>
    <cellStyle name="Normal 2 39 37" xfId="6213"/>
    <cellStyle name="Normal 2 39 38" xfId="6439"/>
    <cellStyle name="Normal 2 39 39" xfId="6665"/>
    <cellStyle name="Normal 2 39 4" xfId="765"/>
    <cellStyle name="Normal 2 39 40" xfId="6891"/>
    <cellStyle name="Normal 2 39 41" xfId="7117"/>
    <cellStyle name="Normal 2 39 42" xfId="7343"/>
    <cellStyle name="Normal 2 39 43" xfId="7569"/>
    <cellStyle name="Normal 2 39 44" xfId="7795"/>
    <cellStyle name="Normal 2 39 45" xfId="8021"/>
    <cellStyle name="Normal 2 39 46" xfId="8247"/>
    <cellStyle name="Normal 2 39 47" xfId="8473"/>
    <cellStyle name="Normal 2 39 48" xfId="8697"/>
    <cellStyle name="Normal 2 39 49" xfId="8921"/>
    <cellStyle name="Normal 2 39 5" xfId="940"/>
    <cellStyle name="Normal 2 39 50" xfId="9143"/>
    <cellStyle name="Normal 2 39 51" xfId="9361"/>
    <cellStyle name="Normal 2 39 52" xfId="9571"/>
    <cellStyle name="Normal 2 39 53" xfId="9765"/>
    <cellStyle name="Normal 2 39 54" xfId="9927"/>
    <cellStyle name="Normal 2 39 55" xfId="10281"/>
    <cellStyle name="Normal 2 39 56" xfId="10507"/>
    <cellStyle name="Normal 2 39 57" xfId="10733"/>
    <cellStyle name="Normal 2 39 58" xfId="10959"/>
    <cellStyle name="Normal 2 39 59" xfId="11185"/>
    <cellStyle name="Normal 2 39 6" xfId="1089"/>
    <cellStyle name="Normal 2 39 60" xfId="11411"/>
    <cellStyle name="Normal 2 39 61" xfId="11637"/>
    <cellStyle name="Normal 2 39 62" xfId="11863"/>
    <cellStyle name="Normal 2 39 63" xfId="12089"/>
    <cellStyle name="Normal 2 39 64" xfId="12315"/>
    <cellStyle name="Normal 2 39 65" xfId="12541"/>
    <cellStyle name="Normal 2 39 66" xfId="12767"/>
    <cellStyle name="Normal 2 39 67" xfId="12993"/>
    <cellStyle name="Normal 2 39 68" xfId="13219"/>
    <cellStyle name="Normal 2 39 69" xfId="13445"/>
    <cellStyle name="Normal 2 39 7" xfId="1238"/>
    <cellStyle name="Normal 2 39 70" xfId="13671"/>
    <cellStyle name="Normal 2 39 71" xfId="13897"/>
    <cellStyle name="Normal 2 39 72" xfId="14123"/>
    <cellStyle name="Normal 2 39 73" xfId="14349"/>
    <cellStyle name="Normal 2 39 74" xfId="14575"/>
    <cellStyle name="Normal 2 39 75" xfId="14801"/>
    <cellStyle name="Normal 2 39 76" xfId="15027"/>
    <cellStyle name="Normal 2 39 77" xfId="15253"/>
    <cellStyle name="Normal 2 39 78" xfId="15479"/>
    <cellStyle name="Normal 2 39 79" xfId="15705"/>
    <cellStyle name="Normal 2 39 8" xfId="1387"/>
    <cellStyle name="Normal 2 39 80" xfId="15929"/>
    <cellStyle name="Normal 2 39 81" xfId="16153"/>
    <cellStyle name="Normal 2 39 82" xfId="16375"/>
    <cellStyle name="Normal 2 39 83" xfId="16593"/>
    <cellStyle name="Normal 2 39 84" xfId="16803"/>
    <cellStyle name="Normal 2 39 85" xfId="16997"/>
    <cellStyle name="Normal 2 39 86" xfId="17159"/>
    <cellStyle name="Normal 2 39 9" xfId="1536"/>
    <cellStyle name="Normal 2 4" xfId="99"/>
    <cellStyle name="Normal 2 4 10" xfId="1446"/>
    <cellStyle name="Normal 2 4 11" xfId="1595"/>
    <cellStyle name="Normal 2 4 12" xfId="1744"/>
    <cellStyle name="Normal 2 4 13" xfId="1893"/>
    <cellStyle name="Normal 2 4 14" xfId="2042"/>
    <cellStyle name="Normal 2 4 15" xfId="2191"/>
    <cellStyle name="Normal 2 4 16" xfId="2340"/>
    <cellStyle name="Normal 2 4 17" xfId="2489"/>
    <cellStyle name="Normal 2 4 18" xfId="2638"/>
    <cellStyle name="Normal 2 4 19" xfId="2787"/>
    <cellStyle name="Normal 2 4 2" xfId="100"/>
    <cellStyle name="Normal 2 4 20" xfId="2936"/>
    <cellStyle name="Normal 2 4 21" xfId="3084"/>
    <cellStyle name="Normal 2 4 22" xfId="3233"/>
    <cellStyle name="Normal 2 4 23" xfId="3382"/>
    <cellStyle name="Normal 2 4 24" xfId="3531"/>
    <cellStyle name="Normal 2 4 25" xfId="3679"/>
    <cellStyle name="Normal 2 4 26" xfId="3826"/>
    <cellStyle name="Normal 2 4 27" xfId="3970"/>
    <cellStyle name="Normal 2 4 28" xfId="4292"/>
    <cellStyle name="Normal 2 4 29" xfId="4235"/>
    <cellStyle name="Normal 2 4 3" xfId="564"/>
    <cellStyle name="Normal 2 4 30" xfId="4633"/>
    <cellStyle name="Normal 2 4 31" xfId="4859"/>
    <cellStyle name="Normal 2 4 32" xfId="5085"/>
    <cellStyle name="Normal 2 4 33" xfId="5311"/>
    <cellStyle name="Normal 2 4 34" xfId="5537"/>
    <cellStyle name="Normal 2 4 35" xfId="5763"/>
    <cellStyle name="Normal 2 4 36" xfId="5989"/>
    <cellStyle name="Normal 2 4 37" xfId="6215"/>
    <cellStyle name="Normal 2 4 38" xfId="6441"/>
    <cellStyle name="Normal 2 4 39" xfId="6667"/>
    <cellStyle name="Normal 2 4 4" xfId="767"/>
    <cellStyle name="Normal 2 4 40" xfId="6893"/>
    <cellStyle name="Normal 2 4 41" xfId="7119"/>
    <cellStyle name="Normal 2 4 42" xfId="7345"/>
    <cellStyle name="Normal 2 4 43" xfId="7571"/>
    <cellStyle name="Normal 2 4 44" xfId="7797"/>
    <cellStyle name="Normal 2 4 45" xfId="8023"/>
    <cellStyle name="Normal 2 4 46" xfId="8249"/>
    <cellStyle name="Normal 2 4 47" xfId="8475"/>
    <cellStyle name="Normal 2 4 48" xfId="8699"/>
    <cellStyle name="Normal 2 4 49" xfId="8923"/>
    <cellStyle name="Normal 2 4 5" xfId="608"/>
    <cellStyle name="Normal 2 4 50" xfId="9145"/>
    <cellStyle name="Normal 2 4 51" xfId="9363"/>
    <cellStyle name="Normal 2 4 52" xfId="9573"/>
    <cellStyle name="Normal 2 4 53" xfId="9767"/>
    <cellStyle name="Normal 2 4 54" xfId="9928"/>
    <cellStyle name="Normal 2 4 55" xfId="10283"/>
    <cellStyle name="Normal 2 4 56" xfId="10509"/>
    <cellStyle name="Normal 2 4 57" xfId="10735"/>
    <cellStyle name="Normal 2 4 58" xfId="10961"/>
    <cellStyle name="Normal 2 4 59" xfId="11187"/>
    <cellStyle name="Normal 2 4 6" xfId="850"/>
    <cellStyle name="Normal 2 4 60" xfId="11413"/>
    <cellStyle name="Normal 2 4 61" xfId="11639"/>
    <cellStyle name="Normal 2 4 62" xfId="11865"/>
    <cellStyle name="Normal 2 4 63" xfId="12091"/>
    <cellStyle name="Normal 2 4 64" xfId="12317"/>
    <cellStyle name="Normal 2 4 65" xfId="12543"/>
    <cellStyle name="Normal 2 4 66" xfId="12769"/>
    <cellStyle name="Normal 2 4 67" xfId="12995"/>
    <cellStyle name="Normal 2 4 68" xfId="13221"/>
    <cellStyle name="Normal 2 4 69" xfId="13447"/>
    <cellStyle name="Normal 2 4 7" xfId="999"/>
    <cellStyle name="Normal 2 4 70" xfId="13673"/>
    <cellStyle name="Normal 2 4 71" xfId="13899"/>
    <cellStyle name="Normal 2 4 72" xfId="14125"/>
    <cellStyle name="Normal 2 4 73" xfId="14351"/>
    <cellStyle name="Normal 2 4 74" xfId="14577"/>
    <cellStyle name="Normal 2 4 75" xfId="14803"/>
    <cellStyle name="Normal 2 4 76" xfId="15029"/>
    <cellStyle name="Normal 2 4 77" xfId="15255"/>
    <cellStyle name="Normal 2 4 78" xfId="15481"/>
    <cellStyle name="Normal 2 4 79" xfId="15707"/>
    <cellStyle name="Normal 2 4 8" xfId="1148"/>
    <cellStyle name="Normal 2 4 80" xfId="15931"/>
    <cellStyle name="Normal 2 4 81" xfId="16155"/>
    <cellStyle name="Normal 2 4 82" xfId="16377"/>
    <cellStyle name="Normal 2 4 83" xfId="16595"/>
    <cellStyle name="Normal 2 4 84" xfId="16805"/>
    <cellStyle name="Normal 2 4 85" xfId="16999"/>
    <cellStyle name="Normal 2 4 86" xfId="17160"/>
    <cellStyle name="Normal 2 4 9" xfId="1297"/>
    <cellStyle name="Normal 2 40" xfId="680"/>
    <cellStyle name="Normal 2 40 2" xfId="734"/>
    <cellStyle name="Normal 2 5" xfId="101"/>
    <cellStyle name="Normal 2 5 10" xfId="1684"/>
    <cellStyle name="Normal 2 5 11" xfId="1833"/>
    <cellStyle name="Normal 2 5 12" xfId="1982"/>
    <cellStyle name="Normal 2 5 13" xfId="2131"/>
    <cellStyle name="Normal 2 5 14" xfId="2280"/>
    <cellStyle name="Normal 2 5 15" xfId="2429"/>
    <cellStyle name="Normal 2 5 16" xfId="2578"/>
    <cellStyle name="Normal 2 5 17" xfId="2727"/>
    <cellStyle name="Normal 2 5 18" xfId="2876"/>
    <cellStyle name="Normal 2 5 19" xfId="3025"/>
    <cellStyle name="Normal 2 5 2" xfId="102"/>
    <cellStyle name="Normal 2 5 20" xfId="3173"/>
    <cellStyle name="Normal 2 5 21" xfId="3322"/>
    <cellStyle name="Normal 2 5 22" xfId="3471"/>
    <cellStyle name="Normal 2 5 23" xfId="3619"/>
    <cellStyle name="Normal 2 5 24" xfId="3766"/>
    <cellStyle name="Normal 2 5 25" xfId="3912"/>
    <cellStyle name="Normal 2 5 26" xfId="4052"/>
    <cellStyle name="Normal 2 5 27" xfId="4183"/>
    <cellStyle name="Normal 2 5 28" xfId="4112"/>
    <cellStyle name="Normal 2 5 29" xfId="4365"/>
    <cellStyle name="Normal 2 5 3" xfId="566"/>
    <cellStyle name="Normal 2 5 30" xfId="4635"/>
    <cellStyle name="Normal 2 5 31" xfId="4861"/>
    <cellStyle name="Normal 2 5 32" xfId="5087"/>
    <cellStyle name="Normal 2 5 33" xfId="5313"/>
    <cellStyle name="Normal 2 5 34" xfId="5539"/>
    <cellStyle name="Normal 2 5 35" xfId="5765"/>
    <cellStyle name="Normal 2 5 36" xfId="5991"/>
    <cellStyle name="Normal 2 5 37" xfId="6217"/>
    <cellStyle name="Normal 2 5 38" xfId="6443"/>
    <cellStyle name="Normal 2 5 39" xfId="6669"/>
    <cellStyle name="Normal 2 5 4" xfId="769"/>
    <cellStyle name="Normal 2 5 40" xfId="6895"/>
    <cellStyle name="Normal 2 5 41" xfId="7121"/>
    <cellStyle name="Normal 2 5 42" xfId="7347"/>
    <cellStyle name="Normal 2 5 43" xfId="7573"/>
    <cellStyle name="Normal 2 5 44" xfId="7799"/>
    <cellStyle name="Normal 2 5 45" xfId="8025"/>
    <cellStyle name="Normal 2 5 46" xfId="8251"/>
    <cellStyle name="Normal 2 5 47" xfId="8477"/>
    <cellStyle name="Normal 2 5 48" xfId="8701"/>
    <cellStyle name="Normal 2 5 49" xfId="8925"/>
    <cellStyle name="Normal 2 5 5" xfId="939"/>
    <cellStyle name="Normal 2 5 50" xfId="9147"/>
    <cellStyle name="Normal 2 5 51" xfId="9365"/>
    <cellStyle name="Normal 2 5 52" xfId="9575"/>
    <cellStyle name="Normal 2 5 53" xfId="9768"/>
    <cellStyle name="Normal 2 5 54" xfId="9929"/>
    <cellStyle name="Normal 2 5 55" xfId="10285"/>
    <cellStyle name="Normal 2 5 56" xfId="10511"/>
    <cellStyle name="Normal 2 5 57" xfId="10737"/>
    <cellStyle name="Normal 2 5 58" xfId="10963"/>
    <cellStyle name="Normal 2 5 59" xfId="11189"/>
    <cellStyle name="Normal 2 5 6" xfId="1088"/>
    <cellStyle name="Normal 2 5 60" xfId="11415"/>
    <cellStyle name="Normal 2 5 61" xfId="11641"/>
    <cellStyle name="Normal 2 5 62" xfId="11867"/>
    <cellStyle name="Normal 2 5 63" xfId="12093"/>
    <cellStyle name="Normal 2 5 64" xfId="12319"/>
    <cellStyle name="Normal 2 5 65" xfId="12545"/>
    <cellStyle name="Normal 2 5 66" xfId="12771"/>
    <cellStyle name="Normal 2 5 67" xfId="12997"/>
    <cellStyle name="Normal 2 5 68" xfId="13223"/>
    <cellStyle name="Normal 2 5 69" xfId="13449"/>
    <cellStyle name="Normal 2 5 7" xfId="1237"/>
    <cellStyle name="Normal 2 5 70" xfId="13675"/>
    <cellStyle name="Normal 2 5 71" xfId="13901"/>
    <cellStyle name="Normal 2 5 72" xfId="14127"/>
    <cellStyle name="Normal 2 5 73" xfId="14353"/>
    <cellStyle name="Normal 2 5 74" xfId="14579"/>
    <cellStyle name="Normal 2 5 75" xfId="14805"/>
    <cellStyle name="Normal 2 5 76" xfId="15031"/>
    <cellStyle name="Normal 2 5 77" xfId="15257"/>
    <cellStyle name="Normal 2 5 78" xfId="15483"/>
    <cellStyle name="Normal 2 5 79" xfId="15709"/>
    <cellStyle name="Normal 2 5 8" xfId="1386"/>
    <cellStyle name="Normal 2 5 80" xfId="15933"/>
    <cellStyle name="Normal 2 5 81" xfId="16157"/>
    <cellStyle name="Normal 2 5 82" xfId="16379"/>
    <cellStyle name="Normal 2 5 83" xfId="16597"/>
    <cellStyle name="Normal 2 5 84" xfId="16807"/>
    <cellStyle name="Normal 2 5 85" xfId="17000"/>
    <cellStyle name="Normal 2 5 86" xfId="17161"/>
    <cellStyle name="Normal 2 5 9" xfId="1535"/>
    <cellStyle name="Normal 2 6" xfId="103"/>
    <cellStyle name="Normal 2 6 10" xfId="1450"/>
    <cellStyle name="Normal 2 6 11" xfId="1599"/>
    <cellStyle name="Normal 2 6 12" xfId="1748"/>
    <cellStyle name="Normal 2 6 13" xfId="1897"/>
    <cellStyle name="Normal 2 6 14" xfId="2046"/>
    <cellStyle name="Normal 2 6 15" xfId="2195"/>
    <cellStyle name="Normal 2 6 16" xfId="2344"/>
    <cellStyle name="Normal 2 6 17" xfId="2493"/>
    <cellStyle name="Normal 2 6 18" xfId="2642"/>
    <cellStyle name="Normal 2 6 19" xfId="2791"/>
    <cellStyle name="Normal 2 6 2" xfId="104"/>
    <cellStyle name="Normal 2 6 20" xfId="2940"/>
    <cellStyle name="Normal 2 6 21" xfId="3088"/>
    <cellStyle name="Normal 2 6 22" xfId="3237"/>
    <cellStyle name="Normal 2 6 23" xfId="3386"/>
    <cellStyle name="Normal 2 6 24" xfId="3535"/>
    <cellStyle name="Normal 2 6 25" xfId="3683"/>
    <cellStyle name="Normal 2 6 26" xfId="3830"/>
    <cellStyle name="Normal 2 6 27" xfId="3974"/>
    <cellStyle name="Normal 2 6 28" xfId="4291"/>
    <cellStyle name="Normal 2 6 29" xfId="4239"/>
    <cellStyle name="Normal 2 6 3" xfId="568"/>
    <cellStyle name="Normal 2 6 30" xfId="4637"/>
    <cellStyle name="Normal 2 6 31" xfId="4863"/>
    <cellStyle name="Normal 2 6 32" xfId="5089"/>
    <cellStyle name="Normal 2 6 33" xfId="5315"/>
    <cellStyle name="Normal 2 6 34" xfId="5541"/>
    <cellStyle name="Normal 2 6 35" xfId="5767"/>
    <cellStyle name="Normal 2 6 36" xfId="5993"/>
    <cellStyle name="Normal 2 6 37" xfId="6219"/>
    <cellStyle name="Normal 2 6 38" xfId="6445"/>
    <cellStyle name="Normal 2 6 39" xfId="6671"/>
    <cellStyle name="Normal 2 6 4" xfId="771"/>
    <cellStyle name="Normal 2 6 40" xfId="6897"/>
    <cellStyle name="Normal 2 6 41" xfId="7123"/>
    <cellStyle name="Normal 2 6 42" xfId="7349"/>
    <cellStyle name="Normal 2 6 43" xfId="7575"/>
    <cellStyle name="Normal 2 6 44" xfId="7801"/>
    <cellStyle name="Normal 2 6 45" xfId="8027"/>
    <cellStyle name="Normal 2 6 46" xfId="8253"/>
    <cellStyle name="Normal 2 6 47" xfId="8479"/>
    <cellStyle name="Normal 2 6 48" xfId="8703"/>
    <cellStyle name="Normal 2 6 49" xfId="8927"/>
    <cellStyle name="Normal 2 6 5" xfId="612"/>
    <cellStyle name="Normal 2 6 50" xfId="9149"/>
    <cellStyle name="Normal 2 6 51" xfId="9367"/>
    <cellStyle name="Normal 2 6 52" xfId="9577"/>
    <cellStyle name="Normal 2 6 53" xfId="9770"/>
    <cellStyle name="Normal 2 6 54" xfId="9930"/>
    <cellStyle name="Normal 2 6 55" xfId="10287"/>
    <cellStyle name="Normal 2 6 56" xfId="10513"/>
    <cellStyle name="Normal 2 6 57" xfId="10739"/>
    <cellStyle name="Normal 2 6 58" xfId="10965"/>
    <cellStyle name="Normal 2 6 59" xfId="11191"/>
    <cellStyle name="Normal 2 6 6" xfId="854"/>
    <cellStyle name="Normal 2 6 60" xfId="11417"/>
    <cellStyle name="Normal 2 6 61" xfId="11643"/>
    <cellStyle name="Normal 2 6 62" xfId="11869"/>
    <cellStyle name="Normal 2 6 63" xfId="12095"/>
    <cellStyle name="Normal 2 6 64" xfId="12321"/>
    <cellStyle name="Normal 2 6 65" xfId="12547"/>
    <cellStyle name="Normal 2 6 66" xfId="12773"/>
    <cellStyle name="Normal 2 6 67" xfId="12999"/>
    <cellStyle name="Normal 2 6 68" xfId="13225"/>
    <cellStyle name="Normal 2 6 69" xfId="13451"/>
    <cellStyle name="Normal 2 6 7" xfId="1003"/>
    <cellStyle name="Normal 2 6 70" xfId="13677"/>
    <cellStyle name="Normal 2 6 71" xfId="13903"/>
    <cellStyle name="Normal 2 6 72" xfId="14129"/>
    <cellStyle name="Normal 2 6 73" xfId="14355"/>
    <cellStyle name="Normal 2 6 74" xfId="14581"/>
    <cellStyle name="Normal 2 6 75" xfId="14807"/>
    <cellStyle name="Normal 2 6 76" xfId="15033"/>
    <cellStyle name="Normal 2 6 77" xfId="15259"/>
    <cellStyle name="Normal 2 6 78" xfId="15485"/>
    <cellStyle name="Normal 2 6 79" xfId="15711"/>
    <cellStyle name="Normal 2 6 8" xfId="1152"/>
    <cellStyle name="Normal 2 6 80" xfId="15935"/>
    <cellStyle name="Normal 2 6 81" xfId="16159"/>
    <cellStyle name="Normal 2 6 82" xfId="16381"/>
    <cellStyle name="Normal 2 6 83" xfId="16599"/>
    <cellStyle name="Normal 2 6 84" xfId="16809"/>
    <cellStyle name="Normal 2 6 85" xfId="17002"/>
    <cellStyle name="Normal 2 6 86" xfId="17162"/>
    <cellStyle name="Normal 2 6 9" xfId="1301"/>
    <cellStyle name="Normal 2 7" xfId="105"/>
    <cellStyle name="Normal 2 7 10" xfId="1683"/>
    <cellStyle name="Normal 2 7 11" xfId="1832"/>
    <cellStyle name="Normal 2 7 12" xfId="1981"/>
    <cellStyle name="Normal 2 7 13" xfId="2130"/>
    <cellStyle name="Normal 2 7 14" xfId="2279"/>
    <cellStyle name="Normal 2 7 15" xfId="2428"/>
    <cellStyle name="Normal 2 7 16" xfId="2577"/>
    <cellStyle name="Normal 2 7 17" xfId="2726"/>
    <cellStyle name="Normal 2 7 18" xfId="2875"/>
    <cellStyle name="Normal 2 7 19" xfId="3024"/>
    <cellStyle name="Normal 2 7 2" xfId="106"/>
    <cellStyle name="Normal 2 7 20" xfId="3172"/>
    <cellStyle name="Normal 2 7 21" xfId="3321"/>
    <cellStyle name="Normal 2 7 22" xfId="3470"/>
    <cellStyle name="Normal 2 7 23" xfId="3618"/>
    <cellStyle name="Normal 2 7 24" xfId="3765"/>
    <cellStyle name="Normal 2 7 25" xfId="3911"/>
    <cellStyle name="Normal 2 7 26" xfId="4051"/>
    <cellStyle name="Normal 2 7 27" xfId="4182"/>
    <cellStyle name="Normal 2 7 28" xfId="4116"/>
    <cellStyle name="Normal 2 7 29" xfId="4364"/>
    <cellStyle name="Normal 2 7 3" xfId="570"/>
    <cellStyle name="Normal 2 7 30" xfId="4639"/>
    <cellStyle name="Normal 2 7 31" xfId="4865"/>
    <cellStyle name="Normal 2 7 32" xfId="5091"/>
    <cellStyle name="Normal 2 7 33" xfId="5317"/>
    <cellStyle name="Normal 2 7 34" xfId="5543"/>
    <cellStyle name="Normal 2 7 35" xfId="5769"/>
    <cellStyle name="Normal 2 7 36" xfId="5995"/>
    <cellStyle name="Normal 2 7 37" xfId="6221"/>
    <cellStyle name="Normal 2 7 38" xfId="6447"/>
    <cellStyle name="Normal 2 7 39" xfId="6673"/>
    <cellStyle name="Normal 2 7 4" xfId="773"/>
    <cellStyle name="Normal 2 7 40" xfId="6899"/>
    <cellStyle name="Normal 2 7 41" xfId="7125"/>
    <cellStyle name="Normal 2 7 42" xfId="7351"/>
    <cellStyle name="Normal 2 7 43" xfId="7577"/>
    <cellStyle name="Normal 2 7 44" xfId="7803"/>
    <cellStyle name="Normal 2 7 45" xfId="8029"/>
    <cellStyle name="Normal 2 7 46" xfId="8255"/>
    <cellStyle name="Normal 2 7 47" xfId="8481"/>
    <cellStyle name="Normal 2 7 48" xfId="8705"/>
    <cellStyle name="Normal 2 7 49" xfId="8929"/>
    <cellStyle name="Normal 2 7 5" xfId="938"/>
    <cellStyle name="Normal 2 7 50" xfId="9151"/>
    <cellStyle name="Normal 2 7 51" xfId="9369"/>
    <cellStyle name="Normal 2 7 52" xfId="9579"/>
    <cellStyle name="Normal 2 7 53" xfId="9771"/>
    <cellStyle name="Normal 2 7 54" xfId="9931"/>
    <cellStyle name="Normal 2 7 55" xfId="10289"/>
    <cellStyle name="Normal 2 7 56" xfId="10515"/>
    <cellStyle name="Normal 2 7 57" xfId="10741"/>
    <cellStyle name="Normal 2 7 58" xfId="10967"/>
    <cellStyle name="Normal 2 7 59" xfId="11193"/>
    <cellStyle name="Normal 2 7 6" xfId="1087"/>
    <cellStyle name="Normal 2 7 60" xfId="11419"/>
    <cellStyle name="Normal 2 7 61" xfId="11645"/>
    <cellStyle name="Normal 2 7 62" xfId="11871"/>
    <cellStyle name="Normal 2 7 63" xfId="12097"/>
    <cellStyle name="Normal 2 7 64" xfId="12323"/>
    <cellStyle name="Normal 2 7 65" xfId="12549"/>
    <cellStyle name="Normal 2 7 66" xfId="12775"/>
    <cellStyle name="Normal 2 7 67" xfId="13001"/>
    <cellStyle name="Normal 2 7 68" xfId="13227"/>
    <cellStyle name="Normal 2 7 69" xfId="13453"/>
    <cellStyle name="Normal 2 7 7" xfId="1236"/>
    <cellStyle name="Normal 2 7 70" xfId="13679"/>
    <cellStyle name="Normal 2 7 71" xfId="13905"/>
    <cellStyle name="Normal 2 7 72" xfId="14131"/>
    <cellStyle name="Normal 2 7 73" xfId="14357"/>
    <cellStyle name="Normal 2 7 74" xfId="14583"/>
    <cellStyle name="Normal 2 7 75" xfId="14809"/>
    <cellStyle name="Normal 2 7 76" xfId="15035"/>
    <cellStyle name="Normal 2 7 77" xfId="15261"/>
    <cellStyle name="Normal 2 7 78" xfId="15487"/>
    <cellStyle name="Normal 2 7 79" xfId="15713"/>
    <cellStyle name="Normal 2 7 8" xfId="1385"/>
    <cellStyle name="Normal 2 7 80" xfId="15937"/>
    <cellStyle name="Normal 2 7 81" xfId="16161"/>
    <cellStyle name="Normal 2 7 82" xfId="16383"/>
    <cellStyle name="Normal 2 7 83" xfId="16601"/>
    <cellStyle name="Normal 2 7 84" xfId="16811"/>
    <cellStyle name="Normal 2 7 85" xfId="17003"/>
    <cellStyle name="Normal 2 7 86" xfId="17163"/>
    <cellStyle name="Normal 2 7 9" xfId="1534"/>
    <cellStyle name="Normal 2 8" xfId="107"/>
    <cellStyle name="Normal 2 8 10" xfId="1454"/>
    <cellStyle name="Normal 2 8 11" xfId="1603"/>
    <cellStyle name="Normal 2 8 12" xfId="1752"/>
    <cellStyle name="Normal 2 8 13" xfId="1901"/>
    <cellStyle name="Normal 2 8 14" xfId="2050"/>
    <cellStyle name="Normal 2 8 15" xfId="2199"/>
    <cellStyle name="Normal 2 8 16" xfId="2348"/>
    <cellStyle name="Normal 2 8 17" xfId="2497"/>
    <cellStyle name="Normal 2 8 18" xfId="2646"/>
    <cellStyle name="Normal 2 8 19" xfId="2795"/>
    <cellStyle name="Normal 2 8 2" xfId="108"/>
    <cellStyle name="Normal 2 8 20" xfId="2944"/>
    <cellStyle name="Normal 2 8 21" xfId="3092"/>
    <cellStyle name="Normal 2 8 22" xfId="3241"/>
    <cellStyle name="Normal 2 8 23" xfId="3390"/>
    <cellStyle name="Normal 2 8 24" xfId="3539"/>
    <cellStyle name="Normal 2 8 25" xfId="3687"/>
    <cellStyle name="Normal 2 8 26" xfId="3834"/>
    <cellStyle name="Normal 2 8 27" xfId="3978"/>
    <cellStyle name="Normal 2 8 28" xfId="4198"/>
    <cellStyle name="Normal 2 8 29" xfId="4243"/>
    <cellStyle name="Normal 2 8 3" xfId="572"/>
    <cellStyle name="Normal 2 8 30" xfId="4641"/>
    <cellStyle name="Normal 2 8 31" xfId="4867"/>
    <cellStyle name="Normal 2 8 32" xfId="5093"/>
    <cellStyle name="Normal 2 8 33" xfId="5319"/>
    <cellStyle name="Normal 2 8 34" xfId="5545"/>
    <cellStyle name="Normal 2 8 35" xfId="5771"/>
    <cellStyle name="Normal 2 8 36" xfId="5997"/>
    <cellStyle name="Normal 2 8 37" xfId="6223"/>
    <cellStyle name="Normal 2 8 38" xfId="6449"/>
    <cellStyle name="Normal 2 8 39" xfId="6675"/>
    <cellStyle name="Normal 2 8 4" xfId="775"/>
    <cellStyle name="Normal 2 8 40" xfId="6901"/>
    <cellStyle name="Normal 2 8 41" xfId="7127"/>
    <cellStyle name="Normal 2 8 42" xfId="7353"/>
    <cellStyle name="Normal 2 8 43" xfId="7579"/>
    <cellStyle name="Normal 2 8 44" xfId="7805"/>
    <cellStyle name="Normal 2 8 45" xfId="8031"/>
    <cellStyle name="Normal 2 8 46" xfId="8257"/>
    <cellStyle name="Normal 2 8 47" xfId="8483"/>
    <cellStyle name="Normal 2 8 48" xfId="8707"/>
    <cellStyle name="Normal 2 8 49" xfId="8931"/>
    <cellStyle name="Normal 2 8 5" xfId="616"/>
    <cellStyle name="Normal 2 8 50" xfId="9153"/>
    <cellStyle name="Normal 2 8 51" xfId="9371"/>
    <cellStyle name="Normal 2 8 52" xfId="9581"/>
    <cellStyle name="Normal 2 8 53" xfId="9773"/>
    <cellStyle name="Normal 2 8 54" xfId="9932"/>
    <cellStyle name="Normal 2 8 55" xfId="10291"/>
    <cellStyle name="Normal 2 8 56" xfId="10517"/>
    <cellStyle name="Normal 2 8 57" xfId="10743"/>
    <cellStyle name="Normal 2 8 58" xfId="10969"/>
    <cellStyle name="Normal 2 8 59" xfId="11195"/>
    <cellStyle name="Normal 2 8 6" xfId="858"/>
    <cellStyle name="Normal 2 8 60" xfId="11421"/>
    <cellStyle name="Normal 2 8 61" xfId="11647"/>
    <cellStyle name="Normal 2 8 62" xfId="11873"/>
    <cellStyle name="Normal 2 8 63" xfId="12099"/>
    <cellStyle name="Normal 2 8 64" xfId="12325"/>
    <cellStyle name="Normal 2 8 65" xfId="12551"/>
    <cellStyle name="Normal 2 8 66" xfId="12777"/>
    <cellStyle name="Normal 2 8 67" xfId="13003"/>
    <cellStyle name="Normal 2 8 68" xfId="13229"/>
    <cellStyle name="Normal 2 8 69" xfId="13455"/>
    <cellStyle name="Normal 2 8 7" xfId="1007"/>
    <cellStyle name="Normal 2 8 70" xfId="13681"/>
    <cellStyle name="Normal 2 8 71" xfId="13907"/>
    <cellStyle name="Normal 2 8 72" xfId="14133"/>
    <cellStyle name="Normal 2 8 73" xfId="14359"/>
    <cellStyle name="Normal 2 8 74" xfId="14585"/>
    <cellStyle name="Normal 2 8 75" xfId="14811"/>
    <cellStyle name="Normal 2 8 76" xfId="15037"/>
    <cellStyle name="Normal 2 8 77" xfId="15263"/>
    <cellStyle name="Normal 2 8 78" xfId="15489"/>
    <cellStyle name="Normal 2 8 79" xfId="15715"/>
    <cellStyle name="Normal 2 8 8" xfId="1156"/>
    <cellStyle name="Normal 2 8 80" xfId="15939"/>
    <cellStyle name="Normal 2 8 81" xfId="16163"/>
    <cellStyle name="Normal 2 8 82" xfId="16385"/>
    <cellStyle name="Normal 2 8 83" xfId="16603"/>
    <cellStyle name="Normal 2 8 84" xfId="16813"/>
    <cellStyle name="Normal 2 8 85" xfId="17005"/>
    <cellStyle name="Normal 2 8 86" xfId="17164"/>
    <cellStyle name="Normal 2 8 9" xfId="1305"/>
    <cellStyle name="Normal 2 9" xfId="109"/>
    <cellStyle name="Normal 2 9 10" xfId="1550"/>
    <cellStyle name="Normal 2 9 11" xfId="1699"/>
    <cellStyle name="Normal 2 9 12" xfId="1848"/>
    <cellStyle name="Normal 2 9 13" xfId="1997"/>
    <cellStyle name="Normal 2 9 14" xfId="2146"/>
    <cellStyle name="Normal 2 9 15" xfId="2295"/>
    <cellStyle name="Normal 2 9 16" xfId="2444"/>
    <cellStyle name="Normal 2 9 17" xfId="2593"/>
    <cellStyle name="Normal 2 9 18" xfId="2742"/>
    <cellStyle name="Normal 2 9 19" xfId="2891"/>
    <cellStyle name="Normal 2 9 2" xfId="110"/>
    <cellStyle name="Normal 2 9 20" xfId="3040"/>
    <cellStyle name="Normal 2 9 21" xfId="3188"/>
    <cellStyle name="Normal 2 9 22" xfId="3337"/>
    <cellStyle name="Normal 2 9 23" xfId="3486"/>
    <cellStyle name="Normal 2 9 24" xfId="3634"/>
    <cellStyle name="Normal 2 9 25" xfId="3781"/>
    <cellStyle name="Normal 2 9 26" xfId="3927"/>
    <cellStyle name="Normal 2 9 27" xfId="4067"/>
    <cellStyle name="Normal 2 9 28" xfId="4118"/>
    <cellStyle name="Normal 2 9 29" xfId="4247"/>
    <cellStyle name="Normal 2 9 3" xfId="574"/>
    <cellStyle name="Normal 2 9 30" xfId="4643"/>
    <cellStyle name="Normal 2 9 31" xfId="4869"/>
    <cellStyle name="Normal 2 9 32" xfId="5095"/>
    <cellStyle name="Normal 2 9 33" xfId="5321"/>
    <cellStyle name="Normal 2 9 34" xfId="5547"/>
    <cellStyle name="Normal 2 9 35" xfId="5773"/>
    <cellStyle name="Normal 2 9 36" xfId="5999"/>
    <cellStyle name="Normal 2 9 37" xfId="6225"/>
    <cellStyle name="Normal 2 9 38" xfId="6451"/>
    <cellStyle name="Normal 2 9 39" xfId="6677"/>
    <cellStyle name="Normal 2 9 4" xfId="777"/>
    <cellStyle name="Normal 2 9 40" xfId="6903"/>
    <cellStyle name="Normal 2 9 41" xfId="7129"/>
    <cellStyle name="Normal 2 9 42" xfId="7355"/>
    <cellStyle name="Normal 2 9 43" xfId="7581"/>
    <cellStyle name="Normal 2 9 44" xfId="7807"/>
    <cellStyle name="Normal 2 9 45" xfId="8033"/>
    <cellStyle name="Normal 2 9 46" xfId="8259"/>
    <cellStyle name="Normal 2 9 47" xfId="8485"/>
    <cellStyle name="Normal 2 9 48" xfId="8709"/>
    <cellStyle name="Normal 2 9 49" xfId="8933"/>
    <cellStyle name="Normal 2 9 5" xfId="619"/>
    <cellStyle name="Normal 2 9 50" xfId="9154"/>
    <cellStyle name="Normal 2 9 51" xfId="9372"/>
    <cellStyle name="Normal 2 9 52" xfId="9582"/>
    <cellStyle name="Normal 2 9 53" xfId="9774"/>
    <cellStyle name="Normal 2 9 54" xfId="9933"/>
    <cellStyle name="Normal 2 9 55" xfId="10293"/>
    <cellStyle name="Normal 2 9 56" xfId="10519"/>
    <cellStyle name="Normal 2 9 57" xfId="10745"/>
    <cellStyle name="Normal 2 9 58" xfId="10971"/>
    <cellStyle name="Normal 2 9 59" xfId="11197"/>
    <cellStyle name="Normal 2 9 6" xfId="954"/>
    <cellStyle name="Normal 2 9 60" xfId="11423"/>
    <cellStyle name="Normal 2 9 61" xfId="11649"/>
    <cellStyle name="Normal 2 9 62" xfId="11875"/>
    <cellStyle name="Normal 2 9 63" xfId="12101"/>
    <cellStyle name="Normal 2 9 64" xfId="12327"/>
    <cellStyle name="Normal 2 9 65" xfId="12553"/>
    <cellStyle name="Normal 2 9 66" xfId="12779"/>
    <cellStyle name="Normal 2 9 67" xfId="13005"/>
    <cellStyle name="Normal 2 9 68" xfId="13231"/>
    <cellStyle name="Normal 2 9 69" xfId="13457"/>
    <cellStyle name="Normal 2 9 7" xfId="1103"/>
    <cellStyle name="Normal 2 9 70" xfId="13683"/>
    <cellStyle name="Normal 2 9 71" xfId="13909"/>
    <cellStyle name="Normal 2 9 72" xfId="14135"/>
    <cellStyle name="Normal 2 9 73" xfId="14361"/>
    <cellStyle name="Normal 2 9 74" xfId="14587"/>
    <cellStyle name="Normal 2 9 75" xfId="14813"/>
    <cellStyle name="Normal 2 9 76" xfId="15039"/>
    <cellStyle name="Normal 2 9 77" xfId="15265"/>
    <cellStyle name="Normal 2 9 78" xfId="15491"/>
    <cellStyle name="Normal 2 9 79" xfId="15717"/>
    <cellStyle name="Normal 2 9 8" xfId="1252"/>
    <cellStyle name="Normal 2 9 80" xfId="15941"/>
    <cellStyle name="Normal 2 9 81" xfId="16165"/>
    <cellStyle name="Normal 2 9 82" xfId="16386"/>
    <cellStyle name="Normal 2 9 83" xfId="16604"/>
    <cellStyle name="Normal 2 9 84" xfId="16814"/>
    <cellStyle name="Normal 2 9 85" xfId="17006"/>
    <cellStyle name="Normal 2 9 86" xfId="17165"/>
    <cellStyle name="Normal 2 9 9" xfId="1401"/>
    <cellStyle name="Normal 20 2" xfId="111"/>
    <cellStyle name="Normal 20 2 10" xfId="1307"/>
    <cellStyle name="Normal 20 2 11" xfId="1456"/>
    <cellStyle name="Normal 20 2 12" xfId="1605"/>
    <cellStyle name="Normal 20 2 13" xfId="1754"/>
    <cellStyle name="Normal 20 2 14" xfId="1903"/>
    <cellStyle name="Normal 20 2 15" xfId="2052"/>
    <cellStyle name="Normal 20 2 16" xfId="2201"/>
    <cellStyle name="Normal 20 2 17" xfId="2350"/>
    <cellStyle name="Normal 20 2 18" xfId="2499"/>
    <cellStyle name="Normal 20 2 19" xfId="2648"/>
    <cellStyle name="Normal 20 2 2" xfId="285"/>
    <cellStyle name="Normal 20 2 20" xfId="2797"/>
    <cellStyle name="Normal 20 2 21" xfId="2946"/>
    <cellStyle name="Normal 20 2 22" xfId="3094"/>
    <cellStyle name="Normal 20 2 23" xfId="3243"/>
    <cellStyle name="Normal 20 2 24" xfId="3392"/>
    <cellStyle name="Normal 20 2 25" xfId="3541"/>
    <cellStyle name="Normal 20 2 26" xfId="3689"/>
    <cellStyle name="Normal 20 2 27" xfId="3836"/>
    <cellStyle name="Normal 20 2 28" xfId="3980"/>
    <cellStyle name="Normal 20 2 29" xfId="4199"/>
    <cellStyle name="Normal 20 2 3" xfId="576"/>
    <cellStyle name="Normal 20 2 3 10" xfId="6338"/>
    <cellStyle name="Normal 20 2 3 11" xfId="6564"/>
    <cellStyle name="Normal 20 2 3 12" xfId="6790"/>
    <cellStyle name="Normal 20 2 3 13" xfId="7016"/>
    <cellStyle name="Normal 20 2 3 14" xfId="7242"/>
    <cellStyle name="Normal 20 2 3 15" xfId="7468"/>
    <cellStyle name="Normal 20 2 3 16" xfId="7694"/>
    <cellStyle name="Normal 20 2 3 17" xfId="7920"/>
    <cellStyle name="Normal 20 2 3 18" xfId="8146"/>
    <cellStyle name="Normal 20 2 3 19" xfId="8372"/>
    <cellStyle name="Normal 20 2 3 2" xfId="741"/>
    <cellStyle name="Normal 20 2 3 2 10" xfId="6617"/>
    <cellStyle name="Normal 20 2 3 2 11" xfId="6843"/>
    <cellStyle name="Normal 20 2 3 2 12" xfId="7069"/>
    <cellStyle name="Normal 20 2 3 2 13" xfId="7295"/>
    <cellStyle name="Normal 20 2 3 2 14" xfId="7521"/>
    <cellStyle name="Normal 20 2 3 2 15" xfId="7747"/>
    <cellStyle name="Normal 20 2 3 2 16" xfId="7973"/>
    <cellStyle name="Normal 20 2 3 2 17" xfId="8199"/>
    <cellStyle name="Normal 20 2 3 2 18" xfId="8425"/>
    <cellStyle name="Normal 20 2 3 2 19" xfId="8650"/>
    <cellStyle name="Normal 20 2 3 2 2" xfId="4809"/>
    <cellStyle name="Normal 20 2 3 2 20" xfId="8874"/>
    <cellStyle name="Normal 20 2 3 2 21" xfId="9096"/>
    <cellStyle name="Normal 20 2 3 2 22" xfId="9315"/>
    <cellStyle name="Normal 20 2 3 2 23" xfId="9527"/>
    <cellStyle name="Normal 20 2 3 2 24" xfId="9724"/>
    <cellStyle name="Normal 20 2 3 2 25" xfId="9893"/>
    <cellStyle name="Normal 20 2 3 2 26" xfId="10041"/>
    <cellStyle name="Normal 20 2 3 2 27" xfId="10459"/>
    <cellStyle name="Normal 20 2 3 2 28" xfId="10685"/>
    <cellStyle name="Normal 20 2 3 2 29" xfId="10911"/>
    <cellStyle name="Normal 20 2 3 2 3" xfId="5035"/>
    <cellStyle name="Normal 20 2 3 2 30" xfId="11137"/>
    <cellStyle name="Normal 20 2 3 2 31" xfId="11363"/>
    <cellStyle name="Normal 20 2 3 2 32" xfId="11589"/>
    <cellStyle name="Normal 20 2 3 2 33" xfId="11815"/>
    <cellStyle name="Normal 20 2 3 2 34" xfId="12041"/>
    <cellStyle name="Normal 20 2 3 2 35" xfId="12267"/>
    <cellStyle name="Normal 20 2 3 2 36" xfId="12493"/>
    <cellStyle name="Normal 20 2 3 2 37" xfId="12719"/>
    <cellStyle name="Normal 20 2 3 2 38" xfId="12945"/>
    <cellStyle name="Normal 20 2 3 2 39" xfId="13171"/>
    <cellStyle name="Normal 20 2 3 2 4" xfId="5261"/>
    <cellStyle name="Normal 20 2 3 2 40" xfId="13397"/>
    <cellStyle name="Normal 20 2 3 2 41" xfId="13623"/>
    <cellStyle name="Normal 20 2 3 2 42" xfId="13849"/>
    <cellStyle name="Normal 20 2 3 2 43" xfId="14075"/>
    <cellStyle name="Normal 20 2 3 2 44" xfId="14301"/>
    <cellStyle name="Normal 20 2 3 2 45" xfId="14527"/>
    <cellStyle name="Normal 20 2 3 2 46" xfId="14753"/>
    <cellStyle name="Normal 20 2 3 2 47" xfId="14979"/>
    <cellStyle name="Normal 20 2 3 2 48" xfId="15205"/>
    <cellStyle name="Normal 20 2 3 2 49" xfId="15431"/>
    <cellStyle name="Normal 20 2 3 2 5" xfId="5487"/>
    <cellStyle name="Normal 20 2 3 2 50" xfId="15657"/>
    <cellStyle name="Normal 20 2 3 2 51" xfId="15882"/>
    <cellStyle name="Normal 20 2 3 2 52" xfId="16106"/>
    <cellStyle name="Normal 20 2 3 2 53" xfId="16328"/>
    <cellStyle name="Normal 20 2 3 2 54" xfId="16547"/>
    <cellStyle name="Normal 20 2 3 2 55" xfId="16759"/>
    <cellStyle name="Normal 20 2 3 2 56" xfId="16956"/>
    <cellStyle name="Normal 20 2 3 2 57" xfId="17125"/>
    <cellStyle name="Normal 20 2 3 2 58" xfId="17273"/>
    <cellStyle name="Normal 20 2 3 2 6" xfId="5713"/>
    <cellStyle name="Normal 20 2 3 2 7" xfId="5939"/>
    <cellStyle name="Normal 20 2 3 2 8" xfId="6165"/>
    <cellStyle name="Normal 20 2 3 2 9" xfId="6391"/>
    <cellStyle name="Normal 20 2 3 20" xfId="8597"/>
    <cellStyle name="Normal 20 2 3 21" xfId="8821"/>
    <cellStyle name="Normal 20 2 3 22" xfId="9043"/>
    <cellStyle name="Normal 20 2 3 23" xfId="9262"/>
    <cellStyle name="Normal 20 2 3 24" xfId="9474"/>
    <cellStyle name="Normal 20 2 3 25" xfId="9672"/>
    <cellStyle name="Normal 20 2 3 26" xfId="9841"/>
    <cellStyle name="Normal 20 2 3 27" xfId="9989"/>
    <cellStyle name="Normal 20 2 3 28" xfId="10406"/>
    <cellStyle name="Normal 20 2 3 29" xfId="10632"/>
    <cellStyle name="Normal 20 2 3 3" xfId="4756"/>
    <cellStyle name="Normal 20 2 3 30" xfId="10858"/>
    <cellStyle name="Normal 20 2 3 31" xfId="11084"/>
    <cellStyle name="Normal 20 2 3 32" xfId="11310"/>
    <cellStyle name="Normal 20 2 3 33" xfId="11536"/>
    <cellStyle name="Normal 20 2 3 34" xfId="11762"/>
    <cellStyle name="Normal 20 2 3 35" xfId="11988"/>
    <cellStyle name="Normal 20 2 3 36" xfId="12214"/>
    <cellStyle name="Normal 20 2 3 37" xfId="12440"/>
    <cellStyle name="Normal 20 2 3 38" xfId="12666"/>
    <cellStyle name="Normal 20 2 3 39" xfId="12892"/>
    <cellStyle name="Normal 20 2 3 4" xfId="4982"/>
    <cellStyle name="Normal 20 2 3 40" xfId="13118"/>
    <cellStyle name="Normal 20 2 3 41" xfId="13344"/>
    <cellStyle name="Normal 20 2 3 42" xfId="13570"/>
    <cellStyle name="Normal 20 2 3 43" xfId="13796"/>
    <cellStyle name="Normal 20 2 3 44" xfId="14022"/>
    <cellStyle name="Normal 20 2 3 45" xfId="14248"/>
    <cellStyle name="Normal 20 2 3 46" xfId="14474"/>
    <cellStyle name="Normal 20 2 3 47" xfId="14700"/>
    <cellStyle name="Normal 20 2 3 48" xfId="14926"/>
    <cellStyle name="Normal 20 2 3 49" xfId="15152"/>
    <cellStyle name="Normal 20 2 3 5" xfId="5208"/>
    <cellStyle name="Normal 20 2 3 50" xfId="15378"/>
    <cellStyle name="Normal 20 2 3 51" xfId="15604"/>
    <cellStyle name="Normal 20 2 3 52" xfId="15829"/>
    <cellStyle name="Normal 20 2 3 53" xfId="16053"/>
    <cellStyle name="Normal 20 2 3 54" xfId="16275"/>
    <cellStyle name="Normal 20 2 3 55" xfId="16494"/>
    <cellStyle name="Normal 20 2 3 56" xfId="16706"/>
    <cellStyle name="Normal 20 2 3 57" xfId="16904"/>
    <cellStyle name="Normal 20 2 3 58" xfId="17073"/>
    <cellStyle name="Normal 20 2 3 59" xfId="17221"/>
    <cellStyle name="Normal 20 2 3 6" xfId="5434"/>
    <cellStyle name="Normal 20 2 3 7" xfId="5660"/>
    <cellStyle name="Normal 20 2 3 8" xfId="5886"/>
    <cellStyle name="Normal 20 2 3 9" xfId="6112"/>
    <cellStyle name="Normal 20 2 30" xfId="4307"/>
    <cellStyle name="Normal 20 2 31" xfId="4645"/>
    <cellStyle name="Normal 20 2 32" xfId="4871"/>
    <cellStyle name="Normal 20 2 33" xfId="5097"/>
    <cellStyle name="Normal 20 2 34" xfId="5323"/>
    <cellStyle name="Normal 20 2 35" xfId="5549"/>
    <cellStyle name="Normal 20 2 36" xfId="5775"/>
    <cellStyle name="Normal 20 2 37" xfId="6001"/>
    <cellStyle name="Normal 20 2 38" xfId="6227"/>
    <cellStyle name="Normal 20 2 39" xfId="6453"/>
    <cellStyle name="Normal 20 2 4" xfId="714"/>
    <cellStyle name="Normal 20 2 4 10" xfId="6590"/>
    <cellStyle name="Normal 20 2 4 11" xfId="6816"/>
    <cellStyle name="Normal 20 2 4 12" xfId="7042"/>
    <cellStyle name="Normal 20 2 4 13" xfId="7268"/>
    <cellStyle name="Normal 20 2 4 14" xfId="7494"/>
    <cellStyle name="Normal 20 2 4 15" xfId="7720"/>
    <cellStyle name="Normal 20 2 4 16" xfId="7946"/>
    <cellStyle name="Normal 20 2 4 17" xfId="8172"/>
    <cellStyle name="Normal 20 2 4 18" xfId="8398"/>
    <cellStyle name="Normal 20 2 4 19" xfId="8623"/>
    <cellStyle name="Normal 20 2 4 2" xfId="4782"/>
    <cellStyle name="Normal 20 2 4 20" xfId="8847"/>
    <cellStyle name="Normal 20 2 4 21" xfId="9069"/>
    <cellStyle name="Normal 20 2 4 22" xfId="9288"/>
    <cellStyle name="Normal 20 2 4 23" xfId="9500"/>
    <cellStyle name="Normal 20 2 4 24" xfId="9698"/>
    <cellStyle name="Normal 20 2 4 25" xfId="9867"/>
    <cellStyle name="Normal 20 2 4 26" xfId="10015"/>
    <cellStyle name="Normal 20 2 4 27" xfId="10432"/>
    <cellStyle name="Normal 20 2 4 28" xfId="10658"/>
    <cellStyle name="Normal 20 2 4 29" xfId="10884"/>
    <cellStyle name="Normal 20 2 4 3" xfId="5008"/>
    <cellStyle name="Normal 20 2 4 30" xfId="11110"/>
    <cellStyle name="Normal 20 2 4 31" xfId="11336"/>
    <cellStyle name="Normal 20 2 4 32" xfId="11562"/>
    <cellStyle name="Normal 20 2 4 33" xfId="11788"/>
    <cellStyle name="Normal 20 2 4 34" xfId="12014"/>
    <cellStyle name="Normal 20 2 4 35" xfId="12240"/>
    <cellStyle name="Normal 20 2 4 36" xfId="12466"/>
    <cellStyle name="Normal 20 2 4 37" xfId="12692"/>
    <cellStyle name="Normal 20 2 4 38" xfId="12918"/>
    <cellStyle name="Normal 20 2 4 39" xfId="13144"/>
    <cellStyle name="Normal 20 2 4 4" xfId="5234"/>
    <cellStyle name="Normal 20 2 4 40" xfId="13370"/>
    <cellStyle name="Normal 20 2 4 41" xfId="13596"/>
    <cellStyle name="Normal 20 2 4 42" xfId="13822"/>
    <cellStyle name="Normal 20 2 4 43" xfId="14048"/>
    <cellStyle name="Normal 20 2 4 44" xfId="14274"/>
    <cellStyle name="Normal 20 2 4 45" xfId="14500"/>
    <cellStyle name="Normal 20 2 4 46" xfId="14726"/>
    <cellStyle name="Normal 20 2 4 47" xfId="14952"/>
    <cellStyle name="Normal 20 2 4 48" xfId="15178"/>
    <cellStyle name="Normal 20 2 4 49" xfId="15404"/>
    <cellStyle name="Normal 20 2 4 5" xfId="5460"/>
    <cellStyle name="Normal 20 2 4 50" xfId="15630"/>
    <cellStyle name="Normal 20 2 4 51" xfId="15855"/>
    <cellStyle name="Normal 20 2 4 52" xfId="16079"/>
    <cellStyle name="Normal 20 2 4 53" xfId="16301"/>
    <cellStyle name="Normal 20 2 4 54" xfId="16520"/>
    <cellStyle name="Normal 20 2 4 55" xfId="16732"/>
    <cellStyle name="Normal 20 2 4 56" xfId="16930"/>
    <cellStyle name="Normal 20 2 4 57" xfId="17099"/>
    <cellStyle name="Normal 20 2 4 58" xfId="17247"/>
    <cellStyle name="Normal 20 2 4 6" xfId="5686"/>
    <cellStyle name="Normal 20 2 4 7" xfId="5912"/>
    <cellStyle name="Normal 20 2 4 8" xfId="6138"/>
    <cellStyle name="Normal 20 2 4 9" xfId="6364"/>
    <cellStyle name="Normal 20 2 40" xfId="6679"/>
    <cellStyle name="Normal 20 2 41" xfId="6905"/>
    <cellStyle name="Normal 20 2 42" xfId="7131"/>
    <cellStyle name="Normal 20 2 43" xfId="7357"/>
    <cellStyle name="Normal 20 2 44" xfId="7583"/>
    <cellStyle name="Normal 20 2 45" xfId="7809"/>
    <cellStyle name="Normal 20 2 46" xfId="8035"/>
    <cellStyle name="Normal 20 2 47" xfId="8261"/>
    <cellStyle name="Normal 20 2 48" xfId="8487"/>
    <cellStyle name="Normal 20 2 49" xfId="8711"/>
    <cellStyle name="Normal 20 2 5" xfId="779"/>
    <cellStyle name="Normal 20 2 50" xfId="8935"/>
    <cellStyle name="Normal 20 2 51" xfId="9156"/>
    <cellStyle name="Normal 20 2 52" xfId="9374"/>
    <cellStyle name="Normal 20 2 53" xfId="9584"/>
    <cellStyle name="Normal 20 2 54" xfId="9776"/>
    <cellStyle name="Normal 20 2 55" xfId="9934"/>
    <cellStyle name="Normal 20 2 56" xfId="10295"/>
    <cellStyle name="Normal 20 2 57" xfId="10521"/>
    <cellStyle name="Normal 20 2 58" xfId="10747"/>
    <cellStyle name="Normal 20 2 59" xfId="10973"/>
    <cellStyle name="Normal 20 2 6" xfId="623"/>
    <cellStyle name="Normal 20 2 60" xfId="11199"/>
    <cellStyle name="Normal 20 2 61" xfId="11425"/>
    <cellStyle name="Normal 20 2 62" xfId="11651"/>
    <cellStyle name="Normal 20 2 63" xfId="11877"/>
    <cellStyle name="Normal 20 2 64" xfId="12103"/>
    <cellStyle name="Normal 20 2 65" xfId="12329"/>
    <cellStyle name="Normal 20 2 66" xfId="12555"/>
    <cellStyle name="Normal 20 2 67" xfId="12781"/>
    <cellStyle name="Normal 20 2 68" xfId="13007"/>
    <cellStyle name="Normal 20 2 69" xfId="13233"/>
    <cellStyle name="Normal 20 2 7" xfId="860"/>
    <cellStyle name="Normal 20 2 70" xfId="13459"/>
    <cellStyle name="Normal 20 2 71" xfId="13685"/>
    <cellStyle name="Normal 20 2 72" xfId="13911"/>
    <cellStyle name="Normal 20 2 73" xfId="14137"/>
    <cellStyle name="Normal 20 2 74" xfId="14363"/>
    <cellStyle name="Normal 20 2 75" xfId="14589"/>
    <cellStyle name="Normal 20 2 76" xfId="14815"/>
    <cellStyle name="Normal 20 2 77" xfId="15041"/>
    <cellStyle name="Normal 20 2 78" xfId="15267"/>
    <cellStyle name="Normal 20 2 79" xfId="15493"/>
    <cellStyle name="Normal 20 2 8" xfId="1009"/>
    <cellStyle name="Normal 20 2 80" xfId="15719"/>
    <cellStyle name="Normal 20 2 81" xfId="15943"/>
    <cellStyle name="Normal 20 2 82" xfId="16167"/>
    <cellStyle name="Normal 20 2 83" xfId="16388"/>
    <cellStyle name="Normal 20 2 84" xfId="16606"/>
    <cellStyle name="Normal 20 2 85" xfId="16816"/>
    <cellStyle name="Normal 20 2 86" xfId="17008"/>
    <cellStyle name="Normal 20 2 87" xfId="17166"/>
    <cellStyle name="Normal 20 2 9" xfId="1158"/>
    <cellStyle name="Normal 21 2" xfId="112"/>
    <cellStyle name="Normal 21 2 10" xfId="1402"/>
    <cellStyle name="Normal 21 2 11" xfId="1551"/>
    <cellStyle name="Normal 21 2 12" xfId="1700"/>
    <cellStyle name="Normal 21 2 13" xfId="1849"/>
    <cellStyle name="Normal 21 2 14" xfId="1998"/>
    <cellStyle name="Normal 21 2 15" xfId="2147"/>
    <cellStyle name="Normal 21 2 16" xfId="2296"/>
    <cellStyle name="Normal 21 2 17" xfId="2445"/>
    <cellStyle name="Normal 21 2 18" xfId="2594"/>
    <cellStyle name="Normal 21 2 19" xfId="2743"/>
    <cellStyle name="Normal 21 2 2" xfId="286"/>
    <cellStyle name="Normal 21 2 20" xfId="2892"/>
    <cellStyle name="Normal 21 2 21" xfId="3041"/>
    <cellStyle name="Normal 21 2 22" xfId="3189"/>
    <cellStyle name="Normal 21 2 23" xfId="3338"/>
    <cellStyle name="Normal 21 2 24" xfId="3487"/>
    <cellStyle name="Normal 21 2 25" xfId="3635"/>
    <cellStyle name="Normal 21 2 26" xfId="3782"/>
    <cellStyle name="Normal 21 2 27" xfId="3928"/>
    <cellStyle name="Normal 21 2 28" xfId="4068"/>
    <cellStyle name="Normal 21 2 29" xfId="4120"/>
    <cellStyle name="Normal 21 2 3" xfId="578"/>
    <cellStyle name="Normal 21 2 3 10" xfId="6339"/>
    <cellStyle name="Normal 21 2 3 11" xfId="6565"/>
    <cellStyle name="Normal 21 2 3 12" xfId="6791"/>
    <cellStyle name="Normal 21 2 3 13" xfId="7017"/>
    <cellStyle name="Normal 21 2 3 14" xfId="7243"/>
    <cellStyle name="Normal 21 2 3 15" xfId="7469"/>
    <cellStyle name="Normal 21 2 3 16" xfId="7695"/>
    <cellStyle name="Normal 21 2 3 17" xfId="7921"/>
    <cellStyle name="Normal 21 2 3 18" xfId="8147"/>
    <cellStyle name="Normal 21 2 3 19" xfId="8373"/>
    <cellStyle name="Normal 21 2 3 2" xfId="742"/>
    <cellStyle name="Normal 21 2 3 2 10" xfId="6618"/>
    <cellStyle name="Normal 21 2 3 2 11" xfId="6844"/>
    <cellStyle name="Normal 21 2 3 2 12" xfId="7070"/>
    <cellStyle name="Normal 21 2 3 2 13" xfId="7296"/>
    <cellStyle name="Normal 21 2 3 2 14" xfId="7522"/>
    <cellStyle name="Normal 21 2 3 2 15" xfId="7748"/>
    <cellStyle name="Normal 21 2 3 2 16" xfId="7974"/>
    <cellStyle name="Normal 21 2 3 2 17" xfId="8200"/>
    <cellStyle name="Normal 21 2 3 2 18" xfId="8426"/>
    <cellStyle name="Normal 21 2 3 2 19" xfId="8651"/>
    <cellStyle name="Normal 21 2 3 2 2" xfId="4810"/>
    <cellStyle name="Normal 21 2 3 2 20" xfId="8875"/>
    <cellStyle name="Normal 21 2 3 2 21" xfId="9097"/>
    <cellStyle name="Normal 21 2 3 2 22" xfId="9316"/>
    <cellStyle name="Normal 21 2 3 2 23" xfId="9528"/>
    <cellStyle name="Normal 21 2 3 2 24" xfId="9725"/>
    <cellStyle name="Normal 21 2 3 2 25" xfId="9894"/>
    <cellStyle name="Normal 21 2 3 2 26" xfId="10042"/>
    <cellStyle name="Normal 21 2 3 2 27" xfId="10460"/>
    <cellStyle name="Normal 21 2 3 2 28" xfId="10686"/>
    <cellStyle name="Normal 21 2 3 2 29" xfId="10912"/>
    <cellStyle name="Normal 21 2 3 2 3" xfId="5036"/>
    <cellStyle name="Normal 21 2 3 2 30" xfId="11138"/>
    <cellStyle name="Normal 21 2 3 2 31" xfId="11364"/>
    <cellStyle name="Normal 21 2 3 2 32" xfId="11590"/>
    <cellStyle name="Normal 21 2 3 2 33" xfId="11816"/>
    <cellStyle name="Normal 21 2 3 2 34" xfId="12042"/>
    <cellStyle name="Normal 21 2 3 2 35" xfId="12268"/>
    <cellStyle name="Normal 21 2 3 2 36" xfId="12494"/>
    <cellStyle name="Normal 21 2 3 2 37" xfId="12720"/>
    <cellStyle name="Normal 21 2 3 2 38" xfId="12946"/>
    <cellStyle name="Normal 21 2 3 2 39" xfId="13172"/>
    <cellStyle name="Normal 21 2 3 2 4" xfId="5262"/>
    <cellStyle name="Normal 21 2 3 2 40" xfId="13398"/>
    <cellStyle name="Normal 21 2 3 2 41" xfId="13624"/>
    <cellStyle name="Normal 21 2 3 2 42" xfId="13850"/>
    <cellStyle name="Normal 21 2 3 2 43" xfId="14076"/>
    <cellStyle name="Normal 21 2 3 2 44" xfId="14302"/>
    <cellStyle name="Normal 21 2 3 2 45" xfId="14528"/>
    <cellStyle name="Normal 21 2 3 2 46" xfId="14754"/>
    <cellStyle name="Normal 21 2 3 2 47" xfId="14980"/>
    <cellStyle name="Normal 21 2 3 2 48" xfId="15206"/>
    <cellStyle name="Normal 21 2 3 2 49" xfId="15432"/>
    <cellStyle name="Normal 21 2 3 2 5" xfId="5488"/>
    <cellStyle name="Normal 21 2 3 2 50" xfId="15658"/>
    <cellStyle name="Normal 21 2 3 2 51" xfId="15883"/>
    <cellStyle name="Normal 21 2 3 2 52" xfId="16107"/>
    <cellStyle name="Normal 21 2 3 2 53" xfId="16329"/>
    <cellStyle name="Normal 21 2 3 2 54" xfId="16548"/>
    <cellStyle name="Normal 21 2 3 2 55" xfId="16760"/>
    <cellStyle name="Normal 21 2 3 2 56" xfId="16957"/>
    <cellStyle name="Normal 21 2 3 2 57" xfId="17126"/>
    <cellStyle name="Normal 21 2 3 2 58" xfId="17274"/>
    <cellStyle name="Normal 21 2 3 2 6" xfId="5714"/>
    <cellStyle name="Normal 21 2 3 2 7" xfId="5940"/>
    <cellStyle name="Normal 21 2 3 2 8" xfId="6166"/>
    <cellStyle name="Normal 21 2 3 2 9" xfId="6392"/>
    <cellStyle name="Normal 21 2 3 20" xfId="8598"/>
    <cellStyle name="Normal 21 2 3 21" xfId="8822"/>
    <cellStyle name="Normal 21 2 3 22" xfId="9044"/>
    <cellStyle name="Normal 21 2 3 23" xfId="9263"/>
    <cellStyle name="Normal 21 2 3 24" xfId="9475"/>
    <cellStyle name="Normal 21 2 3 25" xfId="9673"/>
    <cellStyle name="Normal 21 2 3 26" xfId="9842"/>
    <cellStyle name="Normal 21 2 3 27" xfId="9990"/>
    <cellStyle name="Normal 21 2 3 28" xfId="10407"/>
    <cellStyle name="Normal 21 2 3 29" xfId="10633"/>
    <cellStyle name="Normal 21 2 3 3" xfId="4757"/>
    <cellStyle name="Normal 21 2 3 30" xfId="10859"/>
    <cellStyle name="Normal 21 2 3 31" xfId="11085"/>
    <cellStyle name="Normal 21 2 3 32" xfId="11311"/>
    <cellStyle name="Normal 21 2 3 33" xfId="11537"/>
    <cellStyle name="Normal 21 2 3 34" xfId="11763"/>
    <cellStyle name="Normal 21 2 3 35" xfId="11989"/>
    <cellStyle name="Normal 21 2 3 36" xfId="12215"/>
    <cellStyle name="Normal 21 2 3 37" xfId="12441"/>
    <cellStyle name="Normal 21 2 3 38" xfId="12667"/>
    <cellStyle name="Normal 21 2 3 39" xfId="12893"/>
    <cellStyle name="Normal 21 2 3 4" xfId="4983"/>
    <cellStyle name="Normal 21 2 3 40" xfId="13119"/>
    <cellStyle name="Normal 21 2 3 41" xfId="13345"/>
    <cellStyle name="Normal 21 2 3 42" xfId="13571"/>
    <cellStyle name="Normal 21 2 3 43" xfId="13797"/>
    <cellStyle name="Normal 21 2 3 44" xfId="14023"/>
    <cellStyle name="Normal 21 2 3 45" xfId="14249"/>
    <cellStyle name="Normal 21 2 3 46" xfId="14475"/>
    <cellStyle name="Normal 21 2 3 47" xfId="14701"/>
    <cellStyle name="Normal 21 2 3 48" xfId="14927"/>
    <cellStyle name="Normal 21 2 3 49" xfId="15153"/>
    <cellStyle name="Normal 21 2 3 5" xfId="5209"/>
    <cellStyle name="Normal 21 2 3 50" xfId="15379"/>
    <cellStyle name="Normal 21 2 3 51" xfId="15605"/>
    <cellStyle name="Normal 21 2 3 52" xfId="15830"/>
    <cellStyle name="Normal 21 2 3 53" xfId="16054"/>
    <cellStyle name="Normal 21 2 3 54" xfId="16276"/>
    <cellStyle name="Normal 21 2 3 55" xfId="16495"/>
    <cellStyle name="Normal 21 2 3 56" xfId="16707"/>
    <cellStyle name="Normal 21 2 3 57" xfId="16905"/>
    <cellStyle name="Normal 21 2 3 58" xfId="17074"/>
    <cellStyle name="Normal 21 2 3 59" xfId="17222"/>
    <cellStyle name="Normal 21 2 3 6" xfId="5435"/>
    <cellStyle name="Normal 21 2 3 7" xfId="5661"/>
    <cellStyle name="Normal 21 2 3 8" xfId="5887"/>
    <cellStyle name="Normal 21 2 3 9" xfId="6113"/>
    <cellStyle name="Normal 21 2 30" xfId="4249"/>
    <cellStyle name="Normal 21 2 31" xfId="4647"/>
    <cellStyle name="Normal 21 2 32" xfId="4873"/>
    <cellStyle name="Normal 21 2 33" xfId="5099"/>
    <cellStyle name="Normal 21 2 34" xfId="5325"/>
    <cellStyle name="Normal 21 2 35" xfId="5551"/>
    <cellStyle name="Normal 21 2 36" xfId="5777"/>
    <cellStyle name="Normal 21 2 37" xfId="6003"/>
    <cellStyle name="Normal 21 2 38" xfId="6229"/>
    <cellStyle name="Normal 21 2 39" xfId="6455"/>
    <cellStyle name="Normal 21 2 4" xfId="715"/>
    <cellStyle name="Normal 21 2 4 10" xfId="6591"/>
    <cellStyle name="Normal 21 2 4 11" xfId="6817"/>
    <cellStyle name="Normal 21 2 4 12" xfId="7043"/>
    <cellStyle name="Normal 21 2 4 13" xfId="7269"/>
    <cellStyle name="Normal 21 2 4 14" xfId="7495"/>
    <cellStyle name="Normal 21 2 4 15" xfId="7721"/>
    <cellStyle name="Normal 21 2 4 16" xfId="7947"/>
    <cellStyle name="Normal 21 2 4 17" xfId="8173"/>
    <cellStyle name="Normal 21 2 4 18" xfId="8399"/>
    <cellStyle name="Normal 21 2 4 19" xfId="8624"/>
    <cellStyle name="Normal 21 2 4 2" xfId="4783"/>
    <cellStyle name="Normal 21 2 4 20" xfId="8848"/>
    <cellStyle name="Normal 21 2 4 21" xfId="9070"/>
    <cellStyle name="Normal 21 2 4 22" xfId="9289"/>
    <cellStyle name="Normal 21 2 4 23" xfId="9501"/>
    <cellStyle name="Normal 21 2 4 24" xfId="9699"/>
    <cellStyle name="Normal 21 2 4 25" xfId="9868"/>
    <cellStyle name="Normal 21 2 4 26" xfId="10016"/>
    <cellStyle name="Normal 21 2 4 27" xfId="10433"/>
    <cellStyle name="Normal 21 2 4 28" xfId="10659"/>
    <cellStyle name="Normal 21 2 4 29" xfId="10885"/>
    <cellStyle name="Normal 21 2 4 3" xfId="5009"/>
    <cellStyle name="Normal 21 2 4 30" xfId="11111"/>
    <cellStyle name="Normal 21 2 4 31" xfId="11337"/>
    <cellStyle name="Normal 21 2 4 32" xfId="11563"/>
    <cellStyle name="Normal 21 2 4 33" xfId="11789"/>
    <cellStyle name="Normal 21 2 4 34" xfId="12015"/>
    <cellStyle name="Normal 21 2 4 35" xfId="12241"/>
    <cellStyle name="Normal 21 2 4 36" xfId="12467"/>
    <cellStyle name="Normal 21 2 4 37" xfId="12693"/>
    <cellStyle name="Normal 21 2 4 38" xfId="12919"/>
    <cellStyle name="Normal 21 2 4 39" xfId="13145"/>
    <cellStyle name="Normal 21 2 4 4" xfId="5235"/>
    <cellStyle name="Normal 21 2 4 40" xfId="13371"/>
    <cellStyle name="Normal 21 2 4 41" xfId="13597"/>
    <cellStyle name="Normal 21 2 4 42" xfId="13823"/>
    <cellStyle name="Normal 21 2 4 43" xfId="14049"/>
    <cellStyle name="Normal 21 2 4 44" xfId="14275"/>
    <cellStyle name="Normal 21 2 4 45" xfId="14501"/>
    <cellStyle name="Normal 21 2 4 46" xfId="14727"/>
    <cellStyle name="Normal 21 2 4 47" xfId="14953"/>
    <cellStyle name="Normal 21 2 4 48" xfId="15179"/>
    <cellStyle name="Normal 21 2 4 49" xfId="15405"/>
    <cellStyle name="Normal 21 2 4 5" xfId="5461"/>
    <cellStyle name="Normal 21 2 4 50" xfId="15631"/>
    <cellStyle name="Normal 21 2 4 51" xfId="15856"/>
    <cellStyle name="Normal 21 2 4 52" xfId="16080"/>
    <cellStyle name="Normal 21 2 4 53" xfId="16302"/>
    <cellStyle name="Normal 21 2 4 54" xfId="16521"/>
    <cellStyle name="Normal 21 2 4 55" xfId="16733"/>
    <cellStyle name="Normal 21 2 4 56" xfId="16931"/>
    <cellStyle name="Normal 21 2 4 57" xfId="17100"/>
    <cellStyle name="Normal 21 2 4 58" xfId="17248"/>
    <cellStyle name="Normal 21 2 4 6" xfId="5687"/>
    <cellStyle name="Normal 21 2 4 7" xfId="5913"/>
    <cellStyle name="Normal 21 2 4 8" xfId="6139"/>
    <cellStyle name="Normal 21 2 4 9" xfId="6365"/>
    <cellStyle name="Normal 21 2 40" xfId="6681"/>
    <cellStyle name="Normal 21 2 41" xfId="6907"/>
    <cellStyle name="Normal 21 2 42" xfId="7133"/>
    <cellStyle name="Normal 21 2 43" xfId="7359"/>
    <cellStyle name="Normal 21 2 44" xfId="7585"/>
    <cellStyle name="Normal 21 2 45" xfId="7811"/>
    <cellStyle name="Normal 21 2 46" xfId="8037"/>
    <cellStyle name="Normal 21 2 47" xfId="8263"/>
    <cellStyle name="Normal 21 2 48" xfId="8489"/>
    <cellStyle name="Normal 21 2 49" xfId="8713"/>
    <cellStyle name="Normal 21 2 5" xfId="781"/>
    <cellStyle name="Normal 21 2 50" xfId="8937"/>
    <cellStyle name="Normal 21 2 51" xfId="9158"/>
    <cellStyle name="Normal 21 2 52" xfId="9376"/>
    <cellStyle name="Normal 21 2 53" xfId="9585"/>
    <cellStyle name="Normal 21 2 54" xfId="9777"/>
    <cellStyle name="Normal 21 2 55" xfId="9935"/>
    <cellStyle name="Normal 21 2 56" xfId="10297"/>
    <cellStyle name="Normal 21 2 57" xfId="10523"/>
    <cellStyle name="Normal 21 2 58" xfId="10749"/>
    <cellStyle name="Normal 21 2 59" xfId="10975"/>
    <cellStyle name="Normal 21 2 6" xfId="627"/>
    <cellStyle name="Normal 21 2 60" xfId="11201"/>
    <cellStyle name="Normal 21 2 61" xfId="11427"/>
    <cellStyle name="Normal 21 2 62" xfId="11653"/>
    <cellStyle name="Normal 21 2 63" xfId="11879"/>
    <cellStyle name="Normal 21 2 64" xfId="12105"/>
    <cellStyle name="Normal 21 2 65" xfId="12331"/>
    <cellStyle name="Normal 21 2 66" xfId="12557"/>
    <cellStyle name="Normal 21 2 67" xfId="12783"/>
    <cellStyle name="Normal 21 2 68" xfId="13009"/>
    <cellStyle name="Normal 21 2 69" xfId="13235"/>
    <cellStyle name="Normal 21 2 7" xfId="955"/>
    <cellStyle name="Normal 21 2 70" xfId="13461"/>
    <cellStyle name="Normal 21 2 71" xfId="13687"/>
    <cellStyle name="Normal 21 2 72" xfId="13913"/>
    <cellStyle name="Normal 21 2 73" xfId="14139"/>
    <cellStyle name="Normal 21 2 74" xfId="14365"/>
    <cellStyle name="Normal 21 2 75" xfId="14591"/>
    <cellStyle name="Normal 21 2 76" xfId="14817"/>
    <cellStyle name="Normal 21 2 77" xfId="15043"/>
    <cellStyle name="Normal 21 2 78" xfId="15269"/>
    <cellStyle name="Normal 21 2 79" xfId="15495"/>
    <cellStyle name="Normal 21 2 8" xfId="1104"/>
    <cellStyle name="Normal 21 2 80" xfId="15721"/>
    <cellStyle name="Normal 21 2 81" xfId="15945"/>
    <cellStyle name="Normal 21 2 82" xfId="16169"/>
    <cellStyle name="Normal 21 2 83" xfId="16390"/>
    <cellStyle name="Normal 21 2 84" xfId="16608"/>
    <cellStyle name="Normal 21 2 85" xfId="16817"/>
    <cellStyle name="Normal 21 2 86" xfId="17009"/>
    <cellStyle name="Normal 21 2 87" xfId="17167"/>
    <cellStyle name="Normal 21 2 9" xfId="1253"/>
    <cellStyle name="Normal 22 2" xfId="113"/>
    <cellStyle name="Normal 22 2 10" xfId="1309"/>
    <cellStyle name="Normal 22 2 11" xfId="1458"/>
    <cellStyle name="Normal 22 2 12" xfId="1607"/>
    <cellStyle name="Normal 22 2 13" xfId="1756"/>
    <cellStyle name="Normal 22 2 14" xfId="1905"/>
    <cellStyle name="Normal 22 2 15" xfId="2054"/>
    <cellStyle name="Normal 22 2 16" xfId="2203"/>
    <cellStyle name="Normal 22 2 17" xfId="2352"/>
    <cellStyle name="Normal 22 2 18" xfId="2501"/>
    <cellStyle name="Normal 22 2 19" xfId="2650"/>
    <cellStyle name="Normal 22 2 2" xfId="287"/>
    <cellStyle name="Normal 22 2 20" xfId="2799"/>
    <cellStyle name="Normal 22 2 21" xfId="2948"/>
    <cellStyle name="Normal 22 2 22" xfId="3096"/>
    <cellStyle name="Normal 22 2 23" xfId="3245"/>
    <cellStyle name="Normal 22 2 24" xfId="3394"/>
    <cellStyle name="Normal 22 2 25" xfId="3543"/>
    <cellStyle name="Normal 22 2 26" xfId="3691"/>
    <cellStyle name="Normal 22 2 27" xfId="3838"/>
    <cellStyle name="Normal 22 2 28" xfId="3982"/>
    <cellStyle name="Normal 22 2 29" xfId="4200"/>
    <cellStyle name="Normal 22 2 3" xfId="580"/>
    <cellStyle name="Normal 22 2 3 10" xfId="6340"/>
    <cellStyle name="Normal 22 2 3 11" xfId="6566"/>
    <cellStyle name="Normal 22 2 3 12" xfId="6792"/>
    <cellStyle name="Normal 22 2 3 13" xfId="7018"/>
    <cellStyle name="Normal 22 2 3 14" xfId="7244"/>
    <cellStyle name="Normal 22 2 3 15" xfId="7470"/>
    <cellStyle name="Normal 22 2 3 16" xfId="7696"/>
    <cellStyle name="Normal 22 2 3 17" xfId="7922"/>
    <cellStyle name="Normal 22 2 3 18" xfId="8148"/>
    <cellStyle name="Normal 22 2 3 19" xfId="8374"/>
    <cellStyle name="Normal 22 2 3 2" xfId="743"/>
    <cellStyle name="Normal 22 2 3 2 10" xfId="6619"/>
    <cellStyle name="Normal 22 2 3 2 11" xfId="6845"/>
    <cellStyle name="Normal 22 2 3 2 12" xfId="7071"/>
    <cellStyle name="Normal 22 2 3 2 13" xfId="7297"/>
    <cellStyle name="Normal 22 2 3 2 14" xfId="7523"/>
    <cellStyle name="Normal 22 2 3 2 15" xfId="7749"/>
    <cellStyle name="Normal 22 2 3 2 16" xfId="7975"/>
    <cellStyle name="Normal 22 2 3 2 17" xfId="8201"/>
    <cellStyle name="Normal 22 2 3 2 18" xfId="8427"/>
    <cellStyle name="Normal 22 2 3 2 19" xfId="8652"/>
    <cellStyle name="Normal 22 2 3 2 2" xfId="4811"/>
    <cellStyle name="Normal 22 2 3 2 20" xfId="8876"/>
    <cellStyle name="Normal 22 2 3 2 21" xfId="9098"/>
    <cellStyle name="Normal 22 2 3 2 22" xfId="9317"/>
    <cellStyle name="Normal 22 2 3 2 23" xfId="9529"/>
    <cellStyle name="Normal 22 2 3 2 24" xfId="9726"/>
    <cellStyle name="Normal 22 2 3 2 25" xfId="9895"/>
    <cellStyle name="Normal 22 2 3 2 26" xfId="10043"/>
    <cellStyle name="Normal 22 2 3 2 27" xfId="10461"/>
    <cellStyle name="Normal 22 2 3 2 28" xfId="10687"/>
    <cellStyle name="Normal 22 2 3 2 29" xfId="10913"/>
    <cellStyle name="Normal 22 2 3 2 3" xfId="5037"/>
    <cellStyle name="Normal 22 2 3 2 30" xfId="11139"/>
    <cellStyle name="Normal 22 2 3 2 31" xfId="11365"/>
    <cellStyle name="Normal 22 2 3 2 32" xfId="11591"/>
    <cellStyle name="Normal 22 2 3 2 33" xfId="11817"/>
    <cellStyle name="Normal 22 2 3 2 34" xfId="12043"/>
    <cellStyle name="Normal 22 2 3 2 35" xfId="12269"/>
    <cellStyle name="Normal 22 2 3 2 36" xfId="12495"/>
    <cellStyle name="Normal 22 2 3 2 37" xfId="12721"/>
    <cellStyle name="Normal 22 2 3 2 38" xfId="12947"/>
    <cellStyle name="Normal 22 2 3 2 39" xfId="13173"/>
    <cellStyle name="Normal 22 2 3 2 4" xfId="5263"/>
    <cellStyle name="Normal 22 2 3 2 40" xfId="13399"/>
    <cellStyle name="Normal 22 2 3 2 41" xfId="13625"/>
    <cellStyle name="Normal 22 2 3 2 42" xfId="13851"/>
    <cellStyle name="Normal 22 2 3 2 43" xfId="14077"/>
    <cellStyle name="Normal 22 2 3 2 44" xfId="14303"/>
    <cellStyle name="Normal 22 2 3 2 45" xfId="14529"/>
    <cellStyle name="Normal 22 2 3 2 46" xfId="14755"/>
    <cellStyle name="Normal 22 2 3 2 47" xfId="14981"/>
    <cellStyle name="Normal 22 2 3 2 48" xfId="15207"/>
    <cellStyle name="Normal 22 2 3 2 49" xfId="15433"/>
    <cellStyle name="Normal 22 2 3 2 5" xfId="5489"/>
    <cellStyle name="Normal 22 2 3 2 50" xfId="15659"/>
    <cellStyle name="Normal 22 2 3 2 51" xfId="15884"/>
    <cellStyle name="Normal 22 2 3 2 52" xfId="16108"/>
    <cellStyle name="Normal 22 2 3 2 53" xfId="16330"/>
    <cellStyle name="Normal 22 2 3 2 54" xfId="16549"/>
    <cellStyle name="Normal 22 2 3 2 55" xfId="16761"/>
    <cellStyle name="Normal 22 2 3 2 56" xfId="16958"/>
    <cellStyle name="Normal 22 2 3 2 57" xfId="17127"/>
    <cellStyle name="Normal 22 2 3 2 58" xfId="17275"/>
    <cellStyle name="Normal 22 2 3 2 6" xfId="5715"/>
    <cellStyle name="Normal 22 2 3 2 7" xfId="5941"/>
    <cellStyle name="Normal 22 2 3 2 8" xfId="6167"/>
    <cellStyle name="Normal 22 2 3 2 9" xfId="6393"/>
    <cellStyle name="Normal 22 2 3 20" xfId="8599"/>
    <cellStyle name="Normal 22 2 3 21" xfId="8823"/>
    <cellStyle name="Normal 22 2 3 22" xfId="9045"/>
    <cellStyle name="Normal 22 2 3 23" xfId="9264"/>
    <cellStyle name="Normal 22 2 3 24" xfId="9476"/>
    <cellStyle name="Normal 22 2 3 25" xfId="9674"/>
    <cellStyle name="Normal 22 2 3 26" xfId="9843"/>
    <cellStyle name="Normal 22 2 3 27" xfId="9991"/>
    <cellStyle name="Normal 22 2 3 28" xfId="10408"/>
    <cellStyle name="Normal 22 2 3 29" xfId="10634"/>
    <cellStyle name="Normal 22 2 3 3" xfId="4758"/>
    <cellStyle name="Normal 22 2 3 30" xfId="10860"/>
    <cellStyle name="Normal 22 2 3 31" xfId="11086"/>
    <cellStyle name="Normal 22 2 3 32" xfId="11312"/>
    <cellStyle name="Normal 22 2 3 33" xfId="11538"/>
    <cellStyle name="Normal 22 2 3 34" xfId="11764"/>
    <cellStyle name="Normal 22 2 3 35" xfId="11990"/>
    <cellStyle name="Normal 22 2 3 36" xfId="12216"/>
    <cellStyle name="Normal 22 2 3 37" xfId="12442"/>
    <cellStyle name="Normal 22 2 3 38" xfId="12668"/>
    <cellStyle name="Normal 22 2 3 39" xfId="12894"/>
    <cellStyle name="Normal 22 2 3 4" xfId="4984"/>
    <cellStyle name="Normal 22 2 3 40" xfId="13120"/>
    <cellStyle name="Normal 22 2 3 41" xfId="13346"/>
    <cellStyle name="Normal 22 2 3 42" xfId="13572"/>
    <cellStyle name="Normal 22 2 3 43" xfId="13798"/>
    <cellStyle name="Normal 22 2 3 44" xfId="14024"/>
    <cellStyle name="Normal 22 2 3 45" xfId="14250"/>
    <cellStyle name="Normal 22 2 3 46" xfId="14476"/>
    <cellStyle name="Normal 22 2 3 47" xfId="14702"/>
    <cellStyle name="Normal 22 2 3 48" xfId="14928"/>
    <cellStyle name="Normal 22 2 3 49" xfId="15154"/>
    <cellStyle name="Normal 22 2 3 5" xfId="5210"/>
    <cellStyle name="Normal 22 2 3 50" xfId="15380"/>
    <cellStyle name="Normal 22 2 3 51" xfId="15606"/>
    <cellStyle name="Normal 22 2 3 52" xfId="15831"/>
    <cellStyle name="Normal 22 2 3 53" xfId="16055"/>
    <cellStyle name="Normal 22 2 3 54" xfId="16277"/>
    <cellStyle name="Normal 22 2 3 55" xfId="16496"/>
    <cellStyle name="Normal 22 2 3 56" xfId="16708"/>
    <cellStyle name="Normal 22 2 3 57" xfId="16906"/>
    <cellStyle name="Normal 22 2 3 58" xfId="17075"/>
    <cellStyle name="Normal 22 2 3 59" xfId="17223"/>
    <cellStyle name="Normal 22 2 3 6" xfId="5436"/>
    <cellStyle name="Normal 22 2 3 7" xfId="5662"/>
    <cellStyle name="Normal 22 2 3 8" xfId="5888"/>
    <cellStyle name="Normal 22 2 3 9" xfId="6114"/>
    <cellStyle name="Normal 22 2 30" xfId="4308"/>
    <cellStyle name="Normal 22 2 31" xfId="4649"/>
    <cellStyle name="Normal 22 2 32" xfId="4875"/>
    <cellStyle name="Normal 22 2 33" xfId="5101"/>
    <cellStyle name="Normal 22 2 34" xfId="5327"/>
    <cellStyle name="Normal 22 2 35" xfId="5553"/>
    <cellStyle name="Normal 22 2 36" xfId="5779"/>
    <cellStyle name="Normal 22 2 37" xfId="6005"/>
    <cellStyle name="Normal 22 2 38" xfId="6231"/>
    <cellStyle name="Normal 22 2 39" xfId="6457"/>
    <cellStyle name="Normal 22 2 4" xfId="716"/>
    <cellStyle name="Normal 22 2 4 10" xfId="6592"/>
    <cellStyle name="Normal 22 2 4 11" xfId="6818"/>
    <cellStyle name="Normal 22 2 4 12" xfId="7044"/>
    <cellStyle name="Normal 22 2 4 13" xfId="7270"/>
    <cellStyle name="Normal 22 2 4 14" xfId="7496"/>
    <cellStyle name="Normal 22 2 4 15" xfId="7722"/>
    <cellStyle name="Normal 22 2 4 16" xfId="7948"/>
    <cellStyle name="Normal 22 2 4 17" xfId="8174"/>
    <cellStyle name="Normal 22 2 4 18" xfId="8400"/>
    <cellStyle name="Normal 22 2 4 19" xfId="8625"/>
    <cellStyle name="Normal 22 2 4 2" xfId="4784"/>
    <cellStyle name="Normal 22 2 4 20" xfId="8849"/>
    <cellStyle name="Normal 22 2 4 21" xfId="9071"/>
    <cellStyle name="Normal 22 2 4 22" xfId="9290"/>
    <cellStyle name="Normal 22 2 4 23" xfId="9502"/>
    <cellStyle name="Normal 22 2 4 24" xfId="9700"/>
    <cellStyle name="Normal 22 2 4 25" xfId="9869"/>
    <cellStyle name="Normal 22 2 4 26" xfId="10017"/>
    <cellStyle name="Normal 22 2 4 27" xfId="10434"/>
    <cellStyle name="Normal 22 2 4 28" xfId="10660"/>
    <cellStyle name="Normal 22 2 4 29" xfId="10886"/>
    <cellStyle name="Normal 22 2 4 3" xfId="5010"/>
    <cellStyle name="Normal 22 2 4 30" xfId="11112"/>
    <cellStyle name="Normal 22 2 4 31" xfId="11338"/>
    <cellStyle name="Normal 22 2 4 32" xfId="11564"/>
    <cellStyle name="Normal 22 2 4 33" xfId="11790"/>
    <cellStyle name="Normal 22 2 4 34" xfId="12016"/>
    <cellStyle name="Normal 22 2 4 35" xfId="12242"/>
    <cellStyle name="Normal 22 2 4 36" xfId="12468"/>
    <cellStyle name="Normal 22 2 4 37" xfId="12694"/>
    <cellStyle name="Normal 22 2 4 38" xfId="12920"/>
    <cellStyle name="Normal 22 2 4 39" xfId="13146"/>
    <cellStyle name="Normal 22 2 4 4" xfId="5236"/>
    <cellStyle name="Normal 22 2 4 40" xfId="13372"/>
    <cellStyle name="Normal 22 2 4 41" xfId="13598"/>
    <cellStyle name="Normal 22 2 4 42" xfId="13824"/>
    <cellStyle name="Normal 22 2 4 43" xfId="14050"/>
    <cellStyle name="Normal 22 2 4 44" xfId="14276"/>
    <cellStyle name="Normal 22 2 4 45" xfId="14502"/>
    <cellStyle name="Normal 22 2 4 46" xfId="14728"/>
    <cellStyle name="Normal 22 2 4 47" xfId="14954"/>
    <cellStyle name="Normal 22 2 4 48" xfId="15180"/>
    <cellStyle name="Normal 22 2 4 49" xfId="15406"/>
    <cellStyle name="Normal 22 2 4 5" xfId="5462"/>
    <cellStyle name="Normal 22 2 4 50" xfId="15632"/>
    <cellStyle name="Normal 22 2 4 51" xfId="15857"/>
    <cellStyle name="Normal 22 2 4 52" xfId="16081"/>
    <cellStyle name="Normal 22 2 4 53" xfId="16303"/>
    <cellStyle name="Normal 22 2 4 54" xfId="16522"/>
    <cellStyle name="Normal 22 2 4 55" xfId="16734"/>
    <cellStyle name="Normal 22 2 4 56" xfId="16932"/>
    <cellStyle name="Normal 22 2 4 57" xfId="17101"/>
    <cellStyle name="Normal 22 2 4 58" xfId="17249"/>
    <cellStyle name="Normal 22 2 4 6" xfId="5688"/>
    <cellStyle name="Normal 22 2 4 7" xfId="5914"/>
    <cellStyle name="Normal 22 2 4 8" xfId="6140"/>
    <cellStyle name="Normal 22 2 4 9" xfId="6366"/>
    <cellStyle name="Normal 22 2 40" xfId="6683"/>
    <cellStyle name="Normal 22 2 41" xfId="6909"/>
    <cellStyle name="Normal 22 2 42" xfId="7135"/>
    <cellStyle name="Normal 22 2 43" xfId="7361"/>
    <cellStyle name="Normal 22 2 44" xfId="7587"/>
    <cellStyle name="Normal 22 2 45" xfId="7813"/>
    <cellStyle name="Normal 22 2 46" xfId="8039"/>
    <cellStyle name="Normal 22 2 47" xfId="8265"/>
    <cellStyle name="Normal 22 2 48" xfId="8491"/>
    <cellStyle name="Normal 22 2 49" xfId="8715"/>
    <cellStyle name="Normal 22 2 5" xfId="783"/>
    <cellStyle name="Normal 22 2 50" xfId="8939"/>
    <cellStyle name="Normal 22 2 51" xfId="9160"/>
    <cellStyle name="Normal 22 2 52" xfId="9378"/>
    <cellStyle name="Normal 22 2 53" xfId="9587"/>
    <cellStyle name="Normal 22 2 54" xfId="9779"/>
    <cellStyle name="Normal 22 2 55" xfId="9936"/>
    <cellStyle name="Normal 22 2 56" xfId="10299"/>
    <cellStyle name="Normal 22 2 57" xfId="10525"/>
    <cellStyle name="Normal 22 2 58" xfId="10751"/>
    <cellStyle name="Normal 22 2 59" xfId="10977"/>
    <cellStyle name="Normal 22 2 6" xfId="631"/>
    <cellStyle name="Normal 22 2 60" xfId="11203"/>
    <cellStyle name="Normal 22 2 61" xfId="11429"/>
    <cellStyle name="Normal 22 2 62" xfId="11655"/>
    <cellStyle name="Normal 22 2 63" xfId="11881"/>
    <cellStyle name="Normal 22 2 64" xfId="12107"/>
    <cellStyle name="Normal 22 2 65" xfId="12333"/>
    <cellStyle name="Normal 22 2 66" xfId="12559"/>
    <cellStyle name="Normal 22 2 67" xfId="12785"/>
    <cellStyle name="Normal 22 2 68" xfId="13011"/>
    <cellStyle name="Normal 22 2 69" xfId="13237"/>
    <cellStyle name="Normal 22 2 7" xfId="862"/>
    <cellStyle name="Normal 22 2 70" xfId="13463"/>
    <cellStyle name="Normal 22 2 71" xfId="13689"/>
    <cellStyle name="Normal 22 2 72" xfId="13915"/>
    <cellStyle name="Normal 22 2 73" xfId="14141"/>
    <cellStyle name="Normal 22 2 74" xfId="14367"/>
    <cellStyle name="Normal 22 2 75" xfId="14593"/>
    <cellStyle name="Normal 22 2 76" xfId="14819"/>
    <cellStyle name="Normal 22 2 77" xfId="15045"/>
    <cellStyle name="Normal 22 2 78" xfId="15271"/>
    <cellStyle name="Normal 22 2 79" xfId="15497"/>
    <cellStyle name="Normal 22 2 8" xfId="1011"/>
    <cellStyle name="Normal 22 2 80" xfId="15723"/>
    <cellStyle name="Normal 22 2 81" xfId="15947"/>
    <cellStyle name="Normal 22 2 82" xfId="16171"/>
    <cellStyle name="Normal 22 2 83" xfId="16392"/>
    <cellStyle name="Normal 22 2 84" xfId="16610"/>
    <cellStyle name="Normal 22 2 85" xfId="16819"/>
    <cellStyle name="Normal 22 2 86" xfId="17011"/>
    <cellStyle name="Normal 22 2 87" xfId="17168"/>
    <cellStyle name="Normal 22 2 9" xfId="1160"/>
    <cellStyle name="Normal 23 2" xfId="114"/>
    <cellStyle name="Normal 23 2 10" xfId="1403"/>
    <cellStyle name="Normal 23 2 11" xfId="1552"/>
    <cellStyle name="Normal 23 2 12" xfId="1701"/>
    <cellStyle name="Normal 23 2 13" xfId="1850"/>
    <cellStyle name="Normal 23 2 14" xfId="1999"/>
    <cellStyle name="Normal 23 2 15" xfId="2148"/>
    <cellStyle name="Normal 23 2 16" xfId="2297"/>
    <cellStyle name="Normal 23 2 17" xfId="2446"/>
    <cellStyle name="Normal 23 2 18" xfId="2595"/>
    <cellStyle name="Normal 23 2 19" xfId="2744"/>
    <cellStyle name="Normal 23 2 2" xfId="288"/>
    <cellStyle name="Normal 23 2 20" xfId="2893"/>
    <cellStyle name="Normal 23 2 21" xfId="3042"/>
    <cellStyle name="Normal 23 2 22" xfId="3190"/>
    <cellStyle name="Normal 23 2 23" xfId="3339"/>
    <cellStyle name="Normal 23 2 24" xfId="3488"/>
    <cellStyle name="Normal 23 2 25" xfId="3636"/>
    <cellStyle name="Normal 23 2 26" xfId="3783"/>
    <cellStyle name="Normal 23 2 27" xfId="3929"/>
    <cellStyle name="Normal 23 2 28" xfId="4069"/>
    <cellStyle name="Normal 23 2 29" xfId="4264"/>
    <cellStyle name="Normal 23 2 3" xfId="582"/>
    <cellStyle name="Normal 23 2 3 10" xfId="6341"/>
    <cellStyle name="Normal 23 2 3 11" xfId="6567"/>
    <cellStyle name="Normal 23 2 3 12" xfId="6793"/>
    <cellStyle name="Normal 23 2 3 13" xfId="7019"/>
    <cellStyle name="Normal 23 2 3 14" xfId="7245"/>
    <cellStyle name="Normal 23 2 3 15" xfId="7471"/>
    <cellStyle name="Normal 23 2 3 16" xfId="7697"/>
    <cellStyle name="Normal 23 2 3 17" xfId="7923"/>
    <cellStyle name="Normal 23 2 3 18" xfId="8149"/>
    <cellStyle name="Normal 23 2 3 19" xfId="8375"/>
    <cellStyle name="Normal 23 2 3 2" xfId="744"/>
    <cellStyle name="Normal 23 2 3 2 10" xfId="6620"/>
    <cellStyle name="Normal 23 2 3 2 11" xfId="6846"/>
    <cellStyle name="Normal 23 2 3 2 12" xfId="7072"/>
    <cellStyle name="Normal 23 2 3 2 13" xfId="7298"/>
    <cellStyle name="Normal 23 2 3 2 14" xfId="7524"/>
    <cellStyle name="Normal 23 2 3 2 15" xfId="7750"/>
    <cellStyle name="Normal 23 2 3 2 16" xfId="7976"/>
    <cellStyle name="Normal 23 2 3 2 17" xfId="8202"/>
    <cellStyle name="Normal 23 2 3 2 18" xfId="8428"/>
    <cellStyle name="Normal 23 2 3 2 19" xfId="8653"/>
    <cellStyle name="Normal 23 2 3 2 2" xfId="4812"/>
    <cellStyle name="Normal 23 2 3 2 20" xfId="8877"/>
    <cellStyle name="Normal 23 2 3 2 21" xfId="9099"/>
    <cellStyle name="Normal 23 2 3 2 22" xfId="9318"/>
    <cellStyle name="Normal 23 2 3 2 23" xfId="9530"/>
    <cellStyle name="Normal 23 2 3 2 24" xfId="9727"/>
    <cellStyle name="Normal 23 2 3 2 25" xfId="9896"/>
    <cellStyle name="Normal 23 2 3 2 26" xfId="10044"/>
    <cellStyle name="Normal 23 2 3 2 27" xfId="10462"/>
    <cellStyle name="Normal 23 2 3 2 28" xfId="10688"/>
    <cellStyle name="Normal 23 2 3 2 29" xfId="10914"/>
    <cellStyle name="Normal 23 2 3 2 3" xfId="5038"/>
    <cellStyle name="Normal 23 2 3 2 30" xfId="11140"/>
    <cellStyle name="Normal 23 2 3 2 31" xfId="11366"/>
    <cellStyle name="Normal 23 2 3 2 32" xfId="11592"/>
    <cellStyle name="Normal 23 2 3 2 33" xfId="11818"/>
    <cellStyle name="Normal 23 2 3 2 34" xfId="12044"/>
    <cellStyle name="Normal 23 2 3 2 35" xfId="12270"/>
    <cellStyle name="Normal 23 2 3 2 36" xfId="12496"/>
    <cellStyle name="Normal 23 2 3 2 37" xfId="12722"/>
    <cellStyle name="Normal 23 2 3 2 38" xfId="12948"/>
    <cellStyle name="Normal 23 2 3 2 39" xfId="13174"/>
    <cellStyle name="Normal 23 2 3 2 4" xfId="5264"/>
    <cellStyle name="Normal 23 2 3 2 40" xfId="13400"/>
    <cellStyle name="Normal 23 2 3 2 41" xfId="13626"/>
    <cellStyle name="Normal 23 2 3 2 42" xfId="13852"/>
    <cellStyle name="Normal 23 2 3 2 43" xfId="14078"/>
    <cellStyle name="Normal 23 2 3 2 44" xfId="14304"/>
    <cellStyle name="Normal 23 2 3 2 45" xfId="14530"/>
    <cellStyle name="Normal 23 2 3 2 46" xfId="14756"/>
    <cellStyle name="Normal 23 2 3 2 47" xfId="14982"/>
    <cellStyle name="Normal 23 2 3 2 48" xfId="15208"/>
    <cellStyle name="Normal 23 2 3 2 49" xfId="15434"/>
    <cellStyle name="Normal 23 2 3 2 5" xfId="5490"/>
    <cellStyle name="Normal 23 2 3 2 50" xfId="15660"/>
    <cellStyle name="Normal 23 2 3 2 51" xfId="15885"/>
    <cellStyle name="Normal 23 2 3 2 52" xfId="16109"/>
    <cellStyle name="Normal 23 2 3 2 53" xfId="16331"/>
    <cellStyle name="Normal 23 2 3 2 54" xfId="16550"/>
    <cellStyle name="Normal 23 2 3 2 55" xfId="16762"/>
    <cellStyle name="Normal 23 2 3 2 56" xfId="16959"/>
    <cellStyle name="Normal 23 2 3 2 57" xfId="17128"/>
    <cellStyle name="Normal 23 2 3 2 58" xfId="17276"/>
    <cellStyle name="Normal 23 2 3 2 6" xfId="5716"/>
    <cellStyle name="Normal 23 2 3 2 7" xfId="5942"/>
    <cellStyle name="Normal 23 2 3 2 8" xfId="6168"/>
    <cellStyle name="Normal 23 2 3 2 9" xfId="6394"/>
    <cellStyle name="Normal 23 2 3 20" xfId="8600"/>
    <cellStyle name="Normal 23 2 3 21" xfId="8824"/>
    <cellStyle name="Normal 23 2 3 22" xfId="9046"/>
    <cellStyle name="Normal 23 2 3 23" xfId="9265"/>
    <cellStyle name="Normal 23 2 3 24" xfId="9477"/>
    <cellStyle name="Normal 23 2 3 25" xfId="9675"/>
    <cellStyle name="Normal 23 2 3 26" xfId="9844"/>
    <cellStyle name="Normal 23 2 3 27" xfId="9992"/>
    <cellStyle name="Normal 23 2 3 28" xfId="10409"/>
    <cellStyle name="Normal 23 2 3 29" xfId="10635"/>
    <cellStyle name="Normal 23 2 3 3" xfId="4759"/>
    <cellStyle name="Normal 23 2 3 30" xfId="10861"/>
    <cellStyle name="Normal 23 2 3 31" xfId="11087"/>
    <cellStyle name="Normal 23 2 3 32" xfId="11313"/>
    <cellStyle name="Normal 23 2 3 33" xfId="11539"/>
    <cellStyle name="Normal 23 2 3 34" xfId="11765"/>
    <cellStyle name="Normal 23 2 3 35" xfId="11991"/>
    <cellStyle name="Normal 23 2 3 36" xfId="12217"/>
    <cellStyle name="Normal 23 2 3 37" xfId="12443"/>
    <cellStyle name="Normal 23 2 3 38" xfId="12669"/>
    <cellStyle name="Normal 23 2 3 39" xfId="12895"/>
    <cellStyle name="Normal 23 2 3 4" xfId="4985"/>
    <cellStyle name="Normal 23 2 3 40" xfId="13121"/>
    <cellStyle name="Normal 23 2 3 41" xfId="13347"/>
    <cellStyle name="Normal 23 2 3 42" xfId="13573"/>
    <cellStyle name="Normal 23 2 3 43" xfId="13799"/>
    <cellStyle name="Normal 23 2 3 44" xfId="14025"/>
    <cellStyle name="Normal 23 2 3 45" xfId="14251"/>
    <cellStyle name="Normal 23 2 3 46" xfId="14477"/>
    <cellStyle name="Normal 23 2 3 47" xfId="14703"/>
    <cellStyle name="Normal 23 2 3 48" xfId="14929"/>
    <cellStyle name="Normal 23 2 3 49" xfId="15155"/>
    <cellStyle name="Normal 23 2 3 5" xfId="5211"/>
    <cellStyle name="Normal 23 2 3 50" xfId="15381"/>
    <cellStyle name="Normal 23 2 3 51" xfId="15607"/>
    <cellStyle name="Normal 23 2 3 52" xfId="15832"/>
    <cellStyle name="Normal 23 2 3 53" xfId="16056"/>
    <cellStyle name="Normal 23 2 3 54" xfId="16278"/>
    <cellStyle name="Normal 23 2 3 55" xfId="16497"/>
    <cellStyle name="Normal 23 2 3 56" xfId="16709"/>
    <cellStyle name="Normal 23 2 3 57" xfId="16907"/>
    <cellStyle name="Normal 23 2 3 58" xfId="17076"/>
    <cellStyle name="Normal 23 2 3 59" xfId="17224"/>
    <cellStyle name="Normal 23 2 3 6" xfId="5437"/>
    <cellStyle name="Normal 23 2 3 7" xfId="5663"/>
    <cellStyle name="Normal 23 2 3 8" xfId="5889"/>
    <cellStyle name="Normal 23 2 3 9" xfId="6115"/>
    <cellStyle name="Normal 23 2 30" xfId="4251"/>
    <cellStyle name="Normal 23 2 31" xfId="4651"/>
    <cellStyle name="Normal 23 2 32" xfId="4877"/>
    <cellStyle name="Normal 23 2 33" xfId="5103"/>
    <cellStyle name="Normal 23 2 34" xfId="5329"/>
    <cellStyle name="Normal 23 2 35" xfId="5555"/>
    <cellStyle name="Normal 23 2 36" xfId="5781"/>
    <cellStyle name="Normal 23 2 37" xfId="6007"/>
    <cellStyle name="Normal 23 2 38" xfId="6233"/>
    <cellStyle name="Normal 23 2 39" xfId="6459"/>
    <cellStyle name="Normal 23 2 4" xfId="717"/>
    <cellStyle name="Normal 23 2 4 10" xfId="6593"/>
    <cellStyle name="Normal 23 2 4 11" xfId="6819"/>
    <cellStyle name="Normal 23 2 4 12" xfId="7045"/>
    <cellStyle name="Normal 23 2 4 13" xfId="7271"/>
    <cellStyle name="Normal 23 2 4 14" xfId="7497"/>
    <cellStyle name="Normal 23 2 4 15" xfId="7723"/>
    <cellStyle name="Normal 23 2 4 16" xfId="7949"/>
    <cellStyle name="Normal 23 2 4 17" xfId="8175"/>
    <cellStyle name="Normal 23 2 4 18" xfId="8401"/>
    <cellStyle name="Normal 23 2 4 19" xfId="8626"/>
    <cellStyle name="Normal 23 2 4 2" xfId="4785"/>
    <cellStyle name="Normal 23 2 4 20" xfId="8850"/>
    <cellStyle name="Normal 23 2 4 21" xfId="9072"/>
    <cellStyle name="Normal 23 2 4 22" xfId="9291"/>
    <cellStyle name="Normal 23 2 4 23" xfId="9503"/>
    <cellStyle name="Normal 23 2 4 24" xfId="9701"/>
    <cellStyle name="Normal 23 2 4 25" xfId="9870"/>
    <cellStyle name="Normal 23 2 4 26" xfId="10018"/>
    <cellStyle name="Normal 23 2 4 27" xfId="10435"/>
    <cellStyle name="Normal 23 2 4 28" xfId="10661"/>
    <cellStyle name="Normal 23 2 4 29" xfId="10887"/>
    <cellStyle name="Normal 23 2 4 3" xfId="5011"/>
    <cellStyle name="Normal 23 2 4 30" xfId="11113"/>
    <cellStyle name="Normal 23 2 4 31" xfId="11339"/>
    <cellStyle name="Normal 23 2 4 32" xfId="11565"/>
    <cellStyle name="Normal 23 2 4 33" xfId="11791"/>
    <cellStyle name="Normal 23 2 4 34" xfId="12017"/>
    <cellStyle name="Normal 23 2 4 35" xfId="12243"/>
    <cellStyle name="Normal 23 2 4 36" xfId="12469"/>
    <cellStyle name="Normal 23 2 4 37" xfId="12695"/>
    <cellStyle name="Normal 23 2 4 38" xfId="12921"/>
    <cellStyle name="Normal 23 2 4 39" xfId="13147"/>
    <cellStyle name="Normal 23 2 4 4" xfId="5237"/>
    <cellStyle name="Normal 23 2 4 40" xfId="13373"/>
    <cellStyle name="Normal 23 2 4 41" xfId="13599"/>
    <cellStyle name="Normal 23 2 4 42" xfId="13825"/>
    <cellStyle name="Normal 23 2 4 43" xfId="14051"/>
    <cellStyle name="Normal 23 2 4 44" xfId="14277"/>
    <cellStyle name="Normal 23 2 4 45" xfId="14503"/>
    <cellStyle name="Normal 23 2 4 46" xfId="14729"/>
    <cellStyle name="Normal 23 2 4 47" xfId="14955"/>
    <cellStyle name="Normal 23 2 4 48" xfId="15181"/>
    <cellStyle name="Normal 23 2 4 49" xfId="15407"/>
    <cellStyle name="Normal 23 2 4 5" xfId="5463"/>
    <cellStyle name="Normal 23 2 4 50" xfId="15633"/>
    <cellStyle name="Normal 23 2 4 51" xfId="15858"/>
    <cellStyle name="Normal 23 2 4 52" xfId="16082"/>
    <cellStyle name="Normal 23 2 4 53" xfId="16304"/>
    <cellStyle name="Normal 23 2 4 54" xfId="16523"/>
    <cellStyle name="Normal 23 2 4 55" xfId="16735"/>
    <cellStyle name="Normal 23 2 4 56" xfId="16933"/>
    <cellStyle name="Normal 23 2 4 57" xfId="17102"/>
    <cellStyle name="Normal 23 2 4 58" xfId="17250"/>
    <cellStyle name="Normal 23 2 4 6" xfId="5689"/>
    <cellStyle name="Normal 23 2 4 7" xfId="5915"/>
    <cellStyle name="Normal 23 2 4 8" xfId="6141"/>
    <cellStyle name="Normal 23 2 4 9" xfId="6367"/>
    <cellStyle name="Normal 23 2 40" xfId="6685"/>
    <cellStyle name="Normal 23 2 41" xfId="6911"/>
    <cellStyle name="Normal 23 2 42" xfId="7137"/>
    <cellStyle name="Normal 23 2 43" xfId="7363"/>
    <cellStyle name="Normal 23 2 44" xfId="7589"/>
    <cellStyle name="Normal 23 2 45" xfId="7815"/>
    <cellStyle name="Normal 23 2 46" xfId="8041"/>
    <cellStyle name="Normal 23 2 47" xfId="8267"/>
    <cellStyle name="Normal 23 2 48" xfId="8493"/>
    <cellStyle name="Normal 23 2 49" xfId="8717"/>
    <cellStyle name="Normal 23 2 5" xfId="785"/>
    <cellStyle name="Normal 23 2 50" xfId="8941"/>
    <cellStyle name="Normal 23 2 51" xfId="9162"/>
    <cellStyle name="Normal 23 2 52" xfId="9380"/>
    <cellStyle name="Normal 23 2 53" xfId="9589"/>
    <cellStyle name="Normal 23 2 54" xfId="9780"/>
    <cellStyle name="Normal 23 2 55" xfId="9937"/>
    <cellStyle name="Normal 23 2 56" xfId="10301"/>
    <cellStyle name="Normal 23 2 57" xfId="10527"/>
    <cellStyle name="Normal 23 2 58" xfId="10753"/>
    <cellStyle name="Normal 23 2 59" xfId="10979"/>
    <cellStyle name="Normal 23 2 6" xfId="635"/>
    <cellStyle name="Normal 23 2 60" xfId="11205"/>
    <cellStyle name="Normal 23 2 61" xfId="11431"/>
    <cellStyle name="Normal 23 2 62" xfId="11657"/>
    <cellStyle name="Normal 23 2 63" xfId="11883"/>
    <cellStyle name="Normal 23 2 64" xfId="12109"/>
    <cellStyle name="Normal 23 2 65" xfId="12335"/>
    <cellStyle name="Normal 23 2 66" xfId="12561"/>
    <cellStyle name="Normal 23 2 67" xfId="12787"/>
    <cellStyle name="Normal 23 2 68" xfId="13013"/>
    <cellStyle name="Normal 23 2 69" xfId="13239"/>
    <cellStyle name="Normal 23 2 7" xfId="956"/>
    <cellStyle name="Normal 23 2 70" xfId="13465"/>
    <cellStyle name="Normal 23 2 71" xfId="13691"/>
    <cellStyle name="Normal 23 2 72" xfId="13917"/>
    <cellStyle name="Normal 23 2 73" xfId="14143"/>
    <cellStyle name="Normal 23 2 74" xfId="14369"/>
    <cellStyle name="Normal 23 2 75" xfId="14595"/>
    <cellStyle name="Normal 23 2 76" xfId="14821"/>
    <cellStyle name="Normal 23 2 77" xfId="15047"/>
    <cellStyle name="Normal 23 2 78" xfId="15273"/>
    <cellStyle name="Normal 23 2 79" xfId="15499"/>
    <cellStyle name="Normal 23 2 8" xfId="1105"/>
    <cellStyle name="Normal 23 2 80" xfId="15725"/>
    <cellStyle name="Normal 23 2 81" xfId="15949"/>
    <cellStyle name="Normal 23 2 82" xfId="16173"/>
    <cellStyle name="Normal 23 2 83" xfId="16394"/>
    <cellStyle name="Normal 23 2 84" xfId="16612"/>
    <cellStyle name="Normal 23 2 85" xfId="16821"/>
    <cellStyle name="Normal 23 2 86" xfId="17012"/>
    <cellStyle name="Normal 23 2 87" xfId="17169"/>
    <cellStyle name="Normal 23 2 9" xfId="1254"/>
    <cellStyle name="Normal 24 2" xfId="115"/>
    <cellStyle name="Normal 24 2 10" xfId="1480"/>
    <cellStyle name="Normal 24 2 11" xfId="1629"/>
    <cellStyle name="Normal 24 2 12" xfId="1778"/>
    <cellStyle name="Normal 24 2 13" xfId="1927"/>
    <cellStyle name="Normal 24 2 14" xfId="2076"/>
    <cellStyle name="Normal 24 2 15" xfId="2225"/>
    <cellStyle name="Normal 24 2 16" xfId="2374"/>
    <cellStyle name="Normal 24 2 17" xfId="2523"/>
    <cellStyle name="Normal 24 2 18" xfId="2672"/>
    <cellStyle name="Normal 24 2 19" xfId="2821"/>
    <cellStyle name="Normal 24 2 2" xfId="289"/>
    <cellStyle name="Normal 24 2 20" xfId="2970"/>
    <cellStyle name="Normal 24 2 21" xfId="3118"/>
    <cellStyle name="Normal 24 2 22" xfId="3267"/>
    <cellStyle name="Normal 24 2 23" xfId="3416"/>
    <cellStyle name="Normal 24 2 24" xfId="3565"/>
    <cellStyle name="Normal 24 2 25" xfId="3712"/>
    <cellStyle name="Normal 24 2 26" xfId="3859"/>
    <cellStyle name="Normal 24 2 27" xfId="4002"/>
    <cellStyle name="Normal 24 2 28" xfId="4137"/>
    <cellStyle name="Normal 24 2 29" xfId="4122"/>
    <cellStyle name="Normal 24 2 3" xfId="584"/>
    <cellStyle name="Normal 24 2 3 10" xfId="6342"/>
    <cellStyle name="Normal 24 2 3 11" xfId="6568"/>
    <cellStyle name="Normal 24 2 3 12" xfId="6794"/>
    <cellStyle name="Normal 24 2 3 13" xfId="7020"/>
    <cellStyle name="Normal 24 2 3 14" xfId="7246"/>
    <cellStyle name="Normal 24 2 3 15" xfId="7472"/>
    <cellStyle name="Normal 24 2 3 16" xfId="7698"/>
    <cellStyle name="Normal 24 2 3 17" xfId="7924"/>
    <cellStyle name="Normal 24 2 3 18" xfId="8150"/>
    <cellStyle name="Normal 24 2 3 19" xfId="8376"/>
    <cellStyle name="Normal 24 2 3 2" xfId="745"/>
    <cellStyle name="Normal 24 2 3 2 10" xfId="6621"/>
    <cellStyle name="Normal 24 2 3 2 11" xfId="6847"/>
    <cellStyle name="Normal 24 2 3 2 12" xfId="7073"/>
    <cellStyle name="Normal 24 2 3 2 13" xfId="7299"/>
    <cellStyle name="Normal 24 2 3 2 14" xfId="7525"/>
    <cellStyle name="Normal 24 2 3 2 15" xfId="7751"/>
    <cellStyle name="Normal 24 2 3 2 16" xfId="7977"/>
    <cellStyle name="Normal 24 2 3 2 17" xfId="8203"/>
    <cellStyle name="Normal 24 2 3 2 18" xfId="8429"/>
    <cellStyle name="Normal 24 2 3 2 19" xfId="8654"/>
    <cellStyle name="Normal 24 2 3 2 2" xfId="4813"/>
    <cellStyle name="Normal 24 2 3 2 20" xfId="8878"/>
    <cellStyle name="Normal 24 2 3 2 21" xfId="9100"/>
    <cellStyle name="Normal 24 2 3 2 22" xfId="9319"/>
    <cellStyle name="Normal 24 2 3 2 23" xfId="9531"/>
    <cellStyle name="Normal 24 2 3 2 24" xfId="9728"/>
    <cellStyle name="Normal 24 2 3 2 25" xfId="9897"/>
    <cellStyle name="Normal 24 2 3 2 26" xfId="10045"/>
    <cellStyle name="Normal 24 2 3 2 27" xfId="10463"/>
    <cellStyle name="Normal 24 2 3 2 28" xfId="10689"/>
    <cellStyle name="Normal 24 2 3 2 29" xfId="10915"/>
    <cellStyle name="Normal 24 2 3 2 3" xfId="5039"/>
    <cellStyle name="Normal 24 2 3 2 30" xfId="11141"/>
    <cellStyle name="Normal 24 2 3 2 31" xfId="11367"/>
    <cellStyle name="Normal 24 2 3 2 32" xfId="11593"/>
    <cellStyle name="Normal 24 2 3 2 33" xfId="11819"/>
    <cellStyle name="Normal 24 2 3 2 34" xfId="12045"/>
    <cellStyle name="Normal 24 2 3 2 35" xfId="12271"/>
    <cellStyle name="Normal 24 2 3 2 36" xfId="12497"/>
    <cellStyle name="Normal 24 2 3 2 37" xfId="12723"/>
    <cellStyle name="Normal 24 2 3 2 38" xfId="12949"/>
    <cellStyle name="Normal 24 2 3 2 39" xfId="13175"/>
    <cellStyle name="Normal 24 2 3 2 4" xfId="5265"/>
    <cellStyle name="Normal 24 2 3 2 40" xfId="13401"/>
    <cellStyle name="Normal 24 2 3 2 41" xfId="13627"/>
    <cellStyle name="Normal 24 2 3 2 42" xfId="13853"/>
    <cellStyle name="Normal 24 2 3 2 43" xfId="14079"/>
    <cellStyle name="Normal 24 2 3 2 44" xfId="14305"/>
    <cellStyle name="Normal 24 2 3 2 45" xfId="14531"/>
    <cellStyle name="Normal 24 2 3 2 46" xfId="14757"/>
    <cellStyle name="Normal 24 2 3 2 47" xfId="14983"/>
    <cellStyle name="Normal 24 2 3 2 48" xfId="15209"/>
    <cellStyle name="Normal 24 2 3 2 49" xfId="15435"/>
    <cellStyle name="Normal 24 2 3 2 5" xfId="5491"/>
    <cellStyle name="Normal 24 2 3 2 50" xfId="15661"/>
    <cellStyle name="Normal 24 2 3 2 51" xfId="15886"/>
    <cellStyle name="Normal 24 2 3 2 52" xfId="16110"/>
    <cellStyle name="Normal 24 2 3 2 53" xfId="16332"/>
    <cellStyle name="Normal 24 2 3 2 54" xfId="16551"/>
    <cellStyle name="Normal 24 2 3 2 55" xfId="16763"/>
    <cellStyle name="Normal 24 2 3 2 56" xfId="16960"/>
    <cellStyle name="Normal 24 2 3 2 57" xfId="17129"/>
    <cellStyle name="Normal 24 2 3 2 58" xfId="17277"/>
    <cellStyle name="Normal 24 2 3 2 6" xfId="5717"/>
    <cellStyle name="Normal 24 2 3 2 7" xfId="5943"/>
    <cellStyle name="Normal 24 2 3 2 8" xfId="6169"/>
    <cellStyle name="Normal 24 2 3 2 9" xfId="6395"/>
    <cellStyle name="Normal 24 2 3 20" xfId="8601"/>
    <cellStyle name="Normal 24 2 3 21" xfId="8825"/>
    <cellStyle name="Normal 24 2 3 22" xfId="9047"/>
    <cellStyle name="Normal 24 2 3 23" xfId="9266"/>
    <cellStyle name="Normal 24 2 3 24" xfId="9478"/>
    <cellStyle name="Normal 24 2 3 25" xfId="9676"/>
    <cellStyle name="Normal 24 2 3 26" xfId="9845"/>
    <cellStyle name="Normal 24 2 3 27" xfId="9993"/>
    <cellStyle name="Normal 24 2 3 28" xfId="10410"/>
    <cellStyle name="Normal 24 2 3 29" xfId="10636"/>
    <cellStyle name="Normal 24 2 3 3" xfId="4760"/>
    <cellStyle name="Normal 24 2 3 30" xfId="10862"/>
    <cellStyle name="Normal 24 2 3 31" xfId="11088"/>
    <cellStyle name="Normal 24 2 3 32" xfId="11314"/>
    <cellStyle name="Normal 24 2 3 33" xfId="11540"/>
    <cellStyle name="Normal 24 2 3 34" xfId="11766"/>
    <cellStyle name="Normal 24 2 3 35" xfId="11992"/>
    <cellStyle name="Normal 24 2 3 36" xfId="12218"/>
    <cellStyle name="Normal 24 2 3 37" xfId="12444"/>
    <cellStyle name="Normal 24 2 3 38" xfId="12670"/>
    <cellStyle name="Normal 24 2 3 39" xfId="12896"/>
    <cellStyle name="Normal 24 2 3 4" xfId="4986"/>
    <cellStyle name="Normal 24 2 3 40" xfId="13122"/>
    <cellStyle name="Normal 24 2 3 41" xfId="13348"/>
    <cellStyle name="Normal 24 2 3 42" xfId="13574"/>
    <cellStyle name="Normal 24 2 3 43" xfId="13800"/>
    <cellStyle name="Normal 24 2 3 44" xfId="14026"/>
    <cellStyle name="Normal 24 2 3 45" xfId="14252"/>
    <cellStyle name="Normal 24 2 3 46" xfId="14478"/>
    <cellStyle name="Normal 24 2 3 47" xfId="14704"/>
    <cellStyle name="Normal 24 2 3 48" xfId="14930"/>
    <cellStyle name="Normal 24 2 3 49" xfId="15156"/>
    <cellStyle name="Normal 24 2 3 5" xfId="5212"/>
    <cellStyle name="Normal 24 2 3 50" xfId="15382"/>
    <cellStyle name="Normal 24 2 3 51" xfId="15608"/>
    <cellStyle name="Normal 24 2 3 52" xfId="15833"/>
    <cellStyle name="Normal 24 2 3 53" xfId="16057"/>
    <cellStyle name="Normal 24 2 3 54" xfId="16279"/>
    <cellStyle name="Normal 24 2 3 55" xfId="16498"/>
    <cellStyle name="Normal 24 2 3 56" xfId="16710"/>
    <cellStyle name="Normal 24 2 3 57" xfId="16908"/>
    <cellStyle name="Normal 24 2 3 58" xfId="17077"/>
    <cellStyle name="Normal 24 2 3 59" xfId="17225"/>
    <cellStyle name="Normal 24 2 3 6" xfId="5438"/>
    <cellStyle name="Normal 24 2 3 7" xfId="5664"/>
    <cellStyle name="Normal 24 2 3 8" xfId="5890"/>
    <cellStyle name="Normal 24 2 3 9" xfId="6116"/>
    <cellStyle name="Normal 24 2 30" xfId="4360"/>
    <cellStyle name="Normal 24 2 31" xfId="4653"/>
    <cellStyle name="Normal 24 2 32" xfId="4879"/>
    <cellStyle name="Normal 24 2 33" xfId="5105"/>
    <cellStyle name="Normal 24 2 34" xfId="5331"/>
    <cellStyle name="Normal 24 2 35" xfId="5557"/>
    <cellStyle name="Normal 24 2 36" xfId="5783"/>
    <cellStyle name="Normal 24 2 37" xfId="6009"/>
    <cellStyle name="Normal 24 2 38" xfId="6235"/>
    <cellStyle name="Normal 24 2 39" xfId="6461"/>
    <cellStyle name="Normal 24 2 4" xfId="718"/>
    <cellStyle name="Normal 24 2 4 10" xfId="6594"/>
    <cellStyle name="Normal 24 2 4 11" xfId="6820"/>
    <cellStyle name="Normal 24 2 4 12" xfId="7046"/>
    <cellStyle name="Normal 24 2 4 13" xfId="7272"/>
    <cellStyle name="Normal 24 2 4 14" xfId="7498"/>
    <cellStyle name="Normal 24 2 4 15" xfId="7724"/>
    <cellStyle name="Normal 24 2 4 16" xfId="7950"/>
    <cellStyle name="Normal 24 2 4 17" xfId="8176"/>
    <cellStyle name="Normal 24 2 4 18" xfId="8402"/>
    <cellStyle name="Normal 24 2 4 19" xfId="8627"/>
    <cellStyle name="Normal 24 2 4 2" xfId="4786"/>
    <cellStyle name="Normal 24 2 4 20" xfId="8851"/>
    <cellStyle name="Normal 24 2 4 21" xfId="9073"/>
    <cellStyle name="Normal 24 2 4 22" xfId="9292"/>
    <cellStyle name="Normal 24 2 4 23" xfId="9504"/>
    <cellStyle name="Normal 24 2 4 24" xfId="9702"/>
    <cellStyle name="Normal 24 2 4 25" xfId="9871"/>
    <cellStyle name="Normal 24 2 4 26" xfId="10019"/>
    <cellStyle name="Normal 24 2 4 27" xfId="10436"/>
    <cellStyle name="Normal 24 2 4 28" xfId="10662"/>
    <cellStyle name="Normal 24 2 4 29" xfId="10888"/>
    <cellStyle name="Normal 24 2 4 3" xfId="5012"/>
    <cellStyle name="Normal 24 2 4 30" xfId="11114"/>
    <cellStyle name="Normal 24 2 4 31" xfId="11340"/>
    <cellStyle name="Normal 24 2 4 32" xfId="11566"/>
    <cellStyle name="Normal 24 2 4 33" xfId="11792"/>
    <cellStyle name="Normal 24 2 4 34" xfId="12018"/>
    <cellStyle name="Normal 24 2 4 35" xfId="12244"/>
    <cellStyle name="Normal 24 2 4 36" xfId="12470"/>
    <cellStyle name="Normal 24 2 4 37" xfId="12696"/>
    <cellStyle name="Normal 24 2 4 38" xfId="12922"/>
    <cellStyle name="Normal 24 2 4 39" xfId="13148"/>
    <cellStyle name="Normal 24 2 4 4" xfId="5238"/>
    <cellStyle name="Normal 24 2 4 40" xfId="13374"/>
    <cellStyle name="Normal 24 2 4 41" xfId="13600"/>
    <cellStyle name="Normal 24 2 4 42" xfId="13826"/>
    <cellStyle name="Normal 24 2 4 43" xfId="14052"/>
    <cellStyle name="Normal 24 2 4 44" xfId="14278"/>
    <cellStyle name="Normal 24 2 4 45" xfId="14504"/>
    <cellStyle name="Normal 24 2 4 46" xfId="14730"/>
    <cellStyle name="Normal 24 2 4 47" xfId="14956"/>
    <cellStyle name="Normal 24 2 4 48" xfId="15182"/>
    <cellStyle name="Normal 24 2 4 49" xfId="15408"/>
    <cellStyle name="Normal 24 2 4 5" xfId="5464"/>
    <cellStyle name="Normal 24 2 4 50" xfId="15634"/>
    <cellStyle name="Normal 24 2 4 51" xfId="15859"/>
    <cellStyle name="Normal 24 2 4 52" xfId="16083"/>
    <cellStyle name="Normal 24 2 4 53" xfId="16305"/>
    <cellStyle name="Normal 24 2 4 54" xfId="16524"/>
    <cellStyle name="Normal 24 2 4 55" xfId="16736"/>
    <cellStyle name="Normal 24 2 4 56" xfId="16934"/>
    <cellStyle name="Normal 24 2 4 57" xfId="17103"/>
    <cellStyle name="Normal 24 2 4 58" xfId="17251"/>
    <cellStyle name="Normal 24 2 4 6" xfId="5690"/>
    <cellStyle name="Normal 24 2 4 7" xfId="5916"/>
    <cellStyle name="Normal 24 2 4 8" xfId="6142"/>
    <cellStyle name="Normal 24 2 4 9" xfId="6368"/>
    <cellStyle name="Normal 24 2 40" xfId="6687"/>
    <cellStyle name="Normal 24 2 41" xfId="6913"/>
    <cellStyle name="Normal 24 2 42" xfId="7139"/>
    <cellStyle name="Normal 24 2 43" xfId="7365"/>
    <cellStyle name="Normal 24 2 44" xfId="7591"/>
    <cellStyle name="Normal 24 2 45" xfId="7817"/>
    <cellStyle name="Normal 24 2 46" xfId="8043"/>
    <cellStyle name="Normal 24 2 47" xfId="8269"/>
    <cellStyle name="Normal 24 2 48" xfId="8495"/>
    <cellStyle name="Normal 24 2 49" xfId="8719"/>
    <cellStyle name="Normal 24 2 5" xfId="787"/>
    <cellStyle name="Normal 24 2 50" xfId="8943"/>
    <cellStyle name="Normal 24 2 51" xfId="9164"/>
    <cellStyle name="Normal 24 2 52" xfId="9382"/>
    <cellStyle name="Normal 24 2 53" xfId="9591"/>
    <cellStyle name="Normal 24 2 54" xfId="9782"/>
    <cellStyle name="Normal 24 2 55" xfId="9938"/>
    <cellStyle name="Normal 24 2 56" xfId="10303"/>
    <cellStyle name="Normal 24 2 57" xfId="10529"/>
    <cellStyle name="Normal 24 2 58" xfId="10755"/>
    <cellStyle name="Normal 24 2 59" xfId="10981"/>
    <cellStyle name="Normal 24 2 6" xfId="884"/>
    <cellStyle name="Normal 24 2 60" xfId="11207"/>
    <cellStyle name="Normal 24 2 61" xfId="11433"/>
    <cellStyle name="Normal 24 2 62" xfId="11659"/>
    <cellStyle name="Normal 24 2 63" xfId="11885"/>
    <cellStyle name="Normal 24 2 64" xfId="12111"/>
    <cellStyle name="Normal 24 2 65" xfId="12337"/>
    <cellStyle name="Normal 24 2 66" xfId="12563"/>
    <cellStyle name="Normal 24 2 67" xfId="12789"/>
    <cellStyle name="Normal 24 2 68" xfId="13015"/>
    <cellStyle name="Normal 24 2 69" xfId="13241"/>
    <cellStyle name="Normal 24 2 7" xfId="1033"/>
    <cellStyle name="Normal 24 2 70" xfId="13467"/>
    <cellStyle name="Normal 24 2 71" xfId="13693"/>
    <cellStyle name="Normal 24 2 72" xfId="13919"/>
    <cellStyle name="Normal 24 2 73" xfId="14145"/>
    <cellStyle name="Normal 24 2 74" xfId="14371"/>
    <cellStyle name="Normal 24 2 75" xfId="14597"/>
    <cellStyle name="Normal 24 2 76" xfId="14823"/>
    <cellStyle name="Normal 24 2 77" xfId="15049"/>
    <cellStyle name="Normal 24 2 78" xfId="15275"/>
    <cellStyle name="Normal 24 2 79" xfId="15501"/>
    <cellStyle name="Normal 24 2 8" xfId="1182"/>
    <cellStyle name="Normal 24 2 80" xfId="15727"/>
    <cellStyle name="Normal 24 2 81" xfId="15951"/>
    <cellStyle name="Normal 24 2 82" xfId="16175"/>
    <cellStyle name="Normal 24 2 83" xfId="16396"/>
    <cellStyle name="Normal 24 2 84" xfId="16614"/>
    <cellStyle name="Normal 24 2 85" xfId="16823"/>
    <cellStyle name="Normal 24 2 86" xfId="17014"/>
    <cellStyle name="Normal 24 2 87" xfId="17170"/>
    <cellStyle name="Normal 24 2 9" xfId="1331"/>
    <cellStyle name="Normal 25 2" xfId="116"/>
    <cellStyle name="Normal 25 2 10" xfId="1311"/>
    <cellStyle name="Normal 25 2 11" xfId="1460"/>
    <cellStyle name="Normal 25 2 12" xfId="1609"/>
    <cellStyle name="Normal 25 2 13" xfId="1758"/>
    <cellStyle name="Normal 25 2 14" xfId="1907"/>
    <cellStyle name="Normal 25 2 15" xfId="2056"/>
    <cellStyle name="Normal 25 2 16" xfId="2205"/>
    <cellStyle name="Normal 25 2 17" xfId="2354"/>
    <cellStyle name="Normal 25 2 18" xfId="2503"/>
    <cellStyle name="Normal 25 2 19" xfId="2652"/>
    <cellStyle name="Normal 25 2 2" xfId="290"/>
    <cellStyle name="Normal 25 2 20" xfId="2801"/>
    <cellStyle name="Normal 25 2 21" xfId="2950"/>
    <cellStyle name="Normal 25 2 22" xfId="3098"/>
    <cellStyle name="Normal 25 2 23" xfId="3247"/>
    <cellStyle name="Normal 25 2 24" xfId="3396"/>
    <cellStyle name="Normal 25 2 25" xfId="3545"/>
    <cellStyle name="Normal 25 2 26" xfId="3693"/>
    <cellStyle name="Normal 25 2 27" xfId="3840"/>
    <cellStyle name="Normal 25 2 28" xfId="3984"/>
    <cellStyle name="Normal 25 2 29" xfId="4201"/>
    <cellStyle name="Normal 25 2 3" xfId="586"/>
    <cellStyle name="Normal 25 2 3 10" xfId="6343"/>
    <cellStyle name="Normal 25 2 3 11" xfId="6569"/>
    <cellStyle name="Normal 25 2 3 12" xfId="6795"/>
    <cellStyle name="Normal 25 2 3 13" xfId="7021"/>
    <cellStyle name="Normal 25 2 3 14" xfId="7247"/>
    <cellStyle name="Normal 25 2 3 15" xfId="7473"/>
    <cellStyle name="Normal 25 2 3 16" xfId="7699"/>
    <cellStyle name="Normal 25 2 3 17" xfId="7925"/>
    <cellStyle name="Normal 25 2 3 18" xfId="8151"/>
    <cellStyle name="Normal 25 2 3 19" xfId="8377"/>
    <cellStyle name="Normal 25 2 3 2" xfId="746"/>
    <cellStyle name="Normal 25 2 3 2 10" xfId="6622"/>
    <cellStyle name="Normal 25 2 3 2 11" xfId="6848"/>
    <cellStyle name="Normal 25 2 3 2 12" xfId="7074"/>
    <cellStyle name="Normal 25 2 3 2 13" xfId="7300"/>
    <cellStyle name="Normal 25 2 3 2 14" xfId="7526"/>
    <cellStyle name="Normal 25 2 3 2 15" xfId="7752"/>
    <cellStyle name="Normal 25 2 3 2 16" xfId="7978"/>
    <cellStyle name="Normal 25 2 3 2 17" xfId="8204"/>
    <cellStyle name="Normal 25 2 3 2 18" xfId="8430"/>
    <cellStyle name="Normal 25 2 3 2 19" xfId="8655"/>
    <cellStyle name="Normal 25 2 3 2 2" xfId="4814"/>
    <cellStyle name="Normal 25 2 3 2 20" xfId="8879"/>
    <cellStyle name="Normal 25 2 3 2 21" xfId="9101"/>
    <cellStyle name="Normal 25 2 3 2 22" xfId="9320"/>
    <cellStyle name="Normal 25 2 3 2 23" xfId="9532"/>
    <cellStyle name="Normal 25 2 3 2 24" xfId="9729"/>
    <cellStyle name="Normal 25 2 3 2 25" xfId="9898"/>
    <cellStyle name="Normal 25 2 3 2 26" xfId="10046"/>
    <cellStyle name="Normal 25 2 3 2 27" xfId="10464"/>
    <cellStyle name="Normal 25 2 3 2 28" xfId="10690"/>
    <cellStyle name="Normal 25 2 3 2 29" xfId="10916"/>
    <cellStyle name="Normal 25 2 3 2 3" xfId="5040"/>
    <cellStyle name="Normal 25 2 3 2 30" xfId="11142"/>
    <cellStyle name="Normal 25 2 3 2 31" xfId="11368"/>
    <cellStyle name="Normal 25 2 3 2 32" xfId="11594"/>
    <cellStyle name="Normal 25 2 3 2 33" xfId="11820"/>
    <cellStyle name="Normal 25 2 3 2 34" xfId="12046"/>
    <cellStyle name="Normal 25 2 3 2 35" xfId="12272"/>
    <cellStyle name="Normal 25 2 3 2 36" xfId="12498"/>
    <cellStyle name="Normal 25 2 3 2 37" xfId="12724"/>
    <cellStyle name="Normal 25 2 3 2 38" xfId="12950"/>
    <cellStyle name="Normal 25 2 3 2 39" xfId="13176"/>
    <cellStyle name="Normal 25 2 3 2 4" xfId="5266"/>
    <cellStyle name="Normal 25 2 3 2 40" xfId="13402"/>
    <cellStyle name="Normal 25 2 3 2 41" xfId="13628"/>
    <cellStyle name="Normal 25 2 3 2 42" xfId="13854"/>
    <cellStyle name="Normal 25 2 3 2 43" xfId="14080"/>
    <cellStyle name="Normal 25 2 3 2 44" xfId="14306"/>
    <cellStyle name="Normal 25 2 3 2 45" xfId="14532"/>
    <cellStyle name="Normal 25 2 3 2 46" xfId="14758"/>
    <cellStyle name="Normal 25 2 3 2 47" xfId="14984"/>
    <cellStyle name="Normal 25 2 3 2 48" xfId="15210"/>
    <cellStyle name="Normal 25 2 3 2 49" xfId="15436"/>
    <cellStyle name="Normal 25 2 3 2 5" xfId="5492"/>
    <cellStyle name="Normal 25 2 3 2 50" xfId="15662"/>
    <cellStyle name="Normal 25 2 3 2 51" xfId="15887"/>
    <cellStyle name="Normal 25 2 3 2 52" xfId="16111"/>
    <cellStyle name="Normal 25 2 3 2 53" xfId="16333"/>
    <cellStyle name="Normal 25 2 3 2 54" xfId="16552"/>
    <cellStyle name="Normal 25 2 3 2 55" xfId="16764"/>
    <cellStyle name="Normal 25 2 3 2 56" xfId="16961"/>
    <cellStyle name="Normal 25 2 3 2 57" xfId="17130"/>
    <cellStyle name="Normal 25 2 3 2 58" xfId="17278"/>
    <cellStyle name="Normal 25 2 3 2 6" xfId="5718"/>
    <cellStyle name="Normal 25 2 3 2 7" xfId="5944"/>
    <cellStyle name="Normal 25 2 3 2 8" xfId="6170"/>
    <cellStyle name="Normal 25 2 3 2 9" xfId="6396"/>
    <cellStyle name="Normal 25 2 3 20" xfId="8602"/>
    <cellStyle name="Normal 25 2 3 21" xfId="8826"/>
    <cellStyle name="Normal 25 2 3 22" xfId="9048"/>
    <cellStyle name="Normal 25 2 3 23" xfId="9267"/>
    <cellStyle name="Normal 25 2 3 24" xfId="9479"/>
    <cellStyle name="Normal 25 2 3 25" xfId="9677"/>
    <cellStyle name="Normal 25 2 3 26" xfId="9846"/>
    <cellStyle name="Normal 25 2 3 27" xfId="9994"/>
    <cellStyle name="Normal 25 2 3 28" xfId="10411"/>
    <cellStyle name="Normal 25 2 3 29" xfId="10637"/>
    <cellStyle name="Normal 25 2 3 3" xfId="4761"/>
    <cellStyle name="Normal 25 2 3 30" xfId="10863"/>
    <cellStyle name="Normal 25 2 3 31" xfId="11089"/>
    <cellStyle name="Normal 25 2 3 32" xfId="11315"/>
    <cellStyle name="Normal 25 2 3 33" xfId="11541"/>
    <cellStyle name="Normal 25 2 3 34" xfId="11767"/>
    <cellStyle name="Normal 25 2 3 35" xfId="11993"/>
    <cellStyle name="Normal 25 2 3 36" xfId="12219"/>
    <cellStyle name="Normal 25 2 3 37" xfId="12445"/>
    <cellStyle name="Normal 25 2 3 38" xfId="12671"/>
    <cellStyle name="Normal 25 2 3 39" xfId="12897"/>
    <cellStyle name="Normal 25 2 3 4" xfId="4987"/>
    <cellStyle name="Normal 25 2 3 40" xfId="13123"/>
    <cellStyle name="Normal 25 2 3 41" xfId="13349"/>
    <cellStyle name="Normal 25 2 3 42" xfId="13575"/>
    <cellStyle name="Normal 25 2 3 43" xfId="13801"/>
    <cellStyle name="Normal 25 2 3 44" xfId="14027"/>
    <cellStyle name="Normal 25 2 3 45" xfId="14253"/>
    <cellStyle name="Normal 25 2 3 46" xfId="14479"/>
    <cellStyle name="Normal 25 2 3 47" xfId="14705"/>
    <cellStyle name="Normal 25 2 3 48" xfId="14931"/>
    <cellStyle name="Normal 25 2 3 49" xfId="15157"/>
    <cellStyle name="Normal 25 2 3 5" xfId="5213"/>
    <cellStyle name="Normal 25 2 3 50" xfId="15383"/>
    <cellStyle name="Normal 25 2 3 51" xfId="15609"/>
    <cellStyle name="Normal 25 2 3 52" xfId="15834"/>
    <cellStyle name="Normal 25 2 3 53" xfId="16058"/>
    <cellStyle name="Normal 25 2 3 54" xfId="16280"/>
    <cellStyle name="Normal 25 2 3 55" xfId="16499"/>
    <cellStyle name="Normal 25 2 3 56" xfId="16711"/>
    <cellStyle name="Normal 25 2 3 57" xfId="16909"/>
    <cellStyle name="Normal 25 2 3 58" xfId="17078"/>
    <cellStyle name="Normal 25 2 3 59" xfId="17226"/>
    <cellStyle name="Normal 25 2 3 6" xfId="5439"/>
    <cellStyle name="Normal 25 2 3 7" xfId="5665"/>
    <cellStyle name="Normal 25 2 3 8" xfId="5891"/>
    <cellStyle name="Normal 25 2 3 9" xfId="6117"/>
    <cellStyle name="Normal 25 2 30" xfId="4309"/>
    <cellStyle name="Normal 25 2 31" xfId="4655"/>
    <cellStyle name="Normal 25 2 32" xfId="4881"/>
    <cellStyle name="Normal 25 2 33" xfId="5107"/>
    <cellStyle name="Normal 25 2 34" xfId="5333"/>
    <cellStyle name="Normal 25 2 35" xfId="5559"/>
    <cellStyle name="Normal 25 2 36" xfId="5785"/>
    <cellStyle name="Normal 25 2 37" xfId="6011"/>
    <cellStyle name="Normal 25 2 38" xfId="6237"/>
    <cellStyle name="Normal 25 2 39" xfId="6463"/>
    <cellStyle name="Normal 25 2 4" xfId="719"/>
    <cellStyle name="Normal 25 2 4 10" xfId="6595"/>
    <cellStyle name="Normal 25 2 4 11" xfId="6821"/>
    <cellStyle name="Normal 25 2 4 12" xfId="7047"/>
    <cellStyle name="Normal 25 2 4 13" xfId="7273"/>
    <cellStyle name="Normal 25 2 4 14" xfId="7499"/>
    <cellStyle name="Normal 25 2 4 15" xfId="7725"/>
    <cellStyle name="Normal 25 2 4 16" xfId="7951"/>
    <cellStyle name="Normal 25 2 4 17" xfId="8177"/>
    <cellStyle name="Normal 25 2 4 18" xfId="8403"/>
    <cellStyle name="Normal 25 2 4 19" xfId="8628"/>
    <cellStyle name="Normal 25 2 4 2" xfId="4787"/>
    <cellStyle name="Normal 25 2 4 20" xfId="8852"/>
    <cellStyle name="Normal 25 2 4 21" xfId="9074"/>
    <cellStyle name="Normal 25 2 4 22" xfId="9293"/>
    <cellStyle name="Normal 25 2 4 23" xfId="9505"/>
    <cellStyle name="Normal 25 2 4 24" xfId="9703"/>
    <cellStyle name="Normal 25 2 4 25" xfId="9872"/>
    <cellStyle name="Normal 25 2 4 26" xfId="10020"/>
    <cellStyle name="Normal 25 2 4 27" xfId="10437"/>
    <cellStyle name="Normal 25 2 4 28" xfId="10663"/>
    <cellStyle name="Normal 25 2 4 29" xfId="10889"/>
    <cellStyle name="Normal 25 2 4 3" xfId="5013"/>
    <cellStyle name="Normal 25 2 4 30" xfId="11115"/>
    <cellStyle name="Normal 25 2 4 31" xfId="11341"/>
    <cellStyle name="Normal 25 2 4 32" xfId="11567"/>
    <cellStyle name="Normal 25 2 4 33" xfId="11793"/>
    <cellStyle name="Normal 25 2 4 34" xfId="12019"/>
    <cellStyle name="Normal 25 2 4 35" xfId="12245"/>
    <cellStyle name="Normal 25 2 4 36" xfId="12471"/>
    <cellStyle name="Normal 25 2 4 37" xfId="12697"/>
    <cellStyle name="Normal 25 2 4 38" xfId="12923"/>
    <cellStyle name="Normal 25 2 4 39" xfId="13149"/>
    <cellStyle name="Normal 25 2 4 4" xfId="5239"/>
    <cellStyle name="Normal 25 2 4 40" xfId="13375"/>
    <cellStyle name="Normal 25 2 4 41" xfId="13601"/>
    <cellStyle name="Normal 25 2 4 42" xfId="13827"/>
    <cellStyle name="Normal 25 2 4 43" xfId="14053"/>
    <cellStyle name="Normal 25 2 4 44" xfId="14279"/>
    <cellStyle name="Normal 25 2 4 45" xfId="14505"/>
    <cellStyle name="Normal 25 2 4 46" xfId="14731"/>
    <cellStyle name="Normal 25 2 4 47" xfId="14957"/>
    <cellStyle name="Normal 25 2 4 48" xfId="15183"/>
    <cellStyle name="Normal 25 2 4 49" xfId="15409"/>
    <cellStyle name="Normal 25 2 4 5" xfId="5465"/>
    <cellStyle name="Normal 25 2 4 50" xfId="15635"/>
    <cellStyle name="Normal 25 2 4 51" xfId="15860"/>
    <cellStyle name="Normal 25 2 4 52" xfId="16084"/>
    <cellStyle name="Normal 25 2 4 53" xfId="16306"/>
    <cellStyle name="Normal 25 2 4 54" xfId="16525"/>
    <cellStyle name="Normal 25 2 4 55" xfId="16737"/>
    <cellStyle name="Normal 25 2 4 56" xfId="16935"/>
    <cellStyle name="Normal 25 2 4 57" xfId="17104"/>
    <cellStyle name="Normal 25 2 4 58" xfId="17252"/>
    <cellStyle name="Normal 25 2 4 6" xfId="5691"/>
    <cellStyle name="Normal 25 2 4 7" xfId="5917"/>
    <cellStyle name="Normal 25 2 4 8" xfId="6143"/>
    <cellStyle name="Normal 25 2 4 9" xfId="6369"/>
    <cellStyle name="Normal 25 2 40" xfId="6689"/>
    <cellStyle name="Normal 25 2 41" xfId="6915"/>
    <cellStyle name="Normal 25 2 42" xfId="7141"/>
    <cellStyle name="Normal 25 2 43" xfId="7367"/>
    <cellStyle name="Normal 25 2 44" xfId="7593"/>
    <cellStyle name="Normal 25 2 45" xfId="7819"/>
    <cellStyle name="Normal 25 2 46" xfId="8045"/>
    <cellStyle name="Normal 25 2 47" xfId="8271"/>
    <cellStyle name="Normal 25 2 48" xfId="8497"/>
    <cellStyle name="Normal 25 2 49" xfId="8721"/>
    <cellStyle name="Normal 25 2 5" xfId="789"/>
    <cellStyle name="Normal 25 2 50" xfId="8945"/>
    <cellStyle name="Normal 25 2 51" xfId="9166"/>
    <cellStyle name="Normal 25 2 52" xfId="9384"/>
    <cellStyle name="Normal 25 2 53" xfId="9593"/>
    <cellStyle name="Normal 25 2 54" xfId="9783"/>
    <cellStyle name="Normal 25 2 55" xfId="9939"/>
    <cellStyle name="Normal 25 2 56" xfId="10305"/>
    <cellStyle name="Normal 25 2 57" xfId="10531"/>
    <cellStyle name="Normal 25 2 58" xfId="10757"/>
    <cellStyle name="Normal 25 2 59" xfId="10983"/>
    <cellStyle name="Normal 25 2 6" xfId="639"/>
    <cellStyle name="Normal 25 2 60" xfId="11209"/>
    <cellStyle name="Normal 25 2 61" xfId="11435"/>
    <cellStyle name="Normal 25 2 62" xfId="11661"/>
    <cellStyle name="Normal 25 2 63" xfId="11887"/>
    <cellStyle name="Normal 25 2 64" xfId="12113"/>
    <cellStyle name="Normal 25 2 65" xfId="12339"/>
    <cellStyle name="Normal 25 2 66" xfId="12565"/>
    <cellStyle name="Normal 25 2 67" xfId="12791"/>
    <cellStyle name="Normal 25 2 68" xfId="13017"/>
    <cellStyle name="Normal 25 2 69" xfId="13243"/>
    <cellStyle name="Normal 25 2 7" xfId="864"/>
    <cellStyle name="Normal 25 2 70" xfId="13469"/>
    <cellStyle name="Normal 25 2 71" xfId="13695"/>
    <cellStyle name="Normal 25 2 72" xfId="13921"/>
    <cellStyle name="Normal 25 2 73" xfId="14147"/>
    <cellStyle name="Normal 25 2 74" xfId="14373"/>
    <cellStyle name="Normal 25 2 75" xfId="14599"/>
    <cellStyle name="Normal 25 2 76" xfId="14825"/>
    <cellStyle name="Normal 25 2 77" xfId="15051"/>
    <cellStyle name="Normal 25 2 78" xfId="15277"/>
    <cellStyle name="Normal 25 2 79" xfId="15503"/>
    <cellStyle name="Normal 25 2 8" xfId="1013"/>
    <cellStyle name="Normal 25 2 80" xfId="15729"/>
    <cellStyle name="Normal 25 2 81" xfId="15953"/>
    <cellStyle name="Normal 25 2 82" xfId="16177"/>
    <cellStyle name="Normal 25 2 83" xfId="16398"/>
    <cellStyle name="Normal 25 2 84" xfId="16616"/>
    <cellStyle name="Normal 25 2 85" xfId="16825"/>
    <cellStyle name="Normal 25 2 86" xfId="17015"/>
    <cellStyle name="Normal 25 2 87" xfId="17171"/>
    <cellStyle name="Normal 25 2 9" xfId="1162"/>
    <cellStyle name="Normal 26 2" xfId="117"/>
    <cellStyle name="Normal 26 2 10" xfId="1404"/>
    <cellStyle name="Normal 26 2 11" xfId="1553"/>
    <cellStyle name="Normal 26 2 12" xfId="1702"/>
    <cellStyle name="Normal 26 2 13" xfId="1851"/>
    <cellStyle name="Normal 26 2 14" xfId="2000"/>
    <cellStyle name="Normal 26 2 15" xfId="2149"/>
    <cellStyle name="Normal 26 2 16" xfId="2298"/>
    <cellStyle name="Normal 26 2 17" xfId="2447"/>
    <cellStyle name="Normal 26 2 18" xfId="2596"/>
    <cellStyle name="Normal 26 2 19" xfId="2745"/>
    <cellStyle name="Normal 26 2 2" xfId="291"/>
    <cellStyle name="Normal 26 2 20" xfId="2894"/>
    <cellStyle name="Normal 26 2 21" xfId="3043"/>
    <cellStyle name="Normal 26 2 22" xfId="3191"/>
    <cellStyle name="Normal 26 2 23" xfId="3340"/>
    <cellStyle name="Normal 26 2 24" xfId="3489"/>
    <cellStyle name="Normal 26 2 25" xfId="3637"/>
    <cellStyle name="Normal 26 2 26" xfId="3784"/>
    <cellStyle name="Normal 26 2 27" xfId="3930"/>
    <cellStyle name="Normal 26 2 28" xfId="4070"/>
    <cellStyle name="Normal 26 2 29" xfId="4124"/>
    <cellStyle name="Normal 26 2 3" xfId="588"/>
    <cellStyle name="Normal 26 2 3 10" xfId="6344"/>
    <cellStyle name="Normal 26 2 3 11" xfId="6570"/>
    <cellStyle name="Normal 26 2 3 12" xfId="6796"/>
    <cellStyle name="Normal 26 2 3 13" xfId="7022"/>
    <cellStyle name="Normal 26 2 3 14" xfId="7248"/>
    <cellStyle name="Normal 26 2 3 15" xfId="7474"/>
    <cellStyle name="Normal 26 2 3 16" xfId="7700"/>
    <cellStyle name="Normal 26 2 3 17" xfId="7926"/>
    <cellStyle name="Normal 26 2 3 18" xfId="8152"/>
    <cellStyle name="Normal 26 2 3 19" xfId="8378"/>
    <cellStyle name="Normal 26 2 3 2" xfId="747"/>
    <cellStyle name="Normal 26 2 3 2 10" xfId="6623"/>
    <cellStyle name="Normal 26 2 3 2 11" xfId="6849"/>
    <cellStyle name="Normal 26 2 3 2 12" xfId="7075"/>
    <cellStyle name="Normal 26 2 3 2 13" xfId="7301"/>
    <cellStyle name="Normal 26 2 3 2 14" xfId="7527"/>
    <cellStyle name="Normal 26 2 3 2 15" xfId="7753"/>
    <cellStyle name="Normal 26 2 3 2 16" xfId="7979"/>
    <cellStyle name="Normal 26 2 3 2 17" xfId="8205"/>
    <cellStyle name="Normal 26 2 3 2 18" xfId="8431"/>
    <cellStyle name="Normal 26 2 3 2 19" xfId="8656"/>
    <cellStyle name="Normal 26 2 3 2 2" xfId="4815"/>
    <cellStyle name="Normal 26 2 3 2 20" xfId="8880"/>
    <cellStyle name="Normal 26 2 3 2 21" xfId="9102"/>
    <cellStyle name="Normal 26 2 3 2 22" xfId="9321"/>
    <cellStyle name="Normal 26 2 3 2 23" xfId="9533"/>
    <cellStyle name="Normal 26 2 3 2 24" xfId="9730"/>
    <cellStyle name="Normal 26 2 3 2 25" xfId="9899"/>
    <cellStyle name="Normal 26 2 3 2 26" xfId="10047"/>
    <cellStyle name="Normal 26 2 3 2 27" xfId="10465"/>
    <cellStyle name="Normal 26 2 3 2 28" xfId="10691"/>
    <cellStyle name="Normal 26 2 3 2 29" xfId="10917"/>
    <cellStyle name="Normal 26 2 3 2 3" xfId="5041"/>
    <cellStyle name="Normal 26 2 3 2 30" xfId="11143"/>
    <cellStyle name="Normal 26 2 3 2 31" xfId="11369"/>
    <cellStyle name="Normal 26 2 3 2 32" xfId="11595"/>
    <cellStyle name="Normal 26 2 3 2 33" xfId="11821"/>
    <cellStyle name="Normal 26 2 3 2 34" xfId="12047"/>
    <cellStyle name="Normal 26 2 3 2 35" xfId="12273"/>
    <cellStyle name="Normal 26 2 3 2 36" xfId="12499"/>
    <cellStyle name="Normal 26 2 3 2 37" xfId="12725"/>
    <cellStyle name="Normal 26 2 3 2 38" xfId="12951"/>
    <cellStyle name="Normal 26 2 3 2 39" xfId="13177"/>
    <cellStyle name="Normal 26 2 3 2 4" xfId="5267"/>
    <cellStyle name="Normal 26 2 3 2 40" xfId="13403"/>
    <cellStyle name="Normal 26 2 3 2 41" xfId="13629"/>
    <cellStyle name="Normal 26 2 3 2 42" xfId="13855"/>
    <cellStyle name="Normal 26 2 3 2 43" xfId="14081"/>
    <cellStyle name="Normal 26 2 3 2 44" xfId="14307"/>
    <cellStyle name="Normal 26 2 3 2 45" xfId="14533"/>
    <cellStyle name="Normal 26 2 3 2 46" xfId="14759"/>
    <cellStyle name="Normal 26 2 3 2 47" xfId="14985"/>
    <cellStyle name="Normal 26 2 3 2 48" xfId="15211"/>
    <cellStyle name="Normal 26 2 3 2 49" xfId="15437"/>
    <cellStyle name="Normal 26 2 3 2 5" xfId="5493"/>
    <cellStyle name="Normal 26 2 3 2 50" xfId="15663"/>
    <cellStyle name="Normal 26 2 3 2 51" xfId="15888"/>
    <cellStyle name="Normal 26 2 3 2 52" xfId="16112"/>
    <cellStyle name="Normal 26 2 3 2 53" xfId="16334"/>
    <cellStyle name="Normal 26 2 3 2 54" xfId="16553"/>
    <cellStyle name="Normal 26 2 3 2 55" xfId="16765"/>
    <cellStyle name="Normal 26 2 3 2 56" xfId="16962"/>
    <cellStyle name="Normal 26 2 3 2 57" xfId="17131"/>
    <cellStyle name="Normal 26 2 3 2 58" xfId="17279"/>
    <cellStyle name="Normal 26 2 3 2 6" xfId="5719"/>
    <cellStyle name="Normal 26 2 3 2 7" xfId="5945"/>
    <cellStyle name="Normal 26 2 3 2 8" xfId="6171"/>
    <cellStyle name="Normal 26 2 3 2 9" xfId="6397"/>
    <cellStyle name="Normal 26 2 3 20" xfId="8603"/>
    <cellStyle name="Normal 26 2 3 21" xfId="8827"/>
    <cellStyle name="Normal 26 2 3 22" xfId="9049"/>
    <cellStyle name="Normal 26 2 3 23" xfId="9268"/>
    <cellStyle name="Normal 26 2 3 24" xfId="9480"/>
    <cellStyle name="Normal 26 2 3 25" xfId="9678"/>
    <cellStyle name="Normal 26 2 3 26" xfId="9847"/>
    <cellStyle name="Normal 26 2 3 27" xfId="9995"/>
    <cellStyle name="Normal 26 2 3 28" xfId="10412"/>
    <cellStyle name="Normal 26 2 3 29" xfId="10638"/>
    <cellStyle name="Normal 26 2 3 3" xfId="4762"/>
    <cellStyle name="Normal 26 2 3 30" xfId="10864"/>
    <cellStyle name="Normal 26 2 3 31" xfId="11090"/>
    <cellStyle name="Normal 26 2 3 32" xfId="11316"/>
    <cellStyle name="Normal 26 2 3 33" xfId="11542"/>
    <cellStyle name="Normal 26 2 3 34" xfId="11768"/>
    <cellStyle name="Normal 26 2 3 35" xfId="11994"/>
    <cellStyle name="Normal 26 2 3 36" xfId="12220"/>
    <cellStyle name="Normal 26 2 3 37" xfId="12446"/>
    <cellStyle name="Normal 26 2 3 38" xfId="12672"/>
    <cellStyle name="Normal 26 2 3 39" xfId="12898"/>
    <cellStyle name="Normal 26 2 3 4" xfId="4988"/>
    <cellStyle name="Normal 26 2 3 40" xfId="13124"/>
    <cellStyle name="Normal 26 2 3 41" xfId="13350"/>
    <cellStyle name="Normal 26 2 3 42" xfId="13576"/>
    <cellStyle name="Normal 26 2 3 43" xfId="13802"/>
    <cellStyle name="Normal 26 2 3 44" xfId="14028"/>
    <cellStyle name="Normal 26 2 3 45" xfId="14254"/>
    <cellStyle name="Normal 26 2 3 46" xfId="14480"/>
    <cellStyle name="Normal 26 2 3 47" xfId="14706"/>
    <cellStyle name="Normal 26 2 3 48" xfId="14932"/>
    <cellStyle name="Normal 26 2 3 49" xfId="15158"/>
    <cellStyle name="Normal 26 2 3 5" xfId="5214"/>
    <cellStyle name="Normal 26 2 3 50" xfId="15384"/>
    <cellStyle name="Normal 26 2 3 51" xfId="15610"/>
    <cellStyle name="Normal 26 2 3 52" xfId="15835"/>
    <cellStyle name="Normal 26 2 3 53" xfId="16059"/>
    <cellStyle name="Normal 26 2 3 54" xfId="16281"/>
    <cellStyle name="Normal 26 2 3 55" xfId="16500"/>
    <cellStyle name="Normal 26 2 3 56" xfId="16712"/>
    <cellStyle name="Normal 26 2 3 57" xfId="16910"/>
    <cellStyle name="Normal 26 2 3 58" xfId="17079"/>
    <cellStyle name="Normal 26 2 3 59" xfId="17227"/>
    <cellStyle name="Normal 26 2 3 6" xfId="5440"/>
    <cellStyle name="Normal 26 2 3 7" xfId="5666"/>
    <cellStyle name="Normal 26 2 3 8" xfId="5892"/>
    <cellStyle name="Normal 26 2 3 9" xfId="6118"/>
    <cellStyle name="Normal 26 2 30" xfId="4253"/>
    <cellStyle name="Normal 26 2 31" xfId="4657"/>
    <cellStyle name="Normal 26 2 32" xfId="4883"/>
    <cellStyle name="Normal 26 2 33" xfId="5109"/>
    <cellStyle name="Normal 26 2 34" xfId="5335"/>
    <cellStyle name="Normal 26 2 35" xfId="5561"/>
    <cellStyle name="Normal 26 2 36" xfId="5787"/>
    <cellStyle name="Normal 26 2 37" xfId="6013"/>
    <cellStyle name="Normal 26 2 38" xfId="6239"/>
    <cellStyle name="Normal 26 2 39" xfId="6465"/>
    <cellStyle name="Normal 26 2 4" xfId="720"/>
    <cellStyle name="Normal 26 2 4 10" xfId="6596"/>
    <cellStyle name="Normal 26 2 4 11" xfId="6822"/>
    <cellStyle name="Normal 26 2 4 12" xfId="7048"/>
    <cellStyle name="Normal 26 2 4 13" xfId="7274"/>
    <cellStyle name="Normal 26 2 4 14" xfId="7500"/>
    <cellStyle name="Normal 26 2 4 15" xfId="7726"/>
    <cellStyle name="Normal 26 2 4 16" xfId="7952"/>
    <cellStyle name="Normal 26 2 4 17" xfId="8178"/>
    <cellStyle name="Normal 26 2 4 18" xfId="8404"/>
    <cellStyle name="Normal 26 2 4 19" xfId="8629"/>
    <cellStyle name="Normal 26 2 4 2" xfId="4788"/>
    <cellStyle name="Normal 26 2 4 20" xfId="8853"/>
    <cellStyle name="Normal 26 2 4 21" xfId="9075"/>
    <cellStyle name="Normal 26 2 4 22" xfId="9294"/>
    <cellStyle name="Normal 26 2 4 23" xfId="9506"/>
    <cellStyle name="Normal 26 2 4 24" xfId="9704"/>
    <cellStyle name="Normal 26 2 4 25" xfId="9873"/>
    <cellStyle name="Normal 26 2 4 26" xfId="10021"/>
    <cellStyle name="Normal 26 2 4 27" xfId="10438"/>
    <cellStyle name="Normal 26 2 4 28" xfId="10664"/>
    <cellStyle name="Normal 26 2 4 29" xfId="10890"/>
    <cellStyle name="Normal 26 2 4 3" xfId="5014"/>
    <cellStyle name="Normal 26 2 4 30" xfId="11116"/>
    <cellStyle name="Normal 26 2 4 31" xfId="11342"/>
    <cellStyle name="Normal 26 2 4 32" xfId="11568"/>
    <cellStyle name="Normal 26 2 4 33" xfId="11794"/>
    <cellStyle name="Normal 26 2 4 34" xfId="12020"/>
    <cellStyle name="Normal 26 2 4 35" xfId="12246"/>
    <cellStyle name="Normal 26 2 4 36" xfId="12472"/>
    <cellStyle name="Normal 26 2 4 37" xfId="12698"/>
    <cellStyle name="Normal 26 2 4 38" xfId="12924"/>
    <cellStyle name="Normal 26 2 4 39" xfId="13150"/>
    <cellStyle name="Normal 26 2 4 4" xfId="5240"/>
    <cellStyle name="Normal 26 2 4 40" xfId="13376"/>
    <cellStyle name="Normal 26 2 4 41" xfId="13602"/>
    <cellStyle name="Normal 26 2 4 42" xfId="13828"/>
    <cellStyle name="Normal 26 2 4 43" xfId="14054"/>
    <cellStyle name="Normal 26 2 4 44" xfId="14280"/>
    <cellStyle name="Normal 26 2 4 45" xfId="14506"/>
    <cellStyle name="Normal 26 2 4 46" xfId="14732"/>
    <cellStyle name="Normal 26 2 4 47" xfId="14958"/>
    <cellStyle name="Normal 26 2 4 48" xfId="15184"/>
    <cellStyle name="Normal 26 2 4 49" xfId="15410"/>
    <cellStyle name="Normal 26 2 4 5" xfId="5466"/>
    <cellStyle name="Normal 26 2 4 50" xfId="15636"/>
    <cellStyle name="Normal 26 2 4 51" xfId="15861"/>
    <cellStyle name="Normal 26 2 4 52" xfId="16085"/>
    <cellStyle name="Normal 26 2 4 53" xfId="16307"/>
    <cellStyle name="Normal 26 2 4 54" xfId="16526"/>
    <cellStyle name="Normal 26 2 4 55" xfId="16738"/>
    <cellStyle name="Normal 26 2 4 56" xfId="16936"/>
    <cellStyle name="Normal 26 2 4 57" xfId="17105"/>
    <cellStyle name="Normal 26 2 4 58" xfId="17253"/>
    <cellStyle name="Normal 26 2 4 6" xfId="5692"/>
    <cellStyle name="Normal 26 2 4 7" xfId="5918"/>
    <cellStyle name="Normal 26 2 4 8" xfId="6144"/>
    <cellStyle name="Normal 26 2 4 9" xfId="6370"/>
    <cellStyle name="Normal 26 2 40" xfId="6691"/>
    <cellStyle name="Normal 26 2 41" xfId="6917"/>
    <cellStyle name="Normal 26 2 42" xfId="7143"/>
    <cellStyle name="Normal 26 2 43" xfId="7369"/>
    <cellStyle name="Normal 26 2 44" xfId="7595"/>
    <cellStyle name="Normal 26 2 45" xfId="7821"/>
    <cellStyle name="Normal 26 2 46" xfId="8047"/>
    <cellStyle name="Normal 26 2 47" xfId="8273"/>
    <cellStyle name="Normal 26 2 48" xfId="8499"/>
    <cellStyle name="Normal 26 2 49" xfId="8723"/>
    <cellStyle name="Normal 26 2 5" xfId="791"/>
    <cellStyle name="Normal 26 2 50" xfId="8947"/>
    <cellStyle name="Normal 26 2 51" xfId="9168"/>
    <cellStyle name="Normal 26 2 52" xfId="9386"/>
    <cellStyle name="Normal 26 2 53" xfId="9595"/>
    <cellStyle name="Normal 26 2 54" xfId="9785"/>
    <cellStyle name="Normal 26 2 55" xfId="9940"/>
    <cellStyle name="Normal 26 2 56" xfId="10307"/>
    <cellStyle name="Normal 26 2 57" xfId="10533"/>
    <cellStyle name="Normal 26 2 58" xfId="10759"/>
    <cellStyle name="Normal 26 2 59" xfId="10985"/>
    <cellStyle name="Normal 26 2 6" xfId="643"/>
    <cellStyle name="Normal 26 2 60" xfId="11211"/>
    <cellStyle name="Normal 26 2 61" xfId="11437"/>
    <cellStyle name="Normal 26 2 62" xfId="11663"/>
    <cellStyle name="Normal 26 2 63" xfId="11889"/>
    <cellStyle name="Normal 26 2 64" xfId="12115"/>
    <cellStyle name="Normal 26 2 65" xfId="12341"/>
    <cellStyle name="Normal 26 2 66" xfId="12567"/>
    <cellStyle name="Normal 26 2 67" xfId="12793"/>
    <cellStyle name="Normal 26 2 68" xfId="13019"/>
    <cellStyle name="Normal 26 2 69" xfId="13245"/>
    <cellStyle name="Normal 26 2 7" xfId="957"/>
    <cellStyle name="Normal 26 2 70" xfId="13471"/>
    <cellStyle name="Normal 26 2 71" xfId="13697"/>
    <cellStyle name="Normal 26 2 72" xfId="13923"/>
    <cellStyle name="Normal 26 2 73" xfId="14149"/>
    <cellStyle name="Normal 26 2 74" xfId="14375"/>
    <cellStyle name="Normal 26 2 75" xfId="14601"/>
    <cellStyle name="Normal 26 2 76" xfId="14827"/>
    <cellStyle name="Normal 26 2 77" xfId="15053"/>
    <cellStyle name="Normal 26 2 78" xfId="15279"/>
    <cellStyle name="Normal 26 2 79" xfId="15505"/>
    <cellStyle name="Normal 26 2 8" xfId="1106"/>
    <cellStyle name="Normal 26 2 80" xfId="15731"/>
    <cellStyle name="Normal 26 2 81" xfId="15955"/>
    <cellStyle name="Normal 26 2 82" xfId="16179"/>
    <cellStyle name="Normal 26 2 83" xfId="16400"/>
    <cellStyle name="Normal 26 2 84" xfId="16618"/>
    <cellStyle name="Normal 26 2 85" xfId="16827"/>
    <cellStyle name="Normal 26 2 86" xfId="17017"/>
    <cellStyle name="Normal 26 2 87" xfId="17172"/>
    <cellStyle name="Normal 26 2 9" xfId="1255"/>
    <cellStyle name="Normal 27 2" xfId="118"/>
    <cellStyle name="Normal 27 2 10" xfId="1313"/>
    <cellStyle name="Normal 27 2 11" xfId="1462"/>
    <cellStyle name="Normal 27 2 12" xfId="1611"/>
    <cellStyle name="Normal 27 2 13" xfId="1760"/>
    <cellStyle name="Normal 27 2 14" xfId="1909"/>
    <cellStyle name="Normal 27 2 15" xfId="2058"/>
    <cellStyle name="Normal 27 2 16" xfId="2207"/>
    <cellStyle name="Normal 27 2 17" xfId="2356"/>
    <cellStyle name="Normal 27 2 18" xfId="2505"/>
    <cellStyle name="Normal 27 2 19" xfId="2654"/>
    <cellStyle name="Normal 27 2 2" xfId="292"/>
    <cellStyle name="Normal 27 2 20" xfId="2803"/>
    <cellStyle name="Normal 27 2 21" xfId="2952"/>
    <cellStyle name="Normal 27 2 22" xfId="3100"/>
    <cellStyle name="Normal 27 2 23" xfId="3249"/>
    <cellStyle name="Normal 27 2 24" xfId="3398"/>
    <cellStyle name="Normal 27 2 25" xfId="3547"/>
    <cellStyle name="Normal 27 2 26" xfId="3695"/>
    <cellStyle name="Normal 27 2 27" xfId="3842"/>
    <cellStyle name="Normal 27 2 28" xfId="3986"/>
    <cellStyle name="Normal 27 2 29" xfId="4202"/>
    <cellStyle name="Normal 27 2 3" xfId="590"/>
    <cellStyle name="Normal 27 2 3 10" xfId="6345"/>
    <cellStyle name="Normal 27 2 3 11" xfId="6571"/>
    <cellStyle name="Normal 27 2 3 12" xfId="6797"/>
    <cellStyle name="Normal 27 2 3 13" xfId="7023"/>
    <cellStyle name="Normal 27 2 3 14" xfId="7249"/>
    <cellStyle name="Normal 27 2 3 15" xfId="7475"/>
    <cellStyle name="Normal 27 2 3 16" xfId="7701"/>
    <cellStyle name="Normal 27 2 3 17" xfId="7927"/>
    <cellStyle name="Normal 27 2 3 18" xfId="8153"/>
    <cellStyle name="Normal 27 2 3 19" xfId="8379"/>
    <cellStyle name="Normal 27 2 3 2" xfId="748"/>
    <cellStyle name="Normal 27 2 3 2 10" xfId="6624"/>
    <cellStyle name="Normal 27 2 3 2 11" xfId="6850"/>
    <cellStyle name="Normal 27 2 3 2 12" xfId="7076"/>
    <cellStyle name="Normal 27 2 3 2 13" xfId="7302"/>
    <cellStyle name="Normal 27 2 3 2 14" xfId="7528"/>
    <cellStyle name="Normal 27 2 3 2 15" xfId="7754"/>
    <cellStyle name="Normal 27 2 3 2 16" xfId="7980"/>
    <cellStyle name="Normal 27 2 3 2 17" xfId="8206"/>
    <cellStyle name="Normal 27 2 3 2 18" xfId="8432"/>
    <cellStyle name="Normal 27 2 3 2 19" xfId="8657"/>
    <cellStyle name="Normal 27 2 3 2 2" xfId="4816"/>
    <cellStyle name="Normal 27 2 3 2 20" xfId="8881"/>
    <cellStyle name="Normal 27 2 3 2 21" xfId="9103"/>
    <cellStyle name="Normal 27 2 3 2 22" xfId="9322"/>
    <cellStyle name="Normal 27 2 3 2 23" xfId="9534"/>
    <cellStyle name="Normal 27 2 3 2 24" xfId="9731"/>
    <cellStyle name="Normal 27 2 3 2 25" xfId="9900"/>
    <cellStyle name="Normal 27 2 3 2 26" xfId="10048"/>
    <cellStyle name="Normal 27 2 3 2 27" xfId="10466"/>
    <cellStyle name="Normal 27 2 3 2 28" xfId="10692"/>
    <cellStyle name="Normal 27 2 3 2 29" xfId="10918"/>
    <cellStyle name="Normal 27 2 3 2 3" xfId="5042"/>
    <cellStyle name="Normal 27 2 3 2 30" xfId="11144"/>
    <cellStyle name="Normal 27 2 3 2 31" xfId="11370"/>
    <cellStyle name="Normal 27 2 3 2 32" xfId="11596"/>
    <cellStyle name="Normal 27 2 3 2 33" xfId="11822"/>
    <cellStyle name="Normal 27 2 3 2 34" xfId="12048"/>
    <cellStyle name="Normal 27 2 3 2 35" xfId="12274"/>
    <cellStyle name="Normal 27 2 3 2 36" xfId="12500"/>
    <cellStyle name="Normal 27 2 3 2 37" xfId="12726"/>
    <cellStyle name="Normal 27 2 3 2 38" xfId="12952"/>
    <cellStyle name="Normal 27 2 3 2 39" xfId="13178"/>
    <cellStyle name="Normal 27 2 3 2 4" xfId="5268"/>
    <cellStyle name="Normal 27 2 3 2 40" xfId="13404"/>
    <cellStyle name="Normal 27 2 3 2 41" xfId="13630"/>
    <cellStyle name="Normal 27 2 3 2 42" xfId="13856"/>
    <cellStyle name="Normal 27 2 3 2 43" xfId="14082"/>
    <cellStyle name="Normal 27 2 3 2 44" xfId="14308"/>
    <cellStyle name="Normal 27 2 3 2 45" xfId="14534"/>
    <cellStyle name="Normal 27 2 3 2 46" xfId="14760"/>
    <cellStyle name="Normal 27 2 3 2 47" xfId="14986"/>
    <cellStyle name="Normal 27 2 3 2 48" xfId="15212"/>
    <cellStyle name="Normal 27 2 3 2 49" xfId="15438"/>
    <cellStyle name="Normal 27 2 3 2 5" xfId="5494"/>
    <cellStyle name="Normal 27 2 3 2 50" xfId="15664"/>
    <cellStyle name="Normal 27 2 3 2 51" xfId="15889"/>
    <cellStyle name="Normal 27 2 3 2 52" xfId="16113"/>
    <cellStyle name="Normal 27 2 3 2 53" xfId="16335"/>
    <cellStyle name="Normal 27 2 3 2 54" xfId="16554"/>
    <cellStyle name="Normal 27 2 3 2 55" xfId="16766"/>
    <cellStyle name="Normal 27 2 3 2 56" xfId="16963"/>
    <cellStyle name="Normal 27 2 3 2 57" xfId="17132"/>
    <cellStyle name="Normal 27 2 3 2 58" xfId="17280"/>
    <cellStyle name="Normal 27 2 3 2 6" xfId="5720"/>
    <cellStyle name="Normal 27 2 3 2 7" xfId="5946"/>
    <cellStyle name="Normal 27 2 3 2 8" xfId="6172"/>
    <cellStyle name="Normal 27 2 3 2 9" xfId="6398"/>
    <cellStyle name="Normal 27 2 3 20" xfId="8604"/>
    <cellStyle name="Normal 27 2 3 21" xfId="8828"/>
    <cellStyle name="Normal 27 2 3 22" xfId="9050"/>
    <cellStyle name="Normal 27 2 3 23" xfId="9269"/>
    <cellStyle name="Normal 27 2 3 24" xfId="9481"/>
    <cellStyle name="Normal 27 2 3 25" xfId="9679"/>
    <cellStyle name="Normal 27 2 3 26" xfId="9848"/>
    <cellStyle name="Normal 27 2 3 27" xfId="9996"/>
    <cellStyle name="Normal 27 2 3 28" xfId="10413"/>
    <cellStyle name="Normal 27 2 3 29" xfId="10639"/>
    <cellStyle name="Normal 27 2 3 3" xfId="4763"/>
    <cellStyle name="Normal 27 2 3 30" xfId="10865"/>
    <cellStyle name="Normal 27 2 3 31" xfId="11091"/>
    <cellStyle name="Normal 27 2 3 32" xfId="11317"/>
    <cellStyle name="Normal 27 2 3 33" xfId="11543"/>
    <cellStyle name="Normal 27 2 3 34" xfId="11769"/>
    <cellStyle name="Normal 27 2 3 35" xfId="11995"/>
    <cellStyle name="Normal 27 2 3 36" xfId="12221"/>
    <cellStyle name="Normal 27 2 3 37" xfId="12447"/>
    <cellStyle name="Normal 27 2 3 38" xfId="12673"/>
    <cellStyle name="Normal 27 2 3 39" xfId="12899"/>
    <cellStyle name="Normal 27 2 3 4" xfId="4989"/>
    <cellStyle name="Normal 27 2 3 40" xfId="13125"/>
    <cellStyle name="Normal 27 2 3 41" xfId="13351"/>
    <cellStyle name="Normal 27 2 3 42" xfId="13577"/>
    <cellStyle name="Normal 27 2 3 43" xfId="13803"/>
    <cellStyle name="Normal 27 2 3 44" xfId="14029"/>
    <cellStyle name="Normal 27 2 3 45" xfId="14255"/>
    <cellStyle name="Normal 27 2 3 46" xfId="14481"/>
    <cellStyle name="Normal 27 2 3 47" xfId="14707"/>
    <cellStyle name="Normal 27 2 3 48" xfId="14933"/>
    <cellStyle name="Normal 27 2 3 49" xfId="15159"/>
    <cellStyle name="Normal 27 2 3 5" xfId="5215"/>
    <cellStyle name="Normal 27 2 3 50" xfId="15385"/>
    <cellStyle name="Normal 27 2 3 51" xfId="15611"/>
    <cellStyle name="Normal 27 2 3 52" xfId="15836"/>
    <cellStyle name="Normal 27 2 3 53" xfId="16060"/>
    <cellStyle name="Normal 27 2 3 54" xfId="16282"/>
    <cellStyle name="Normal 27 2 3 55" xfId="16501"/>
    <cellStyle name="Normal 27 2 3 56" xfId="16713"/>
    <cellStyle name="Normal 27 2 3 57" xfId="16911"/>
    <cellStyle name="Normal 27 2 3 58" xfId="17080"/>
    <cellStyle name="Normal 27 2 3 59" xfId="17228"/>
    <cellStyle name="Normal 27 2 3 6" xfId="5441"/>
    <cellStyle name="Normal 27 2 3 7" xfId="5667"/>
    <cellStyle name="Normal 27 2 3 8" xfId="5893"/>
    <cellStyle name="Normal 27 2 3 9" xfId="6119"/>
    <cellStyle name="Normal 27 2 30" xfId="4310"/>
    <cellStyle name="Normal 27 2 31" xfId="4659"/>
    <cellStyle name="Normal 27 2 32" xfId="4885"/>
    <cellStyle name="Normal 27 2 33" xfId="5111"/>
    <cellStyle name="Normal 27 2 34" xfId="5337"/>
    <cellStyle name="Normal 27 2 35" xfId="5563"/>
    <cellStyle name="Normal 27 2 36" xfId="5789"/>
    <cellStyle name="Normal 27 2 37" xfId="6015"/>
    <cellStyle name="Normal 27 2 38" xfId="6241"/>
    <cellStyle name="Normal 27 2 39" xfId="6467"/>
    <cellStyle name="Normal 27 2 4" xfId="721"/>
    <cellStyle name="Normal 27 2 4 10" xfId="6597"/>
    <cellStyle name="Normal 27 2 4 11" xfId="6823"/>
    <cellStyle name="Normal 27 2 4 12" xfId="7049"/>
    <cellStyle name="Normal 27 2 4 13" xfId="7275"/>
    <cellStyle name="Normal 27 2 4 14" xfId="7501"/>
    <cellStyle name="Normal 27 2 4 15" xfId="7727"/>
    <cellStyle name="Normal 27 2 4 16" xfId="7953"/>
    <cellStyle name="Normal 27 2 4 17" xfId="8179"/>
    <cellStyle name="Normal 27 2 4 18" xfId="8405"/>
    <cellStyle name="Normal 27 2 4 19" xfId="8630"/>
    <cellStyle name="Normal 27 2 4 2" xfId="4789"/>
    <cellStyle name="Normal 27 2 4 20" xfId="8854"/>
    <cellStyle name="Normal 27 2 4 21" xfId="9076"/>
    <cellStyle name="Normal 27 2 4 22" xfId="9295"/>
    <cellStyle name="Normal 27 2 4 23" xfId="9507"/>
    <cellStyle name="Normal 27 2 4 24" xfId="9705"/>
    <cellStyle name="Normal 27 2 4 25" xfId="9874"/>
    <cellStyle name="Normal 27 2 4 26" xfId="10022"/>
    <cellStyle name="Normal 27 2 4 27" xfId="10439"/>
    <cellStyle name="Normal 27 2 4 28" xfId="10665"/>
    <cellStyle name="Normal 27 2 4 29" xfId="10891"/>
    <cellStyle name="Normal 27 2 4 3" xfId="5015"/>
    <cellStyle name="Normal 27 2 4 30" xfId="11117"/>
    <cellStyle name="Normal 27 2 4 31" xfId="11343"/>
    <cellStyle name="Normal 27 2 4 32" xfId="11569"/>
    <cellStyle name="Normal 27 2 4 33" xfId="11795"/>
    <cellStyle name="Normal 27 2 4 34" xfId="12021"/>
    <cellStyle name="Normal 27 2 4 35" xfId="12247"/>
    <cellStyle name="Normal 27 2 4 36" xfId="12473"/>
    <cellStyle name="Normal 27 2 4 37" xfId="12699"/>
    <cellStyle name="Normal 27 2 4 38" xfId="12925"/>
    <cellStyle name="Normal 27 2 4 39" xfId="13151"/>
    <cellStyle name="Normal 27 2 4 4" xfId="5241"/>
    <cellStyle name="Normal 27 2 4 40" xfId="13377"/>
    <cellStyle name="Normal 27 2 4 41" xfId="13603"/>
    <cellStyle name="Normal 27 2 4 42" xfId="13829"/>
    <cellStyle name="Normal 27 2 4 43" xfId="14055"/>
    <cellStyle name="Normal 27 2 4 44" xfId="14281"/>
    <cellStyle name="Normal 27 2 4 45" xfId="14507"/>
    <cellStyle name="Normal 27 2 4 46" xfId="14733"/>
    <cellStyle name="Normal 27 2 4 47" xfId="14959"/>
    <cellStyle name="Normal 27 2 4 48" xfId="15185"/>
    <cellStyle name="Normal 27 2 4 49" xfId="15411"/>
    <cellStyle name="Normal 27 2 4 5" xfId="5467"/>
    <cellStyle name="Normal 27 2 4 50" xfId="15637"/>
    <cellStyle name="Normal 27 2 4 51" xfId="15862"/>
    <cellStyle name="Normal 27 2 4 52" xfId="16086"/>
    <cellStyle name="Normal 27 2 4 53" xfId="16308"/>
    <cellStyle name="Normal 27 2 4 54" xfId="16527"/>
    <cellStyle name="Normal 27 2 4 55" xfId="16739"/>
    <cellStyle name="Normal 27 2 4 56" xfId="16937"/>
    <cellStyle name="Normal 27 2 4 57" xfId="17106"/>
    <cellStyle name="Normal 27 2 4 58" xfId="17254"/>
    <cellStyle name="Normal 27 2 4 6" xfId="5693"/>
    <cellStyle name="Normal 27 2 4 7" xfId="5919"/>
    <cellStyle name="Normal 27 2 4 8" xfId="6145"/>
    <cellStyle name="Normal 27 2 4 9" xfId="6371"/>
    <cellStyle name="Normal 27 2 40" xfId="6693"/>
    <cellStyle name="Normal 27 2 41" xfId="6919"/>
    <cellStyle name="Normal 27 2 42" xfId="7145"/>
    <cellStyle name="Normal 27 2 43" xfId="7371"/>
    <cellStyle name="Normal 27 2 44" xfId="7597"/>
    <cellStyle name="Normal 27 2 45" xfId="7823"/>
    <cellStyle name="Normal 27 2 46" xfId="8049"/>
    <cellStyle name="Normal 27 2 47" xfId="8275"/>
    <cellStyle name="Normal 27 2 48" xfId="8501"/>
    <cellStyle name="Normal 27 2 49" xfId="8725"/>
    <cellStyle name="Normal 27 2 5" xfId="793"/>
    <cellStyle name="Normal 27 2 50" xfId="8949"/>
    <cellStyle name="Normal 27 2 51" xfId="9170"/>
    <cellStyle name="Normal 27 2 52" xfId="9387"/>
    <cellStyle name="Normal 27 2 53" xfId="9596"/>
    <cellStyle name="Normal 27 2 54" xfId="9786"/>
    <cellStyle name="Normal 27 2 55" xfId="9941"/>
    <cellStyle name="Normal 27 2 56" xfId="10309"/>
    <cellStyle name="Normal 27 2 57" xfId="10535"/>
    <cellStyle name="Normal 27 2 58" xfId="10761"/>
    <cellStyle name="Normal 27 2 59" xfId="10987"/>
    <cellStyle name="Normal 27 2 6" xfId="647"/>
    <cellStyle name="Normal 27 2 60" xfId="11213"/>
    <cellStyle name="Normal 27 2 61" xfId="11439"/>
    <cellStyle name="Normal 27 2 62" xfId="11665"/>
    <cellStyle name="Normal 27 2 63" xfId="11891"/>
    <cellStyle name="Normal 27 2 64" xfId="12117"/>
    <cellStyle name="Normal 27 2 65" xfId="12343"/>
    <cellStyle name="Normal 27 2 66" xfId="12569"/>
    <cellStyle name="Normal 27 2 67" xfId="12795"/>
    <cellStyle name="Normal 27 2 68" xfId="13021"/>
    <cellStyle name="Normal 27 2 69" xfId="13247"/>
    <cellStyle name="Normal 27 2 7" xfId="866"/>
    <cellStyle name="Normal 27 2 70" xfId="13473"/>
    <cellStyle name="Normal 27 2 71" xfId="13699"/>
    <cellStyle name="Normal 27 2 72" xfId="13925"/>
    <cellStyle name="Normal 27 2 73" xfId="14151"/>
    <cellStyle name="Normal 27 2 74" xfId="14377"/>
    <cellStyle name="Normal 27 2 75" xfId="14603"/>
    <cellStyle name="Normal 27 2 76" xfId="14829"/>
    <cellStyle name="Normal 27 2 77" xfId="15055"/>
    <cellStyle name="Normal 27 2 78" xfId="15281"/>
    <cellStyle name="Normal 27 2 79" xfId="15507"/>
    <cellStyle name="Normal 27 2 8" xfId="1015"/>
    <cellStyle name="Normal 27 2 80" xfId="15733"/>
    <cellStyle name="Normal 27 2 81" xfId="15957"/>
    <cellStyle name="Normal 27 2 82" xfId="16181"/>
    <cellStyle name="Normal 27 2 83" xfId="16402"/>
    <cellStyle name="Normal 27 2 84" xfId="16619"/>
    <cellStyle name="Normal 27 2 85" xfId="16828"/>
    <cellStyle name="Normal 27 2 86" xfId="17018"/>
    <cellStyle name="Normal 27 2 87" xfId="17173"/>
    <cellStyle name="Normal 27 2 9" xfId="1164"/>
    <cellStyle name="Normal 28 2" xfId="119"/>
    <cellStyle name="Normal 28 2 10" xfId="1405"/>
    <cellStyle name="Normal 28 2 11" xfId="1554"/>
    <cellStyle name="Normal 28 2 12" xfId="1703"/>
    <cellStyle name="Normal 28 2 13" xfId="1852"/>
    <cellStyle name="Normal 28 2 14" xfId="2001"/>
    <cellStyle name="Normal 28 2 15" xfId="2150"/>
    <cellStyle name="Normal 28 2 16" xfId="2299"/>
    <cellStyle name="Normal 28 2 17" xfId="2448"/>
    <cellStyle name="Normal 28 2 18" xfId="2597"/>
    <cellStyle name="Normal 28 2 19" xfId="2746"/>
    <cellStyle name="Normal 28 2 2" xfId="293"/>
    <cellStyle name="Normal 28 2 20" xfId="2895"/>
    <cellStyle name="Normal 28 2 21" xfId="3044"/>
    <cellStyle name="Normal 28 2 22" xfId="3192"/>
    <cellStyle name="Normal 28 2 23" xfId="3341"/>
    <cellStyle name="Normal 28 2 24" xfId="3490"/>
    <cellStyle name="Normal 28 2 25" xfId="3638"/>
    <cellStyle name="Normal 28 2 26" xfId="3785"/>
    <cellStyle name="Normal 28 2 27" xfId="3931"/>
    <cellStyle name="Normal 28 2 28" xfId="4071"/>
    <cellStyle name="Normal 28 2 29" xfId="4126"/>
    <cellStyle name="Normal 28 2 3" xfId="592"/>
    <cellStyle name="Normal 28 2 3 10" xfId="6346"/>
    <cellStyle name="Normal 28 2 3 11" xfId="6572"/>
    <cellStyle name="Normal 28 2 3 12" xfId="6798"/>
    <cellStyle name="Normal 28 2 3 13" xfId="7024"/>
    <cellStyle name="Normal 28 2 3 14" xfId="7250"/>
    <cellStyle name="Normal 28 2 3 15" xfId="7476"/>
    <cellStyle name="Normal 28 2 3 16" xfId="7702"/>
    <cellStyle name="Normal 28 2 3 17" xfId="7928"/>
    <cellStyle name="Normal 28 2 3 18" xfId="8154"/>
    <cellStyle name="Normal 28 2 3 19" xfId="8380"/>
    <cellStyle name="Normal 28 2 3 2" xfId="749"/>
    <cellStyle name="Normal 28 2 3 2 10" xfId="6625"/>
    <cellStyle name="Normal 28 2 3 2 11" xfId="6851"/>
    <cellStyle name="Normal 28 2 3 2 12" xfId="7077"/>
    <cellStyle name="Normal 28 2 3 2 13" xfId="7303"/>
    <cellStyle name="Normal 28 2 3 2 14" xfId="7529"/>
    <cellStyle name="Normal 28 2 3 2 15" xfId="7755"/>
    <cellStyle name="Normal 28 2 3 2 16" xfId="7981"/>
    <cellStyle name="Normal 28 2 3 2 17" xfId="8207"/>
    <cellStyle name="Normal 28 2 3 2 18" xfId="8433"/>
    <cellStyle name="Normal 28 2 3 2 19" xfId="8658"/>
    <cellStyle name="Normal 28 2 3 2 2" xfId="4817"/>
    <cellStyle name="Normal 28 2 3 2 20" xfId="8882"/>
    <cellStyle name="Normal 28 2 3 2 21" xfId="9104"/>
    <cellStyle name="Normal 28 2 3 2 22" xfId="9323"/>
    <cellStyle name="Normal 28 2 3 2 23" xfId="9535"/>
    <cellStyle name="Normal 28 2 3 2 24" xfId="9732"/>
    <cellStyle name="Normal 28 2 3 2 25" xfId="9901"/>
    <cellStyle name="Normal 28 2 3 2 26" xfId="10049"/>
    <cellStyle name="Normal 28 2 3 2 27" xfId="10467"/>
    <cellStyle name="Normal 28 2 3 2 28" xfId="10693"/>
    <cellStyle name="Normal 28 2 3 2 29" xfId="10919"/>
    <cellStyle name="Normal 28 2 3 2 3" xfId="5043"/>
    <cellStyle name="Normal 28 2 3 2 30" xfId="11145"/>
    <cellStyle name="Normal 28 2 3 2 31" xfId="11371"/>
    <cellStyle name="Normal 28 2 3 2 32" xfId="11597"/>
    <cellStyle name="Normal 28 2 3 2 33" xfId="11823"/>
    <cellStyle name="Normal 28 2 3 2 34" xfId="12049"/>
    <cellStyle name="Normal 28 2 3 2 35" xfId="12275"/>
    <cellStyle name="Normal 28 2 3 2 36" xfId="12501"/>
    <cellStyle name="Normal 28 2 3 2 37" xfId="12727"/>
    <cellStyle name="Normal 28 2 3 2 38" xfId="12953"/>
    <cellStyle name="Normal 28 2 3 2 39" xfId="13179"/>
    <cellStyle name="Normal 28 2 3 2 4" xfId="5269"/>
    <cellStyle name="Normal 28 2 3 2 40" xfId="13405"/>
    <cellStyle name="Normal 28 2 3 2 41" xfId="13631"/>
    <cellStyle name="Normal 28 2 3 2 42" xfId="13857"/>
    <cellStyle name="Normal 28 2 3 2 43" xfId="14083"/>
    <cellStyle name="Normal 28 2 3 2 44" xfId="14309"/>
    <cellStyle name="Normal 28 2 3 2 45" xfId="14535"/>
    <cellStyle name="Normal 28 2 3 2 46" xfId="14761"/>
    <cellStyle name="Normal 28 2 3 2 47" xfId="14987"/>
    <cellStyle name="Normal 28 2 3 2 48" xfId="15213"/>
    <cellStyle name="Normal 28 2 3 2 49" xfId="15439"/>
    <cellStyle name="Normal 28 2 3 2 5" xfId="5495"/>
    <cellStyle name="Normal 28 2 3 2 50" xfId="15665"/>
    <cellStyle name="Normal 28 2 3 2 51" xfId="15890"/>
    <cellStyle name="Normal 28 2 3 2 52" xfId="16114"/>
    <cellStyle name="Normal 28 2 3 2 53" xfId="16336"/>
    <cellStyle name="Normal 28 2 3 2 54" xfId="16555"/>
    <cellStyle name="Normal 28 2 3 2 55" xfId="16767"/>
    <cellStyle name="Normal 28 2 3 2 56" xfId="16964"/>
    <cellStyle name="Normal 28 2 3 2 57" xfId="17133"/>
    <cellStyle name="Normal 28 2 3 2 58" xfId="17281"/>
    <cellStyle name="Normal 28 2 3 2 6" xfId="5721"/>
    <cellStyle name="Normal 28 2 3 2 7" xfId="5947"/>
    <cellStyle name="Normal 28 2 3 2 8" xfId="6173"/>
    <cellStyle name="Normal 28 2 3 2 9" xfId="6399"/>
    <cellStyle name="Normal 28 2 3 20" xfId="8605"/>
    <cellStyle name="Normal 28 2 3 21" xfId="8829"/>
    <cellStyle name="Normal 28 2 3 22" xfId="9051"/>
    <cellStyle name="Normal 28 2 3 23" xfId="9270"/>
    <cellStyle name="Normal 28 2 3 24" xfId="9482"/>
    <cellStyle name="Normal 28 2 3 25" xfId="9680"/>
    <cellStyle name="Normal 28 2 3 26" xfId="9849"/>
    <cellStyle name="Normal 28 2 3 27" xfId="9997"/>
    <cellStyle name="Normal 28 2 3 28" xfId="10414"/>
    <cellStyle name="Normal 28 2 3 29" xfId="10640"/>
    <cellStyle name="Normal 28 2 3 3" xfId="4764"/>
    <cellStyle name="Normal 28 2 3 30" xfId="10866"/>
    <cellStyle name="Normal 28 2 3 31" xfId="11092"/>
    <cellStyle name="Normal 28 2 3 32" xfId="11318"/>
    <cellStyle name="Normal 28 2 3 33" xfId="11544"/>
    <cellStyle name="Normal 28 2 3 34" xfId="11770"/>
    <cellStyle name="Normal 28 2 3 35" xfId="11996"/>
    <cellStyle name="Normal 28 2 3 36" xfId="12222"/>
    <cellStyle name="Normal 28 2 3 37" xfId="12448"/>
    <cellStyle name="Normal 28 2 3 38" xfId="12674"/>
    <cellStyle name="Normal 28 2 3 39" xfId="12900"/>
    <cellStyle name="Normal 28 2 3 4" xfId="4990"/>
    <cellStyle name="Normal 28 2 3 40" xfId="13126"/>
    <cellStyle name="Normal 28 2 3 41" xfId="13352"/>
    <cellStyle name="Normal 28 2 3 42" xfId="13578"/>
    <cellStyle name="Normal 28 2 3 43" xfId="13804"/>
    <cellStyle name="Normal 28 2 3 44" xfId="14030"/>
    <cellStyle name="Normal 28 2 3 45" xfId="14256"/>
    <cellStyle name="Normal 28 2 3 46" xfId="14482"/>
    <cellStyle name="Normal 28 2 3 47" xfId="14708"/>
    <cellStyle name="Normal 28 2 3 48" xfId="14934"/>
    <cellStyle name="Normal 28 2 3 49" xfId="15160"/>
    <cellStyle name="Normal 28 2 3 5" xfId="5216"/>
    <cellStyle name="Normal 28 2 3 50" xfId="15386"/>
    <cellStyle name="Normal 28 2 3 51" xfId="15612"/>
    <cellStyle name="Normal 28 2 3 52" xfId="15837"/>
    <cellStyle name="Normal 28 2 3 53" xfId="16061"/>
    <cellStyle name="Normal 28 2 3 54" xfId="16283"/>
    <cellStyle name="Normal 28 2 3 55" xfId="16502"/>
    <cellStyle name="Normal 28 2 3 56" xfId="16714"/>
    <cellStyle name="Normal 28 2 3 57" xfId="16912"/>
    <cellStyle name="Normal 28 2 3 58" xfId="17081"/>
    <cellStyle name="Normal 28 2 3 59" xfId="17229"/>
    <cellStyle name="Normal 28 2 3 6" xfId="5442"/>
    <cellStyle name="Normal 28 2 3 7" xfId="5668"/>
    <cellStyle name="Normal 28 2 3 8" xfId="5894"/>
    <cellStyle name="Normal 28 2 3 9" xfId="6120"/>
    <cellStyle name="Normal 28 2 30" xfId="4255"/>
    <cellStyle name="Normal 28 2 31" xfId="4661"/>
    <cellStyle name="Normal 28 2 32" xfId="4887"/>
    <cellStyle name="Normal 28 2 33" xfId="5113"/>
    <cellStyle name="Normal 28 2 34" xfId="5339"/>
    <cellStyle name="Normal 28 2 35" xfId="5565"/>
    <cellStyle name="Normal 28 2 36" xfId="5791"/>
    <cellStyle name="Normal 28 2 37" xfId="6017"/>
    <cellStyle name="Normal 28 2 38" xfId="6243"/>
    <cellStyle name="Normal 28 2 39" xfId="6469"/>
    <cellStyle name="Normal 28 2 4" xfId="722"/>
    <cellStyle name="Normal 28 2 4 10" xfId="6598"/>
    <cellStyle name="Normal 28 2 4 11" xfId="6824"/>
    <cellStyle name="Normal 28 2 4 12" xfId="7050"/>
    <cellStyle name="Normal 28 2 4 13" xfId="7276"/>
    <cellStyle name="Normal 28 2 4 14" xfId="7502"/>
    <cellStyle name="Normal 28 2 4 15" xfId="7728"/>
    <cellStyle name="Normal 28 2 4 16" xfId="7954"/>
    <cellStyle name="Normal 28 2 4 17" xfId="8180"/>
    <cellStyle name="Normal 28 2 4 18" xfId="8406"/>
    <cellStyle name="Normal 28 2 4 19" xfId="8631"/>
    <cellStyle name="Normal 28 2 4 2" xfId="4790"/>
    <cellStyle name="Normal 28 2 4 20" xfId="8855"/>
    <cellStyle name="Normal 28 2 4 21" xfId="9077"/>
    <cellStyle name="Normal 28 2 4 22" xfId="9296"/>
    <cellStyle name="Normal 28 2 4 23" xfId="9508"/>
    <cellStyle name="Normal 28 2 4 24" xfId="9706"/>
    <cellStyle name="Normal 28 2 4 25" xfId="9875"/>
    <cellStyle name="Normal 28 2 4 26" xfId="10023"/>
    <cellStyle name="Normal 28 2 4 27" xfId="10440"/>
    <cellStyle name="Normal 28 2 4 28" xfId="10666"/>
    <cellStyle name="Normal 28 2 4 29" xfId="10892"/>
    <cellStyle name="Normal 28 2 4 3" xfId="5016"/>
    <cellStyle name="Normal 28 2 4 30" xfId="11118"/>
    <cellStyle name="Normal 28 2 4 31" xfId="11344"/>
    <cellStyle name="Normal 28 2 4 32" xfId="11570"/>
    <cellStyle name="Normal 28 2 4 33" xfId="11796"/>
    <cellStyle name="Normal 28 2 4 34" xfId="12022"/>
    <cellStyle name="Normal 28 2 4 35" xfId="12248"/>
    <cellStyle name="Normal 28 2 4 36" xfId="12474"/>
    <cellStyle name="Normal 28 2 4 37" xfId="12700"/>
    <cellStyle name="Normal 28 2 4 38" xfId="12926"/>
    <cellStyle name="Normal 28 2 4 39" xfId="13152"/>
    <cellStyle name="Normal 28 2 4 4" xfId="5242"/>
    <cellStyle name="Normal 28 2 4 40" xfId="13378"/>
    <cellStyle name="Normal 28 2 4 41" xfId="13604"/>
    <cellStyle name="Normal 28 2 4 42" xfId="13830"/>
    <cellStyle name="Normal 28 2 4 43" xfId="14056"/>
    <cellStyle name="Normal 28 2 4 44" xfId="14282"/>
    <cellStyle name="Normal 28 2 4 45" xfId="14508"/>
    <cellStyle name="Normal 28 2 4 46" xfId="14734"/>
    <cellStyle name="Normal 28 2 4 47" xfId="14960"/>
    <cellStyle name="Normal 28 2 4 48" xfId="15186"/>
    <cellStyle name="Normal 28 2 4 49" xfId="15412"/>
    <cellStyle name="Normal 28 2 4 5" xfId="5468"/>
    <cellStyle name="Normal 28 2 4 50" xfId="15638"/>
    <cellStyle name="Normal 28 2 4 51" xfId="15863"/>
    <cellStyle name="Normal 28 2 4 52" xfId="16087"/>
    <cellStyle name="Normal 28 2 4 53" xfId="16309"/>
    <cellStyle name="Normal 28 2 4 54" xfId="16528"/>
    <cellStyle name="Normal 28 2 4 55" xfId="16740"/>
    <cellStyle name="Normal 28 2 4 56" xfId="16938"/>
    <cellStyle name="Normal 28 2 4 57" xfId="17107"/>
    <cellStyle name="Normal 28 2 4 58" xfId="17255"/>
    <cellStyle name="Normal 28 2 4 6" xfId="5694"/>
    <cellStyle name="Normal 28 2 4 7" xfId="5920"/>
    <cellStyle name="Normal 28 2 4 8" xfId="6146"/>
    <cellStyle name="Normal 28 2 4 9" xfId="6372"/>
    <cellStyle name="Normal 28 2 40" xfId="6695"/>
    <cellStyle name="Normal 28 2 41" xfId="6921"/>
    <cellStyle name="Normal 28 2 42" xfId="7147"/>
    <cellStyle name="Normal 28 2 43" xfId="7373"/>
    <cellStyle name="Normal 28 2 44" xfId="7599"/>
    <cellStyle name="Normal 28 2 45" xfId="7825"/>
    <cellStyle name="Normal 28 2 46" xfId="8051"/>
    <cellStyle name="Normal 28 2 47" xfId="8277"/>
    <cellStyle name="Normal 28 2 48" xfId="8503"/>
    <cellStyle name="Normal 28 2 49" xfId="8727"/>
    <cellStyle name="Normal 28 2 5" xfId="795"/>
    <cellStyle name="Normal 28 2 50" xfId="8951"/>
    <cellStyle name="Normal 28 2 51" xfId="9172"/>
    <cellStyle name="Normal 28 2 52" xfId="9389"/>
    <cellStyle name="Normal 28 2 53" xfId="9598"/>
    <cellStyle name="Normal 28 2 54" xfId="9788"/>
    <cellStyle name="Normal 28 2 55" xfId="9942"/>
    <cellStyle name="Normal 28 2 56" xfId="10311"/>
    <cellStyle name="Normal 28 2 57" xfId="10537"/>
    <cellStyle name="Normal 28 2 58" xfId="10763"/>
    <cellStyle name="Normal 28 2 59" xfId="10989"/>
    <cellStyle name="Normal 28 2 6" xfId="651"/>
    <cellStyle name="Normal 28 2 60" xfId="11215"/>
    <cellStyle name="Normal 28 2 61" xfId="11441"/>
    <cellStyle name="Normal 28 2 62" xfId="11667"/>
    <cellStyle name="Normal 28 2 63" xfId="11893"/>
    <cellStyle name="Normal 28 2 64" xfId="12119"/>
    <cellStyle name="Normal 28 2 65" xfId="12345"/>
    <cellStyle name="Normal 28 2 66" xfId="12571"/>
    <cellStyle name="Normal 28 2 67" xfId="12797"/>
    <cellStyle name="Normal 28 2 68" xfId="13023"/>
    <cellStyle name="Normal 28 2 69" xfId="13249"/>
    <cellStyle name="Normal 28 2 7" xfId="958"/>
    <cellStyle name="Normal 28 2 70" xfId="13475"/>
    <cellStyle name="Normal 28 2 71" xfId="13701"/>
    <cellStyle name="Normal 28 2 72" xfId="13927"/>
    <cellStyle name="Normal 28 2 73" xfId="14153"/>
    <cellStyle name="Normal 28 2 74" xfId="14379"/>
    <cellStyle name="Normal 28 2 75" xfId="14605"/>
    <cellStyle name="Normal 28 2 76" xfId="14831"/>
    <cellStyle name="Normal 28 2 77" xfId="15057"/>
    <cellStyle name="Normal 28 2 78" xfId="15283"/>
    <cellStyle name="Normal 28 2 79" xfId="15509"/>
    <cellStyle name="Normal 28 2 8" xfId="1107"/>
    <cellStyle name="Normal 28 2 80" xfId="15735"/>
    <cellStyle name="Normal 28 2 81" xfId="15959"/>
    <cellStyle name="Normal 28 2 82" xfId="16183"/>
    <cellStyle name="Normal 28 2 83" xfId="16404"/>
    <cellStyle name="Normal 28 2 84" xfId="16621"/>
    <cellStyle name="Normal 28 2 85" xfId="16830"/>
    <cellStyle name="Normal 28 2 86" xfId="17020"/>
    <cellStyle name="Normal 28 2 87" xfId="17174"/>
    <cellStyle name="Normal 28 2 9" xfId="1256"/>
    <cellStyle name="Normal 29 2" xfId="120"/>
    <cellStyle name="Normal 29 2 10" xfId="1315"/>
    <cellStyle name="Normal 29 2 11" xfId="1464"/>
    <cellStyle name="Normal 29 2 12" xfId="1613"/>
    <cellStyle name="Normal 29 2 13" xfId="1762"/>
    <cellStyle name="Normal 29 2 14" xfId="1911"/>
    <cellStyle name="Normal 29 2 15" xfId="2060"/>
    <cellStyle name="Normal 29 2 16" xfId="2209"/>
    <cellStyle name="Normal 29 2 17" xfId="2358"/>
    <cellStyle name="Normal 29 2 18" xfId="2507"/>
    <cellStyle name="Normal 29 2 19" xfId="2656"/>
    <cellStyle name="Normal 29 2 2" xfId="294"/>
    <cellStyle name="Normal 29 2 20" xfId="2805"/>
    <cellStyle name="Normal 29 2 21" xfId="2954"/>
    <cellStyle name="Normal 29 2 22" xfId="3102"/>
    <cellStyle name="Normal 29 2 23" xfId="3251"/>
    <cellStyle name="Normal 29 2 24" xfId="3400"/>
    <cellStyle name="Normal 29 2 25" xfId="3549"/>
    <cellStyle name="Normal 29 2 26" xfId="3697"/>
    <cellStyle name="Normal 29 2 27" xfId="3844"/>
    <cellStyle name="Normal 29 2 28" xfId="3988"/>
    <cellStyle name="Normal 29 2 29" xfId="4203"/>
    <cellStyle name="Normal 29 2 3" xfId="594"/>
    <cellStyle name="Normal 29 2 3 10" xfId="6347"/>
    <cellStyle name="Normal 29 2 3 11" xfId="6573"/>
    <cellStyle name="Normal 29 2 3 12" xfId="6799"/>
    <cellStyle name="Normal 29 2 3 13" xfId="7025"/>
    <cellStyle name="Normal 29 2 3 14" xfId="7251"/>
    <cellStyle name="Normal 29 2 3 15" xfId="7477"/>
    <cellStyle name="Normal 29 2 3 16" xfId="7703"/>
    <cellStyle name="Normal 29 2 3 17" xfId="7929"/>
    <cellStyle name="Normal 29 2 3 18" xfId="8155"/>
    <cellStyle name="Normal 29 2 3 19" xfId="8381"/>
    <cellStyle name="Normal 29 2 3 2" xfId="750"/>
    <cellStyle name="Normal 29 2 3 2 10" xfId="6626"/>
    <cellStyle name="Normal 29 2 3 2 11" xfId="6852"/>
    <cellStyle name="Normal 29 2 3 2 12" xfId="7078"/>
    <cellStyle name="Normal 29 2 3 2 13" xfId="7304"/>
    <cellStyle name="Normal 29 2 3 2 14" xfId="7530"/>
    <cellStyle name="Normal 29 2 3 2 15" xfId="7756"/>
    <cellStyle name="Normal 29 2 3 2 16" xfId="7982"/>
    <cellStyle name="Normal 29 2 3 2 17" xfId="8208"/>
    <cellStyle name="Normal 29 2 3 2 18" xfId="8434"/>
    <cellStyle name="Normal 29 2 3 2 19" xfId="8659"/>
    <cellStyle name="Normal 29 2 3 2 2" xfId="4818"/>
    <cellStyle name="Normal 29 2 3 2 20" xfId="8883"/>
    <cellStyle name="Normal 29 2 3 2 21" xfId="9105"/>
    <cellStyle name="Normal 29 2 3 2 22" xfId="9324"/>
    <cellStyle name="Normal 29 2 3 2 23" xfId="9536"/>
    <cellStyle name="Normal 29 2 3 2 24" xfId="9733"/>
    <cellStyle name="Normal 29 2 3 2 25" xfId="9902"/>
    <cellStyle name="Normal 29 2 3 2 26" xfId="10050"/>
    <cellStyle name="Normal 29 2 3 2 27" xfId="10468"/>
    <cellStyle name="Normal 29 2 3 2 28" xfId="10694"/>
    <cellStyle name="Normal 29 2 3 2 29" xfId="10920"/>
    <cellStyle name="Normal 29 2 3 2 3" xfId="5044"/>
    <cellStyle name="Normal 29 2 3 2 30" xfId="11146"/>
    <cellStyle name="Normal 29 2 3 2 31" xfId="11372"/>
    <cellStyle name="Normal 29 2 3 2 32" xfId="11598"/>
    <cellStyle name="Normal 29 2 3 2 33" xfId="11824"/>
    <cellStyle name="Normal 29 2 3 2 34" xfId="12050"/>
    <cellStyle name="Normal 29 2 3 2 35" xfId="12276"/>
    <cellStyle name="Normal 29 2 3 2 36" xfId="12502"/>
    <cellStyle name="Normal 29 2 3 2 37" xfId="12728"/>
    <cellStyle name="Normal 29 2 3 2 38" xfId="12954"/>
    <cellStyle name="Normal 29 2 3 2 39" xfId="13180"/>
    <cellStyle name="Normal 29 2 3 2 4" xfId="5270"/>
    <cellStyle name="Normal 29 2 3 2 40" xfId="13406"/>
    <cellStyle name="Normal 29 2 3 2 41" xfId="13632"/>
    <cellStyle name="Normal 29 2 3 2 42" xfId="13858"/>
    <cellStyle name="Normal 29 2 3 2 43" xfId="14084"/>
    <cellStyle name="Normal 29 2 3 2 44" xfId="14310"/>
    <cellStyle name="Normal 29 2 3 2 45" xfId="14536"/>
    <cellStyle name="Normal 29 2 3 2 46" xfId="14762"/>
    <cellStyle name="Normal 29 2 3 2 47" xfId="14988"/>
    <cellStyle name="Normal 29 2 3 2 48" xfId="15214"/>
    <cellStyle name="Normal 29 2 3 2 49" xfId="15440"/>
    <cellStyle name="Normal 29 2 3 2 5" xfId="5496"/>
    <cellStyle name="Normal 29 2 3 2 50" xfId="15666"/>
    <cellStyle name="Normal 29 2 3 2 51" xfId="15891"/>
    <cellStyle name="Normal 29 2 3 2 52" xfId="16115"/>
    <cellStyle name="Normal 29 2 3 2 53" xfId="16337"/>
    <cellStyle name="Normal 29 2 3 2 54" xfId="16556"/>
    <cellStyle name="Normal 29 2 3 2 55" xfId="16768"/>
    <cellStyle name="Normal 29 2 3 2 56" xfId="16965"/>
    <cellStyle name="Normal 29 2 3 2 57" xfId="17134"/>
    <cellStyle name="Normal 29 2 3 2 58" xfId="17282"/>
    <cellStyle name="Normal 29 2 3 2 6" xfId="5722"/>
    <cellStyle name="Normal 29 2 3 2 7" xfId="5948"/>
    <cellStyle name="Normal 29 2 3 2 8" xfId="6174"/>
    <cellStyle name="Normal 29 2 3 2 9" xfId="6400"/>
    <cellStyle name="Normal 29 2 3 20" xfId="8606"/>
    <cellStyle name="Normal 29 2 3 21" xfId="8830"/>
    <cellStyle name="Normal 29 2 3 22" xfId="9052"/>
    <cellStyle name="Normal 29 2 3 23" xfId="9271"/>
    <cellStyle name="Normal 29 2 3 24" xfId="9483"/>
    <cellStyle name="Normal 29 2 3 25" xfId="9681"/>
    <cellStyle name="Normal 29 2 3 26" xfId="9850"/>
    <cellStyle name="Normal 29 2 3 27" xfId="9998"/>
    <cellStyle name="Normal 29 2 3 28" xfId="10415"/>
    <cellStyle name="Normal 29 2 3 29" xfId="10641"/>
    <cellStyle name="Normal 29 2 3 3" xfId="4765"/>
    <cellStyle name="Normal 29 2 3 30" xfId="10867"/>
    <cellStyle name="Normal 29 2 3 31" xfId="11093"/>
    <cellStyle name="Normal 29 2 3 32" xfId="11319"/>
    <cellStyle name="Normal 29 2 3 33" xfId="11545"/>
    <cellStyle name="Normal 29 2 3 34" xfId="11771"/>
    <cellStyle name="Normal 29 2 3 35" xfId="11997"/>
    <cellStyle name="Normal 29 2 3 36" xfId="12223"/>
    <cellStyle name="Normal 29 2 3 37" xfId="12449"/>
    <cellStyle name="Normal 29 2 3 38" xfId="12675"/>
    <cellStyle name="Normal 29 2 3 39" xfId="12901"/>
    <cellStyle name="Normal 29 2 3 4" xfId="4991"/>
    <cellStyle name="Normal 29 2 3 40" xfId="13127"/>
    <cellStyle name="Normal 29 2 3 41" xfId="13353"/>
    <cellStyle name="Normal 29 2 3 42" xfId="13579"/>
    <cellStyle name="Normal 29 2 3 43" xfId="13805"/>
    <cellStyle name="Normal 29 2 3 44" xfId="14031"/>
    <cellStyle name="Normal 29 2 3 45" xfId="14257"/>
    <cellStyle name="Normal 29 2 3 46" xfId="14483"/>
    <cellStyle name="Normal 29 2 3 47" xfId="14709"/>
    <cellStyle name="Normal 29 2 3 48" xfId="14935"/>
    <cellStyle name="Normal 29 2 3 49" xfId="15161"/>
    <cellStyle name="Normal 29 2 3 5" xfId="5217"/>
    <cellStyle name="Normal 29 2 3 50" xfId="15387"/>
    <cellStyle name="Normal 29 2 3 51" xfId="15613"/>
    <cellStyle name="Normal 29 2 3 52" xfId="15838"/>
    <cellStyle name="Normal 29 2 3 53" xfId="16062"/>
    <cellStyle name="Normal 29 2 3 54" xfId="16284"/>
    <cellStyle name="Normal 29 2 3 55" xfId="16503"/>
    <cellStyle name="Normal 29 2 3 56" xfId="16715"/>
    <cellStyle name="Normal 29 2 3 57" xfId="16913"/>
    <cellStyle name="Normal 29 2 3 58" xfId="17082"/>
    <cellStyle name="Normal 29 2 3 59" xfId="17230"/>
    <cellStyle name="Normal 29 2 3 6" xfId="5443"/>
    <cellStyle name="Normal 29 2 3 7" xfId="5669"/>
    <cellStyle name="Normal 29 2 3 8" xfId="5895"/>
    <cellStyle name="Normal 29 2 3 9" xfId="6121"/>
    <cellStyle name="Normal 29 2 30" xfId="4311"/>
    <cellStyle name="Normal 29 2 31" xfId="4663"/>
    <cellStyle name="Normal 29 2 32" xfId="4889"/>
    <cellStyle name="Normal 29 2 33" xfId="5115"/>
    <cellStyle name="Normal 29 2 34" xfId="5341"/>
    <cellStyle name="Normal 29 2 35" xfId="5567"/>
    <cellStyle name="Normal 29 2 36" xfId="5793"/>
    <cellStyle name="Normal 29 2 37" xfId="6019"/>
    <cellStyle name="Normal 29 2 38" xfId="6245"/>
    <cellStyle name="Normal 29 2 39" xfId="6471"/>
    <cellStyle name="Normal 29 2 4" xfId="723"/>
    <cellStyle name="Normal 29 2 4 10" xfId="6599"/>
    <cellStyle name="Normal 29 2 4 11" xfId="6825"/>
    <cellStyle name="Normal 29 2 4 12" xfId="7051"/>
    <cellStyle name="Normal 29 2 4 13" xfId="7277"/>
    <cellStyle name="Normal 29 2 4 14" xfId="7503"/>
    <cellStyle name="Normal 29 2 4 15" xfId="7729"/>
    <cellStyle name="Normal 29 2 4 16" xfId="7955"/>
    <cellStyle name="Normal 29 2 4 17" xfId="8181"/>
    <cellStyle name="Normal 29 2 4 18" xfId="8407"/>
    <cellStyle name="Normal 29 2 4 19" xfId="8632"/>
    <cellStyle name="Normal 29 2 4 2" xfId="4791"/>
    <cellStyle name="Normal 29 2 4 20" xfId="8856"/>
    <cellStyle name="Normal 29 2 4 21" xfId="9078"/>
    <cellStyle name="Normal 29 2 4 22" xfId="9297"/>
    <cellStyle name="Normal 29 2 4 23" xfId="9509"/>
    <cellStyle name="Normal 29 2 4 24" xfId="9707"/>
    <cellStyle name="Normal 29 2 4 25" xfId="9876"/>
    <cellStyle name="Normal 29 2 4 26" xfId="10024"/>
    <cellStyle name="Normal 29 2 4 27" xfId="10441"/>
    <cellStyle name="Normal 29 2 4 28" xfId="10667"/>
    <cellStyle name="Normal 29 2 4 29" xfId="10893"/>
    <cellStyle name="Normal 29 2 4 3" xfId="5017"/>
    <cellStyle name="Normal 29 2 4 30" xfId="11119"/>
    <cellStyle name="Normal 29 2 4 31" xfId="11345"/>
    <cellStyle name="Normal 29 2 4 32" xfId="11571"/>
    <cellStyle name="Normal 29 2 4 33" xfId="11797"/>
    <cellStyle name="Normal 29 2 4 34" xfId="12023"/>
    <cellStyle name="Normal 29 2 4 35" xfId="12249"/>
    <cellStyle name="Normal 29 2 4 36" xfId="12475"/>
    <cellStyle name="Normal 29 2 4 37" xfId="12701"/>
    <cellStyle name="Normal 29 2 4 38" xfId="12927"/>
    <cellStyle name="Normal 29 2 4 39" xfId="13153"/>
    <cellStyle name="Normal 29 2 4 4" xfId="5243"/>
    <cellStyle name="Normal 29 2 4 40" xfId="13379"/>
    <cellStyle name="Normal 29 2 4 41" xfId="13605"/>
    <cellStyle name="Normal 29 2 4 42" xfId="13831"/>
    <cellStyle name="Normal 29 2 4 43" xfId="14057"/>
    <cellStyle name="Normal 29 2 4 44" xfId="14283"/>
    <cellStyle name="Normal 29 2 4 45" xfId="14509"/>
    <cellStyle name="Normal 29 2 4 46" xfId="14735"/>
    <cellStyle name="Normal 29 2 4 47" xfId="14961"/>
    <cellStyle name="Normal 29 2 4 48" xfId="15187"/>
    <cellStyle name="Normal 29 2 4 49" xfId="15413"/>
    <cellStyle name="Normal 29 2 4 5" xfId="5469"/>
    <cellStyle name="Normal 29 2 4 50" xfId="15639"/>
    <cellStyle name="Normal 29 2 4 51" xfId="15864"/>
    <cellStyle name="Normal 29 2 4 52" xfId="16088"/>
    <cellStyle name="Normal 29 2 4 53" xfId="16310"/>
    <cellStyle name="Normal 29 2 4 54" xfId="16529"/>
    <cellStyle name="Normal 29 2 4 55" xfId="16741"/>
    <cellStyle name="Normal 29 2 4 56" xfId="16939"/>
    <cellStyle name="Normal 29 2 4 57" xfId="17108"/>
    <cellStyle name="Normal 29 2 4 58" xfId="17256"/>
    <cellStyle name="Normal 29 2 4 6" xfId="5695"/>
    <cellStyle name="Normal 29 2 4 7" xfId="5921"/>
    <cellStyle name="Normal 29 2 4 8" xfId="6147"/>
    <cellStyle name="Normal 29 2 4 9" xfId="6373"/>
    <cellStyle name="Normal 29 2 40" xfId="6697"/>
    <cellStyle name="Normal 29 2 41" xfId="6923"/>
    <cellStyle name="Normal 29 2 42" xfId="7149"/>
    <cellStyle name="Normal 29 2 43" xfId="7375"/>
    <cellStyle name="Normal 29 2 44" xfId="7601"/>
    <cellStyle name="Normal 29 2 45" xfId="7827"/>
    <cellStyle name="Normal 29 2 46" xfId="8053"/>
    <cellStyle name="Normal 29 2 47" xfId="8279"/>
    <cellStyle name="Normal 29 2 48" xfId="8505"/>
    <cellStyle name="Normal 29 2 49" xfId="8729"/>
    <cellStyle name="Normal 29 2 5" xfId="797"/>
    <cellStyle name="Normal 29 2 50" xfId="8953"/>
    <cellStyle name="Normal 29 2 51" xfId="9174"/>
    <cellStyle name="Normal 29 2 52" xfId="9391"/>
    <cellStyle name="Normal 29 2 53" xfId="9600"/>
    <cellStyle name="Normal 29 2 54" xfId="9789"/>
    <cellStyle name="Normal 29 2 55" xfId="9943"/>
    <cellStyle name="Normal 29 2 56" xfId="10313"/>
    <cellStyle name="Normal 29 2 57" xfId="10539"/>
    <cellStyle name="Normal 29 2 58" xfId="10765"/>
    <cellStyle name="Normal 29 2 59" xfId="10991"/>
    <cellStyle name="Normal 29 2 6" xfId="655"/>
    <cellStyle name="Normal 29 2 60" xfId="11217"/>
    <cellStyle name="Normal 29 2 61" xfId="11443"/>
    <cellStyle name="Normal 29 2 62" xfId="11669"/>
    <cellStyle name="Normal 29 2 63" xfId="11895"/>
    <cellStyle name="Normal 29 2 64" xfId="12121"/>
    <cellStyle name="Normal 29 2 65" xfId="12347"/>
    <cellStyle name="Normal 29 2 66" xfId="12573"/>
    <cellStyle name="Normal 29 2 67" xfId="12799"/>
    <cellStyle name="Normal 29 2 68" xfId="13025"/>
    <cellStyle name="Normal 29 2 69" xfId="13251"/>
    <cellStyle name="Normal 29 2 7" xfId="868"/>
    <cellStyle name="Normal 29 2 70" xfId="13477"/>
    <cellStyle name="Normal 29 2 71" xfId="13703"/>
    <cellStyle name="Normal 29 2 72" xfId="13929"/>
    <cellStyle name="Normal 29 2 73" xfId="14155"/>
    <cellStyle name="Normal 29 2 74" xfId="14381"/>
    <cellStyle name="Normal 29 2 75" xfId="14607"/>
    <cellStyle name="Normal 29 2 76" xfId="14833"/>
    <cellStyle name="Normal 29 2 77" xfId="15059"/>
    <cellStyle name="Normal 29 2 78" xfId="15285"/>
    <cellStyle name="Normal 29 2 79" xfId="15511"/>
    <cellStyle name="Normal 29 2 8" xfId="1017"/>
    <cellStyle name="Normal 29 2 80" xfId="15737"/>
    <cellStyle name="Normal 29 2 81" xfId="15961"/>
    <cellStyle name="Normal 29 2 82" xfId="16185"/>
    <cellStyle name="Normal 29 2 83" xfId="16406"/>
    <cellStyle name="Normal 29 2 84" xfId="16623"/>
    <cellStyle name="Normal 29 2 85" xfId="16832"/>
    <cellStyle name="Normal 29 2 86" xfId="17021"/>
    <cellStyle name="Normal 29 2 87" xfId="17175"/>
    <cellStyle name="Normal 29 2 9" xfId="1166"/>
    <cellStyle name="Normal 3" xfId="164"/>
    <cellStyle name="Normal 3 10" xfId="121"/>
    <cellStyle name="Normal 3 10 10" xfId="1528"/>
    <cellStyle name="Normal 3 10 11" xfId="1677"/>
    <cellStyle name="Normal 3 10 12" xfId="1826"/>
    <cellStyle name="Normal 3 10 13" xfId="1975"/>
    <cellStyle name="Normal 3 10 14" xfId="2124"/>
    <cellStyle name="Normal 3 10 15" xfId="2273"/>
    <cellStyle name="Normal 3 10 16" xfId="2422"/>
    <cellStyle name="Normal 3 10 17" xfId="2571"/>
    <cellStyle name="Normal 3 10 18" xfId="2720"/>
    <cellStyle name="Normal 3 10 19" xfId="2869"/>
    <cellStyle name="Normal 3 10 2" xfId="295"/>
    <cellStyle name="Normal 3 10 20" xfId="3018"/>
    <cellStyle name="Normal 3 10 21" xfId="3166"/>
    <cellStyle name="Normal 3 10 22" xfId="3315"/>
    <cellStyle name="Normal 3 10 23" xfId="3464"/>
    <cellStyle name="Normal 3 10 24" xfId="3612"/>
    <cellStyle name="Normal 3 10 25" xfId="3759"/>
    <cellStyle name="Normal 3 10 26" xfId="3905"/>
    <cellStyle name="Normal 3 10 27" xfId="4045"/>
    <cellStyle name="Normal 3 10 28" xfId="4158"/>
    <cellStyle name="Normal 3 10 29" xfId="4270"/>
    <cellStyle name="Normal 3 10 3" xfId="597"/>
    <cellStyle name="Normal 3 10 30" xfId="4666"/>
    <cellStyle name="Normal 3 10 31" xfId="4892"/>
    <cellStyle name="Normal 3 10 32" xfId="5118"/>
    <cellStyle name="Normal 3 10 33" xfId="5344"/>
    <cellStyle name="Normal 3 10 34" xfId="5570"/>
    <cellStyle name="Normal 3 10 35" xfId="5796"/>
    <cellStyle name="Normal 3 10 36" xfId="6022"/>
    <cellStyle name="Normal 3 10 37" xfId="6248"/>
    <cellStyle name="Normal 3 10 38" xfId="6474"/>
    <cellStyle name="Normal 3 10 39" xfId="6700"/>
    <cellStyle name="Normal 3 10 4" xfId="800"/>
    <cellStyle name="Normal 3 10 40" xfId="6926"/>
    <cellStyle name="Normal 3 10 41" xfId="7152"/>
    <cellStyle name="Normal 3 10 42" xfId="7378"/>
    <cellStyle name="Normal 3 10 43" xfId="7604"/>
    <cellStyle name="Normal 3 10 44" xfId="7830"/>
    <cellStyle name="Normal 3 10 45" xfId="8056"/>
    <cellStyle name="Normal 3 10 46" xfId="8282"/>
    <cellStyle name="Normal 3 10 47" xfId="8508"/>
    <cellStyle name="Normal 3 10 48" xfId="8732"/>
    <cellStyle name="Normal 3 10 49" xfId="8956"/>
    <cellStyle name="Normal 3 10 5" xfId="699"/>
    <cellStyle name="Normal 3 10 50" xfId="9177"/>
    <cellStyle name="Normal 3 10 51" xfId="9394"/>
    <cellStyle name="Normal 3 10 52" xfId="9602"/>
    <cellStyle name="Normal 3 10 53" xfId="9791"/>
    <cellStyle name="Normal 3 10 54" xfId="9944"/>
    <cellStyle name="Normal 3 10 55" xfId="10316"/>
    <cellStyle name="Normal 3 10 56" xfId="10542"/>
    <cellStyle name="Normal 3 10 57" xfId="10768"/>
    <cellStyle name="Normal 3 10 58" xfId="10994"/>
    <cellStyle name="Normal 3 10 59" xfId="11220"/>
    <cellStyle name="Normal 3 10 6" xfId="932"/>
    <cellStyle name="Normal 3 10 60" xfId="11446"/>
    <cellStyle name="Normal 3 10 61" xfId="11672"/>
    <cellStyle name="Normal 3 10 62" xfId="11898"/>
    <cellStyle name="Normal 3 10 63" xfId="12124"/>
    <cellStyle name="Normal 3 10 64" xfId="12350"/>
    <cellStyle name="Normal 3 10 65" xfId="12576"/>
    <cellStyle name="Normal 3 10 66" xfId="12802"/>
    <cellStyle name="Normal 3 10 67" xfId="13028"/>
    <cellStyle name="Normal 3 10 68" xfId="13254"/>
    <cellStyle name="Normal 3 10 69" xfId="13480"/>
    <cellStyle name="Normal 3 10 7" xfId="1081"/>
    <cellStyle name="Normal 3 10 70" xfId="13706"/>
    <cellStyle name="Normal 3 10 71" xfId="13932"/>
    <cellStyle name="Normal 3 10 72" xfId="14158"/>
    <cellStyle name="Normal 3 10 73" xfId="14384"/>
    <cellStyle name="Normal 3 10 74" xfId="14610"/>
    <cellStyle name="Normal 3 10 75" xfId="14836"/>
    <cellStyle name="Normal 3 10 76" xfId="15062"/>
    <cellStyle name="Normal 3 10 77" xfId="15288"/>
    <cellStyle name="Normal 3 10 78" xfId="15514"/>
    <cellStyle name="Normal 3 10 79" xfId="15740"/>
    <cellStyle name="Normal 3 10 8" xfId="1230"/>
    <cellStyle name="Normal 3 10 80" xfId="15964"/>
    <cellStyle name="Normal 3 10 81" xfId="16188"/>
    <cellStyle name="Normal 3 10 82" xfId="16409"/>
    <cellStyle name="Normal 3 10 83" xfId="16626"/>
    <cellStyle name="Normal 3 10 84" xfId="16834"/>
    <cellStyle name="Normal 3 10 85" xfId="17023"/>
    <cellStyle name="Normal 3 10 86" xfId="17176"/>
    <cellStyle name="Normal 3 10 9" xfId="1379"/>
    <cellStyle name="Normal 3 11" xfId="122"/>
    <cellStyle name="Normal 3 11 10" xfId="1503"/>
    <cellStyle name="Normal 3 11 11" xfId="1652"/>
    <cellStyle name="Normal 3 11 12" xfId="1801"/>
    <cellStyle name="Normal 3 11 13" xfId="1950"/>
    <cellStyle name="Normal 3 11 14" xfId="2099"/>
    <cellStyle name="Normal 3 11 15" xfId="2248"/>
    <cellStyle name="Normal 3 11 16" xfId="2397"/>
    <cellStyle name="Normal 3 11 17" xfId="2546"/>
    <cellStyle name="Normal 3 11 18" xfId="2695"/>
    <cellStyle name="Normal 3 11 19" xfId="2844"/>
    <cellStyle name="Normal 3 11 2" xfId="296"/>
    <cellStyle name="Normal 3 11 20" xfId="2993"/>
    <cellStyle name="Normal 3 11 21" xfId="3141"/>
    <cellStyle name="Normal 3 11 22" xfId="3290"/>
    <cellStyle name="Normal 3 11 23" xfId="3439"/>
    <cellStyle name="Normal 3 11 24" xfId="3587"/>
    <cellStyle name="Normal 3 11 25" xfId="3735"/>
    <cellStyle name="Normal 3 11 26" xfId="3881"/>
    <cellStyle name="Normal 3 11 27" xfId="4023"/>
    <cellStyle name="Normal 3 11 28" xfId="4177"/>
    <cellStyle name="Normal 3 11 29" xfId="4286"/>
    <cellStyle name="Normal 3 11 3" xfId="599"/>
    <cellStyle name="Normal 3 11 30" xfId="4668"/>
    <cellStyle name="Normal 3 11 31" xfId="4894"/>
    <cellStyle name="Normal 3 11 32" xfId="5120"/>
    <cellStyle name="Normal 3 11 33" xfId="5346"/>
    <cellStyle name="Normal 3 11 34" xfId="5572"/>
    <cellStyle name="Normal 3 11 35" xfId="5798"/>
    <cellStyle name="Normal 3 11 36" xfId="6024"/>
    <cellStyle name="Normal 3 11 37" xfId="6250"/>
    <cellStyle name="Normal 3 11 38" xfId="6476"/>
    <cellStyle name="Normal 3 11 39" xfId="6702"/>
    <cellStyle name="Normal 3 11 4" xfId="802"/>
    <cellStyle name="Normal 3 11 40" xfId="6928"/>
    <cellStyle name="Normal 3 11 41" xfId="7154"/>
    <cellStyle name="Normal 3 11 42" xfId="7380"/>
    <cellStyle name="Normal 3 11 43" xfId="7606"/>
    <cellStyle name="Normal 3 11 44" xfId="7832"/>
    <cellStyle name="Normal 3 11 45" xfId="8058"/>
    <cellStyle name="Normal 3 11 46" xfId="8284"/>
    <cellStyle name="Normal 3 11 47" xfId="8510"/>
    <cellStyle name="Normal 3 11 48" xfId="8734"/>
    <cellStyle name="Normal 3 11 49" xfId="8958"/>
    <cellStyle name="Normal 3 11 5" xfId="700"/>
    <cellStyle name="Normal 3 11 50" xfId="9179"/>
    <cellStyle name="Normal 3 11 51" xfId="9396"/>
    <cellStyle name="Normal 3 11 52" xfId="9604"/>
    <cellStyle name="Normal 3 11 53" xfId="9793"/>
    <cellStyle name="Normal 3 11 54" xfId="9945"/>
    <cellStyle name="Normal 3 11 55" xfId="10318"/>
    <cellStyle name="Normal 3 11 56" xfId="10544"/>
    <cellStyle name="Normal 3 11 57" xfId="10770"/>
    <cellStyle name="Normal 3 11 58" xfId="10996"/>
    <cellStyle name="Normal 3 11 59" xfId="11222"/>
    <cellStyle name="Normal 3 11 6" xfId="907"/>
    <cellStyle name="Normal 3 11 60" xfId="11448"/>
    <cellStyle name="Normal 3 11 61" xfId="11674"/>
    <cellStyle name="Normal 3 11 62" xfId="11900"/>
    <cellStyle name="Normal 3 11 63" xfId="12126"/>
    <cellStyle name="Normal 3 11 64" xfId="12352"/>
    <cellStyle name="Normal 3 11 65" xfId="12578"/>
    <cellStyle name="Normal 3 11 66" xfId="12804"/>
    <cellStyle name="Normal 3 11 67" xfId="13030"/>
    <cellStyle name="Normal 3 11 68" xfId="13256"/>
    <cellStyle name="Normal 3 11 69" xfId="13482"/>
    <cellStyle name="Normal 3 11 7" xfId="1056"/>
    <cellStyle name="Normal 3 11 70" xfId="13708"/>
    <cellStyle name="Normal 3 11 71" xfId="13934"/>
    <cellStyle name="Normal 3 11 72" xfId="14160"/>
    <cellStyle name="Normal 3 11 73" xfId="14386"/>
    <cellStyle name="Normal 3 11 74" xfId="14612"/>
    <cellStyle name="Normal 3 11 75" xfId="14838"/>
    <cellStyle name="Normal 3 11 76" xfId="15064"/>
    <cellStyle name="Normal 3 11 77" xfId="15290"/>
    <cellStyle name="Normal 3 11 78" xfId="15516"/>
    <cellStyle name="Normal 3 11 79" xfId="15742"/>
    <cellStyle name="Normal 3 11 8" xfId="1205"/>
    <cellStyle name="Normal 3 11 80" xfId="15966"/>
    <cellStyle name="Normal 3 11 81" xfId="16190"/>
    <cellStyle name="Normal 3 11 82" xfId="16411"/>
    <cellStyle name="Normal 3 11 83" xfId="16628"/>
    <cellStyle name="Normal 3 11 84" xfId="16836"/>
    <cellStyle name="Normal 3 11 85" xfId="17025"/>
    <cellStyle name="Normal 3 11 86" xfId="17177"/>
    <cellStyle name="Normal 3 11 9" xfId="1354"/>
    <cellStyle name="Normal 3 12" xfId="123"/>
    <cellStyle name="Normal 3 12 10" xfId="1529"/>
    <cellStyle name="Normal 3 12 11" xfId="1678"/>
    <cellStyle name="Normal 3 12 12" xfId="1827"/>
    <cellStyle name="Normal 3 12 13" xfId="1976"/>
    <cellStyle name="Normal 3 12 14" xfId="2125"/>
    <cellStyle name="Normal 3 12 15" xfId="2274"/>
    <cellStyle name="Normal 3 12 16" xfId="2423"/>
    <cellStyle name="Normal 3 12 17" xfId="2572"/>
    <cellStyle name="Normal 3 12 18" xfId="2721"/>
    <cellStyle name="Normal 3 12 19" xfId="2870"/>
    <cellStyle name="Normal 3 12 2" xfId="297"/>
    <cellStyle name="Normal 3 12 20" xfId="3019"/>
    <cellStyle name="Normal 3 12 21" xfId="3167"/>
    <cellStyle name="Normal 3 12 22" xfId="3316"/>
    <cellStyle name="Normal 3 12 23" xfId="3465"/>
    <cellStyle name="Normal 3 12 24" xfId="3613"/>
    <cellStyle name="Normal 3 12 25" xfId="3760"/>
    <cellStyle name="Normal 3 12 26" xfId="3906"/>
    <cellStyle name="Normal 3 12 27" xfId="4046"/>
    <cellStyle name="Normal 3 12 28" xfId="4159"/>
    <cellStyle name="Normal 3 12 29" xfId="4271"/>
    <cellStyle name="Normal 3 12 3" xfId="601"/>
    <cellStyle name="Normal 3 12 30" xfId="4670"/>
    <cellStyle name="Normal 3 12 31" xfId="4896"/>
    <cellStyle name="Normal 3 12 32" xfId="5122"/>
    <cellStyle name="Normal 3 12 33" xfId="5348"/>
    <cellStyle name="Normal 3 12 34" xfId="5574"/>
    <cellStyle name="Normal 3 12 35" xfId="5800"/>
    <cellStyle name="Normal 3 12 36" xfId="6026"/>
    <cellStyle name="Normal 3 12 37" xfId="6252"/>
    <cellStyle name="Normal 3 12 38" xfId="6478"/>
    <cellStyle name="Normal 3 12 39" xfId="6704"/>
    <cellStyle name="Normal 3 12 4" xfId="804"/>
    <cellStyle name="Normal 3 12 40" xfId="6930"/>
    <cellStyle name="Normal 3 12 41" xfId="7156"/>
    <cellStyle name="Normal 3 12 42" xfId="7382"/>
    <cellStyle name="Normal 3 12 43" xfId="7608"/>
    <cellStyle name="Normal 3 12 44" xfId="7834"/>
    <cellStyle name="Normal 3 12 45" xfId="8060"/>
    <cellStyle name="Normal 3 12 46" xfId="8286"/>
    <cellStyle name="Normal 3 12 47" xfId="8512"/>
    <cellStyle name="Normal 3 12 48" xfId="8736"/>
    <cellStyle name="Normal 3 12 49" xfId="8959"/>
    <cellStyle name="Normal 3 12 5" xfId="701"/>
    <cellStyle name="Normal 3 12 50" xfId="9180"/>
    <cellStyle name="Normal 3 12 51" xfId="9397"/>
    <cellStyle name="Normal 3 12 52" xfId="9605"/>
    <cellStyle name="Normal 3 12 53" xfId="9794"/>
    <cellStyle name="Normal 3 12 54" xfId="9946"/>
    <cellStyle name="Normal 3 12 55" xfId="10320"/>
    <cellStyle name="Normal 3 12 56" xfId="10546"/>
    <cellStyle name="Normal 3 12 57" xfId="10772"/>
    <cellStyle name="Normal 3 12 58" xfId="10998"/>
    <cellStyle name="Normal 3 12 59" xfId="11224"/>
    <cellStyle name="Normal 3 12 6" xfId="933"/>
    <cellStyle name="Normal 3 12 60" xfId="11450"/>
    <cellStyle name="Normal 3 12 61" xfId="11676"/>
    <cellStyle name="Normal 3 12 62" xfId="11902"/>
    <cellStyle name="Normal 3 12 63" xfId="12128"/>
    <cellStyle name="Normal 3 12 64" xfId="12354"/>
    <cellStyle name="Normal 3 12 65" xfId="12580"/>
    <cellStyle name="Normal 3 12 66" xfId="12806"/>
    <cellStyle name="Normal 3 12 67" xfId="13032"/>
    <cellStyle name="Normal 3 12 68" xfId="13258"/>
    <cellStyle name="Normal 3 12 69" xfId="13484"/>
    <cellStyle name="Normal 3 12 7" xfId="1082"/>
    <cellStyle name="Normal 3 12 70" xfId="13710"/>
    <cellStyle name="Normal 3 12 71" xfId="13936"/>
    <cellStyle name="Normal 3 12 72" xfId="14162"/>
    <cellStyle name="Normal 3 12 73" xfId="14388"/>
    <cellStyle name="Normal 3 12 74" xfId="14614"/>
    <cellStyle name="Normal 3 12 75" xfId="14840"/>
    <cellStyle name="Normal 3 12 76" xfId="15066"/>
    <cellStyle name="Normal 3 12 77" xfId="15292"/>
    <cellStyle name="Normal 3 12 78" xfId="15518"/>
    <cellStyle name="Normal 3 12 79" xfId="15744"/>
    <cellStyle name="Normal 3 12 8" xfId="1231"/>
    <cellStyle name="Normal 3 12 80" xfId="15968"/>
    <cellStyle name="Normal 3 12 81" xfId="16191"/>
    <cellStyle name="Normal 3 12 82" xfId="16412"/>
    <cellStyle name="Normal 3 12 83" xfId="16629"/>
    <cellStyle name="Normal 3 12 84" xfId="16837"/>
    <cellStyle name="Normal 3 12 85" xfId="17026"/>
    <cellStyle name="Normal 3 12 86" xfId="17178"/>
    <cellStyle name="Normal 3 12 9" xfId="1380"/>
    <cellStyle name="Normal 3 13" xfId="124"/>
    <cellStyle name="Normal 3 13 10" xfId="1504"/>
    <cellStyle name="Normal 3 13 11" xfId="1653"/>
    <cellStyle name="Normal 3 13 12" xfId="1802"/>
    <cellStyle name="Normal 3 13 13" xfId="1951"/>
    <cellStyle name="Normal 3 13 14" xfId="2100"/>
    <cellStyle name="Normal 3 13 15" xfId="2249"/>
    <cellStyle name="Normal 3 13 16" xfId="2398"/>
    <cellStyle name="Normal 3 13 17" xfId="2547"/>
    <cellStyle name="Normal 3 13 18" xfId="2696"/>
    <cellStyle name="Normal 3 13 19" xfId="2845"/>
    <cellStyle name="Normal 3 13 2" xfId="298"/>
    <cellStyle name="Normal 3 13 20" xfId="2994"/>
    <cellStyle name="Normal 3 13 21" xfId="3142"/>
    <cellStyle name="Normal 3 13 22" xfId="3291"/>
    <cellStyle name="Normal 3 13 23" xfId="3440"/>
    <cellStyle name="Normal 3 13 24" xfId="3588"/>
    <cellStyle name="Normal 3 13 25" xfId="3736"/>
    <cellStyle name="Normal 3 13 26" xfId="3882"/>
    <cellStyle name="Normal 3 13 27" xfId="4024"/>
    <cellStyle name="Normal 3 13 28" xfId="4178"/>
    <cellStyle name="Normal 3 13 29" xfId="4287"/>
    <cellStyle name="Normal 3 13 3" xfId="603"/>
    <cellStyle name="Normal 3 13 30" xfId="4672"/>
    <cellStyle name="Normal 3 13 31" xfId="4898"/>
    <cellStyle name="Normal 3 13 32" xfId="5124"/>
    <cellStyle name="Normal 3 13 33" xfId="5350"/>
    <cellStyle name="Normal 3 13 34" xfId="5576"/>
    <cellStyle name="Normal 3 13 35" xfId="5802"/>
    <cellStyle name="Normal 3 13 36" xfId="6028"/>
    <cellStyle name="Normal 3 13 37" xfId="6254"/>
    <cellStyle name="Normal 3 13 38" xfId="6480"/>
    <cellStyle name="Normal 3 13 39" xfId="6706"/>
    <cellStyle name="Normal 3 13 4" xfId="806"/>
    <cellStyle name="Normal 3 13 40" xfId="6932"/>
    <cellStyle name="Normal 3 13 41" xfId="7158"/>
    <cellStyle name="Normal 3 13 42" xfId="7384"/>
    <cellStyle name="Normal 3 13 43" xfId="7610"/>
    <cellStyle name="Normal 3 13 44" xfId="7836"/>
    <cellStyle name="Normal 3 13 45" xfId="8062"/>
    <cellStyle name="Normal 3 13 46" xfId="8288"/>
    <cellStyle name="Normal 3 13 47" xfId="8514"/>
    <cellStyle name="Normal 3 13 48" xfId="8738"/>
    <cellStyle name="Normal 3 13 49" xfId="8961"/>
    <cellStyle name="Normal 3 13 5" xfId="702"/>
    <cellStyle name="Normal 3 13 50" xfId="9182"/>
    <cellStyle name="Normal 3 13 51" xfId="9399"/>
    <cellStyle name="Normal 3 13 52" xfId="9607"/>
    <cellStyle name="Normal 3 13 53" xfId="9795"/>
    <cellStyle name="Normal 3 13 54" xfId="9947"/>
    <cellStyle name="Normal 3 13 55" xfId="10322"/>
    <cellStyle name="Normal 3 13 56" xfId="10548"/>
    <cellStyle name="Normal 3 13 57" xfId="10774"/>
    <cellStyle name="Normal 3 13 58" xfId="11000"/>
    <cellStyle name="Normal 3 13 59" xfId="11226"/>
    <cellStyle name="Normal 3 13 6" xfId="908"/>
    <cellStyle name="Normal 3 13 60" xfId="11452"/>
    <cellStyle name="Normal 3 13 61" xfId="11678"/>
    <cellStyle name="Normal 3 13 62" xfId="11904"/>
    <cellStyle name="Normal 3 13 63" xfId="12130"/>
    <cellStyle name="Normal 3 13 64" xfId="12356"/>
    <cellStyle name="Normal 3 13 65" xfId="12582"/>
    <cellStyle name="Normal 3 13 66" xfId="12808"/>
    <cellStyle name="Normal 3 13 67" xfId="13034"/>
    <cellStyle name="Normal 3 13 68" xfId="13260"/>
    <cellStyle name="Normal 3 13 69" xfId="13486"/>
    <cellStyle name="Normal 3 13 7" xfId="1057"/>
    <cellStyle name="Normal 3 13 70" xfId="13712"/>
    <cellStyle name="Normal 3 13 71" xfId="13938"/>
    <cellStyle name="Normal 3 13 72" xfId="14164"/>
    <cellStyle name="Normal 3 13 73" xfId="14390"/>
    <cellStyle name="Normal 3 13 74" xfId="14616"/>
    <cellStyle name="Normal 3 13 75" xfId="14842"/>
    <cellStyle name="Normal 3 13 76" xfId="15068"/>
    <cellStyle name="Normal 3 13 77" xfId="15294"/>
    <cellStyle name="Normal 3 13 78" xfId="15520"/>
    <cellStyle name="Normal 3 13 79" xfId="15746"/>
    <cellStyle name="Normal 3 13 8" xfId="1206"/>
    <cellStyle name="Normal 3 13 80" xfId="15970"/>
    <cellStyle name="Normal 3 13 81" xfId="16193"/>
    <cellStyle name="Normal 3 13 82" xfId="16414"/>
    <cellStyle name="Normal 3 13 83" xfId="16631"/>
    <cellStyle name="Normal 3 13 84" xfId="16839"/>
    <cellStyle name="Normal 3 13 85" xfId="17027"/>
    <cellStyle name="Normal 3 13 86" xfId="17179"/>
    <cellStyle name="Normal 3 13 9" xfId="1355"/>
    <cellStyle name="Normal 3 14" xfId="125"/>
    <cellStyle name="Normal 3 14 10" xfId="1530"/>
    <cellStyle name="Normal 3 14 11" xfId="1679"/>
    <cellStyle name="Normal 3 14 12" xfId="1828"/>
    <cellStyle name="Normal 3 14 13" xfId="1977"/>
    <cellStyle name="Normal 3 14 14" xfId="2126"/>
    <cellStyle name="Normal 3 14 15" xfId="2275"/>
    <cellStyle name="Normal 3 14 16" xfId="2424"/>
    <cellStyle name="Normal 3 14 17" xfId="2573"/>
    <cellStyle name="Normal 3 14 18" xfId="2722"/>
    <cellStyle name="Normal 3 14 19" xfId="2871"/>
    <cellStyle name="Normal 3 14 2" xfId="299"/>
    <cellStyle name="Normal 3 14 20" xfId="3020"/>
    <cellStyle name="Normal 3 14 21" xfId="3168"/>
    <cellStyle name="Normal 3 14 22" xfId="3317"/>
    <cellStyle name="Normal 3 14 23" xfId="3466"/>
    <cellStyle name="Normal 3 14 24" xfId="3614"/>
    <cellStyle name="Normal 3 14 25" xfId="3761"/>
    <cellStyle name="Normal 3 14 26" xfId="3907"/>
    <cellStyle name="Normal 3 14 27" xfId="4047"/>
    <cellStyle name="Normal 3 14 28" xfId="4160"/>
    <cellStyle name="Normal 3 14 29" xfId="4272"/>
    <cellStyle name="Normal 3 14 3" xfId="605"/>
    <cellStyle name="Normal 3 14 30" xfId="4674"/>
    <cellStyle name="Normal 3 14 31" xfId="4900"/>
    <cellStyle name="Normal 3 14 32" xfId="5126"/>
    <cellStyle name="Normal 3 14 33" xfId="5352"/>
    <cellStyle name="Normal 3 14 34" xfId="5578"/>
    <cellStyle name="Normal 3 14 35" xfId="5804"/>
    <cellStyle name="Normal 3 14 36" xfId="6030"/>
    <cellStyle name="Normal 3 14 37" xfId="6256"/>
    <cellStyle name="Normal 3 14 38" xfId="6482"/>
    <cellStyle name="Normal 3 14 39" xfId="6708"/>
    <cellStyle name="Normal 3 14 4" xfId="808"/>
    <cellStyle name="Normal 3 14 40" xfId="6934"/>
    <cellStyle name="Normal 3 14 41" xfId="7160"/>
    <cellStyle name="Normal 3 14 42" xfId="7386"/>
    <cellStyle name="Normal 3 14 43" xfId="7612"/>
    <cellStyle name="Normal 3 14 44" xfId="7838"/>
    <cellStyle name="Normal 3 14 45" xfId="8064"/>
    <cellStyle name="Normal 3 14 46" xfId="8290"/>
    <cellStyle name="Normal 3 14 47" xfId="8516"/>
    <cellStyle name="Normal 3 14 48" xfId="8740"/>
    <cellStyle name="Normal 3 14 49" xfId="8963"/>
    <cellStyle name="Normal 3 14 5" xfId="703"/>
    <cellStyle name="Normal 3 14 50" xfId="9184"/>
    <cellStyle name="Normal 3 14 51" xfId="9401"/>
    <cellStyle name="Normal 3 14 52" xfId="9608"/>
    <cellStyle name="Normal 3 14 53" xfId="9796"/>
    <cellStyle name="Normal 3 14 54" xfId="9948"/>
    <cellStyle name="Normal 3 14 55" xfId="10324"/>
    <cellStyle name="Normal 3 14 56" xfId="10550"/>
    <cellStyle name="Normal 3 14 57" xfId="10776"/>
    <cellStyle name="Normal 3 14 58" xfId="11002"/>
    <cellStyle name="Normal 3 14 59" xfId="11228"/>
    <cellStyle name="Normal 3 14 6" xfId="934"/>
    <cellStyle name="Normal 3 14 60" xfId="11454"/>
    <cellStyle name="Normal 3 14 61" xfId="11680"/>
    <cellStyle name="Normal 3 14 62" xfId="11906"/>
    <cellStyle name="Normal 3 14 63" xfId="12132"/>
    <cellStyle name="Normal 3 14 64" xfId="12358"/>
    <cellStyle name="Normal 3 14 65" xfId="12584"/>
    <cellStyle name="Normal 3 14 66" xfId="12810"/>
    <cellStyle name="Normal 3 14 67" xfId="13036"/>
    <cellStyle name="Normal 3 14 68" xfId="13262"/>
    <cellStyle name="Normal 3 14 69" xfId="13488"/>
    <cellStyle name="Normal 3 14 7" xfId="1083"/>
    <cellStyle name="Normal 3 14 70" xfId="13714"/>
    <cellStyle name="Normal 3 14 71" xfId="13940"/>
    <cellStyle name="Normal 3 14 72" xfId="14166"/>
    <cellStyle name="Normal 3 14 73" xfId="14392"/>
    <cellStyle name="Normal 3 14 74" xfId="14618"/>
    <cellStyle name="Normal 3 14 75" xfId="14844"/>
    <cellStyle name="Normal 3 14 76" xfId="15070"/>
    <cellStyle name="Normal 3 14 77" xfId="15296"/>
    <cellStyle name="Normal 3 14 78" xfId="15522"/>
    <cellStyle name="Normal 3 14 79" xfId="15748"/>
    <cellStyle name="Normal 3 14 8" xfId="1232"/>
    <cellStyle name="Normal 3 14 80" xfId="15972"/>
    <cellStyle name="Normal 3 14 81" xfId="16195"/>
    <cellStyle name="Normal 3 14 82" xfId="16416"/>
    <cellStyle name="Normal 3 14 83" xfId="16633"/>
    <cellStyle name="Normal 3 14 84" xfId="16840"/>
    <cellStyle name="Normal 3 14 85" xfId="17028"/>
    <cellStyle name="Normal 3 14 86" xfId="17180"/>
    <cellStyle name="Normal 3 14 9" xfId="1381"/>
    <cellStyle name="Normal 3 15" xfId="126"/>
    <cellStyle name="Normal 3 15 10" xfId="1505"/>
    <cellStyle name="Normal 3 15 11" xfId="1654"/>
    <cellStyle name="Normal 3 15 12" xfId="1803"/>
    <cellStyle name="Normal 3 15 13" xfId="1952"/>
    <cellStyle name="Normal 3 15 14" xfId="2101"/>
    <cellStyle name="Normal 3 15 15" xfId="2250"/>
    <cellStyle name="Normal 3 15 16" xfId="2399"/>
    <cellStyle name="Normal 3 15 17" xfId="2548"/>
    <cellStyle name="Normal 3 15 18" xfId="2697"/>
    <cellStyle name="Normal 3 15 19" xfId="2846"/>
    <cellStyle name="Normal 3 15 2" xfId="300"/>
    <cellStyle name="Normal 3 15 20" xfId="2995"/>
    <cellStyle name="Normal 3 15 21" xfId="3143"/>
    <cellStyle name="Normal 3 15 22" xfId="3292"/>
    <cellStyle name="Normal 3 15 23" xfId="3441"/>
    <cellStyle name="Normal 3 15 24" xfId="3589"/>
    <cellStyle name="Normal 3 15 25" xfId="3737"/>
    <cellStyle name="Normal 3 15 26" xfId="3883"/>
    <cellStyle name="Normal 3 15 27" xfId="4025"/>
    <cellStyle name="Normal 3 15 28" xfId="4179"/>
    <cellStyle name="Normal 3 15 29" xfId="4288"/>
    <cellStyle name="Normal 3 15 3" xfId="607"/>
    <cellStyle name="Normal 3 15 30" xfId="4676"/>
    <cellStyle name="Normal 3 15 31" xfId="4902"/>
    <cellStyle name="Normal 3 15 32" xfId="5128"/>
    <cellStyle name="Normal 3 15 33" xfId="5354"/>
    <cellStyle name="Normal 3 15 34" xfId="5580"/>
    <cellStyle name="Normal 3 15 35" xfId="5806"/>
    <cellStyle name="Normal 3 15 36" xfId="6032"/>
    <cellStyle name="Normal 3 15 37" xfId="6258"/>
    <cellStyle name="Normal 3 15 38" xfId="6484"/>
    <cellStyle name="Normal 3 15 39" xfId="6710"/>
    <cellStyle name="Normal 3 15 4" xfId="810"/>
    <cellStyle name="Normal 3 15 40" xfId="6936"/>
    <cellStyle name="Normal 3 15 41" xfId="7162"/>
    <cellStyle name="Normal 3 15 42" xfId="7388"/>
    <cellStyle name="Normal 3 15 43" xfId="7614"/>
    <cellStyle name="Normal 3 15 44" xfId="7840"/>
    <cellStyle name="Normal 3 15 45" xfId="8066"/>
    <cellStyle name="Normal 3 15 46" xfId="8292"/>
    <cellStyle name="Normal 3 15 47" xfId="8518"/>
    <cellStyle name="Normal 3 15 48" xfId="8742"/>
    <cellStyle name="Normal 3 15 49" xfId="8965"/>
    <cellStyle name="Normal 3 15 5" xfId="704"/>
    <cellStyle name="Normal 3 15 50" xfId="9186"/>
    <cellStyle name="Normal 3 15 51" xfId="9403"/>
    <cellStyle name="Normal 3 15 52" xfId="9610"/>
    <cellStyle name="Normal 3 15 53" xfId="9797"/>
    <cellStyle name="Normal 3 15 54" xfId="9949"/>
    <cellStyle name="Normal 3 15 55" xfId="10326"/>
    <cellStyle name="Normal 3 15 56" xfId="10552"/>
    <cellStyle name="Normal 3 15 57" xfId="10778"/>
    <cellStyle name="Normal 3 15 58" xfId="11004"/>
    <cellStyle name="Normal 3 15 59" xfId="11230"/>
    <cellStyle name="Normal 3 15 6" xfId="909"/>
    <cellStyle name="Normal 3 15 60" xfId="11456"/>
    <cellStyle name="Normal 3 15 61" xfId="11682"/>
    <cellStyle name="Normal 3 15 62" xfId="11908"/>
    <cellStyle name="Normal 3 15 63" xfId="12134"/>
    <cellStyle name="Normal 3 15 64" xfId="12360"/>
    <cellStyle name="Normal 3 15 65" xfId="12586"/>
    <cellStyle name="Normal 3 15 66" xfId="12812"/>
    <cellStyle name="Normal 3 15 67" xfId="13038"/>
    <cellStyle name="Normal 3 15 68" xfId="13264"/>
    <cellStyle name="Normal 3 15 69" xfId="13490"/>
    <cellStyle name="Normal 3 15 7" xfId="1058"/>
    <cellStyle name="Normal 3 15 70" xfId="13716"/>
    <cellStyle name="Normal 3 15 71" xfId="13942"/>
    <cellStyle name="Normal 3 15 72" xfId="14168"/>
    <cellStyle name="Normal 3 15 73" xfId="14394"/>
    <cellStyle name="Normal 3 15 74" xfId="14620"/>
    <cellStyle name="Normal 3 15 75" xfId="14846"/>
    <cellStyle name="Normal 3 15 76" xfId="15072"/>
    <cellStyle name="Normal 3 15 77" xfId="15298"/>
    <cellStyle name="Normal 3 15 78" xfId="15524"/>
    <cellStyle name="Normal 3 15 79" xfId="15750"/>
    <cellStyle name="Normal 3 15 8" xfId="1207"/>
    <cellStyle name="Normal 3 15 80" xfId="15974"/>
    <cellStyle name="Normal 3 15 81" xfId="16197"/>
    <cellStyle name="Normal 3 15 82" xfId="16418"/>
    <cellStyle name="Normal 3 15 83" xfId="16635"/>
    <cellStyle name="Normal 3 15 84" xfId="16842"/>
    <cellStyle name="Normal 3 15 85" xfId="17029"/>
    <cellStyle name="Normal 3 15 86" xfId="17181"/>
    <cellStyle name="Normal 3 15 9" xfId="1356"/>
    <cellStyle name="Normal 3 16" xfId="127"/>
    <cellStyle name="Normal 3 16 10" xfId="1531"/>
    <cellStyle name="Normal 3 16 11" xfId="1680"/>
    <cellStyle name="Normal 3 16 12" xfId="1829"/>
    <cellStyle name="Normal 3 16 13" xfId="1978"/>
    <cellStyle name="Normal 3 16 14" xfId="2127"/>
    <cellStyle name="Normal 3 16 15" xfId="2276"/>
    <cellStyle name="Normal 3 16 16" xfId="2425"/>
    <cellStyle name="Normal 3 16 17" xfId="2574"/>
    <cellStyle name="Normal 3 16 18" xfId="2723"/>
    <cellStyle name="Normal 3 16 19" xfId="2872"/>
    <cellStyle name="Normal 3 16 2" xfId="301"/>
    <cellStyle name="Normal 3 16 20" xfId="3021"/>
    <cellStyle name="Normal 3 16 21" xfId="3169"/>
    <cellStyle name="Normal 3 16 22" xfId="3318"/>
    <cellStyle name="Normal 3 16 23" xfId="3467"/>
    <cellStyle name="Normal 3 16 24" xfId="3615"/>
    <cellStyle name="Normal 3 16 25" xfId="3762"/>
    <cellStyle name="Normal 3 16 26" xfId="3908"/>
    <cellStyle name="Normal 3 16 27" xfId="4048"/>
    <cellStyle name="Normal 3 16 28" xfId="4161"/>
    <cellStyle name="Normal 3 16 29" xfId="4273"/>
    <cellStyle name="Normal 3 16 3" xfId="609"/>
    <cellStyle name="Normal 3 16 30" xfId="4678"/>
    <cellStyle name="Normal 3 16 31" xfId="4904"/>
    <cellStyle name="Normal 3 16 32" xfId="5130"/>
    <cellStyle name="Normal 3 16 33" xfId="5356"/>
    <cellStyle name="Normal 3 16 34" xfId="5582"/>
    <cellStyle name="Normal 3 16 35" xfId="5808"/>
    <cellStyle name="Normal 3 16 36" xfId="6034"/>
    <cellStyle name="Normal 3 16 37" xfId="6260"/>
    <cellStyle name="Normal 3 16 38" xfId="6486"/>
    <cellStyle name="Normal 3 16 39" xfId="6712"/>
    <cellStyle name="Normal 3 16 4" xfId="812"/>
    <cellStyle name="Normal 3 16 40" xfId="6938"/>
    <cellStyle name="Normal 3 16 41" xfId="7164"/>
    <cellStyle name="Normal 3 16 42" xfId="7390"/>
    <cellStyle name="Normal 3 16 43" xfId="7616"/>
    <cellStyle name="Normal 3 16 44" xfId="7842"/>
    <cellStyle name="Normal 3 16 45" xfId="8068"/>
    <cellStyle name="Normal 3 16 46" xfId="8294"/>
    <cellStyle name="Normal 3 16 47" xfId="8520"/>
    <cellStyle name="Normal 3 16 48" xfId="8744"/>
    <cellStyle name="Normal 3 16 49" xfId="8967"/>
    <cellStyle name="Normal 3 16 5" xfId="705"/>
    <cellStyle name="Normal 3 16 50" xfId="9188"/>
    <cellStyle name="Normal 3 16 51" xfId="9404"/>
    <cellStyle name="Normal 3 16 52" xfId="9611"/>
    <cellStyle name="Normal 3 16 53" xfId="9798"/>
    <cellStyle name="Normal 3 16 54" xfId="9950"/>
    <cellStyle name="Normal 3 16 55" xfId="10328"/>
    <cellStyle name="Normal 3 16 56" xfId="10554"/>
    <cellStyle name="Normal 3 16 57" xfId="10780"/>
    <cellStyle name="Normal 3 16 58" xfId="11006"/>
    <cellStyle name="Normal 3 16 59" xfId="11232"/>
    <cellStyle name="Normal 3 16 6" xfId="935"/>
    <cellStyle name="Normal 3 16 60" xfId="11458"/>
    <cellStyle name="Normal 3 16 61" xfId="11684"/>
    <cellStyle name="Normal 3 16 62" xfId="11910"/>
    <cellStyle name="Normal 3 16 63" xfId="12136"/>
    <cellStyle name="Normal 3 16 64" xfId="12362"/>
    <cellStyle name="Normal 3 16 65" xfId="12588"/>
    <cellStyle name="Normal 3 16 66" xfId="12814"/>
    <cellStyle name="Normal 3 16 67" xfId="13040"/>
    <cellStyle name="Normal 3 16 68" xfId="13266"/>
    <cellStyle name="Normal 3 16 69" xfId="13492"/>
    <cellStyle name="Normal 3 16 7" xfId="1084"/>
    <cellStyle name="Normal 3 16 70" xfId="13718"/>
    <cellStyle name="Normal 3 16 71" xfId="13944"/>
    <cellStyle name="Normal 3 16 72" xfId="14170"/>
    <cellStyle name="Normal 3 16 73" xfId="14396"/>
    <cellStyle name="Normal 3 16 74" xfId="14622"/>
    <cellStyle name="Normal 3 16 75" xfId="14848"/>
    <cellStyle name="Normal 3 16 76" xfId="15074"/>
    <cellStyle name="Normal 3 16 77" xfId="15300"/>
    <cellStyle name="Normal 3 16 78" xfId="15526"/>
    <cellStyle name="Normal 3 16 79" xfId="15752"/>
    <cellStyle name="Normal 3 16 8" xfId="1233"/>
    <cellStyle name="Normal 3 16 80" xfId="15976"/>
    <cellStyle name="Normal 3 16 81" xfId="16199"/>
    <cellStyle name="Normal 3 16 82" xfId="16420"/>
    <cellStyle name="Normal 3 16 83" xfId="16636"/>
    <cellStyle name="Normal 3 16 84" xfId="16843"/>
    <cellStyle name="Normal 3 16 85" xfId="17030"/>
    <cellStyle name="Normal 3 16 86" xfId="17182"/>
    <cellStyle name="Normal 3 16 9" xfId="1382"/>
    <cellStyle name="Normal 3 17" xfId="128"/>
    <cellStyle name="Normal 3 17 10" xfId="1506"/>
    <cellStyle name="Normal 3 17 11" xfId="1655"/>
    <cellStyle name="Normal 3 17 12" xfId="1804"/>
    <cellStyle name="Normal 3 17 13" xfId="1953"/>
    <cellStyle name="Normal 3 17 14" xfId="2102"/>
    <cellStyle name="Normal 3 17 15" xfId="2251"/>
    <cellStyle name="Normal 3 17 16" xfId="2400"/>
    <cellStyle name="Normal 3 17 17" xfId="2549"/>
    <cellStyle name="Normal 3 17 18" xfId="2698"/>
    <cellStyle name="Normal 3 17 19" xfId="2847"/>
    <cellStyle name="Normal 3 17 2" xfId="302"/>
    <cellStyle name="Normal 3 17 20" xfId="2996"/>
    <cellStyle name="Normal 3 17 21" xfId="3144"/>
    <cellStyle name="Normal 3 17 22" xfId="3293"/>
    <cellStyle name="Normal 3 17 23" xfId="3442"/>
    <cellStyle name="Normal 3 17 24" xfId="3590"/>
    <cellStyle name="Normal 3 17 25" xfId="3738"/>
    <cellStyle name="Normal 3 17 26" xfId="3884"/>
    <cellStyle name="Normal 3 17 27" xfId="4026"/>
    <cellStyle name="Normal 3 17 28" xfId="4314"/>
    <cellStyle name="Normal 3 17 29" xfId="4289"/>
    <cellStyle name="Normal 3 17 3" xfId="611"/>
    <cellStyle name="Normal 3 17 30" xfId="4680"/>
    <cellStyle name="Normal 3 17 31" xfId="4906"/>
    <cellStyle name="Normal 3 17 32" xfId="5132"/>
    <cellStyle name="Normal 3 17 33" xfId="5358"/>
    <cellStyle name="Normal 3 17 34" xfId="5584"/>
    <cellStyle name="Normal 3 17 35" xfId="5810"/>
    <cellStyle name="Normal 3 17 36" xfId="6036"/>
    <cellStyle name="Normal 3 17 37" xfId="6262"/>
    <cellStyle name="Normal 3 17 38" xfId="6488"/>
    <cellStyle name="Normal 3 17 39" xfId="6714"/>
    <cellStyle name="Normal 3 17 4" xfId="814"/>
    <cellStyle name="Normal 3 17 40" xfId="6940"/>
    <cellStyle name="Normal 3 17 41" xfId="7166"/>
    <cellStyle name="Normal 3 17 42" xfId="7392"/>
    <cellStyle name="Normal 3 17 43" xfId="7618"/>
    <cellStyle name="Normal 3 17 44" xfId="7844"/>
    <cellStyle name="Normal 3 17 45" xfId="8070"/>
    <cellStyle name="Normal 3 17 46" xfId="8296"/>
    <cellStyle name="Normal 3 17 47" xfId="8522"/>
    <cellStyle name="Normal 3 17 48" xfId="8746"/>
    <cellStyle name="Normal 3 17 49" xfId="8969"/>
    <cellStyle name="Normal 3 17 5" xfId="706"/>
    <cellStyle name="Normal 3 17 50" xfId="9190"/>
    <cellStyle name="Normal 3 17 51" xfId="9406"/>
    <cellStyle name="Normal 3 17 52" xfId="9613"/>
    <cellStyle name="Normal 3 17 53" xfId="9799"/>
    <cellStyle name="Normal 3 17 54" xfId="9951"/>
    <cellStyle name="Normal 3 17 55" xfId="10330"/>
    <cellStyle name="Normal 3 17 56" xfId="10556"/>
    <cellStyle name="Normal 3 17 57" xfId="10782"/>
    <cellStyle name="Normal 3 17 58" xfId="11008"/>
    <cellStyle name="Normal 3 17 59" xfId="11234"/>
    <cellStyle name="Normal 3 17 6" xfId="910"/>
    <cellStyle name="Normal 3 17 60" xfId="11460"/>
    <cellStyle name="Normal 3 17 61" xfId="11686"/>
    <cellStyle name="Normal 3 17 62" xfId="11912"/>
    <cellStyle name="Normal 3 17 63" xfId="12138"/>
    <cellStyle name="Normal 3 17 64" xfId="12364"/>
    <cellStyle name="Normal 3 17 65" xfId="12590"/>
    <cellStyle name="Normal 3 17 66" xfId="12816"/>
    <cellStyle name="Normal 3 17 67" xfId="13042"/>
    <cellStyle name="Normal 3 17 68" xfId="13268"/>
    <cellStyle name="Normal 3 17 69" xfId="13494"/>
    <cellStyle name="Normal 3 17 7" xfId="1059"/>
    <cellStyle name="Normal 3 17 70" xfId="13720"/>
    <cellStyle name="Normal 3 17 71" xfId="13946"/>
    <cellStyle name="Normal 3 17 72" xfId="14172"/>
    <cellStyle name="Normal 3 17 73" xfId="14398"/>
    <cellStyle name="Normal 3 17 74" xfId="14624"/>
    <cellStyle name="Normal 3 17 75" xfId="14850"/>
    <cellStyle name="Normal 3 17 76" xfId="15076"/>
    <cellStyle name="Normal 3 17 77" xfId="15302"/>
    <cellStyle name="Normal 3 17 78" xfId="15528"/>
    <cellStyle name="Normal 3 17 79" xfId="15754"/>
    <cellStyle name="Normal 3 17 8" xfId="1208"/>
    <cellStyle name="Normal 3 17 80" xfId="15978"/>
    <cellStyle name="Normal 3 17 81" xfId="16201"/>
    <cellStyle name="Normal 3 17 82" xfId="16422"/>
    <cellStyle name="Normal 3 17 83" xfId="16638"/>
    <cellStyle name="Normal 3 17 84" xfId="16845"/>
    <cellStyle name="Normal 3 17 85" xfId="17031"/>
    <cellStyle name="Normal 3 17 86" xfId="17183"/>
    <cellStyle name="Normal 3 17 9" xfId="1357"/>
    <cellStyle name="Normal 3 18" xfId="129"/>
    <cellStyle name="Normal 3 18 10" xfId="1710"/>
    <cellStyle name="Normal 3 18 11" xfId="1859"/>
    <cellStyle name="Normal 3 18 12" xfId="2008"/>
    <cellStyle name="Normal 3 18 13" xfId="2157"/>
    <cellStyle name="Normal 3 18 14" xfId="2306"/>
    <cellStyle name="Normal 3 18 15" xfId="2455"/>
    <cellStyle name="Normal 3 18 16" xfId="2604"/>
    <cellStyle name="Normal 3 18 17" xfId="2753"/>
    <cellStyle name="Normal 3 18 18" xfId="2902"/>
    <cellStyle name="Normal 3 18 19" xfId="3050"/>
    <cellStyle name="Normal 3 18 2" xfId="303"/>
    <cellStyle name="Normal 3 18 20" xfId="3199"/>
    <cellStyle name="Normal 3 18 21" xfId="3348"/>
    <cellStyle name="Normal 3 18 22" xfId="3497"/>
    <cellStyle name="Normal 3 18 23" xfId="3645"/>
    <cellStyle name="Normal 3 18 24" xfId="3792"/>
    <cellStyle name="Normal 3 18 25" xfId="3937"/>
    <cellStyle name="Normal 3 18 26" xfId="4076"/>
    <cellStyle name="Normal 3 18 27" xfId="4207"/>
    <cellStyle name="Normal 3 18 28" xfId="4315"/>
    <cellStyle name="Normal 3 18 29" xfId="4380"/>
    <cellStyle name="Normal 3 18 3" xfId="613"/>
    <cellStyle name="Normal 3 18 30" xfId="4682"/>
    <cellStyle name="Normal 3 18 31" xfId="4908"/>
    <cellStyle name="Normal 3 18 32" xfId="5134"/>
    <cellStyle name="Normal 3 18 33" xfId="5360"/>
    <cellStyle name="Normal 3 18 34" xfId="5586"/>
    <cellStyle name="Normal 3 18 35" xfId="5812"/>
    <cellStyle name="Normal 3 18 36" xfId="6038"/>
    <cellStyle name="Normal 3 18 37" xfId="6264"/>
    <cellStyle name="Normal 3 18 38" xfId="6490"/>
    <cellStyle name="Normal 3 18 39" xfId="6716"/>
    <cellStyle name="Normal 3 18 4" xfId="816"/>
    <cellStyle name="Normal 3 18 40" xfId="6942"/>
    <cellStyle name="Normal 3 18 41" xfId="7168"/>
    <cellStyle name="Normal 3 18 42" xfId="7394"/>
    <cellStyle name="Normal 3 18 43" xfId="7620"/>
    <cellStyle name="Normal 3 18 44" xfId="7846"/>
    <cellStyle name="Normal 3 18 45" xfId="8072"/>
    <cellStyle name="Normal 3 18 46" xfId="8298"/>
    <cellStyle name="Normal 3 18 47" xfId="8524"/>
    <cellStyle name="Normal 3 18 48" xfId="8748"/>
    <cellStyle name="Normal 3 18 49" xfId="8971"/>
    <cellStyle name="Normal 3 18 5" xfId="965"/>
    <cellStyle name="Normal 3 18 50" xfId="9192"/>
    <cellStyle name="Normal 3 18 51" xfId="9408"/>
    <cellStyle name="Normal 3 18 52" xfId="9614"/>
    <cellStyle name="Normal 3 18 53" xfId="9800"/>
    <cellStyle name="Normal 3 18 54" xfId="9952"/>
    <cellStyle name="Normal 3 18 55" xfId="10332"/>
    <cellStyle name="Normal 3 18 56" xfId="10558"/>
    <cellStyle name="Normal 3 18 57" xfId="10784"/>
    <cellStyle name="Normal 3 18 58" xfId="11010"/>
    <cellStyle name="Normal 3 18 59" xfId="11236"/>
    <cellStyle name="Normal 3 18 6" xfId="1114"/>
    <cellStyle name="Normal 3 18 60" xfId="11462"/>
    <cellStyle name="Normal 3 18 61" xfId="11688"/>
    <cellStyle name="Normal 3 18 62" xfId="11914"/>
    <cellStyle name="Normal 3 18 63" xfId="12140"/>
    <cellStyle name="Normal 3 18 64" xfId="12366"/>
    <cellStyle name="Normal 3 18 65" xfId="12592"/>
    <cellStyle name="Normal 3 18 66" xfId="12818"/>
    <cellStyle name="Normal 3 18 67" xfId="13044"/>
    <cellStyle name="Normal 3 18 68" xfId="13270"/>
    <cellStyle name="Normal 3 18 69" xfId="13496"/>
    <cellStyle name="Normal 3 18 7" xfId="1263"/>
    <cellStyle name="Normal 3 18 70" xfId="13722"/>
    <cellStyle name="Normal 3 18 71" xfId="13948"/>
    <cellStyle name="Normal 3 18 72" xfId="14174"/>
    <cellStyle name="Normal 3 18 73" xfId="14400"/>
    <cellStyle name="Normal 3 18 74" xfId="14626"/>
    <cellStyle name="Normal 3 18 75" xfId="14852"/>
    <cellStyle name="Normal 3 18 76" xfId="15078"/>
    <cellStyle name="Normal 3 18 77" xfId="15304"/>
    <cellStyle name="Normal 3 18 78" xfId="15530"/>
    <cellStyle name="Normal 3 18 79" xfId="15756"/>
    <cellStyle name="Normal 3 18 8" xfId="1412"/>
    <cellStyle name="Normal 3 18 80" xfId="15980"/>
    <cellStyle name="Normal 3 18 81" xfId="16203"/>
    <cellStyle name="Normal 3 18 82" xfId="16424"/>
    <cellStyle name="Normal 3 18 83" xfId="16640"/>
    <cellStyle name="Normal 3 18 84" xfId="16846"/>
    <cellStyle name="Normal 3 18 85" xfId="17032"/>
    <cellStyle name="Normal 3 18 86" xfId="17184"/>
    <cellStyle name="Normal 3 18 9" xfId="1561"/>
    <cellStyle name="Normal 3 19" xfId="130"/>
    <cellStyle name="Normal 3 19 10" xfId="1712"/>
    <cellStyle name="Normal 3 19 11" xfId="1861"/>
    <cellStyle name="Normal 3 19 12" xfId="2010"/>
    <cellStyle name="Normal 3 19 13" xfId="2159"/>
    <cellStyle name="Normal 3 19 14" xfId="2308"/>
    <cellStyle name="Normal 3 19 15" xfId="2457"/>
    <cellStyle name="Normal 3 19 16" xfId="2606"/>
    <cellStyle name="Normal 3 19 17" xfId="2755"/>
    <cellStyle name="Normal 3 19 18" xfId="2904"/>
    <cellStyle name="Normal 3 19 19" xfId="3052"/>
    <cellStyle name="Normal 3 19 2" xfId="304"/>
    <cellStyle name="Normal 3 19 20" xfId="3201"/>
    <cellStyle name="Normal 3 19 21" xfId="3350"/>
    <cellStyle name="Normal 3 19 22" xfId="3499"/>
    <cellStyle name="Normal 3 19 23" xfId="3647"/>
    <cellStyle name="Normal 3 19 24" xfId="3794"/>
    <cellStyle name="Normal 3 19 25" xfId="3939"/>
    <cellStyle name="Normal 3 19 26" xfId="4078"/>
    <cellStyle name="Normal 3 19 27" xfId="4209"/>
    <cellStyle name="Normal 3 19 28" xfId="4317"/>
    <cellStyle name="Normal 3 19 29" xfId="4381"/>
    <cellStyle name="Normal 3 19 3" xfId="615"/>
    <cellStyle name="Normal 3 19 30" xfId="4684"/>
    <cellStyle name="Normal 3 19 31" xfId="4910"/>
    <cellStyle name="Normal 3 19 32" xfId="5136"/>
    <cellStyle name="Normal 3 19 33" xfId="5362"/>
    <cellStyle name="Normal 3 19 34" xfId="5588"/>
    <cellStyle name="Normal 3 19 35" xfId="5814"/>
    <cellStyle name="Normal 3 19 36" xfId="6040"/>
    <cellStyle name="Normal 3 19 37" xfId="6266"/>
    <cellStyle name="Normal 3 19 38" xfId="6492"/>
    <cellStyle name="Normal 3 19 39" xfId="6718"/>
    <cellStyle name="Normal 3 19 4" xfId="818"/>
    <cellStyle name="Normal 3 19 40" xfId="6944"/>
    <cellStyle name="Normal 3 19 41" xfId="7170"/>
    <cellStyle name="Normal 3 19 42" xfId="7396"/>
    <cellStyle name="Normal 3 19 43" xfId="7622"/>
    <cellStyle name="Normal 3 19 44" xfId="7848"/>
    <cellStyle name="Normal 3 19 45" xfId="8074"/>
    <cellStyle name="Normal 3 19 46" xfId="8300"/>
    <cellStyle name="Normal 3 19 47" xfId="8526"/>
    <cellStyle name="Normal 3 19 48" xfId="8750"/>
    <cellStyle name="Normal 3 19 49" xfId="8973"/>
    <cellStyle name="Normal 3 19 5" xfId="967"/>
    <cellStyle name="Normal 3 19 50" xfId="9194"/>
    <cellStyle name="Normal 3 19 51" xfId="9410"/>
    <cellStyle name="Normal 3 19 52" xfId="9616"/>
    <cellStyle name="Normal 3 19 53" xfId="9801"/>
    <cellStyle name="Normal 3 19 54" xfId="9953"/>
    <cellStyle name="Normal 3 19 55" xfId="10334"/>
    <cellStyle name="Normal 3 19 56" xfId="10560"/>
    <cellStyle name="Normal 3 19 57" xfId="10786"/>
    <cellStyle name="Normal 3 19 58" xfId="11012"/>
    <cellStyle name="Normal 3 19 59" xfId="11238"/>
    <cellStyle name="Normal 3 19 6" xfId="1116"/>
    <cellStyle name="Normal 3 19 60" xfId="11464"/>
    <cellStyle name="Normal 3 19 61" xfId="11690"/>
    <cellStyle name="Normal 3 19 62" xfId="11916"/>
    <cellStyle name="Normal 3 19 63" xfId="12142"/>
    <cellStyle name="Normal 3 19 64" xfId="12368"/>
    <cellStyle name="Normal 3 19 65" xfId="12594"/>
    <cellStyle name="Normal 3 19 66" xfId="12820"/>
    <cellStyle name="Normal 3 19 67" xfId="13046"/>
    <cellStyle name="Normal 3 19 68" xfId="13272"/>
    <cellStyle name="Normal 3 19 69" xfId="13498"/>
    <cellStyle name="Normal 3 19 7" xfId="1265"/>
    <cellStyle name="Normal 3 19 70" xfId="13724"/>
    <cellStyle name="Normal 3 19 71" xfId="13950"/>
    <cellStyle name="Normal 3 19 72" xfId="14176"/>
    <cellStyle name="Normal 3 19 73" xfId="14402"/>
    <cellStyle name="Normal 3 19 74" xfId="14628"/>
    <cellStyle name="Normal 3 19 75" xfId="14854"/>
    <cellStyle name="Normal 3 19 76" xfId="15080"/>
    <cellStyle name="Normal 3 19 77" xfId="15306"/>
    <cellStyle name="Normal 3 19 78" xfId="15532"/>
    <cellStyle name="Normal 3 19 79" xfId="15758"/>
    <cellStyle name="Normal 3 19 8" xfId="1414"/>
    <cellStyle name="Normal 3 19 80" xfId="15982"/>
    <cellStyle name="Normal 3 19 81" xfId="16205"/>
    <cellStyle name="Normal 3 19 82" xfId="16426"/>
    <cellStyle name="Normal 3 19 83" xfId="16642"/>
    <cellStyle name="Normal 3 19 84" xfId="16848"/>
    <cellStyle name="Normal 3 19 85" xfId="17033"/>
    <cellStyle name="Normal 3 19 86" xfId="17185"/>
    <cellStyle name="Normal 3 19 9" xfId="1563"/>
    <cellStyle name="Normal 3 2" xfId="131"/>
    <cellStyle name="Normal 3 2 10" xfId="1627"/>
    <cellStyle name="Normal 3 2 11" xfId="1776"/>
    <cellStyle name="Normal 3 2 12" xfId="1925"/>
    <cellStyle name="Normal 3 2 13" xfId="2074"/>
    <cellStyle name="Normal 3 2 14" xfId="2223"/>
    <cellStyle name="Normal 3 2 15" xfId="2372"/>
    <cellStyle name="Normal 3 2 16" xfId="2521"/>
    <cellStyle name="Normal 3 2 17" xfId="2670"/>
    <cellStyle name="Normal 3 2 18" xfId="2819"/>
    <cellStyle name="Normal 3 2 19" xfId="2968"/>
    <cellStyle name="Normal 3 2 2" xfId="132"/>
    <cellStyle name="Normal 3 2 20" xfId="3116"/>
    <cellStyle name="Normal 3 2 21" xfId="3265"/>
    <cellStyle name="Normal 3 2 22" xfId="3414"/>
    <cellStyle name="Normal 3 2 23" xfId="3563"/>
    <cellStyle name="Normal 3 2 24" xfId="3710"/>
    <cellStyle name="Normal 3 2 25" xfId="3857"/>
    <cellStyle name="Normal 3 2 26" xfId="4000"/>
    <cellStyle name="Normal 3 2 27" xfId="4135"/>
    <cellStyle name="Normal 3 2 28" xfId="4312"/>
    <cellStyle name="Normal 3 2 29" xfId="4358"/>
    <cellStyle name="Normal 3 2 3" xfId="345"/>
    <cellStyle name="Normal 3 2 30" xfId="4415"/>
    <cellStyle name="Normal 3 2 31" xfId="4747"/>
    <cellStyle name="Normal 3 2 32" xfId="4973"/>
    <cellStyle name="Normal 3 2 33" xfId="5199"/>
    <cellStyle name="Normal 3 2 34" xfId="5425"/>
    <cellStyle name="Normal 3 2 35" xfId="5651"/>
    <cellStyle name="Normal 3 2 36" xfId="5877"/>
    <cellStyle name="Normal 3 2 37" xfId="6103"/>
    <cellStyle name="Normal 3 2 38" xfId="6329"/>
    <cellStyle name="Normal 3 2 39" xfId="6555"/>
    <cellStyle name="Normal 3 2 4" xfId="679"/>
    <cellStyle name="Normal 3 2 40" xfId="6781"/>
    <cellStyle name="Normal 3 2 41" xfId="7007"/>
    <cellStyle name="Normal 3 2 42" xfId="7233"/>
    <cellStyle name="Normal 3 2 43" xfId="7459"/>
    <cellStyle name="Normal 3 2 44" xfId="7685"/>
    <cellStyle name="Normal 3 2 45" xfId="7911"/>
    <cellStyle name="Normal 3 2 46" xfId="8137"/>
    <cellStyle name="Normal 3 2 47" xfId="8363"/>
    <cellStyle name="Normal 3 2 48" xfId="8588"/>
    <cellStyle name="Normal 3 2 49" xfId="8812"/>
    <cellStyle name="Normal 3 2 5" xfId="882"/>
    <cellStyle name="Normal 3 2 50" xfId="9034"/>
    <cellStyle name="Normal 3 2 51" xfId="9253"/>
    <cellStyle name="Normal 3 2 52" xfId="9465"/>
    <cellStyle name="Normal 3 2 53" xfId="9663"/>
    <cellStyle name="Normal 3 2 54" xfId="9833"/>
    <cellStyle name="Normal 3 2 55" xfId="10065"/>
    <cellStyle name="Normal 3 2 56" xfId="10397"/>
    <cellStyle name="Normal 3 2 57" xfId="10623"/>
    <cellStyle name="Normal 3 2 58" xfId="10849"/>
    <cellStyle name="Normal 3 2 59" xfId="11075"/>
    <cellStyle name="Normal 3 2 6" xfId="1031"/>
    <cellStyle name="Normal 3 2 60" xfId="11301"/>
    <cellStyle name="Normal 3 2 61" xfId="11527"/>
    <cellStyle name="Normal 3 2 62" xfId="11753"/>
    <cellStyle name="Normal 3 2 63" xfId="11979"/>
    <cellStyle name="Normal 3 2 64" xfId="12205"/>
    <cellStyle name="Normal 3 2 65" xfId="12431"/>
    <cellStyle name="Normal 3 2 66" xfId="12657"/>
    <cellStyle name="Normal 3 2 67" xfId="12883"/>
    <cellStyle name="Normal 3 2 68" xfId="13109"/>
    <cellStyle name="Normal 3 2 69" xfId="13335"/>
    <cellStyle name="Normal 3 2 7" xfId="1180"/>
    <cellStyle name="Normal 3 2 70" xfId="13561"/>
    <cellStyle name="Normal 3 2 71" xfId="13787"/>
    <cellStyle name="Normal 3 2 72" xfId="14013"/>
    <cellStyle name="Normal 3 2 73" xfId="14239"/>
    <cellStyle name="Normal 3 2 74" xfId="14465"/>
    <cellStyle name="Normal 3 2 75" xfId="14691"/>
    <cellStyle name="Normal 3 2 76" xfId="14917"/>
    <cellStyle name="Normal 3 2 77" xfId="15143"/>
    <cellStyle name="Normal 3 2 78" xfId="15369"/>
    <cellStyle name="Normal 3 2 79" xfId="15595"/>
    <cellStyle name="Normal 3 2 8" xfId="1329"/>
    <cellStyle name="Normal 3 2 80" xfId="15820"/>
    <cellStyle name="Normal 3 2 81" xfId="16044"/>
    <cellStyle name="Normal 3 2 82" xfId="16266"/>
    <cellStyle name="Normal 3 2 83" xfId="16485"/>
    <cellStyle name="Normal 3 2 84" xfId="16697"/>
    <cellStyle name="Normal 3 2 85" xfId="16895"/>
    <cellStyle name="Normal 3 2 86" xfId="17065"/>
    <cellStyle name="Normal 3 2 9" xfId="1478"/>
    <cellStyle name="Normal 3 20" xfId="133"/>
    <cellStyle name="Normal 3 20 10" xfId="1715"/>
    <cellStyle name="Normal 3 20 11" xfId="1864"/>
    <cellStyle name="Normal 3 20 12" xfId="2013"/>
    <cellStyle name="Normal 3 20 13" xfId="2162"/>
    <cellStyle name="Normal 3 20 14" xfId="2311"/>
    <cellStyle name="Normal 3 20 15" xfId="2460"/>
    <cellStyle name="Normal 3 20 16" xfId="2609"/>
    <cellStyle name="Normal 3 20 17" xfId="2758"/>
    <cellStyle name="Normal 3 20 18" xfId="2907"/>
    <cellStyle name="Normal 3 20 19" xfId="3055"/>
    <cellStyle name="Normal 3 20 2" xfId="305"/>
    <cellStyle name="Normal 3 20 20" xfId="3204"/>
    <cellStyle name="Normal 3 20 21" xfId="3353"/>
    <cellStyle name="Normal 3 20 22" xfId="3502"/>
    <cellStyle name="Normal 3 20 23" xfId="3650"/>
    <cellStyle name="Normal 3 20 24" xfId="3797"/>
    <cellStyle name="Normal 3 20 25" xfId="3942"/>
    <cellStyle name="Normal 3 20 26" xfId="4080"/>
    <cellStyle name="Normal 3 20 27" xfId="4212"/>
    <cellStyle name="Normal 3 20 28" xfId="4319"/>
    <cellStyle name="Normal 3 20 29" xfId="4382"/>
    <cellStyle name="Normal 3 20 3" xfId="618"/>
    <cellStyle name="Normal 3 20 30" xfId="4687"/>
    <cellStyle name="Normal 3 20 31" xfId="4913"/>
    <cellStyle name="Normal 3 20 32" xfId="5139"/>
    <cellStyle name="Normal 3 20 33" xfId="5365"/>
    <cellStyle name="Normal 3 20 34" xfId="5591"/>
    <cellStyle name="Normal 3 20 35" xfId="5817"/>
    <cellStyle name="Normal 3 20 36" xfId="6043"/>
    <cellStyle name="Normal 3 20 37" xfId="6269"/>
    <cellStyle name="Normal 3 20 38" xfId="6495"/>
    <cellStyle name="Normal 3 20 39" xfId="6721"/>
    <cellStyle name="Normal 3 20 4" xfId="821"/>
    <cellStyle name="Normal 3 20 40" xfId="6947"/>
    <cellStyle name="Normal 3 20 41" xfId="7173"/>
    <cellStyle name="Normal 3 20 42" xfId="7399"/>
    <cellStyle name="Normal 3 20 43" xfId="7625"/>
    <cellStyle name="Normal 3 20 44" xfId="7851"/>
    <cellStyle name="Normal 3 20 45" xfId="8077"/>
    <cellStyle name="Normal 3 20 46" xfId="8303"/>
    <cellStyle name="Normal 3 20 47" xfId="8529"/>
    <cellStyle name="Normal 3 20 48" xfId="8753"/>
    <cellStyle name="Normal 3 20 49" xfId="8976"/>
    <cellStyle name="Normal 3 20 5" xfId="970"/>
    <cellStyle name="Normal 3 20 50" xfId="9196"/>
    <cellStyle name="Normal 3 20 51" xfId="9412"/>
    <cellStyle name="Normal 3 20 52" xfId="9618"/>
    <cellStyle name="Normal 3 20 53" xfId="9802"/>
    <cellStyle name="Normal 3 20 54" xfId="9954"/>
    <cellStyle name="Normal 3 20 55" xfId="10337"/>
    <cellStyle name="Normal 3 20 56" xfId="10563"/>
    <cellStyle name="Normal 3 20 57" xfId="10789"/>
    <cellStyle name="Normal 3 20 58" xfId="11015"/>
    <cellStyle name="Normal 3 20 59" xfId="11241"/>
    <cellStyle name="Normal 3 20 6" xfId="1119"/>
    <cellStyle name="Normal 3 20 60" xfId="11467"/>
    <cellStyle name="Normal 3 20 61" xfId="11693"/>
    <cellStyle name="Normal 3 20 62" xfId="11919"/>
    <cellStyle name="Normal 3 20 63" xfId="12145"/>
    <cellStyle name="Normal 3 20 64" xfId="12371"/>
    <cellStyle name="Normal 3 20 65" xfId="12597"/>
    <cellStyle name="Normal 3 20 66" xfId="12823"/>
    <cellStyle name="Normal 3 20 67" xfId="13049"/>
    <cellStyle name="Normal 3 20 68" xfId="13275"/>
    <cellStyle name="Normal 3 20 69" xfId="13501"/>
    <cellStyle name="Normal 3 20 7" xfId="1268"/>
    <cellStyle name="Normal 3 20 70" xfId="13727"/>
    <cellStyle name="Normal 3 20 71" xfId="13953"/>
    <cellStyle name="Normal 3 20 72" xfId="14179"/>
    <cellStyle name="Normal 3 20 73" xfId="14405"/>
    <cellStyle name="Normal 3 20 74" xfId="14631"/>
    <cellStyle name="Normal 3 20 75" xfId="14857"/>
    <cellStyle name="Normal 3 20 76" xfId="15083"/>
    <cellStyle name="Normal 3 20 77" xfId="15309"/>
    <cellStyle name="Normal 3 20 78" xfId="15535"/>
    <cellStyle name="Normal 3 20 79" xfId="15761"/>
    <cellStyle name="Normal 3 20 8" xfId="1417"/>
    <cellStyle name="Normal 3 20 80" xfId="15985"/>
    <cellStyle name="Normal 3 20 81" xfId="16208"/>
    <cellStyle name="Normal 3 20 82" xfId="16428"/>
    <cellStyle name="Normal 3 20 83" xfId="16644"/>
    <cellStyle name="Normal 3 20 84" xfId="16850"/>
    <cellStyle name="Normal 3 20 85" xfId="17034"/>
    <cellStyle name="Normal 3 20 86" xfId="17186"/>
    <cellStyle name="Normal 3 20 9" xfId="1566"/>
    <cellStyle name="Normal 3 21" xfId="134"/>
    <cellStyle name="Normal 3 21 10" xfId="1717"/>
    <cellStyle name="Normal 3 21 11" xfId="1866"/>
    <cellStyle name="Normal 3 21 12" xfId="2015"/>
    <cellStyle name="Normal 3 21 13" xfId="2164"/>
    <cellStyle name="Normal 3 21 14" xfId="2313"/>
    <cellStyle name="Normal 3 21 15" xfId="2462"/>
    <cellStyle name="Normal 3 21 16" xfId="2611"/>
    <cellStyle name="Normal 3 21 17" xfId="2760"/>
    <cellStyle name="Normal 3 21 18" xfId="2909"/>
    <cellStyle name="Normal 3 21 19" xfId="3057"/>
    <cellStyle name="Normal 3 21 2" xfId="306"/>
    <cellStyle name="Normal 3 21 20" xfId="3206"/>
    <cellStyle name="Normal 3 21 21" xfId="3355"/>
    <cellStyle name="Normal 3 21 22" xfId="3504"/>
    <cellStyle name="Normal 3 21 23" xfId="3652"/>
    <cellStyle name="Normal 3 21 24" xfId="3799"/>
    <cellStyle name="Normal 3 21 25" xfId="3944"/>
    <cellStyle name="Normal 3 21 26" xfId="4082"/>
    <cellStyle name="Normal 3 21 27" xfId="4213"/>
    <cellStyle name="Normal 3 21 28" xfId="4320"/>
    <cellStyle name="Normal 3 21 29" xfId="4383"/>
    <cellStyle name="Normal 3 21 3" xfId="620"/>
    <cellStyle name="Normal 3 21 30" xfId="4689"/>
    <cellStyle name="Normal 3 21 31" xfId="4915"/>
    <cellStyle name="Normal 3 21 32" xfId="5141"/>
    <cellStyle name="Normal 3 21 33" xfId="5367"/>
    <cellStyle name="Normal 3 21 34" xfId="5593"/>
    <cellStyle name="Normal 3 21 35" xfId="5819"/>
    <cellStyle name="Normal 3 21 36" xfId="6045"/>
    <cellStyle name="Normal 3 21 37" xfId="6271"/>
    <cellStyle name="Normal 3 21 38" xfId="6497"/>
    <cellStyle name="Normal 3 21 39" xfId="6723"/>
    <cellStyle name="Normal 3 21 4" xfId="823"/>
    <cellStyle name="Normal 3 21 40" xfId="6949"/>
    <cellStyle name="Normal 3 21 41" xfId="7175"/>
    <cellStyle name="Normal 3 21 42" xfId="7401"/>
    <cellStyle name="Normal 3 21 43" xfId="7627"/>
    <cellStyle name="Normal 3 21 44" xfId="7853"/>
    <cellStyle name="Normal 3 21 45" xfId="8079"/>
    <cellStyle name="Normal 3 21 46" xfId="8305"/>
    <cellStyle name="Normal 3 21 47" xfId="8531"/>
    <cellStyle name="Normal 3 21 48" xfId="8755"/>
    <cellStyle name="Normal 3 21 49" xfId="8978"/>
    <cellStyle name="Normal 3 21 5" xfId="972"/>
    <cellStyle name="Normal 3 21 50" xfId="9198"/>
    <cellStyle name="Normal 3 21 51" xfId="9413"/>
    <cellStyle name="Normal 3 21 52" xfId="9619"/>
    <cellStyle name="Normal 3 21 53" xfId="9803"/>
    <cellStyle name="Normal 3 21 54" xfId="9955"/>
    <cellStyle name="Normal 3 21 55" xfId="10339"/>
    <cellStyle name="Normal 3 21 56" xfId="10565"/>
    <cellStyle name="Normal 3 21 57" xfId="10791"/>
    <cellStyle name="Normal 3 21 58" xfId="11017"/>
    <cellStyle name="Normal 3 21 59" xfId="11243"/>
    <cellStyle name="Normal 3 21 6" xfId="1121"/>
    <cellStyle name="Normal 3 21 60" xfId="11469"/>
    <cellStyle name="Normal 3 21 61" xfId="11695"/>
    <cellStyle name="Normal 3 21 62" xfId="11921"/>
    <cellStyle name="Normal 3 21 63" xfId="12147"/>
    <cellStyle name="Normal 3 21 64" xfId="12373"/>
    <cellStyle name="Normal 3 21 65" xfId="12599"/>
    <cellStyle name="Normal 3 21 66" xfId="12825"/>
    <cellStyle name="Normal 3 21 67" xfId="13051"/>
    <cellStyle name="Normal 3 21 68" xfId="13277"/>
    <cellStyle name="Normal 3 21 69" xfId="13503"/>
    <cellStyle name="Normal 3 21 7" xfId="1270"/>
    <cellStyle name="Normal 3 21 70" xfId="13729"/>
    <cellStyle name="Normal 3 21 71" xfId="13955"/>
    <cellStyle name="Normal 3 21 72" xfId="14181"/>
    <cellStyle name="Normal 3 21 73" xfId="14407"/>
    <cellStyle name="Normal 3 21 74" xfId="14633"/>
    <cellStyle name="Normal 3 21 75" xfId="14859"/>
    <cellStyle name="Normal 3 21 76" xfId="15085"/>
    <cellStyle name="Normal 3 21 77" xfId="15311"/>
    <cellStyle name="Normal 3 21 78" xfId="15537"/>
    <cellStyle name="Normal 3 21 79" xfId="15763"/>
    <cellStyle name="Normal 3 21 8" xfId="1419"/>
    <cellStyle name="Normal 3 21 80" xfId="15987"/>
    <cellStyle name="Normal 3 21 81" xfId="16210"/>
    <cellStyle name="Normal 3 21 82" xfId="16430"/>
    <cellStyle name="Normal 3 21 83" xfId="16645"/>
    <cellStyle name="Normal 3 21 84" xfId="16851"/>
    <cellStyle name="Normal 3 21 85" xfId="17035"/>
    <cellStyle name="Normal 3 21 86" xfId="17187"/>
    <cellStyle name="Normal 3 21 9" xfId="1568"/>
    <cellStyle name="Normal 3 22" xfId="135"/>
    <cellStyle name="Normal 3 22 10" xfId="1719"/>
    <cellStyle name="Normal 3 22 11" xfId="1868"/>
    <cellStyle name="Normal 3 22 12" xfId="2017"/>
    <cellStyle name="Normal 3 22 13" xfId="2166"/>
    <cellStyle name="Normal 3 22 14" xfId="2315"/>
    <cellStyle name="Normal 3 22 15" xfId="2464"/>
    <cellStyle name="Normal 3 22 16" xfId="2613"/>
    <cellStyle name="Normal 3 22 17" xfId="2762"/>
    <cellStyle name="Normal 3 22 18" xfId="2911"/>
    <cellStyle name="Normal 3 22 19" xfId="3059"/>
    <cellStyle name="Normal 3 22 2" xfId="307"/>
    <cellStyle name="Normal 3 22 20" xfId="3208"/>
    <cellStyle name="Normal 3 22 21" xfId="3357"/>
    <cellStyle name="Normal 3 22 22" xfId="3506"/>
    <cellStyle name="Normal 3 22 23" xfId="3654"/>
    <cellStyle name="Normal 3 22 24" xfId="3801"/>
    <cellStyle name="Normal 3 22 25" xfId="3946"/>
    <cellStyle name="Normal 3 22 26" xfId="4084"/>
    <cellStyle name="Normal 3 22 27" xfId="4215"/>
    <cellStyle name="Normal 3 22 28" xfId="4322"/>
    <cellStyle name="Normal 3 22 29" xfId="4384"/>
    <cellStyle name="Normal 3 22 3" xfId="622"/>
    <cellStyle name="Normal 3 22 30" xfId="4691"/>
    <cellStyle name="Normal 3 22 31" xfId="4917"/>
    <cellStyle name="Normal 3 22 32" xfId="5143"/>
    <cellStyle name="Normal 3 22 33" xfId="5369"/>
    <cellStyle name="Normal 3 22 34" xfId="5595"/>
    <cellStyle name="Normal 3 22 35" xfId="5821"/>
    <cellStyle name="Normal 3 22 36" xfId="6047"/>
    <cellStyle name="Normal 3 22 37" xfId="6273"/>
    <cellStyle name="Normal 3 22 38" xfId="6499"/>
    <cellStyle name="Normal 3 22 39" xfId="6725"/>
    <cellStyle name="Normal 3 22 4" xfId="825"/>
    <cellStyle name="Normal 3 22 40" xfId="6951"/>
    <cellStyle name="Normal 3 22 41" xfId="7177"/>
    <cellStyle name="Normal 3 22 42" xfId="7403"/>
    <cellStyle name="Normal 3 22 43" xfId="7629"/>
    <cellStyle name="Normal 3 22 44" xfId="7855"/>
    <cellStyle name="Normal 3 22 45" xfId="8081"/>
    <cellStyle name="Normal 3 22 46" xfId="8307"/>
    <cellStyle name="Normal 3 22 47" xfId="8533"/>
    <cellStyle name="Normal 3 22 48" xfId="8757"/>
    <cellStyle name="Normal 3 22 49" xfId="8980"/>
    <cellStyle name="Normal 3 22 5" xfId="974"/>
    <cellStyle name="Normal 3 22 50" xfId="9200"/>
    <cellStyle name="Normal 3 22 51" xfId="9415"/>
    <cellStyle name="Normal 3 22 52" xfId="9621"/>
    <cellStyle name="Normal 3 22 53" xfId="9804"/>
    <cellStyle name="Normal 3 22 54" xfId="9956"/>
    <cellStyle name="Normal 3 22 55" xfId="10341"/>
    <cellStyle name="Normal 3 22 56" xfId="10567"/>
    <cellStyle name="Normal 3 22 57" xfId="10793"/>
    <cellStyle name="Normal 3 22 58" xfId="11019"/>
    <cellStyle name="Normal 3 22 59" xfId="11245"/>
    <cellStyle name="Normal 3 22 6" xfId="1123"/>
    <cellStyle name="Normal 3 22 60" xfId="11471"/>
    <cellStyle name="Normal 3 22 61" xfId="11697"/>
    <cellStyle name="Normal 3 22 62" xfId="11923"/>
    <cellStyle name="Normal 3 22 63" xfId="12149"/>
    <cellStyle name="Normal 3 22 64" xfId="12375"/>
    <cellStyle name="Normal 3 22 65" xfId="12601"/>
    <cellStyle name="Normal 3 22 66" xfId="12827"/>
    <cellStyle name="Normal 3 22 67" xfId="13053"/>
    <cellStyle name="Normal 3 22 68" xfId="13279"/>
    <cellStyle name="Normal 3 22 69" xfId="13505"/>
    <cellStyle name="Normal 3 22 7" xfId="1272"/>
    <cellStyle name="Normal 3 22 70" xfId="13731"/>
    <cellStyle name="Normal 3 22 71" xfId="13957"/>
    <cellStyle name="Normal 3 22 72" xfId="14183"/>
    <cellStyle name="Normal 3 22 73" xfId="14409"/>
    <cellStyle name="Normal 3 22 74" xfId="14635"/>
    <cellStyle name="Normal 3 22 75" xfId="14861"/>
    <cellStyle name="Normal 3 22 76" xfId="15087"/>
    <cellStyle name="Normal 3 22 77" xfId="15313"/>
    <cellStyle name="Normal 3 22 78" xfId="15539"/>
    <cellStyle name="Normal 3 22 79" xfId="15765"/>
    <cellStyle name="Normal 3 22 8" xfId="1421"/>
    <cellStyle name="Normal 3 22 80" xfId="15989"/>
    <cellStyle name="Normal 3 22 81" xfId="16212"/>
    <cellStyle name="Normal 3 22 82" xfId="16432"/>
    <cellStyle name="Normal 3 22 83" xfId="16647"/>
    <cellStyle name="Normal 3 22 84" xfId="16853"/>
    <cellStyle name="Normal 3 22 85" xfId="17036"/>
    <cellStyle name="Normal 3 22 86" xfId="17188"/>
    <cellStyle name="Normal 3 22 9" xfId="1570"/>
    <cellStyle name="Normal 3 23" xfId="136"/>
    <cellStyle name="Normal 3 23 10" xfId="1721"/>
    <cellStyle name="Normal 3 23 11" xfId="1870"/>
    <cellStyle name="Normal 3 23 12" xfId="2019"/>
    <cellStyle name="Normal 3 23 13" xfId="2168"/>
    <cellStyle name="Normal 3 23 14" xfId="2317"/>
    <cellStyle name="Normal 3 23 15" xfId="2466"/>
    <cellStyle name="Normal 3 23 16" xfId="2615"/>
    <cellStyle name="Normal 3 23 17" xfId="2764"/>
    <cellStyle name="Normal 3 23 18" xfId="2913"/>
    <cellStyle name="Normal 3 23 19" xfId="3061"/>
    <cellStyle name="Normal 3 23 2" xfId="308"/>
    <cellStyle name="Normal 3 23 20" xfId="3210"/>
    <cellStyle name="Normal 3 23 21" xfId="3359"/>
    <cellStyle name="Normal 3 23 22" xfId="3508"/>
    <cellStyle name="Normal 3 23 23" xfId="3656"/>
    <cellStyle name="Normal 3 23 24" xfId="3803"/>
    <cellStyle name="Normal 3 23 25" xfId="3947"/>
    <cellStyle name="Normal 3 23 26" xfId="4086"/>
    <cellStyle name="Normal 3 23 27" xfId="4217"/>
    <cellStyle name="Normal 3 23 28" xfId="4323"/>
    <cellStyle name="Normal 3 23 29" xfId="4385"/>
    <cellStyle name="Normal 3 23 3" xfId="624"/>
    <cellStyle name="Normal 3 23 30" xfId="4693"/>
    <cellStyle name="Normal 3 23 31" xfId="4919"/>
    <cellStyle name="Normal 3 23 32" xfId="5145"/>
    <cellStyle name="Normal 3 23 33" xfId="5371"/>
    <cellStyle name="Normal 3 23 34" xfId="5597"/>
    <cellStyle name="Normal 3 23 35" xfId="5823"/>
    <cellStyle name="Normal 3 23 36" xfId="6049"/>
    <cellStyle name="Normal 3 23 37" xfId="6275"/>
    <cellStyle name="Normal 3 23 38" xfId="6501"/>
    <cellStyle name="Normal 3 23 39" xfId="6727"/>
    <cellStyle name="Normal 3 23 4" xfId="827"/>
    <cellStyle name="Normal 3 23 40" xfId="6953"/>
    <cellStyle name="Normal 3 23 41" xfId="7179"/>
    <cellStyle name="Normal 3 23 42" xfId="7405"/>
    <cellStyle name="Normal 3 23 43" xfId="7631"/>
    <cellStyle name="Normal 3 23 44" xfId="7857"/>
    <cellStyle name="Normal 3 23 45" xfId="8083"/>
    <cellStyle name="Normal 3 23 46" xfId="8309"/>
    <cellStyle name="Normal 3 23 47" xfId="8535"/>
    <cellStyle name="Normal 3 23 48" xfId="8759"/>
    <cellStyle name="Normal 3 23 49" xfId="8982"/>
    <cellStyle name="Normal 3 23 5" xfId="976"/>
    <cellStyle name="Normal 3 23 50" xfId="9202"/>
    <cellStyle name="Normal 3 23 51" xfId="9417"/>
    <cellStyle name="Normal 3 23 52" xfId="9622"/>
    <cellStyle name="Normal 3 23 53" xfId="9805"/>
    <cellStyle name="Normal 3 23 54" xfId="9957"/>
    <cellStyle name="Normal 3 23 55" xfId="10343"/>
    <cellStyle name="Normal 3 23 56" xfId="10569"/>
    <cellStyle name="Normal 3 23 57" xfId="10795"/>
    <cellStyle name="Normal 3 23 58" xfId="11021"/>
    <cellStyle name="Normal 3 23 59" xfId="11247"/>
    <cellStyle name="Normal 3 23 6" xfId="1125"/>
    <cellStyle name="Normal 3 23 60" xfId="11473"/>
    <cellStyle name="Normal 3 23 61" xfId="11699"/>
    <cellStyle name="Normal 3 23 62" xfId="11925"/>
    <cellStyle name="Normal 3 23 63" xfId="12151"/>
    <cellStyle name="Normal 3 23 64" xfId="12377"/>
    <cellStyle name="Normal 3 23 65" xfId="12603"/>
    <cellStyle name="Normal 3 23 66" xfId="12829"/>
    <cellStyle name="Normal 3 23 67" xfId="13055"/>
    <cellStyle name="Normal 3 23 68" xfId="13281"/>
    <cellStyle name="Normal 3 23 69" xfId="13507"/>
    <cellStyle name="Normal 3 23 7" xfId="1274"/>
    <cellStyle name="Normal 3 23 70" xfId="13733"/>
    <cellStyle name="Normal 3 23 71" xfId="13959"/>
    <cellStyle name="Normal 3 23 72" xfId="14185"/>
    <cellStyle name="Normal 3 23 73" xfId="14411"/>
    <cellStyle name="Normal 3 23 74" xfId="14637"/>
    <cellStyle name="Normal 3 23 75" xfId="14863"/>
    <cellStyle name="Normal 3 23 76" xfId="15089"/>
    <cellStyle name="Normal 3 23 77" xfId="15315"/>
    <cellStyle name="Normal 3 23 78" xfId="15541"/>
    <cellStyle name="Normal 3 23 79" xfId="15767"/>
    <cellStyle name="Normal 3 23 8" xfId="1423"/>
    <cellStyle name="Normal 3 23 80" xfId="15991"/>
    <cellStyle name="Normal 3 23 81" xfId="16214"/>
    <cellStyle name="Normal 3 23 82" xfId="16434"/>
    <cellStyle name="Normal 3 23 83" xfId="16649"/>
    <cellStyle name="Normal 3 23 84" xfId="16854"/>
    <cellStyle name="Normal 3 23 85" xfId="17037"/>
    <cellStyle name="Normal 3 23 86" xfId="17189"/>
    <cellStyle name="Normal 3 23 9" xfId="1572"/>
    <cellStyle name="Normal 3 24" xfId="137"/>
    <cellStyle name="Normal 3 24 10" xfId="1723"/>
    <cellStyle name="Normal 3 24 11" xfId="1872"/>
    <cellStyle name="Normal 3 24 12" xfId="2021"/>
    <cellStyle name="Normal 3 24 13" xfId="2170"/>
    <cellStyle name="Normal 3 24 14" xfId="2319"/>
    <cellStyle name="Normal 3 24 15" xfId="2468"/>
    <cellStyle name="Normal 3 24 16" xfId="2617"/>
    <cellStyle name="Normal 3 24 17" xfId="2766"/>
    <cellStyle name="Normal 3 24 18" xfId="2915"/>
    <cellStyle name="Normal 3 24 19" xfId="3063"/>
    <cellStyle name="Normal 3 24 2" xfId="309"/>
    <cellStyle name="Normal 3 24 20" xfId="3212"/>
    <cellStyle name="Normal 3 24 21" xfId="3361"/>
    <cellStyle name="Normal 3 24 22" xfId="3510"/>
    <cellStyle name="Normal 3 24 23" xfId="3658"/>
    <cellStyle name="Normal 3 24 24" xfId="3805"/>
    <cellStyle name="Normal 3 24 25" xfId="3949"/>
    <cellStyle name="Normal 3 24 26" xfId="4088"/>
    <cellStyle name="Normal 3 24 27" xfId="4219"/>
    <cellStyle name="Normal 3 24 28" xfId="4325"/>
    <cellStyle name="Normal 3 24 29" xfId="4386"/>
    <cellStyle name="Normal 3 24 3" xfId="626"/>
    <cellStyle name="Normal 3 24 30" xfId="4695"/>
    <cellStyle name="Normal 3 24 31" xfId="4921"/>
    <cellStyle name="Normal 3 24 32" xfId="5147"/>
    <cellStyle name="Normal 3 24 33" xfId="5373"/>
    <cellStyle name="Normal 3 24 34" xfId="5599"/>
    <cellStyle name="Normal 3 24 35" xfId="5825"/>
    <cellStyle name="Normal 3 24 36" xfId="6051"/>
    <cellStyle name="Normal 3 24 37" xfId="6277"/>
    <cellStyle name="Normal 3 24 38" xfId="6503"/>
    <cellStyle name="Normal 3 24 39" xfId="6729"/>
    <cellStyle name="Normal 3 24 4" xfId="829"/>
    <cellStyle name="Normal 3 24 40" xfId="6955"/>
    <cellStyle name="Normal 3 24 41" xfId="7181"/>
    <cellStyle name="Normal 3 24 42" xfId="7407"/>
    <cellStyle name="Normal 3 24 43" xfId="7633"/>
    <cellStyle name="Normal 3 24 44" xfId="7859"/>
    <cellStyle name="Normal 3 24 45" xfId="8085"/>
    <cellStyle name="Normal 3 24 46" xfId="8311"/>
    <cellStyle name="Normal 3 24 47" xfId="8537"/>
    <cellStyle name="Normal 3 24 48" xfId="8761"/>
    <cellStyle name="Normal 3 24 49" xfId="8984"/>
    <cellStyle name="Normal 3 24 5" xfId="978"/>
    <cellStyle name="Normal 3 24 50" xfId="9204"/>
    <cellStyle name="Normal 3 24 51" xfId="9419"/>
    <cellStyle name="Normal 3 24 52" xfId="9624"/>
    <cellStyle name="Normal 3 24 53" xfId="9806"/>
    <cellStyle name="Normal 3 24 54" xfId="9958"/>
    <cellStyle name="Normal 3 24 55" xfId="10345"/>
    <cellStyle name="Normal 3 24 56" xfId="10571"/>
    <cellStyle name="Normal 3 24 57" xfId="10797"/>
    <cellStyle name="Normal 3 24 58" xfId="11023"/>
    <cellStyle name="Normal 3 24 59" xfId="11249"/>
    <cellStyle name="Normal 3 24 6" xfId="1127"/>
    <cellStyle name="Normal 3 24 60" xfId="11475"/>
    <cellStyle name="Normal 3 24 61" xfId="11701"/>
    <cellStyle name="Normal 3 24 62" xfId="11927"/>
    <cellStyle name="Normal 3 24 63" xfId="12153"/>
    <cellStyle name="Normal 3 24 64" xfId="12379"/>
    <cellStyle name="Normal 3 24 65" xfId="12605"/>
    <cellStyle name="Normal 3 24 66" xfId="12831"/>
    <cellStyle name="Normal 3 24 67" xfId="13057"/>
    <cellStyle name="Normal 3 24 68" xfId="13283"/>
    <cellStyle name="Normal 3 24 69" xfId="13509"/>
    <cellStyle name="Normal 3 24 7" xfId="1276"/>
    <cellStyle name="Normal 3 24 70" xfId="13735"/>
    <cellStyle name="Normal 3 24 71" xfId="13961"/>
    <cellStyle name="Normal 3 24 72" xfId="14187"/>
    <cellStyle name="Normal 3 24 73" xfId="14413"/>
    <cellStyle name="Normal 3 24 74" xfId="14639"/>
    <cellStyle name="Normal 3 24 75" xfId="14865"/>
    <cellStyle name="Normal 3 24 76" xfId="15091"/>
    <cellStyle name="Normal 3 24 77" xfId="15317"/>
    <cellStyle name="Normal 3 24 78" xfId="15543"/>
    <cellStyle name="Normal 3 24 79" xfId="15769"/>
    <cellStyle name="Normal 3 24 8" xfId="1425"/>
    <cellStyle name="Normal 3 24 80" xfId="15993"/>
    <cellStyle name="Normal 3 24 81" xfId="16216"/>
    <cellStyle name="Normal 3 24 82" xfId="16436"/>
    <cellStyle name="Normal 3 24 83" xfId="16651"/>
    <cellStyle name="Normal 3 24 84" xfId="16856"/>
    <cellStyle name="Normal 3 24 85" xfId="17038"/>
    <cellStyle name="Normal 3 24 86" xfId="17190"/>
    <cellStyle name="Normal 3 24 9" xfId="1574"/>
    <cellStyle name="Normal 3 25" xfId="138"/>
    <cellStyle name="Normal 3 25 10" xfId="1725"/>
    <cellStyle name="Normal 3 25 11" xfId="1874"/>
    <cellStyle name="Normal 3 25 12" xfId="2023"/>
    <cellStyle name="Normal 3 25 13" xfId="2172"/>
    <cellStyle name="Normal 3 25 14" xfId="2321"/>
    <cellStyle name="Normal 3 25 15" xfId="2470"/>
    <cellStyle name="Normal 3 25 16" xfId="2619"/>
    <cellStyle name="Normal 3 25 17" xfId="2768"/>
    <cellStyle name="Normal 3 25 18" xfId="2917"/>
    <cellStyle name="Normal 3 25 19" xfId="3065"/>
    <cellStyle name="Normal 3 25 2" xfId="310"/>
    <cellStyle name="Normal 3 25 20" xfId="3214"/>
    <cellStyle name="Normal 3 25 21" xfId="3363"/>
    <cellStyle name="Normal 3 25 22" xfId="3512"/>
    <cellStyle name="Normal 3 25 23" xfId="3660"/>
    <cellStyle name="Normal 3 25 24" xfId="3807"/>
    <cellStyle name="Normal 3 25 25" xfId="3951"/>
    <cellStyle name="Normal 3 25 26" xfId="4090"/>
    <cellStyle name="Normal 3 25 27" xfId="4220"/>
    <cellStyle name="Normal 3 25 28" xfId="4326"/>
    <cellStyle name="Normal 3 25 29" xfId="4387"/>
    <cellStyle name="Normal 3 25 3" xfId="628"/>
    <cellStyle name="Normal 3 25 30" xfId="4697"/>
    <cellStyle name="Normal 3 25 31" xfId="4923"/>
    <cellStyle name="Normal 3 25 32" xfId="5149"/>
    <cellStyle name="Normal 3 25 33" xfId="5375"/>
    <cellStyle name="Normal 3 25 34" xfId="5601"/>
    <cellStyle name="Normal 3 25 35" xfId="5827"/>
    <cellStyle name="Normal 3 25 36" xfId="6053"/>
    <cellStyle name="Normal 3 25 37" xfId="6279"/>
    <cellStyle name="Normal 3 25 38" xfId="6505"/>
    <cellStyle name="Normal 3 25 39" xfId="6731"/>
    <cellStyle name="Normal 3 25 4" xfId="831"/>
    <cellStyle name="Normal 3 25 40" xfId="6957"/>
    <cellStyle name="Normal 3 25 41" xfId="7183"/>
    <cellStyle name="Normal 3 25 42" xfId="7409"/>
    <cellStyle name="Normal 3 25 43" xfId="7635"/>
    <cellStyle name="Normal 3 25 44" xfId="7861"/>
    <cellStyle name="Normal 3 25 45" xfId="8087"/>
    <cellStyle name="Normal 3 25 46" xfId="8313"/>
    <cellStyle name="Normal 3 25 47" xfId="8538"/>
    <cellStyle name="Normal 3 25 48" xfId="8762"/>
    <cellStyle name="Normal 3 25 49" xfId="8985"/>
    <cellStyle name="Normal 3 25 5" xfId="980"/>
    <cellStyle name="Normal 3 25 50" xfId="9205"/>
    <cellStyle name="Normal 3 25 51" xfId="9420"/>
    <cellStyle name="Normal 3 25 52" xfId="9625"/>
    <cellStyle name="Normal 3 25 53" xfId="9807"/>
    <cellStyle name="Normal 3 25 54" xfId="9959"/>
    <cellStyle name="Normal 3 25 55" xfId="10347"/>
    <cellStyle name="Normal 3 25 56" xfId="10573"/>
    <cellStyle name="Normal 3 25 57" xfId="10799"/>
    <cellStyle name="Normal 3 25 58" xfId="11025"/>
    <cellStyle name="Normal 3 25 59" xfId="11251"/>
    <cellStyle name="Normal 3 25 6" xfId="1129"/>
    <cellStyle name="Normal 3 25 60" xfId="11477"/>
    <cellStyle name="Normal 3 25 61" xfId="11703"/>
    <cellStyle name="Normal 3 25 62" xfId="11929"/>
    <cellStyle name="Normal 3 25 63" xfId="12155"/>
    <cellStyle name="Normal 3 25 64" xfId="12381"/>
    <cellStyle name="Normal 3 25 65" xfId="12607"/>
    <cellStyle name="Normal 3 25 66" xfId="12833"/>
    <cellStyle name="Normal 3 25 67" xfId="13059"/>
    <cellStyle name="Normal 3 25 68" xfId="13285"/>
    <cellStyle name="Normal 3 25 69" xfId="13511"/>
    <cellStyle name="Normal 3 25 7" xfId="1278"/>
    <cellStyle name="Normal 3 25 70" xfId="13737"/>
    <cellStyle name="Normal 3 25 71" xfId="13963"/>
    <cellStyle name="Normal 3 25 72" xfId="14189"/>
    <cellStyle name="Normal 3 25 73" xfId="14415"/>
    <cellStyle name="Normal 3 25 74" xfId="14641"/>
    <cellStyle name="Normal 3 25 75" xfId="14867"/>
    <cellStyle name="Normal 3 25 76" xfId="15093"/>
    <cellStyle name="Normal 3 25 77" xfId="15319"/>
    <cellStyle name="Normal 3 25 78" xfId="15545"/>
    <cellStyle name="Normal 3 25 79" xfId="15770"/>
    <cellStyle name="Normal 3 25 8" xfId="1427"/>
    <cellStyle name="Normal 3 25 80" xfId="15994"/>
    <cellStyle name="Normal 3 25 81" xfId="16217"/>
    <cellStyle name="Normal 3 25 82" xfId="16437"/>
    <cellStyle name="Normal 3 25 83" xfId="16652"/>
    <cellStyle name="Normal 3 25 84" xfId="16857"/>
    <cellStyle name="Normal 3 25 85" xfId="17039"/>
    <cellStyle name="Normal 3 25 86" xfId="17191"/>
    <cellStyle name="Normal 3 25 9" xfId="1576"/>
    <cellStyle name="Normal 3 26" xfId="139"/>
    <cellStyle name="Normal 3 26 10" xfId="1727"/>
    <cellStyle name="Normal 3 26 11" xfId="1876"/>
    <cellStyle name="Normal 3 26 12" xfId="2025"/>
    <cellStyle name="Normal 3 26 13" xfId="2174"/>
    <cellStyle name="Normal 3 26 14" xfId="2323"/>
    <cellStyle name="Normal 3 26 15" xfId="2472"/>
    <cellStyle name="Normal 3 26 16" xfId="2621"/>
    <cellStyle name="Normal 3 26 17" xfId="2770"/>
    <cellStyle name="Normal 3 26 18" xfId="2919"/>
    <cellStyle name="Normal 3 26 19" xfId="3067"/>
    <cellStyle name="Normal 3 26 2" xfId="311"/>
    <cellStyle name="Normal 3 26 20" xfId="3216"/>
    <cellStyle name="Normal 3 26 21" xfId="3365"/>
    <cellStyle name="Normal 3 26 22" xfId="3514"/>
    <cellStyle name="Normal 3 26 23" xfId="3662"/>
    <cellStyle name="Normal 3 26 24" xfId="3809"/>
    <cellStyle name="Normal 3 26 25" xfId="3953"/>
    <cellStyle name="Normal 3 26 26" xfId="4092"/>
    <cellStyle name="Normal 3 26 27" xfId="4222"/>
    <cellStyle name="Normal 3 26 28" xfId="4328"/>
    <cellStyle name="Normal 3 26 29" xfId="4388"/>
    <cellStyle name="Normal 3 26 3" xfId="630"/>
    <cellStyle name="Normal 3 26 30" xfId="4699"/>
    <cellStyle name="Normal 3 26 31" xfId="4925"/>
    <cellStyle name="Normal 3 26 32" xfId="5151"/>
    <cellStyle name="Normal 3 26 33" xfId="5377"/>
    <cellStyle name="Normal 3 26 34" xfId="5603"/>
    <cellStyle name="Normal 3 26 35" xfId="5829"/>
    <cellStyle name="Normal 3 26 36" xfId="6055"/>
    <cellStyle name="Normal 3 26 37" xfId="6281"/>
    <cellStyle name="Normal 3 26 38" xfId="6507"/>
    <cellStyle name="Normal 3 26 39" xfId="6733"/>
    <cellStyle name="Normal 3 26 4" xfId="833"/>
    <cellStyle name="Normal 3 26 40" xfId="6959"/>
    <cellStyle name="Normal 3 26 41" xfId="7185"/>
    <cellStyle name="Normal 3 26 42" xfId="7411"/>
    <cellStyle name="Normal 3 26 43" xfId="7637"/>
    <cellStyle name="Normal 3 26 44" xfId="7863"/>
    <cellStyle name="Normal 3 26 45" xfId="8089"/>
    <cellStyle name="Normal 3 26 46" xfId="8315"/>
    <cellStyle name="Normal 3 26 47" xfId="8540"/>
    <cellStyle name="Normal 3 26 48" xfId="8764"/>
    <cellStyle name="Normal 3 26 49" xfId="8987"/>
    <cellStyle name="Normal 3 26 5" xfId="982"/>
    <cellStyle name="Normal 3 26 50" xfId="9207"/>
    <cellStyle name="Normal 3 26 51" xfId="9422"/>
    <cellStyle name="Normal 3 26 52" xfId="9627"/>
    <cellStyle name="Normal 3 26 53" xfId="9808"/>
    <cellStyle name="Normal 3 26 54" xfId="9960"/>
    <cellStyle name="Normal 3 26 55" xfId="10349"/>
    <cellStyle name="Normal 3 26 56" xfId="10575"/>
    <cellStyle name="Normal 3 26 57" xfId="10801"/>
    <cellStyle name="Normal 3 26 58" xfId="11027"/>
    <cellStyle name="Normal 3 26 59" xfId="11253"/>
    <cellStyle name="Normal 3 26 6" xfId="1131"/>
    <cellStyle name="Normal 3 26 60" xfId="11479"/>
    <cellStyle name="Normal 3 26 61" xfId="11705"/>
    <cellStyle name="Normal 3 26 62" xfId="11931"/>
    <cellStyle name="Normal 3 26 63" xfId="12157"/>
    <cellStyle name="Normal 3 26 64" xfId="12383"/>
    <cellStyle name="Normal 3 26 65" xfId="12609"/>
    <cellStyle name="Normal 3 26 66" xfId="12835"/>
    <cellStyle name="Normal 3 26 67" xfId="13061"/>
    <cellStyle name="Normal 3 26 68" xfId="13287"/>
    <cellStyle name="Normal 3 26 69" xfId="13513"/>
    <cellStyle name="Normal 3 26 7" xfId="1280"/>
    <cellStyle name="Normal 3 26 70" xfId="13739"/>
    <cellStyle name="Normal 3 26 71" xfId="13965"/>
    <cellStyle name="Normal 3 26 72" xfId="14191"/>
    <cellStyle name="Normal 3 26 73" xfId="14417"/>
    <cellStyle name="Normal 3 26 74" xfId="14643"/>
    <cellStyle name="Normal 3 26 75" xfId="14869"/>
    <cellStyle name="Normal 3 26 76" xfId="15095"/>
    <cellStyle name="Normal 3 26 77" xfId="15321"/>
    <cellStyle name="Normal 3 26 78" xfId="15547"/>
    <cellStyle name="Normal 3 26 79" xfId="15772"/>
    <cellStyle name="Normal 3 26 8" xfId="1429"/>
    <cellStyle name="Normal 3 26 80" xfId="15996"/>
    <cellStyle name="Normal 3 26 81" xfId="16219"/>
    <cellStyle name="Normal 3 26 82" xfId="16439"/>
    <cellStyle name="Normal 3 26 83" xfId="16654"/>
    <cellStyle name="Normal 3 26 84" xfId="16859"/>
    <cellStyle name="Normal 3 26 85" xfId="17040"/>
    <cellStyle name="Normal 3 26 86" xfId="17192"/>
    <cellStyle name="Normal 3 26 9" xfId="1578"/>
    <cellStyle name="Normal 3 27" xfId="140"/>
    <cellStyle name="Normal 3 27 10" xfId="1729"/>
    <cellStyle name="Normal 3 27 11" xfId="1878"/>
    <cellStyle name="Normal 3 27 12" xfId="2027"/>
    <cellStyle name="Normal 3 27 13" xfId="2176"/>
    <cellStyle name="Normal 3 27 14" xfId="2325"/>
    <cellStyle name="Normal 3 27 15" xfId="2474"/>
    <cellStyle name="Normal 3 27 16" xfId="2623"/>
    <cellStyle name="Normal 3 27 17" xfId="2772"/>
    <cellStyle name="Normal 3 27 18" xfId="2921"/>
    <cellStyle name="Normal 3 27 19" xfId="3069"/>
    <cellStyle name="Normal 3 27 2" xfId="312"/>
    <cellStyle name="Normal 3 27 20" xfId="3218"/>
    <cellStyle name="Normal 3 27 21" xfId="3367"/>
    <cellStyle name="Normal 3 27 22" xfId="3516"/>
    <cellStyle name="Normal 3 27 23" xfId="3664"/>
    <cellStyle name="Normal 3 27 24" xfId="3811"/>
    <cellStyle name="Normal 3 27 25" xfId="3955"/>
    <cellStyle name="Normal 3 27 26" xfId="4093"/>
    <cellStyle name="Normal 3 27 27" xfId="4224"/>
    <cellStyle name="Normal 3 27 28" xfId="4329"/>
    <cellStyle name="Normal 3 27 29" xfId="4389"/>
    <cellStyle name="Normal 3 27 3" xfId="632"/>
    <cellStyle name="Normal 3 27 30" xfId="4701"/>
    <cellStyle name="Normal 3 27 31" xfId="4927"/>
    <cellStyle name="Normal 3 27 32" xfId="5153"/>
    <cellStyle name="Normal 3 27 33" xfId="5379"/>
    <cellStyle name="Normal 3 27 34" xfId="5605"/>
    <cellStyle name="Normal 3 27 35" xfId="5831"/>
    <cellStyle name="Normal 3 27 36" xfId="6057"/>
    <cellStyle name="Normal 3 27 37" xfId="6283"/>
    <cellStyle name="Normal 3 27 38" xfId="6509"/>
    <cellStyle name="Normal 3 27 39" xfId="6735"/>
    <cellStyle name="Normal 3 27 4" xfId="835"/>
    <cellStyle name="Normal 3 27 40" xfId="6961"/>
    <cellStyle name="Normal 3 27 41" xfId="7187"/>
    <cellStyle name="Normal 3 27 42" xfId="7413"/>
    <cellStyle name="Normal 3 27 43" xfId="7639"/>
    <cellStyle name="Normal 3 27 44" xfId="7865"/>
    <cellStyle name="Normal 3 27 45" xfId="8091"/>
    <cellStyle name="Normal 3 27 46" xfId="8317"/>
    <cellStyle name="Normal 3 27 47" xfId="8542"/>
    <cellStyle name="Normal 3 27 48" xfId="8766"/>
    <cellStyle name="Normal 3 27 49" xfId="8989"/>
    <cellStyle name="Normal 3 27 5" xfId="984"/>
    <cellStyle name="Normal 3 27 50" xfId="9209"/>
    <cellStyle name="Normal 3 27 51" xfId="9424"/>
    <cellStyle name="Normal 3 27 52" xfId="9628"/>
    <cellStyle name="Normal 3 27 53" xfId="9809"/>
    <cellStyle name="Normal 3 27 54" xfId="9961"/>
    <cellStyle name="Normal 3 27 55" xfId="10351"/>
    <cellStyle name="Normal 3 27 56" xfId="10577"/>
    <cellStyle name="Normal 3 27 57" xfId="10803"/>
    <cellStyle name="Normal 3 27 58" xfId="11029"/>
    <cellStyle name="Normal 3 27 59" xfId="11255"/>
    <cellStyle name="Normal 3 27 6" xfId="1133"/>
    <cellStyle name="Normal 3 27 60" xfId="11481"/>
    <cellStyle name="Normal 3 27 61" xfId="11707"/>
    <cellStyle name="Normal 3 27 62" xfId="11933"/>
    <cellStyle name="Normal 3 27 63" xfId="12159"/>
    <cellStyle name="Normal 3 27 64" xfId="12385"/>
    <cellStyle name="Normal 3 27 65" xfId="12611"/>
    <cellStyle name="Normal 3 27 66" xfId="12837"/>
    <cellStyle name="Normal 3 27 67" xfId="13063"/>
    <cellStyle name="Normal 3 27 68" xfId="13289"/>
    <cellStyle name="Normal 3 27 69" xfId="13515"/>
    <cellStyle name="Normal 3 27 7" xfId="1282"/>
    <cellStyle name="Normal 3 27 70" xfId="13741"/>
    <cellStyle name="Normal 3 27 71" xfId="13967"/>
    <cellStyle name="Normal 3 27 72" xfId="14193"/>
    <cellStyle name="Normal 3 27 73" xfId="14419"/>
    <cellStyle name="Normal 3 27 74" xfId="14645"/>
    <cellStyle name="Normal 3 27 75" xfId="14871"/>
    <cellStyle name="Normal 3 27 76" xfId="15097"/>
    <cellStyle name="Normal 3 27 77" xfId="15323"/>
    <cellStyle name="Normal 3 27 78" xfId="15549"/>
    <cellStyle name="Normal 3 27 79" xfId="15774"/>
    <cellStyle name="Normal 3 27 8" xfId="1431"/>
    <cellStyle name="Normal 3 27 80" xfId="15998"/>
    <cellStyle name="Normal 3 27 81" xfId="16221"/>
    <cellStyle name="Normal 3 27 82" xfId="16441"/>
    <cellStyle name="Normal 3 27 83" xfId="16656"/>
    <cellStyle name="Normal 3 27 84" xfId="16860"/>
    <cellStyle name="Normal 3 27 85" xfId="17041"/>
    <cellStyle name="Normal 3 27 86" xfId="17193"/>
    <cellStyle name="Normal 3 27 9" xfId="1580"/>
    <cellStyle name="Normal 3 28" xfId="141"/>
    <cellStyle name="Normal 3 28 10" xfId="1731"/>
    <cellStyle name="Normal 3 28 11" xfId="1880"/>
    <cellStyle name="Normal 3 28 12" xfId="2029"/>
    <cellStyle name="Normal 3 28 13" xfId="2178"/>
    <cellStyle name="Normal 3 28 14" xfId="2327"/>
    <cellStyle name="Normal 3 28 15" xfId="2476"/>
    <cellStyle name="Normal 3 28 16" xfId="2625"/>
    <cellStyle name="Normal 3 28 17" xfId="2774"/>
    <cellStyle name="Normal 3 28 18" xfId="2923"/>
    <cellStyle name="Normal 3 28 19" xfId="3071"/>
    <cellStyle name="Normal 3 28 2" xfId="313"/>
    <cellStyle name="Normal 3 28 20" xfId="3220"/>
    <cellStyle name="Normal 3 28 21" xfId="3369"/>
    <cellStyle name="Normal 3 28 22" xfId="3518"/>
    <cellStyle name="Normal 3 28 23" xfId="3666"/>
    <cellStyle name="Normal 3 28 24" xfId="3813"/>
    <cellStyle name="Normal 3 28 25" xfId="3957"/>
    <cellStyle name="Normal 3 28 26" xfId="4095"/>
    <cellStyle name="Normal 3 28 27" xfId="4226"/>
    <cellStyle name="Normal 3 28 28" xfId="4331"/>
    <cellStyle name="Normal 3 28 29" xfId="4390"/>
    <cellStyle name="Normal 3 28 3" xfId="634"/>
    <cellStyle name="Normal 3 28 30" xfId="4703"/>
    <cellStyle name="Normal 3 28 31" xfId="4929"/>
    <cellStyle name="Normal 3 28 32" xfId="5155"/>
    <cellStyle name="Normal 3 28 33" xfId="5381"/>
    <cellStyle name="Normal 3 28 34" xfId="5607"/>
    <cellStyle name="Normal 3 28 35" xfId="5833"/>
    <cellStyle name="Normal 3 28 36" xfId="6059"/>
    <cellStyle name="Normal 3 28 37" xfId="6285"/>
    <cellStyle name="Normal 3 28 38" xfId="6511"/>
    <cellStyle name="Normal 3 28 39" xfId="6737"/>
    <cellStyle name="Normal 3 28 4" xfId="837"/>
    <cellStyle name="Normal 3 28 40" xfId="6963"/>
    <cellStyle name="Normal 3 28 41" xfId="7189"/>
    <cellStyle name="Normal 3 28 42" xfId="7415"/>
    <cellStyle name="Normal 3 28 43" xfId="7641"/>
    <cellStyle name="Normal 3 28 44" xfId="7867"/>
    <cellStyle name="Normal 3 28 45" xfId="8093"/>
    <cellStyle name="Normal 3 28 46" xfId="8319"/>
    <cellStyle name="Normal 3 28 47" xfId="8544"/>
    <cellStyle name="Normal 3 28 48" xfId="8768"/>
    <cellStyle name="Normal 3 28 49" xfId="8991"/>
    <cellStyle name="Normal 3 28 5" xfId="986"/>
    <cellStyle name="Normal 3 28 50" xfId="9211"/>
    <cellStyle name="Normal 3 28 51" xfId="9426"/>
    <cellStyle name="Normal 3 28 52" xfId="9630"/>
    <cellStyle name="Normal 3 28 53" xfId="9810"/>
    <cellStyle name="Normal 3 28 54" xfId="9962"/>
    <cellStyle name="Normal 3 28 55" xfId="10353"/>
    <cellStyle name="Normal 3 28 56" xfId="10579"/>
    <cellStyle name="Normal 3 28 57" xfId="10805"/>
    <cellStyle name="Normal 3 28 58" xfId="11031"/>
    <cellStyle name="Normal 3 28 59" xfId="11257"/>
    <cellStyle name="Normal 3 28 6" xfId="1135"/>
    <cellStyle name="Normal 3 28 60" xfId="11483"/>
    <cellStyle name="Normal 3 28 61" xfId="11709"/>
    <cellStyle name="Normal 3 28 62" xfId="11935"/>
    <cellStyle name="Normal 3 28 63" xfId="12161"/>
    <cellStyle name="Normal 3 28 64" xfId="12387"/>
    <cellStyle name="Normal 3 28 65" xfId="12613"/>
    <cellStyle name="Normal 3 28 66" xfId="12839"/>
    <cellStyle name="Normal 3 28 67" xfId="13065"/>
    <cellStyle name="Normal 3 28 68" xfId="13291"/>
    <cellStyle name="Normal 3 28 69" xfId="13517"/>
    <cellStyle name="Normal 3 28 7" xfId="1284"/>
    <cellStyle name="Normal 3 28 70" xfId="13743"/>
    <cellStyle name="Normal 3 28 71" xfId="13969"/>
    <cellStyle name="Normal 3 28 72" xfId="14195"/>
    <cellStyle name="Normal 3 28 73" xfId="14421"/>
    <cellStyle name="Normal 3 28 74" xfId="14647"/>
    <cellStyle name="Normal 3 28 75" xfId="14873"/>
    <cellStyle name="Normal 3 28 76" xfId="15099"/>
    <cellStyle name="Normal 3 28 77" xfId="15325"/>
    <cellStyle name="Normal 3 28 78" xfId="15551"/>
    <cellStyle name="Normal 3 28 79" xfId="15776"/>
    <cellStyle name="Normal 3 28 8" xfId="1433"/>
    <cellStyle name="Normal 3 28 80" xfId="16000"/>
    <cellStyle name="Normal 3 28 81" xfId="16223"/>
    <cellStyle name="Normal 3 28 82" xfId="16443"/>
    <cellStyle name="Normal 3 28 83" xfId="16658"/>
    <cellStyle name="Normal 3 28 84" xfId="16862"/>
    <cellStyle name="Normal 3 28 85" xfId="17042"/>
    <cellStyle name="Normal 3 28 86" xfId="17194"/>
    <cellStyle name="Normal 3 28 9" xfId="1582"/>
    <cellStyle name="Normal 3 29" xfId="142"/>
    <cellStyle name="Normal 3 29 10" xfId="1733"/>
    <cellStyle name="Normal 3 29 11" xfId="1882"/>
    <cellStyle name="Normal 3 29 12" xfId="2031"/>
    <cellStyle name="Normal 3 29 13" xfId="2180"/>
    <cellStyle name="Normal 3 29 14" xfId="2329"/>
    <cellStyle name="Normal 3 29 15" xfId="2478"/>
    <cellStyle name="Normal 3 29 16" xfId="2627"/>
    <cellStyle name="Normal 3 29 17" xfId="2776"/>
    <cellStyle name="Normal 3 29 18" xfId="2925"/>
    <cellStyle name="Normal 3 29 19" xfId="3073"/>
    <cellStyle name="Normal 3 29 2" xfId="314"/>
    <cellStyle name="Normal 3 29 20" xfId="3222"/>
    <cellStyle name="Normal 3 29 21" xfId="3371"/>
    <cellStyle name="Normal 3 29 22" xfId="3520"/>
    <cellStyle name="Normal 3 29 23" xfId="3668"/>
    <cellStyle name="Normal 3 29 24" xfId="3815"/>
    <cellStyle name="Normal 3 29 25" xfId="3959"/>
    <cellStyle name="Normal 3 29 26" xfId="4097"/>
    <cellStyle name="Normal 3 29 27" xfId="4228"/>
    <cellStyle name="Normal 3 29 28" xfId="4332"/>
    <cellStyle name="Normal 3 29 29" xfId="4391"/>
    <cellStyle name="Normal 3 29 3" xfId="636"/>
    <cellStyle name="Normal 3 29 30" xfId="4705"/>
    <cellStyle name="Normal 3 29 31" xfId="4931"/>
    <cellStyle name="Normal 3 29 32" xfId="5157"/>
    <cellStyle name="Normal 3 29 33" xfId="5383"/>
    <cellStyle name="Normal 3 29 34" xfId="5609"/>
    <cellStyle name="Normal 3 29 35" xfId="5835"/>
    <cellStyle name="Normal 3 29 36" xfId="6061"/>
    <cellStyle name="Normal 3 29 37" xfId="6287"/>
    <cellStyle name="Normal 3 29 38" xfId="6513"/>
    <cellStyle name="Normal 3 29 39" xfId="6739"/>
    <cellStyle name="Normal 3 29 4" xfId="839"/>
    <cellStyle name="Normal 3 29 40" xfId="6965"/>
    <cellStyle name="Normal 3 29 41" xfId="7191"/>
    <cellStyle name="Normal 3 29 42" xfId="7417"/>
    <cellStyle name="Normal 3 29 43" xfId="7643"/>
    <cellStyle name="Normal 3 29 44" xfId="7869"/>
    <cellStyle name="Normal 3 29 45" xfId="8095"/>
    <cellStyle name="Normal 3 29 46" xfId="8321"/>
    <cellStyle name="Normal 3 29 47" xfId="8546"/>
    <cellStyle name="Normal 3 29 48" xfId="8770"/>
    <cellStyle name="Normal 3 29 49" xfId="8993"/>
    <cellStyle name="Normal 3 29 5" xfId="988"/>
    <cellStyle name="Normal 3 29 50" xfId="9213"/>
    <cellStyle name="Normal 3 29 51" xfId="9427"/>
    <cellStyle name="Normal 3 29 52" xfId="9631"/>
    <cellStyle name="Normal 3 29 53" xfId="9811"/>
    <cellStyle name="Normal 3 29 54" xfId="9963"/>
    <cellStyle name="Normal 3 29 55" xfId="10355"/>
    <cellStyle name="Normal 3 29 56" xfId="10581"/>
    <cellStyle name="Normal 3 29 57" xfId="10807"/>
    <cellStyle name="Normal 3 29 58" xfId="11033"/>
    <cellStyle name="Normal 3 29 59" xfId="11259"/>
    <cellStyle name="Normal 3 29 6" xfId="1137"/>
    <cellStyle name="Normal 3 29 60" xfId="11485"/>
    <cellStyle name="Normal 3 29 61" xfId="11711"/>
    <cellStyle name="Normal 3 29 62" xfId="11937"/>
    <cellStyle name="Normal 3 29 63" xfId="12163"/>
    <cellStyle name="Normal 3 29 64" xfId="12389"/>
    <cellStyle name="Normal 3 29 65" xfId="12615"/>
    <cellStyle name="Normal 3 29 66" xfId="12841"/>
    <cellStyle name="Normal 3 29 67" xfId="13067"/>
    <cellStyle name="Normal 3 29 68" xfId="13293"/>
    <cellStyle name="Normal 3 29 69" xfId="13519"/>
    <cellStyle name="Normal 3 29 7" xfId="1286"/>
    <cellStyle name="Normal 3 29 70" xfId="13745"/>
    <cellStyle name="Normal 3 29 71" xfId="13971"/>
    <cellStyle name="Normal 3 29 72" xfId="14197"/>
    <cellStyle name="Normal 3 29 73" xfId="14423"/>
    <cellStyle name="Normal 3 29 74" xfId="14649"/>
    <cellStyle name="Normal 3 29 75" xfId="14875"/>
    <cellStyle name="Normal 3 29 76" xfId="15101"/>
    <cellStyle name="Normal 3 29 77" xfId="15327"/>
    <cellStyle name="Normal 3 29 78" xfId="15553"/>
    <cellStyle name="Normal 3 29 79" xfId="15778"/>
    <cellStyle name="Normal 3 29 8" xfId="1435"/>
    <cellStyle name="Normal 3 29 80" xfId="16002"/>
    <cellStyle name="Normal 3 29 81" xfId="16225"/>
    <cellStyle name="Normal 3 29 82" xfId="16445"/>
    <cellStyle name="Normal 3 29 83" xfId="16659"/>
    <cellStyle name="Normal 3 29 84" xfId="16863"/>
    <cellStyle name="Normal 3 29 85" xfId="17043"/>
    <cellStyle name="Normal 3 29 86" xfId="17195"/>
    <cellStyle name="Normal 3 29 9" xfId="1584"/>
    <cellStyle name="Normal 3 3" xfId="143"/>
    <cellStyle name="Normal 3 3 10" xfId="1735"/>
    <cellStyle name="Normal 3 3 11" xfId="1884"/>
    <cellStyle name="Normal 3 3 12" xfId="2033"/>
    <cellStyle name="Normal 3 3 13" xfId="2182"/>
    <cellStyle name="Normal 3 3 14" xfId="2331"/>
    <cellStyle name="Normal 3 3 15" xfId="2480"/>
    <cellStyle name="Normal 3 3 16" xfId="2629"/>
    <cellStyle name="Normal 3 3 17" xfId="2778"/>
    <cellStyle name="Normal 3 3 18" xfId="2927"/>
    <cellStyle name="Normal 3 3 19" xfId="3075"/>
    <cellStyle name="Normal 3 3 2" xfId="144"/>
    <cellStyle name="Normal 3 3 20" xfId="3224"/>
    <cellStyle name="Normal 3 3 21" xfId="3373"/>
    <cellStyle name="Normal 3 3 22" xfId="3522"/>
    <cellStyle name="Normal 3 3 23" xfId="3670"/>
    <cellStyle name="Normal 3 3 24" xfId="3817"/>
    <cellStyle name="Normal 3 3 25" xfId="3961"/>
    <cellStyle name="Normal 3 3 26" xfId="4099"/>
    <cellStyle name="Normal 3 3 27" xfId="4230"/>
    <cellStyle name="Normal 3 3 28" xfId="4334"/>
    <cellStyle name="Normal 3 3 29" xfId="4392"/>
    <cellStyle name="Normal 3 3 3" xfId="638"/>
    <cellStyle name="Normal 3 3 30" xfId="4707"/>
    <cellStyle name="Normal 3 3 31" xfId="4933"/>
    <cellStyle name="Normal 3 3 32" xfId="5159"/>
    <cellStyle name="Normal 3 3 33" xfId="5385"/>
    <cellStyle name="Normal 3 3 34" xfId="5611"/>
    <cellStyle name="Normal 3 3 35" xfId="5837"/>
    <cellStyle name="Normal 3 3 36" xfId="6063"/>
    <cellStyle name="Normal 3 3 37" xfId="6289"/>
    <cellStyle name="Normal 3 3 38" xfId="6515"/>
    <cellStyle name="Normal 3 3 39" xfId="6741"/>
    <cellStyle name="Normal 3 3 4" xfId="841"/>
    <cellStyle name="Normal 3 3 40" xfId="6967"/>
    <cellStyle name="Normal 3 3 41" xfId="7193"/>
    <cellStyle name="Normal 3 3 42" xfId="7419"/>
    <cellStyle name="Normal 3 3 43" xfId="7645"/>
    <cellStyle name="Normal 3 3 44" xfId="7871"/>
    <cellStyle name="Normal 3 3 45" xfId="8097"/>
    <cellStyle name="Normal 3 3 46" xfId="8323"/>
    <cellStyle name="Normal 3 3 47" xfId="8548"/>
    <cellStyle name="Normal 3 3 48" xfId="8772"/>
    <cellStyle name="Normal 3 3 49" xfId="8995"/>
    <cellStyle name="Normal 3 3 5" xfId="990"/>
    <cellStyle name="Normal 3 3 50" xfId="9215"/>
    <cellStyle name="Normal 3 3 51" xfId="9429"/>
    <cellStyle name="Normal 3 3 52" xfId="9633"/>
    <cellStyle name="Normal 3 3 53" xfId="9812"/>
    <cellStyle name="Normal 3 3 54" xfId="9964"/>
    <cellStyle name="Normal 3 3 55" xfId="10357"/>
    <cellStyle name="Normal 3 3 56" xfId="10583"/>
    <cellStyle name="Normal 3 3 57" xfId="10809"/>
    <cellStyle name="Normal 3 3 58" xfId="11035"/>
    <cellStyle name="Normal 3 3 59" xfId="11261"/>
    <cellStyle name="Normal 3 3 6" xfId="1139"/>
    <cellStyle name="Normal 3 3 60" xfId="11487"/>
    <cellStyle name="Normal 3 3 61" xfId="11713"/>
    <cellStyle name="Normal 3 3 62" xfId="11939"/>
    <cellStyle name="Normal 3 3 63" xfId="12165"/>
    <cellStyle name="Normal 3 3 64" xfId="12391"/>
    <cellStyle name="Normal 3 3 65" xfId="12617"/>
    <cellStyle name="Normal 3 3 66" xfId="12843"/>
    <cellStyle name="Normal 3 3 67" xfId="13069"/>
    <cellStyle name="Normal 3 3 68" xfId="13295"/>
    <cellStyle name="Normal 3 3 69" xfId="13521"/>
    <cellStyle name="Normal 3 3 7" xfId="1288"/>
    <cellStyle name="Normal 3 3 70" xfId="13747"/>
    <cellStyle name="Normal 3 3 71" xfId="13973"/>
    <cellStyle name="Normal 3 3 72" xfId="14199"/>
    <cellStyle name="Normal 3 3 73" xfId="14425"/>
    <cellStyle name="Normal 3 3 74" xfId="14651"/>
    <cellStyle name="Normal 3 3 75" xfId="14877"/>
    <cellStyle name="Normal 3 3 76" xfId="15103"/>
    <cellStyle name="Normal 3 3 77" xfId="15329"/>
    <cellStyle name="Normal 3 3 78" xfId="15555"/>
    <cellStyle name="Normal 3 3 79" xfId="15780"/>
    <cellStyle name="Normal 3 3 8" xfId="1437"/>
    <cellStyle name="Normal 3 3 80" xfId="16004"/>
    <cellStyle name="Normal 3 3 81" xfId="16227"/>
    <cellStyle name="Normal 3 3 82" xfId="16447"/>
    <cellStyle name="Normal 3 3 83" xfId="16661"/>
    <cellStyle name="Normal 3 3 84" xfId="16865"/>
    <cellStyle name="Normal 3 3 85" xfId="17044"/>
    <cellStyle name="Normal 3 3 86" xfId="17196"/>
    <cellStyle name="Normal 3 3 9" xfId="1586"/>
    <cellStyle name="Normal 3 30" xfId="145"/>
    <cellStyle name="Normal 3 30 10" xfId="1737"/>
    <cellStyle name="Normal 3 30 11" xfId="1886"/>
    <cellStyle name="Normal 3 30 12" xfId="2035"/>
    <cellStyle name="Normal 3 30 13" xfId="2184"/>
    <cellStyle name="Normal 3 30 14" xfId="2333"/>
    <cellStyle name="Normal 3 30 15" xfId="2482"/>
    <cellStyle name="Normal 3 30 16" xfId="2631"/>
    <cellStyle name="Normal 3 30 17" xfId="2780"/>
    <cellStyle name="Normal 3 30 18" xfId="2929"/>
    <cellStyle name="Normal 3 30 19" xfId="3077"/>
    <cellStyle name="Normal 3 30 2" xfId="315"/>
    <cellStyle name="Normal 3 30 20" xfId="3226"/>
    <cellStyle name="Normal 3 30 21" xfId="3375"/>
    <cellStyle name="Normal 3 30 22" xfId="3524"/>
    <cellStyle name="Normal 3 30 23" xfId="3672"/>
    <cellStyle name="Normal 3 30 24" xfId="3819"/>
    <cellStyle name="Normal 3 30 25" xfId="3963"/>
    <cellStyle name="Normal 3 30 26" xfId="4101"/>
    <cellStyle name="Normal 3 30 27" xfId="4232"/>
    <cellStyle name="Normal 3 30 28" xfId="4335"/>
    <cellStyle name="Normal 3 30 29" xfId="4393"/>
    <cellStyle name="Normal 3 30 3" xfId="640"/>
    <cellStyle name="Normal 3 30 30" xfId="4709"/>
    <cellStyle name="Normal 3 30 31" xfId="4935"/>
    <cellStyle name="Normal 3 30 32" xfId="5161"/>
    <cellStyle name="Normal 3 30 33" xfId="5387"/>
    <cellStyle name="Normal 3 30 34" xfId="5613"/>
    <cellStyle name="Normal 3 30 35" xfId="5839"/>
    <cellStyle name="Normal 3 30 36" xfId="6065"/>
    <cellStyle name="Normal 3 30 37" xfId="6291"/>
    <cellStyle name="Normal 3 30 38" xfId="6517"/>
    <cellStyle name="Normal 3 30 39" xfId="6743"/>
    <cellStyle name="Normal 3 30 4" xfId="843"/>
    <cellStyle name="Normal 3 30 40" xfId="6969"/>
    <cellStyle name="Normal 3 30 41" xfId="7195"/>
    <cellStyle name="Normal 3 30 42" xfId="7421"/>
    <cellStyle name="Normal 3 30 43" xfId="7647"/>
    <cellStyle name="Normal 3 30 44" xfId="7873"/>
    <cellStyle name="Normal 3 30 45" xfId="8099"/>
    <cellStyle name="Normal 3 30 46" xfId="8325"/>
    <cellStyle name="Normal 3 30 47" xfId="8550"/>
    <cellStyle name="Normal 3 30 48" xfId="8774"/>
    <cellStyle name="Normal 3 30 49" xfId="8997"/>
    <cellStyle name="Normal 3 30 5" xfId="992"/>
    <cellStyle name="Normal 3 30 50" xfId="9217"/>
    <cellStyle name="Normal 3 30 51" xfId="9431"/>
    <cellStyle name="Normal 3 30 52" xfId="9634"/>
    <cellStyle name="Normal 3 30 53" xfId="9813"/>
    <cellStyle name="Normal 3 30 54" xfId="9965"/>
    <cellStyle name="Normal 3 30 55" xfId="10359"/>
    <cellStyle name="Normal 3 30 56" xfId="10585"/>
    <cellStyle name="Normal 3 30 57" xfId="10811"/>
    <cellStyle name="Normal 3 30 58" xfId="11037"/>
    <cellStyle name="Normal 3 30 59" xfId="11263"/>
    <cellStyle name="Normal 3 30 6" xfId="1141"/>
    <cellStyle name="Normal 3 30 60" xfId="11489"/>
    <cellStyle name="Normal 3 30 61" xfId="11715"/>
    <cellStyle name="Normal 3 30 62" xfId="11941"/>
    <cellStyle name="Normal 3 30 63" xfId="12167"/>
    <cellStyle name="Normal 3 30 64" xfId="12393"/>
    <cellStyle name="Normal 3 30 65" xfId="12619"/>
    <cellStyle name="Normal 3 30 66" xfId="12845"/>
    <cellStyle name="Normal 3 30 67" xfId="13071"/>
    <cellStyle name="Normal 3 30 68" xfId="13297"/>
    <cellStyle name="Normal 3 30 69" xfId="13523"/>
    <cellStyle name="Normal 3 30 7" xfId="1290"/>
    <cellStyle name="Normal 3 30 70" xfId="13749"/>
    <cellStyle name="Normal 3 30 71" xfId="13975"/>
    <cellStyle name="Normal 3 30 72" xfId="14201"/>
    <cellStyle name="Normal 3 30 73" xfId="14427"/>
    <cellStyle name="Normal 3 30 74" xfId="14653"/>
    <cellStyle name="Normal 3 30 75" xfId="14879"/>
    <cellStyle name="Normal 3 30 76" xfId="15105"/>
    <cellStyle name="Normal 3 30 77" xfId="15331"/>
    <cellStyle name="Normal 3 30 78" xfId="15557"/>
    <cellStyle name="Normal 3 30 79" xfId="15782"/>
    <cellStyle name="Normal 3 30 8" xfId="1439"/>
    <cellStyle name="Normal 3 30 80" xfId="16006"/>
    <cellStyle name="Normal 3 30 81" xfId="16229"/>
    <cellStyle name="Normal 3 30 82" xfId="16449"/>
    <cellStyle name="Normal 3 30 83" xfId="16663"/>
    <cellStyle name="Normal 3 30 84" xfId="16866"/>
    <cellStyle name="Normal 3 30 85" xfId="17045"/>
    <cellStyle name="Normal 3 30 86" xfId="17197"/>
    <cellStyle name="Normal 3 30 9" xfId="1588"/>
    <cellStyle name="Normal 3 4" xfId="146"/>
    <cellStyle name="Normal 3 4 10" xfId="1739"/>
    <cellStyle name="Normal 3 4 11" xfId="1888"/>
    <cellStyle name="Normal 3 4 12" xfId="2037"/>
    <cellStyle name="Normal 3 4 13" xfId="2186"/>
    <cellStyle name="Normal 3 4 14" xfId="2335"/>
    <cellStyle name="Normal 3 4 15" xfId="2484"/>
    <cellStyle name="Normal 3 4 16" xfId="2633"/>
    <cellStyle name="Normal 3 4 17" xfId="2782"/>
    <cellStyle name="Normal 3 4 18" xfId="2931"/>
    <cellStyle name="Normal 3 4 19" xfId="3079"/>
    <cellStyle name="Normal 3 4 2" xfId="147"/>
    <cellStyle name="Normal 3 4 20" xfId="3228"/>
    <cellStyle name="Normal 3 4 21" xfId="3377"/>
    <cellStyle name="Normal 3 4 22" xfId="3526"/>
    <cellStyle name="Normal 3 4 23" xfId="3674"/>
    <cellStyle name="Normal 3 4 24" xfId="3821"/>
    <cellStyle name="Normal 3 4 25" xfId="3965"/>
    <cellStyle name="Normal 3 4 26" xfId="4103"/>
    <cellStyle name="Normal 3 4 27" xfId="4234"/>
    <cellStyle name="Normal 3 4 28" xfId="4337"/>
    <cellStyle name="Normal 3 4 29" xfId="4394"/>
    <cellStyle name="Normal 3 4 3" xfId="642"/>
    <cellStyle name="Normal 3 4 30" xfId="4711"/>
    <cellStyle name="Normal 3 4 31" xfId="4937"/>
    <cellStyle name="Normal 3 4 32" xfId="5163"/>
    <cellStyle name="Normal 3 4 33" xfId="5389"/>
    <cellStyle name="Normal 3 4 34" xfId="5615"/>
    <cellStyle name="Normal 3 4 35" xfId="5841"/>
    <cellStyle name="Normal 3 4 36" xfId="6067"/>
    <cellStyle name="Normal 3 4 37" xfId="6293"/>
    <cellStyle name="Normal 3 4 38" xfId="6519"/>
    <cellStyle name="Normal 3 4 39" xfId="6745"/>
    <cellStyle name="Normal 3 4 4" xfId="845"/>
    <cellStyle name="Normal 3 4 40" xfId="6971"/>
    <cellStyle name="Normal 3 4 41" xfId="7197"/>
    <cellStyle name="Normal 3 4 42" xfId="7423"/>
    <cellStyle name="Normal 3 4 43" xfId="7649"/>
    <cellStyle name="Normal 3 4 44" xfId="7875"/>
    <cellStyle name="Normal 3 4 45" xfId="8101"/>
    <cellStyle name="Normal 3 4 46" xfId="8327"/>
    <cellStyle name="Normal 3 4 47" xfId="8552"/>
    <cellStyle name="Normal 3 4 48" xfId="8776"/>
    <cellStyle name="Normal 3 4 49" xfId="8999"/>
    <cellStyle name="Normal 3 4 5" xfId="994"/>
    <cellStyle name="Normal 3 4 50" xfId="9219"/>
    <cellStyle name="Normal 3 4 51" xfId="9433"/>
    <cellStyle name="Normal 3 4 52" xfId="9636"/>
    <cellStyle name="Normal 3 4 53" xfId="9814"/>
    <cellStyle name="Normal 3 4 54" xfId="9966"/>
    <cellStyle name="Normal 3 4 55" xfId="10361"/>
    <cellStyle name="Normal 3 4 56" xfId="10587"/>
    <cellStyle name="Normal 3 4 57" xfId="10813"/>
    <cellStyle name="Normal 3 4 58" xfId="11039"/>
    <cellStyle name="Normal 3 4 59" xfId="11265"/>
    <cellStyle name="Normal 3 4 6" xfId="1143"/>
    <cellStyle name="Normal 3 4 60" xfId="11491"/>
    <cellStyle name="Normal 3 4 61" xfId="11717"/>
    <cellStyle name="Normal 3 4 62" xfId="11943"/>
    <cellStyle name="Normal 3 4 63" xfId="12169"/>
    <cellStyle name="Normal 3 4 64" xfId="12395"/>
    <cellStyle name="Normal 3 4 65" xfId="12621"/>
    <cellStyle name="Normal 3 4 66" xfId="12847"/>
    <cellStyle name="Normal 3 4 67" xfId="13073"/>
    <cellStyle name="Normal 3 4 68" xfId="13299"/>
    <cellStyle name="Normal 3 4 69" xfId="13525"/>
    <cellStyle name="Normal 3 4 7" xfId="1292"/>
    <cellStyle name="Normal 3 4 70" xfId="13751"/>
    <cellStyle name="Normal 3 4 71" xfId="13977"/>
    <cellStyle name="Normal 3 4 72" xfId="14203"/>
    <cellStyle name="Normal 3 4 73" xfId="14429"/>
    <cellStyle name="Normal 3 4 74" xfId="14655"/>
    <cellStyle name="Normal 3 4 75" xfId="14881"/>
    <cellStyle name="Normal 3 4 76" xfId="15107"/>
    <cellStyle name="Normal 3 4 77" xfId="15333"/>
    <cellStyle name="Normal 3 4 78" xfId="15559"/>
    <cellStyle name="Normal 3 4 79" xfId="15784"/>
    <cellStyle name="Normal 3 4 8" xfId="1441"/>
    <cellStyle name="Normal 3 4 80" xfId="16008"/>
    <cellStyle name="Normal 3 4 81" xfId="16231"/>
    <cellStyle name="Normal 3 4 82" xfId="16451"/>
    <cellStyle name="Normal 3 4 83" xfId="16665"/>
    <cellStyle name="Normal 3 4 84" xfId="16868"/>
    <cellStyle name="Normal 3 4 85" xfId="17046"/>
    <cellStyle name="Normal 3 4 86" xfId="17198"/>
    <cellStyle name="Normal 3 4 9" xfId="1590"/>
    <cellStyle name="Normal 3 5" xfId="148"/>
    <cellStyle name="Normal 3 5 10" xfId="1741"/>
    <cellStyle name="Normal 3 5 11" xfId="1890"/>
    <cellStyle name="Normal 3 5 12" xfId="2039"/>
    <cellStyle name="Normal 3 5 13" xfId="2188"/>
    <cellStyle name="Normal 3 5 14" xfId="2337"/>
    <cellStyle name="Normal 3 5 15" xfId="2486"/>
    <cellStyle name="Normal 3 5 16" xfId="2635"/>
    <cellStyle name="Normal 3 5 17" xfId="2784"/>
    <cellStyle name="Normal 3 5 18" xfId="2933"/>
    <cellStyle name="Normal 3 5 19" xfId="3081"/>
    <cellStyle name="Normal 3 5 2" xfId="316"/>
    <cellStyle name="Normal 3 5 20" xfId="3230"/>
    <cellStyle name="Normal 3 5 21" xfId="3379"/>
    <cellStyle name="Normal 3 5 22" xfId="3528"/>
    <cellStyle name="Normal 3 5 23" xfId="3676"/>
    <cellStyle name="Normal 3 5 24" xfId="3823"/>
    <cellStyle name="Normal 3 5 25" xfId="3967"/>
    <cellStyle name="Normal 3 5 26" xfId="4105"/>
    <cellStyle name="Normal 3 5 27" xfId="4236"/>
    <cellStyle name="Normal 3 5 28" xfId="4338"/>
    <cellStyle name="Normal 3 5 29" xfId="4395"/>
    <cellStyle name="Normal 3 5 3" xfId="644"/>
    <cellStyle name="Normal 3 5 30" xfId="4713"/>
    <cellStyle name="Normal 3 5 31" xfId="4939"/>
    <cellStyle name="Normal 3 5 32" xfId="5165"/>
    <cellStyle name="Normal 3 5 33" xfId="5391"/>
    <cellStyle name="Normal 3 5 34" xfId="5617"/>
    <cellStyle name="Normal 3 5 35" xfId="5843"/>
    <cellStyle name="Normal 3 5 36" xfId="6069"/>
    <cellStyle name="Normal 3 5 37" xfId="6295"/>
    <cellStyle name="Normal 3 5 38" xfId="6521"/>
    <cellStyle name="Normal 3 5 39" xfId="6747"/>
    <cellStyle name="Normal 3 5 4" xfId="847"/>
    <cellStyle name="Normal 3 5 40" xfId="6973"/>
    <cellStyle name="Normal 3 5 41" xfId="7199"/>
    <cellStyle name="Normal 3 5 42" xfId="7425"/>
    <cellStyle name="Normal 3 5 43" xfId="7651"/>
    <cellStyle name="Normal 3 5 44" xfId="7877"/>
    <cellStyle name="Normal 3 5 45" xfId="8103"/>
    <cellStyle name="Normal 3 5 46" xfId="8329"/>
    <cellStyle name="Normal 3 5 47" xfId="8554"/>
    <cellStyle name="Normal 3 5 48" xfId="8778"/>
    <cellStyle name="Normal 3 5 49" xfId="9001"/>
    <cellStyle name="Normal 3 5 5" xfId="996"/>
    <cellStyle name="Normal 3 5 50" xfId="9220"/>
    <cellStyle name="Normal 3 5 51" xfId="9434"/>
    <cellStyle name="Normal 3 5 52" xfId="9637"/>
    <cellStyle name="Normal 3 5 53" xfId="9815"/>
    <cellStyle name="Normal 3 5 54" xfId="9967"/>
    <cellStyle name="Normal 3 5 55" xfId="10363"/>
    <cellStyle name="Normal 3 5 56" xfId="10589"/>
    <cellStyle name="Normal 3 5 57" xfId="10815"/>
    <cellStyle name="Normal 3 5 58" xfId="11041"/>
    <cellStyle name="Normal 3 5 59" xfId="11267"/>
    <cellStyle name="Normal 3 5 6" xfId="1145"/>
    <cellStyle name="Normal 3 5 60" xfId="11493"/>
    <cellStyle name="Normal 3 5 61" xfId="11719"/>
    <cellStyle name="Normal 3 5 62" xfId="11945"/>
    <cellStyle name="Normal 3 5 63" xfId="12171"/>
    <cellStyle name="Normal 3 5 64" xfId="12397"/>
    <cellStyle name="Normal 3 5 65" xfId="12623"/>
    <cellStyle name="Normal 3 5 66" xfId="12849"/>
    <cellStyle name="Normal 3 5 67" xfId="13075"/>
    <cellStyle name="Normal 3 5 68" xfId="13301"/>
    <cellStyle name="Normal 3 5 69" xfId="13527"/>
    <cellStyle name="Normal 3 5 7" xfId="1294"/>
    <cellStyle name="Normal 3 5 70" xfId="13753"/>
    <cellStyle name="Normal 3 5 71" xfId="13979"/>
    <cellStyle name="Normal 3 5 72" xfId="14205"/>
    <cellStyle name="Normal 3 5 73" xfId="14431"/>
    <cellStyle name="Normal 3 5 74" xfId="14657"/>
    <cellStyle name="Normal 3 5 75" xfId="14883"/>
    <cellStyle name="Normal 3 5 76" xfId="15109"/>
    <cellStyle name="Normal 3 5 77" xfId="15335"/>
    <cellStyle name="Normal 3 5 78" xfId="15561"/>
    <cellStyle name="Normal 3 5 79" xfId="15786"/>
    <cellStyle name="Normal 3 5 8" xfId="1443"/>
    <cellStyle name="Normal 3 5 80" xfId="16010"/>
    <cellStyle name="Normal 3 5 81" xfId="16233"/>
    <cellStyle name="Normal 3 5 82" xfId="16452"/>
    <cellStyle name="Normal 3 5 83" xfId="16666"/>
    <cellStyle name="Normal 3 5 84" xfId="16869"/>
    <cellStyle name="Normal 3 5 85" xfId="17047"/>
    <cellStyle name="Normal 3 5 86" xfId="17199"/>
    <cellStyle name="Normal 3 5 9" xfId="1592"/>
    <cellStyle name="Normal 3 6" xfId="149"/>
    <cellStyle name="Normal 3 6 10" xfId="1743"/>
    <cellStyle name="Normal 3 6 11" xfId="1892"/>
    <cellStyle name="Normal 3 6 12" xfId="2041"/>
    <cellStyle name="Normal 3 6 13" xfId="2190"/>
    <cellStyle name="Normal 3 6 14" xfId="2339"/>
    <cellStyle name="Normal 3 6 15" xfId="2488"/>
    <cellStyle name="Normal 3 6 16" xfId="2637"/>
    <cellStyle name="Normal 3 6 17" xfId="2786"/>
    <cellStyle name="Normal 3 6 18" xfId="2935"/>
    <cellStyle name="Normal 3 6 19" xfId="3083"/>
    <cellStyle name="Normal 3 6 2" xfId="317"/>
    <cellStyle name="Normal 3 6 20" xfId="3232"/>
    <cellStyle name="Normal 3 6 21" xfId="3381"/>
    <cellStyle name="Normal 3 6 22" xfId="3530"/>
    <cellStyle name="Normal 3 6 23" xfId="3678"/>
    <cellStyle name="Normal 3 6 24" xfId="3825"/>
    <cellStyle name="Normal 3 6 25" xfId="3969"/>
    <cellStyle name="Normal 3 6 26" xfId="4107"/>
    <cellStyle name="Normal 3 6 27" xfId="4238"/>
    <cellStyle name="Normal 3 6 28" xfId="4340"/>
    <cellStyle name="Normal 3 6 29" xfId="4396"/>
    <cellStyle name="Normal 3 6 3" xfId="646"/>
    <cellStyle name="Normal 3 6 30" xfId="4715"/>
    <cellStyle name="Normal 3 6 31" xfId="4941"/>
    <cellStyle name="Normal 3 6 32" xfId="5167"/>
    <cellStyle name="Normal 3 6 33" xfId="5393"/>
    <cellStyle name="Normal 3 6 34" xfId="5619"/>
    <cellStyle name="Normal 3 6 35" xfId="5845"/>
    <cellStyle name="Normal 3 6 36" xfId="6071"/>
    <cellStyle name="Normal 3 6 37" xfId="6297"/>
    <cellStyle name="Normal 3 6 38" xfId="6523"/>
    <cellStyle name="Normal 3 6 39" xfId="6749"/>
    <cellStyle name="Normal 3 6 4" xfId="849"/>
    <cellStyle name="Normal 3 6 40" xfId="6975"/>
    <cellStyle name="Normal 3 6 41" xfId="7201"/>
    <cellStyle name="Normal 3 6 42" xfId="7427"/>
    <cellStyle name="Normal 3 6 43" xfId="7653"/>
    <cellStyle name="Normal 3 6 44" xfId="7879"/>
    <cellStyle name="Normal 3 6 45" xfId="8105"/>
    <cellStyle name="Normal 3 6 46" xfId="8331"/>
    <cellStyle name="Normal 3 6 47" xfId="8556"/>
    <cellStyle name="Normal 3 6 48" xfId="8780"/>
    <cellStyle name="Normal 3 6 49" xfId="9003"/>
    <cellStyle name="Normal 3 6 5" xfId="998"/>
    <cellStyle name="Normal 3 6 50" xfId="9222"/>
    <cellStyle name="Normal 3 6 51" xfId="9436"/>
    <cellStyle name="Normal 3 6 52" xfId="9639"/>
    <cellStyle name="Normal 3 6 53" xfId="9816"/>
    <cellStyle name="Normal 3 6 54" xfId="9968"/>
    <cellStyle name="Normal 3 6 55" xfId="10365"/>
    <cellStyle name="Normal 3 6 56" xfId="10591"/>
    <cellStyle name="Normal 3 6 57" xfId="10817"/>
    <cellStyle name="Normal 3 6 58" xfId="11043"/>
    <cellStyle name="Normal 3 6 59" xfId="11269"/>
    <cellStyle name="Normal 3 6 6" xfId="1147"/>
    <cellStyle name="Normal 3 6 60" xfId="11495"/>
    <cellStyle name="Normal 3 6 61" xfId="11721"/>
    <cellStyle name="Normal 3 6 62" xfId="11947"/>
    <cellStyle name="Normal 3 6 63" xfId="12173"/>
    <cellStyle name="Normal 3 6 64" xfId="12399"/>
    <cellStyle name="Normal 3 6 65" xfId="12625"/>
    <cellStyle name="Normal 3 6 66" xfId="12851"/>
    <cellStyle name="Normal 3 6 67" xfId="13077"/>
    <cellStyle name="Normal 3 6 68" xfId="13303"/>
    <cellStyle name="Normal 3 6 69" xfId="13529"/>
    <cellStyle name="Normal 3 6 7" xfId="1296"/>
    <cellStyle name="Normal 3 6 70" xfId="13755"/>
    <cellStyle name="Normal 3 6 71" xfId="13981"/>
    <cellStyle name="Normal 3 6 72" xfId="14207"/>
    <cellStyle name="Normal 3 6 73" xfId="14433"/>
    <cellStyle name="Normal 3 6 74" xfId="14659"/>
    <cellStyle name="Normal 3 6 75" xfId="14885"/>
    <cellStyle name="Normal 3 6 76" xfId="15111"/>
    <cellStyle name="Normal 3 6 77" xfId="15337"/>
    <cellStyle name="Normal 3 6 78" xfId="15563"/>
    <cellStyle name="Normal 3 6 79" xfId="15788"/>
    <cellStyle name="Normal 3 6 8" xfId="1445"/>
    <cellStyle name="Normal 3 6 80" xfId="16012"/>
    <cellStyle name="Normal 3 6 81" xfId="16235"/>
    <cellStyle name="Normal 3 6 82" xfId="16454"/>
    <cellStyle name="Normal 3 6 83" xfId="16668"/>
    <cellStyle name="Normal 3 6 84" xfId="16871"/>
    <cellStyle name="Normal 3 6 85" xfId="17048"/>
    <cellStyle name="Normal 3 6 86" xfId="17200"/>
    <cellStyle name="Normal 3 6 9" xfId="1594"/>
    <cellStyle name="Normal 3 7" xfId="150"/>
    <cellStyle name="Normal 3 7 10" xfId="1745"/>
    <cellStyle name="Normal 3 7 11" xfId="1894"/>
    <cellStyle name="Normal 3 7 12" xfId="2043"/>
    <cellStyle name="Normal 3 7 13" xfId="2192"/>
    <cellStyle name="Normal 3 7 14" xfId="2341"/>
    <cellStyle name="Normal 3 7 15" xfId="2490"/>
    <cellStyle name="Normal 3 7 16" xfId="2639"/>
    <cellStyle name="Normal 3 7 17" xfId="2788"/>
    <cellStyle name="Normal 3 7 18" xfId="2937"/>
    <cellStyle name="Normal 3 7 19" xfId="3085"/>
    <cellStyle name="Normal 3 7 2" xfId="318"/>
    <cellStyle name="Normal 3 7 20" xfId="3234"/>
    <cellStyle name="Normal 3 7 21" xfId="3383"/>
    <cellStyle name="Normal 3 7 22" xfId="3532"/>
    <cellStyle name="Normal 3 7 23" xfId="3680"/>
    <cellStyle name="Normal 3 7 24" xfId="3827"/>
    <cellStyle name="Normal 3 7 25" xfId="3971"/>
    <cellStyle name="Normal 3 7 26" xfId="4109"/>
    <cellStyle name="Normal 3 7 27" xfId="4240"/>
    <cellStyle name="Normal 3 7 28" xfId="4341"/>
    <cellStyle name="Normal 3 7 29" xfId="4397"/>
    <cellStyle name="Normal 3 7 3" xfId="648"/>
    <cellStyle name="Normal 3 7 30" xfId="4717"/>
    <cellStyle name="Normal 3 7 31" xfId="4943"/>
    <cellStyle name="Normal 3 7 32" xfId="5169"/>
    <cellStyle name="Normal 3 7 33" xfId="5395"/>
    <cellStyle name="Normal 3 7 34" xfId="5621"/>
    <cellStyle name="Normal 3 7 35" xfId="5847"/>
    <cellStyle name="Normal 3 7 36" xfId="6073"/>
    <cellStyle name="Normal 3 7 37" xfId="6299"/>
    <cellStyle name="Normal 3 7 38" xfId="6525"/>
    <cellStyle name="Normal 3 7 39" xfId="6751"/>
    <cellStyle name="Normal 3 7 4" xfId="851"/>
    <cellStyle name="Normal 3 7 40" xfId="6977"/>
    <cellStyle name="Normal 3 7 41" xfId="7203"/>
    <cellStyle name="Normal 3 7 42" xfId="7429"/>
    <cellStyle name="Normal 3 7 43" xfId="7655"/>
    <cellStyle name="Normal 3 7 44" xfId="7881"/>
    <cellStyle name="Normal 3 7 45" xfId="8107"/>
    <cellStyle name="Normal 3 7 46" xfId="8333"/>
    <cellStyle name="Normal 3 7 47" xfId="8558"/>
    <cellStyle name="Normal 3 7 48" xfId="8782"/>
    <cellStyle name="Normal 3 7 49" xfId="9005"/>
    <cellStyle name="Normal 3 7 5" xfId="1000"/>
    <cellStyle name="Normal 3 7 50" xfId="9224"/>
    <cellStyle name="Normal 3 7 51" xfId="9438"/>
    <cellStyle name="Normal 3 7 52" xfId="9640"/>
    <cellStyle name="Normal 3 7 53" xfId="9817"/>
    <cellStyle name="Normal 3 7 54" xfId="9969"/>
    <cellStyle name="Normal 3 7 55" xfId="10367"/>
    <cellStyle name="Normal 3 7 56" xfId="10593"/>
    <cellStyle name="Normal 3 7 57" xfId="10819"/>
    <cellStyle name="Normal 3 7 58" xfId="11045"/>
    <cellStyle name="Normal 3 7 59" xfId="11271"/>
    <cellStyle name="Normal 3 7 6" xfId="1149"/>
    <cellStyle name="Normal 3 7 60" xfId="11497"/>
    <cellStyle name="Normal 3 7 61" xfId="11723"/>
    <cellStyle name="Normal 3 7 62" xfId="11949"/>
    <cellStyle name="Normal 3 7 63" xfId="12175"/>
    <cellStyle name="Normal 3 7 64" xfId="12401"/>
    <cellStyle name="Normal 3 7 65" xfId="12627"/>
    <cellStyle name="Normal 3 7 66" xfId="12853"/>
    <cellStyle name="Normal 3 7 67" xfId="13079"/>
    <cellStyle name="Normal 3 7 68" xfId="13305"/>
    <cellStyle name="Normal 3 7 69" xfId="13531"/>
    <cellStyle name="Normal 3 7 7" xfId="1298"/>
    <cellStyle name="Normal 3 7 70" xfId="13757"/>
    <cellStyle name="Normal 3 7 71" xfId="13983"/>
    <cellStyle name="Normal 3 7 72" xfId="14209"/>
    <cellStyle name="Normal 3 7 73" xfId="14435"/>
    <cellStyle name="Normal 3 7 74" xfId="14661"/>
    <cellStyle name="Normal 3 7 75" xfId="14887"/>
    <cellStyle name="Normal 3 7 76" xfId="15113"/>
    <cellStyle name="Normal 3 7 77" xfId="15339"/>
    <cellStyle name="Normal 3 7 78" xfId="15565"/>
    <cellStyle name="Normal 3 7 79" xfId="15790"/>
    <cellStyle name="Normal 3 7 8" xfId="1447"/>
    <cellStyle name="Normal 3 7 80" xfId="16014"/>
    <cellStyle name="Normal 3 7 81" xfId="16237"/>
    <cellStyle name="Normal 3 7 82" xfId="16456"/>
    <cellStyle name="Normal 3 7 83" xfId="16670"/>
    <cellStyle name="Normal 3 7 84" xfId="16872"/>
    <cellStyle name="Normal 3 7 85" xfId="17049"/>
    <cellStyle name="Normal 3 7 86" xfId="17201"/>
    <cellStyle name="Normal 3 7 9" xfId="1596"/>
    <cellStyle name="Normal 3 8" xfId="151"/>
    <cellStyle name="Normal 3 8 10" xfId="1747"/>
    <cellStyle name="Normal 3 8 11" xfId="1896"/>
    <cellStyle name="Normal 3 8 12" xfId="2045"/>
    <cellStyle name="Normal 3 8 13" xfId="2194"/>
    <cellStyle name="Normal 3 8 14" xfId="2343"/>
    <cellStyle name="Normal 3 8 15" xfId="2492"/>
    <cellStyle name="Normal 3 8 16" xfId="2641"/>
    <cellStyle name="Normal 3 8 17" xfId="2790"/>
    <cellStyle name="Normal 3 8 18" xfId="2939"/>
    <cellStyle name="Normal 3 8 19" xfId="3087"/>
    <cellStyle name="Normal 3 8 2" xfId="319"/>
    <cellStyle name="Normal 3 8 20" xfId="3236"/>
    <cellStyle name="Normal 3 8 21" xfId="3385"/>
    <cellStyle name="Normal 3 8 22" xfId="3534"/>
    <cellStyle name="Normal 3 8 23" xfId="3682"/>
    <cellStyle name="Normal 3 8 24" xfId="3829"/>
    <cellStyle name="Normal 3 8 25" xfId="3973"/>
    <cellStyle name="Normal 3 8 26" xfId="4111"/>
    <cellStyle name="Normal 3 8 27" xfId="4242"/>
    <cellStyle name="Normal 3 8 28" xfId="4343"/>
    <cellStyle name="Normal 3 8 29" xfId="4398"/>
    <cellStyle name="Normal 3 8 3" xfId="650"/>
    <cellStyle name="Normal 3 8 30" xfId="4719"/>
    <cellStyle name="Normal 3 8 31" xfId="4945"/>
    <cellStyle name="Normal 3 8 32" xfId="5171"/>
    <cellStyle name="Normal 3 8 33" xfId="5397"/>
    <cellStyle name="Normal 3 8 34" xfId="5623"/>
    <cellStyle name="Normal 3 8 35" xfId="5849"/>
    <cellStyle name="Normal 3 8 36" xfId="6075"/>
    <cellStyle name="Normal 3 8 37" xfId="6301"/>
    <cellStyle name="Normal 3 8 38" xfId="6527"/>
    <cellStyle name="Normal 3 8 39" xfId="6753"/>
    <cellStyle name="Normal 3 8 4" xfId="853"/>
    <cellStyle name="Normal 3 8 40" xfId="6979"/>
    <cellStyle name="Normal 3 8 41" xfId="7205"/>
    <cellStyle name="Normal 3 8 42" xfId="7431"/>
    <cellStyle name="Normal 3 8 43" xfId="7657"/>
    <cellStyle name="Normal 3 8 44" xfId="7883"/>
    <cellStyle name="Normal 3 8 45" xfId="8109"/>
    <cellStyle name="Normal 3 8 46" xfId="8335"/>
    <cellStyle name="Normal 3 8 47" xfId="8560"/>
    <cellStyle name="Normal 3 8 48" xfId="8784"/>
    <cellStyle name="Normal 3 8 49" xfId="9007"/>
    <cellStyle name="Normal 3 8 5" xfId="1002"/>
    <cellStyle name="Normal 3 8 50" xfId="9226"/>
    <cellStyle name="Normal 3 8 51" xfId="9440"/>
    <cellStyle name="Normal 3 8 52" xfId="9642"/>
    <cellStyle name="Normal 3 8 53" xfId="9818"/>
    <cellStyle name="Normal 3 8 54" xfId="9970"/>
    <cellStyle name="Normal 3 8 55" xfId="10369"/>
    <cellStyle name="Normal 3 8 56" xfId="10595"/>
    <cellStyle name="Normal 3 8 57" xfId="10821"/>
    <cellStyle name="Normal 3 8 58" xfId="11047"/>
    <cellStyle name="Normal 3 8 59" xfId="11273"/>
    <cellStyle name="Normal 3 8 6" xfId="1151"/>
    <cellStyle name="Normal 3 8 60" xfId="11499"/>
    <cellStyle name="Normal 3 8 61" xfId="11725"/>
    <cellStyle name="Normal 3 8 62" xfId="11951"/>
    <cellStyle name="Normal 3 8 63" xfId="12177"/>
    <cellStyle name="Normal 3 8 64" xfId="12403"/>
    <cellStyle name="Normal 3 8 65" xfId="12629"/>
    <cellStyle name="Normal 3 8 66" xfId="12855"/>
    <cellStyle name="Normal 3 8 67" xfId="13081"/>
    <cellStyle name="Normal 3 8 68" xfId="13307"/>
    <cellStyle name="Normal 3 8 69" xfId="13533"/>
    <cellStyle name="Normal 3 8 7" xfId="1300"/>
    <cellStyle name="Normal 3 8 70" xfId="13759"/>
    <cellStyle name="Normal 3 8 71" xfId="13985"/>
    <cellStyle name="Normal 3 8 72" xfId="14211"/>
    <cellStyle name="Normal 3 8 73" xfId="14437"/>
    <cellStyle name="Normal 3 8 74" xfId="14663"/>
    <cellStyle name="Normal 3 8 75" xfId="14889"/>
    <cellStyle name="Normal 3 8 76" xfId="15115"/>
    <cellStyle name="Normal 3 8 77" xfId="15341"/>
    <cellStyle name="Normal 3 8 78" xfId="15567"/>
    <cellStyle name="Normal 3 8 79" xfId="15792"/>
    <cellStyle name="Normal 3 8 8" xfId="1449"/>
    <cellStyle name="Normal 3 8 80" xfId="16016"/>
    <cellStyle name="Normal 3 8 81" xfId="16239"/>
    <cellStyle name="Normal 3 8 82" xfId="16458"/>
    <cellStyle name="Normal 3 8 83" xfId="16672"/>
    <cellStyle name="Normal 3 8 84" xfId="16874"/>
    <cellStyle name="Normal 3 8 85" xfId="17050"/>
    <cellStyle name="Normal 3 8 86" xfId="17202"/>
    <cellStyle name="Normal 3 8 9" xfId="1598"/>
    <cellStyle name="Normal 3 9" xfId="152"/>
    <cellStyle name="Normal 3 9 10" xfId="1749"/>
    <cellStyle name="Normal 3 9 11" xfId="1898"/>
    <cellStyle name="Normal 3 9 12" xfId="2047"/>
    <cellStyle name="Normal 3 9 13" xfId="2196"/>
    <cellStyle name="Normal 3 9 14" xfId="2345"/>
    <cellStyle name="Normal 3 9 15" xfId="2494"/>
    <cellStyle name="Normal 3 9 16" xfId="2643"/>
    <cellStyle name="Normal 3 9 17" xfId="2792"/>
    <cellStyle name="Normal 3 9 18" xfId="2941"/>
    <cellStyle name="Normal 3 9 19" xfId="3089"/>
    <cellStyle name="Normal 3 9 2" xfId="320"/>
    <cellStyle name="Normal 3 9 20" xfId="3238"/>
    <cellStyle name="Normal 3 9 21" xfId="3387"/>
    <cellStyle name="Normal 3 9 22" xfId="3536"/>
    <cellStyle name="Normal 3 9 23" xfId="3684"/>
    <cellStyle name="Normal 3 9 24" xfId="3831"/>
    <cellStyle name="Normal 3 9 25" xfId="3975"/>
    <cellStyle name="Normal 3 9 26" xfId="4113"/>
    <cellStyle name="Normal 3 9 27" xfId="4244"/>
    <cellStyle name="Normal 3 9 28" xfId="4344"/>
    <cellStyle name="Normal 3 9 29" xfId="4399"/>
    <cellStyle name="Normal 3 9 3" xfId="652"/>
    <cellStyle name="Normal 3 9 30" xfId="4721"/>
    <cellStyle name="Normal 3 9 31" xfId="4947"/>
    <cellStyle name="Normal 3 9 32" xfId="5173"/>
    <cellStyle name="Normal 3 9 33" xfId="5399"/>
    <cellStyle name="Normal 3 9 34" xfId="5625"/>
    <cellStyle name="Normal 3 9 35" xfId="5851"/>
    <cellStyle name="Normal 3 9 36" xfId="6077"/>
    <cellStyle name="Normal 3 9 37" xfId="6303"/>
    <cellStyle name="Normal 3 9 38" xfId="6529"/>
    <cellStyle name="Normal 3 9 39" xfId="6755"/>
    <cellStyle name="Normal 3 9 4" xfId="855"/>
    <cellStyle name="Normal 3 9 40" xfId="6981"/>
    <cellStyle name="Normal 3 9 41" xfId="7207"/>
    <cellStyle name="Normal 3 9 42" xfId="7433"/>
    <cellStyle name="Normal 3 9 43" xfId="7659"/>
    <cellStyle name="Normal 3 9 44" xfId="7885"/>
    <cellStyle name="Normal 3 9 45" xfId="8111"/>
    <cellStyle name="Normal 3 9 46" xfId="8337"/>
    <cellStyle name="Normal 3 9 47" xfId="8562"/>
    <cellStyle name="Normal 3 9 48" xfId="8786"/>
    <cellStyle name="Normal 3 9 49" xfId="9009"/>
    <cellStyle name="Normal 3 9 5" xfId="1004"/>
    <cellStyle name="Normal 3 9 50" xfId="9228"/>
    <cellStyle name="Normal 3 9 51" xfId="9441"/>
    <cellStyle name="Normal 3 9 52" xfId="9643"/>
    <cellStyle name="Normal 3 9 53" xfId="9819"/>
    <cellStyle name="Normal 3 9 54" xfId="9971"/>
    <cellStyle name="Normal 3 9 55" xfId="10371"/>
    <cellStyle name="Normal 3 9 56" xfId="10597"/>
    <cellStyle name="Normal 3 9 57" xfId="10823"/>
    <cellStyle name="Normal 3 9 58" xfId="11049"/>
    <cellStyle name="Normal 3 9 59" xfId="11275"/>
    <cellStyle name="Normal 3 9 6" xfId="1153"/>
    <cellStyle name="Normal 3 9 60" xfId="11501"/>
    <cellStyle name="Normal 3 9 61" xfId="11727"/>
    <cellStyle name="Normal 3 9 62" xfId="11953"/>
    <cellStyle name="Normal 3 9 63" xfId="12179"/>
    <cellStyle name="Normal 3 9 64" xfId="12405"/>
    <cellStyle name="Normal 3 9 65" xfId="12631"/>
    <cellStyle name="Normal 3 9 66" xfId="12857"/>
    <cellStyle name="Normal 3 9 67" xfId="13083"/>
    <cellStyle name="Normal 3 9 68" xfId="13309"/>
    <cellStyle name="Normal 3 9 69" xfId="13535"/>
    <cellStyle name="Normal 3 9 7" xfId="1302"/>
    <cellStyle name="Normal 3 9 70" xfId="13761"/>
    <cellStyle name="Normal 3 9 71" xfId="13987"/>
    <cellStyle name="Normal 3 9 72" xfId="14213"/>
    <cellStyle name="Normal 3 9 73" xfId="14439"/>
    <cellStyle name="Normal 3 9 74" xfId="14665"/>
    <cellStyle name="Normal 3 9 75" xfId="14891"/>
    <cellStyle name="Normal 3 9 76" xfId="15117"/>
    <cellStyle name="Normal 3 9 77" xfId="15343"/>
    <cellStyle name="Normal 3 9 78" xfId="15569"/>
    <cellStyle name="Normal 3 9 79" xfId="15794"/>
    <cellStyle name="Normal 3 9 8" xfId="1451"/>
    <cellStyle name="Normal 3 9 80" xfId="16018"/>
    <cellStyle name="Normal 3 9 81" xfId="16241"/>
    <cellStyle name="Normal 3 9 82" xfId="16460"/>
    <cellStyle name="Normal 3 9 83" xfId="16673"/>
    <cellStyle name="Normal 3 9 84" xfId="16875"/>
    <cellStyle name="Normal 3 9 85" xfId="17051"/>
    <cellStyle name="Normal 3 9 86" xfId="17203"/>
    <cellStyle name="Normal 3 9 9" xfId="1600"/>
    <cellStyle name="Normal 30 2" xfId="153"/>
    <cellStyle name="Normal 30 2 10" xfId="1602"/>
    <cellStyle name="Normal 30 2 11" xfId="1751"/>
    <cellStyle name="Normal 30 2 12" xfId="1900"/>
    <cellStyle name="Normal 30 2 13" xfId="2049"/>
    <cellStyle name="Normal 30 2 14" xfId="2198"/>
    <cellStyle name="Normal 30 2 15" xfId="2347"/>
    <cellStyle name="Normal 30 2 16" xfId="2496"/>
    <cellStyle name="Normal 30 2 17" xfId="2645"/>
    <cellStyle name="Normal 30 2 18" xfId="2794"/>
    <cellStyle name="Normal 30 2 19" xfId="2943"/>
    <cellStyle name="Normal 30 2 2" xfId="321"/>
    <cellStyle name="Normal 30 2 20" xfId="3091"/>
    <cellStyle name="Normal 30 2 21" xfId="3240"/>
    <cellStyle name="Normal 30 2 22" xfId="3389"/>
    <cellStyle name="Normal 30 2 23" xfId="3538"/>
    <cellStyle name="Normal 30 2 24" xfId="3686"/>
    <cellStyle name="Normal 30 2 25" xfId="3833"/>
    <cellStyle name="Normal 30 2 26" xfId="3977"/>
    <cellStyle name="Normal 30 2 27" xfId="4115"/>
    <cellStyle name="Normal 30 2 28" xfId="4246"/>
    <cellStyle name="Normal 30 2 29" xfId="4346"/>
    <cellStyle name="Normal 30 2 3" xfId="654"/>
    <cellStyle name="Normal 30 2 3 10" xfId="6348"/>
    <cellStyle name="Normal 30 2 3 11" xfId="6574"/>
    <cellStyle name="Normal 30 2 3 12" xfId="6800"/>
    <cellStyle name="Normal 30 2 3 13" xfId="7026"/>
    <cellStyle name="Normal 30 2 3 14" xfId="7252"/>
    <cellStyle name="Normal 30 2 3 15" xfId="7478"/>
    <cellStyle name="Normal 30 2 3 16" xfId="7704"/>
    <cellStyle name="Normal 30 2 3 17" xfId="7930"/>
    <cellStyle name="Normal 30 2 3 18" xfId="8156"/>
    <cellStyle name="Normal 30 2 3 19" xfId="8382"/>
    <cellStyle name="Normal 30 2 3 2" xfId="751"/>
    <cellStyle name="Normal 30 2 3 2 10" xfId="6627"/>
    <cellStyle name="Normal 30 2 3 2 11" xfId="6853"/>
    <cellStyle name="Normal 30 2 3 2 12" xfId="7079"/>
    <cellStyle name="Normal 30 2 3 2 13" xfId="7305"/>
    <cellStyle name="Normal 30 2 3 2 14" xfId="7531"/>
    <cellStyle name="Normal 30 2 3 2 15" xfId="7757"/>
    <cellStyle name="Normal 30 2 3 2 16" xfId="7983"/>
    <cellStyle name="Normal 30 2 3 2 17" xfId="8209"/>
    <cellStyle name="Normal 30 2 3 2 18" xfId="8435"/>
    <cellStyle name="Normal 30 2 3 2 19" xfId="8660"/>
    <cellStyle name="Normal 30 2 3 2 2" xfId="4819"/>
    <cellStyle name="Normal 30 2 3 2 20" xfId="8884"/>
    <cellStyle name="Normal 30 2 3 2 21" xfId="9106"/>
    <cellStyle name="Normal 30 2 3 2 22" xfId="9325"/>
    <cellStyle name="Normal 30 2 3 2 23" xfId="9537"/>
    <cellStyle name="Normal 30 2 3 2 24" xfId="9734"/>
    <cellStyle name="Normal 30 2 3 2 25" xfId="9903"/>
    <cellStyle name="Normal 30 2 3 2 26" xfId="10051"/>
    <cellStyle name="Normal 30 2 3 2 27" xfId="10469"/>
    <cellStyle name="Normal 30 2 3 2 28" xfId="10695"/>
    <cellStyle name="Normal 30 2 3 2 29" xfId="10921"/>
    <cellStyle name="Normal 30 2 3 2 3" xfId="5045"/>
    <cellStyle name="Normal 30 2 3 2 30" xfId="11147"/>
    <cellStyle name="Normal 30 2 3 2 31" xfId="11373"/>
    <cellStyle name="Normal 30 2 3 2 32" xfId="11599"/>
    <cellStyle name="Normal 30 2 3 2 33" xfId="11825"/>
    <cellStyle name="Normal 30 2 3 2 34" xfId="12051"/>
    <cellStyle name="Normal 30 2 3 2 35" xfId="12277"/>
    <cellStyle name="Normal 30 2 3 2 36" xfId="12503"/>
    <cellStyle name="Normal 30 2 3 2 37" xfId="12729"/>
    <cellStyle name="Normal 30 2 3 2 38" xfId="12955"/>
    <cellStyle name="Normal 30 2 3 2 39" xfId="13181"/>
    <cellStyle name="Normal 30 2 3 2 4" xfId="5271"/>
    <cellStyle name="Normal 30 2 3 2 40" xfId="13407"/>
    <cellStyle name="Normal 30 2 3 2 41" xfId="13633"/>
    <cellStyle name="Normal 30 2 3 2 42" xfId="13859"/>
    <cellStyle name="Normal 30 2 3 2 43" xfId="14085"/>
    <cellStyle name="Normal 30 2 3 2 44" xfId="14311"/>
    <cellStyle name="Normal 30 2 3 2 45" xfId="14537"/>
    <cellStyle name="Normal 30 2 3 2 46" xfId="14763"/>
    <cellStyle name="Normal 30 2 3 2 47" xfId="14989"/>
    <cellStyle name="Normal 30 2 3 2 48" xfId="15215"/>
    <cellStyle name="Normal 30 2 3 2 49" xfId="15441"/>
    <cellStyle name="Normal 30 2 3 2 5" xfId="5497"/>
    <cellStyle name="Normal 30 2 3 2 50" xfId="15667"/>
    <cellStyle name="Normal 30 2 3 2 51" xfId="15892"/>
    <cellStyle name="Normal 30 2 3 2 52" xfId="16116"/>
    <cellStyle name="Normal 30 2 3 2 53" xfId="16338"/>
    <cellStyle name="Normal 30 2 3 2 54" xfId="16557"/>
    <cellStyle name="Normal 30 2 3 2 55" xfId="16769"/>
    <cellStyle name="Normal 30 2 3 2 56" xfId="16966"/>
    <cellStyle name="Normal 30 2 3 2 57" xfId="17135"/>
    <cellStyle name="Normal 30 2 3 2 58" xfId="17283"/>
    <cellStyle name="Normal 30 2 3 2 6" xfId="5723"/>
    <cellStyle name="Normal 30 2 3 2 7" xfId="5949"/>
    <cellStyle name="Normal 30 2 3 2 8" xfId="6175"/>
    <cellStyle name="Normal 30 2 3 2 9" xfId="6401"/>
    <cellStyle name="Normal 30 2 3 20" xfId="8607"/>
    <cellStyle name="Normal 30 2 3 21" xfId="8831"/>
    <cellStyle name="Normal 30 2 3 22" xfId="9053"/>
    <cellStyle name="Normal 30 2 3 23" xfId="9272"/>
    <cellStyle name="Normal 30 2 3 24" xfId="9484"/>
    <cellStyle name="Normal 30 2 3 25" xfId="9682"/>
    <cellStyle name="Normal 30 2 3 26" xfId="9851"/>
    <cellStyle name="Normal 30 2 3 27" xfId="9999"/>
    <cellStyle name="Normal 30 2 3 28" xfId="10416"/>
    <cellStyle name="Normal 30 2 3 29" xfId="10642"/>
    <cellStyle name="Normal 30 2 3 3" xfId="4766"/>
    <cellStyle name="Normal 30 2 3 30" xfId="10868"/>
    <cellStyle name="Normal 30 2 3 31" xfId="11094"/>
    <cellStyle name="Normal 30 2 3 32" xfId="11320"/>
    <cellStyle name="Normal 30 2 3 33" xfId="11546"/>
    <cellStyle name="Normal 30 2 3 34" xfId="11772"/>
    <cellStyle name="Normal 30 2 3 35" xfId="11998"/>
    <cellStyle name="Normal 30 2 3 36" xfId="12224"/>
    <cellStyle name="Normal 30 2 3 37" xfId="12450"/>
    <cellStyle name="Normal 30 2 3 38" xfId="12676"/>
    <cellStyle name="Normal 30 2 3 39" xfId="12902"/>
    <cellStyle name="Normal 30 2 3 4" xfId="4992"/>
    <cellStyle name="Normal 30 2 3 40" xfId="13128"/>
    <cellStyle name="Normal 30 2 3 41" xfId="13354"/>
    <cellStyle name="Normal 30 2 3 42" xfId="13580"/>
    <cellStyle name="Normal 30 2 3 43" xfId="13806"/>
    <cellStyle name="Normal 30 2 3 44" xfId="14032"/>
    <cellStyle name="Normal 30 2 3 45" xfId="14258"/>
    <cellStyle name="Normal 30 2 3 46" xfId="14484"/>
    <cellStyle name="Normal 30 2 3 47" xfId="14710"/>
    <cellStyle name="Normal 30 2 3 48" xfId="14936"/>
    <cellStyle name="Normal 30 2 3 49" xfId="15162"/>
    <cellStyle name="Normal 30 2 3 5" xfId="5218"/>
    <cellStyle name="Normal 30 2 3 50" xfId="15388"/>
    <cellStyle name="Normal 30 2 3 51" xfId="15614"/>
    <cellStyle name="Normal 30 2 3 52" xfId="15839"/>
    <cellStyle name="Normal 30 2 3 53" xfId="16063"/>
    <cellStyle name="Normal 30 2 3 54" xfId="16285"/>
    <cellStyle name="Normal 30 2 3 55" xfId="16504"/>
    <cellStyle name="Normal 30 2 3 56" xfId="16716"/>
    <cellStyle name="Normal 30 2 3 57" xfId="16914"/>
    <cellStyle name="Normal 30 2 3 58" xfId="17083"/>
    <cellStyle name="Normal 30 2 3 59" xfId="17231"/>
    <cellStyle name="Normal 30 2 3 6" xfId="5444"/>
    <cellStyle name="Normal 30 2 3 7" xfId="5670"/>
    <cellStyle name="Normal 30 2 3 8" xfId="5896"/>
    <cellStyle name="Normal 30 2 3 9" xfId="6122"/>
    <cellStyle name="Normal 30 2 30" xfId="4400"/>
    <cellStyle name="Normal 30 2 31" xfId="4723"/>
    <cellStyle name="Normal 30 2 32" xfId="4949"/>
    <cellStyle name="Normal 30 2 33" xfId="5175"/>
    <cellStyle name="Normal 30 2 34" xfId="5401"/>
    <cellStyle name="Normal 30 2 35" xfId="5627"/>
    <cellStyle name="Normal 30 2 36" xfId="5853"/>
    <cellStyle name="Normal 30 2 37" xfId="6079"/>
    <cellStyle name="Normal 30 2 38" xfId="6305"/>
    <cellStyle name="Normal 30 2 39" xfId="6531"/>
    <cellStyle name="Normal 30 2 4" xfId="724"/>
    <cellStyle name="Normal 30 2 4 10" xfId="6600"/>
    <cellStyle name="Normal 30 2 4 11" xfId="6826"/>
    <cellStyle name="Normal 30 2 4 12" xfId="7052"/>
    <cellStyle name="Normal 30 2 4 13" xfId="7278"/>
    <cellStyle name="Normal 30 2 4 14" xfId="7504"/>
    <cellStyle name="Normal 30 2 4 15" xfId="7730"/>
    <cellStyle name="Normal 30 2 4 16" xfId="7956"/>
    <cellStyle name="Normal 30 2 4 17" xfId="8182"/>
    <cellStyle name="Normal 30 2 4 18" xfId="8408"/>
    <cellStyle name="Normal 30 2 4 19" xfId="8633"/>
    <cellStyle name="Normal 30 2 4 2" xfId="4792"/>
    <cellStyle name="Normal 30 2 4 20" xfId="8857"/>
    <cellStyle name="Normal 30 2 4 21" xfId="9079"/>
    <cellStyle name="Normal 30 2 4 22" xfId="9298"/>
    <cellStyle name="Normal 30 2 4 23" xfId="9510"/>
    <cellStyle name="Normal 30 2 4 24" xfId="9708"/>
    <cellStyle name="Normal 30 2 4 25" xfId="9877"/>
    <cellStyle name="Normal 30 2 4 26" xfId="10025"/>
    <cellStyle name="Normal 30 2 4 27" xfId="10442"/>
    <cellStyle name="Normal 30 2 4 28" xfId="10668"/>
    <cellStyle name="Normal 30 2 4 29" xfId="10894"/>
    <cellStyle name="Normal 30 2 4 3" xfId="5018"/>
    <cellStyle name="Normal 30 2 4 30" xfId="11120"/>
    <cellStyle name="Normal 30 2 4 31" xfId="11346"/>
    <cellStyle name="Normal 30 2 4 32" xfId="11572"/>
    <cellStyle name="Normal 30 2 4 33" xfId="11798"/>
    <cellStyle name="Normal 30 2 4 34" xfId="12024"/>
    <cellStyle name="Normal 30 2 4 35" xfId="12250"/>
    <cellStyle name="Normal 30 2 4 36" xfId="12476"/>
    <cellStyle name="Normal 30 2 4 37" xfId="12702"/>
    <cellStyle name="Normal 30 2 4 38" xfId="12928"/>
    <cellStyle name="Normal 30 2 4 39" xfId="13154"/>
    <cellStyle name="Normal 30 2 4 4" xfId="5244"/>
    <cellStyle name="Normal 30 2 4 40" xfId="13380"/>
    <cellStyle name="Normal 30 2 4 41" xfId="13606"/>
    <cellStyle name="Normal 30 2 4 42" xfId="13832"/>
    <cellStyle name="Normal 30 2 4 43" xfId="14058"/>
    <cellStyle name="Normal 30 2 4 44" xfId="14284"/>
    <cellStyle name="Normal 30 2 4 45" xfId="14510"/>
    <cellStyle name="Normal 30 2 4 46" xfId="14736"/>
    <cellStyle name="Normal 30 2 4 47" xfId="14962"/>
    <cellStyle name="Normal 30 2 4 48" xfId="15188"/>
    <cellStyle name="Normal 30 2 4 49" xfId="15414"/>
    <cellStyle name="Normal 30 2 4 5" xfId="5470"/>
    <cellStyle name="Normal 30 2 4 50" xfId="15640"/>
    <cellStyle name="Normal 30 2 4 51" xfId="15865"/>
    <cellStyle name="Normal 30 2 4 52" xfId="16089"/>
    <cellStyle name="Normal 30 2 4 53" xfId="16311"/>
    <cellStyle name="Normal 30 2 4 54" xfId="16530"/>
    <cellStyle name="Normal 30 2 4 55" xfId="16742"/>
    <cellStyle name="Normal 30 2 4 56" xfId="16940"/>
    <cellStyle name="Normal 30 2 4 57" xfId="17109"/>
    <cellStyle name="Normal 30 2 4 58" xfId="17257"/>
    <cellStyle name="Normal 30 2 4 6" xfId="5696"/>
    <cellStyle name="Normal 30 2 4 7" xfId="5922"/>
    <cellStyle name="Normal 30 2 4 8" xfId="6148"/>
    <cellStyle name="Normal 30 2 4 9" xfId="6374"/>
    <cellStyle name="Normal 30 2 40" xfId="6757"/>
    <cellStyle name="Normal 30 2 41" xfId="6983"/>
    <cellStyle name="Normal 30 2 42" xfId="7209"/>
    <cellStyle name="Normal 30 2 43" xfId="7435"/>
    <cellStyle name="Normal 30 2 44" xfId="7661"/>
    <cellStyle name="Normal 30 2 45" xfId="7887"/>
    <cellStyle name="Normal 30 2 46" xfId="8113"/>
    <cellStyle name="Normal 30 2 47" xfId="8339"/>
    <cellStyle name="Normal 30 2 48" xfId="8564"/>
    <cellStyle name="Normal 30 2 49" xfId="8788"/>
    <cellStyle name="Normal 30 2 5" xfId="857"/>
    <cellStyle name="Normal 30 2 50" xfId="9011"/>
    <cellStyle name="Normal 30 2 51" xfId="9230"/>
    <cellStyle name="Normal 30 2 52" xfId="9443"/>
    <cellStyle name="Normal 30 2 53" xfId="9645"/>
    <cellStyle name="Normal 30 2 54" xfId="9820"/>
    <cellStyle name="Normal 30 2 55" xfId="9972"/>
    <cellStyle name="Normal 30 2 56" xfId="10373"/>
    <cellStyle name="Normal 30 2 57" xfId="10599"/>
    <cellStyle name="Normal 30 2 58" xfId="10825"/>
    <cellStyle name="Normal 30 2 59" xfId="11051"/>
    <cellStyle name="Normal 30 2 6" xfId="1006"/>
    <cellStyle name="Normal 30 2 60" xfId="11277"/>
    <cellStyle name="Normal 30 2 61" xfId="11503"/>
    <cellStyle name="Normal 30 2 62" xfId="11729"/>
    <cellStyle name="Normal 30 2 63" xfId="11955"/>
    <cellStyle name="Normal 30 2 64" xfId="12181"/>
    <cellStyle name="Normal 30 2 65" xfId="12407"/>
    <cellStyle name="Normal 30 2 66" xfId="12633"/>
    <cellStyle name="Normal 30 2 67" xfId="12859"/>
    <cellStyle name="Normal 30 2 68" xfId="13085"/>
    <cellStyle name="Normal 30 2 69" xfId="13311"/>
    <cellStyle name="Normal 30 2 7" xfId="1155"/>
    <cellStyle name="Normal 30 2 70" xfId="13537"/>
    <cellStyle name="Normal 30 2 71" xfId="13763"/>
    <cellStyle name="Normal 30 2 72" xfId="13989"/>
    <cellStyle name="Normal 30 2 73" xfId="14215"/>
    <cellStyle name="Normal 30 2 74" xfId="14441"/>
    <cellStyle name="Normal 30 2 75" xfId="14667"/>
    <cellStyle name="Normal 30 2 76" xfId="14893"/>
    <cellStyle name="Normal 30 2 77" xfId="15119"/>
    <cellStyle name="Normal 30 2 78" xfId="15345"/>
    <cellStyle name="Normal 30 2 79" xfId="15571"/>
    <cellStyle name="Normal 30 2 8" xfId="1304"/>
    <cellStyle name="Normal 30 2 80" xfId="15796"/>
    <cellStyle name="Normal 30 2 81" xfId="16020"/>
    <cellStyle name="Normal 30 2 82" xfId="16243"/>
    <cellStyle name="Normal 30 2 83" xfId="16462"/>
    <cellStyle name="Normal 30 2 84" xfId="16675"/>
    <cellStyle name="Normal 30 2 85" xfId="16877"/>
    <cellStyle name="Normal 30 2 86" xfId="17052"/>
    <cellStyle name="Normal 30 2 87" xfId="17204"/>
    <cellStyle name="Normal 30 2 9" xfId="1453"/>
    <cellStyle name="Normal 31 2" xfId="154"/>
    <cellStyle name="Normal 31 2 10" xfId="1604"/>
    <cellStyle name="Normal 31 2 11" xfId="1753"/>
    <cellStyle name="Normal 31 2 12" xfId="1902"/>
    <cellStyle name="Normal 31 2 13" xfId="2051"/>
    <cellStyle name="Normal 31 2 14" xfId="2200"/>
    <cellStyle name="Normal 31 2 15" xfId="2349"/>
    <cellStyle name="Normal 31 2 16" xfId="2498"/>
    <cellStyle name="Normal 31 2 17" xfId="2647"/>
    <cellStyle name="Normal 31 2 18" xfId="2796"/>
    <cellStyle name="Normal 31 2 19" xfId="2945"/>
    <cellStyle name="Normal 31 2 2" xfId="322"/>
    <cellStyle name="Normal 31 2 20" xfId="3093"/>
    <cellStyle name="Normal 31 2 21" xfId="3242"/>
    <cellStyle name="Normal 31 2 22" xfId="3391"/>
    <cellStyle name="Normal 31 2 23" xfId="3540"/>
    <cellStyle name="Normal 31 2 24" xfId="3688"/>
    <cellStyle name="Normal 31 2 25" xfId="3835"/>
    <cellStyle name="Normal 31 2 26" xfId="3979"/>
    <cellStyle name="Normal 31 2 27" xfId="4117"/>
    <cellStyle name="Normal 31 2 28" xfId="4248"/>
    <cellStyle name="Normal 31 2 29" xfId="4347"/>
    <cellStyle name="Normal 31 2 3" xfId="656"/>
    <cellStyle name="Normal 31 2 3 10" xfId="6349"/>
    <cellStyle name="Normal 31 2 3 11" xfId="6575"/>
    <cellStyle name="Normal 31 2 3 12" xfId="6801"/>
    <cellStyle name="Normal 31 2 3 13" xfId="7027"/>
    <cellStyle name="Normal 31 2 3 14" xfId="7253"/>
    <cellStyle name="Normal 31 2 3 15" xfId="7479"/>
    <cellStyle name="Normal 31 2 3 16" xfId="7705"/>
    <cellStyle name="Normal 31 2 3 17" xfId="7931"/>
    <cellStyle name="Normal 31 2 3 18" xfId="8157"/>
    <cellStyle name="Normal 31 2 3 19" xfId="8383"/>
    <cellStyle name="Normal 31 2 3 2" xfId="752"/>
    <cellStyle name="Normal 31 2 3 2 10" xfId="6628"/>
    <cellStyle name="Normal 31 2 3 2 11" xfId="6854"/>
    <cellStyle name="Normal 31 2 3 2 12" xfId="7080"/>
    <cellStyle name="Normal 31 2 3 2 13" xfId="7306"/>
    <cellStyle name="Normal 31 2 3 2 14" xfId="7532"/>
    <cellStyle name="Normal 31 2 3 2 15" xfId="7758"/>
    <cellStyle name="Normal 31 2 3 2 16" xfId="7984"/>
    <cellStyle name="Normal 31 2 3 2 17" xfId="8210"/>
    <cellStyle name="Normal 31 2 3 2 18" xfId="8436"/>
    <cellStyle name="Normal 31 2 3 2 19" xfId="8661"/>
    <cellStyle name="Normal 31 2 3 2 2" xfId="4820"/>
    <cellStyle name="Normal 31 2 3 2 20" xfId="8885"/>
    <cellStyle name="Normal 31 2 3 2 21" xfId="9107"/>
    <cellStyle name="Normal 31 2 3 2 22" xfId="9326"/>
    <cellStyle name="Normal 31 2 3 2 23" xfId="9538"/>
    <cellStyle name="Normal 31 2 3 2 24" xfId="9735"/>
    <cellStyle name="Normal 31 2 3 2 25" xfId="9904"/>
    <cellStyle name="Normal 31 2 3 2 26" xfId="10052"/>
    <cellStyle name="Normal 31 2 3 2 27" xfId="10470"/>
    <cellStyle name="Normal 31 2 3 2 28" xfId="10696"/>
    <cellStyle name="Normal 31 2 3 2 29" xfId="10922"/>
    <cellStyle name="Normal 31 2 3 2 3" xfId="5046"/>
    <cellStyle name="Normal 31 2 3 2 30" xfId="11148"/>
    <cellStyle name="Normal 31 2 3 2 31" xfId="11374"/>
    <cellStyle name="Normal 31 2 3 2 32" xfId="11600"/>
    <cellStyle name="Normal 31 2 3 2 33" xfId="11826"/>
    <cellStyle name="Normal 31 2 3 2 34" xfId="12052"/>
    <cellStyle name="Normal 31 2 3 2 35" xfId="12278"/>
    <cellStyle name="Normal 31 2 3 2 36" xfId="12504"/>
    <cellStyle name="Normal 31 2 3 2 37" xfId="12730"/>
    <cellStyle name="Normal 31 2 3 2 38" xfId="12956"/>
    <cellStyle name="Normal 31 2 3 2 39" xfId="13182"/>
    <cellStyle name="Normal 31 2 3 2 4" xfId="5272"/>
    <cellStyle name="Normal 31 2 3 2 40" xfId="13408"/>
    <cellStyle name="Normal 31 2 3 2 41" xfId="13634"/>
    <cellStyle name="Normal 31 2 3 2 42" xfId="13860"/>
    <cellStyle name="Normal 31 2 3 2 43" xfId="14086"/>
    <cellStyle name="Normal 31 2 3 2 44" xfId="14312"/>
    <cellStyle name="Normal 31 2 3 2 45" xfId="14538"/>
    <cellStyle name="Normal 31 2 3 2 46" xfId="14764"/>
    <cellStyle name="Normal 31 2 3 2 47" xfId="14990"/>
    <cellStyle name="Normal 31 2 3 2 48" xfId="15216"/>
    <cellStyle name="Normal 31 2 3 2 49" xfId="15442"/>
    <cellStyle name="Normal 31 2 3 2 5" xfId="5498"/>
    <cellStyle name="Normal 31 2 3 2 50" xfId="15668"/>
    <cellStyle name="Normal 31 2 3 2 51" xfId="15893"/>
    <cellStyle name="Normal 31 2 3 2 52" xfId="16117"/>
    <cellStyle name="Normal 31 2 3 2 53" xfId="16339"/>
    <cellStyle name="Normal 31 2 3 2 54" xfId="16558"/>
    <cellStyle name="Normal 31 2 3 2 55" xfId="16770"/>
    <cellStyle name="Normal 31 2 3 2 56" xfId="16967"/>
    <cellStyle name="Normal 31 2 3 2 57" xfId="17136"/>
    <cellStyle name="Normal 31 2 3 2 58" xfId="17284"/>
    <cellStyle name="Normal 31 2 3 2 6" xfId="5724"/>
    <cellStyle name="Normal 31 2 3 2 7" xfId="5950"/>
    <cellStyle name="Normal 31 2 3 2 8" xfId="6176"/>
    <cellStyle name="Normal 31 2 3 2 9" xfId="6402"/>
    <cellStyle name="Normal 31 2 3 20" xfId="8608"/>
    <cellStyle name="Normal 31 2 3 21" xfId="8832"/>
    <cellStyle name="Normal 31 2 3 22" xfId="9054"/>
    <cellStyle name="Normal 31 2 3 23" xfId="9273"/>
    <cellStyle name="Normal 31 2 3 24" xfId="9485"/>
    <cellStyle name="Normal 31 2 3 25" xfId="9683"/>
    <cellStyle name="Normal 31 2 3 26" xfId="9852"/>
    <cellStyle name="Normal 31 2 3 27" xfId="10000"/>
    <cellStyle name="Normal 31 2 3 28" xfId="10417"/>
    <cellStyle name="Normal 31 2 3 29" xfId="10643"/>
    <cellStyle name="Normal 31 2 3 3" xfId="4767"/>
    <cellStyle name="Normal 31 2 3 30" xfId="10869"/>
    <cellStyle name="Normal 31 2 3 31" xfId="11095"/>
    <cellStyle name="Normal 31 2 3 32" xfId="11321"/>
    <cellStyle name="Normal 31 2 3 33" xfId="11547"/>
    <cellStyle name="Normal 31 2 3 34" xfId="11773"/>
    <cellStyle name="Normal 31 2 3 35" xfId="11999"/>
    <cellStyle name="Normal 31 2 3 36" xfId="12225"/>
    <cellStyle name="Normal 31 2 3 37" xfId="12451"/>
    <cellStyle name="Normal 31 2 3 38" xfId="12677"/>
    <cellStyle name="Normal 31 2 3 39" xfId="12903"/>
    <cellStyle name="Normal 31 2 3 4" xfId="4993"/>
    <cellStyle name="Normal 31 2 3 40" xfId="13129"/>
    <cellStyle name="Normal 31 2 3 41" xfId="13355"/>
    <cellStyle name="Normal 31 2 3 42" xfId="13581"/>
    <cellStyle name="Normal 31 2 3 43" xfId="13807"/>
    <cellStyle name="Normal 31 2 3 44" xfId="14033"/>
    <cellStyle name="Normal 31 2 3 45" xfId="14259"/>
    <cellStyle name="Normal 31 2 3 46" xfId="14485"/>
    <cellStyle name="Normal 31 2 3 47" xfId="14711"/>
    <cellStyle name="Normal 31 2 3 48" xfId="14937"/>
    <cellStyle name="Normal 31 2 3 49" xfId="15163"/>
    <cellStyle name="Normal 31 2 3 5" xfId="5219"/>
    <cellStyle name="Normal 31 2 3 50" xfId="15389"/>
    <cellStyle name="Normal 31 2 3 51" xfId="15615"/>
    <cellStyle name="Normal 31 2 3 52" xfId="15840"/>
    <cellStyle name="Normal 31 2 3 53" xfId="16064"/>
    <cellStyle name="Normal 31 2 3 54" xfId="16286"/>
    <cellStyle name="Normal 31 2 3 55" xfId="16505"/>
    <cellStyle name="Normal 31 2 3 56" xfId="16717"/>
    <cellStyle name="Normal 31 2 3 57" xfId="16915"/>
    <cellStyle name="Normal 31 2 3 58" xfId="17084"/>
    <cellStyle name="Normal 31 2 3 59" xfId="17232"/>
    <cellStyle name="Normal 31 2 3 6" xfId="5445"/>
    <cellStyle name="Normal 31 2 3 7" xfId="5671"/>
    <cellStyle name="Normal 31 2 3 8" xfId="5897"/>
    <cellStyle name="Normal 31 2 3 9" xfId="6123"/>
    <cellStyle name="Normal 31 2 30" xfId="4401"/>
    <cellStyle name="Normal 31 2 31" xfId="4725"/>
    <cellStyle name="Normal 31 2 32" xfId="4951"/>
    <cellStyle name="Normal 31 2 33" xfId="5177"/>
    <cellStyle name="Normal 31 2 34" xfId="5403"/>
    <cellStyle name="Normal 31 2 35" xfId="5629"/>
    <cellStyle name="Normal 31 2 36" xfId="5855"/>
    <cellStyle name="Normal 31 2 37" xfId="6081"/>
    <cellStyle name="Normal 31 2 38" xfId="6307"/>
    <cellStyle name="Normal 31 2 39" xfId="6533"/>
    <cellStyle name="Normal 31 2 4" xfId="725"/>
    <cellStyle name="Normal 31 2 4 10" xfId="6601"/>
    <cellStyle name="Normal 31 2 4 11" xfId="6827"/>
    <cellStyle name="Normal 31 2 4 12" xfId="7053"/>
    <cellStyle name="Normal 31 2 4 13" xfId="7279"/>
    <cellStyle name="Normal 31 2 4 14" xfId="7505"/>
    <cellStyle name="Normal 31 2 4 15" xfId="7731"/>
    <cellStyle name="Normal 31 2 4 16" xfId="7957"/>
    <cellStyle name="Normal 31 2 4 17" xfId="8183"/>
    <cellStyle name="Normal 31 2 4 18" xfId="8409"/>
    <cellStyle name="Normal 31 2 4 19" xfId="8634"/>
    <cellStyle name="Normal 31 2 4 2" xfId="4793"/>
    <cellStyle name="Normal 31 2 4 20" xfId="8858"/>
    <cellStyle name="Normal 31 2 4 21" xfId="9080"/>
    <cellStyle name="Normal 31 2 4 22" xfId="9299"/>
    <cellStyle name="Normal 31 2 4 23" xfId="9511"/>
    <cellStyle name="Normal 31 2 4 24" xfId="9709"/>
    <cellStyle name="Normal 31 2 4 25" xfId="9878"/>
    <cellStyle name="Normal 31 2 4 26" xfId="10026"/>
    <cellStyle name="Normal 31 2 4 27" xfId="10443"/>
    <cellStyle name="Normal 31 2 4 28" xfId="10669"/>
    <cellStyle name="Normal 31 2 4 29" xfId="10895"/>
    <cellStyle name="Normal 31 2 4 3" xfId="5019"/>
    <cellStyle name="Normal 31 2 4 30" xfId="11121"/>
    <cellStyle name="Normal 31 2 4 31" xfId="11347"/>
    <cellStyle name="Normal 31 2 4 32" xfId="11573"/>
    <cellStyle name="Normal 31 2 4 33" xfId="11799"/>
    <cellStyle name="Normal 31 2 4 34" xfId="12025"/>
    <cellStyle name="Normal 31 2 4 35" xfId="12251"/>
    <cellStyle name="Normal 31 2 4 36" xfId="12477"/>
    <cellStyle name="Normal 31 2 4 37" xfId="12703"/>
    <cellStyle name="Normal 31 2 4 38" xfId="12929"/>
    <cellStyle name="Normal 31 2 4 39" xfId="13155"/>
    <cellStyle name="Normal 31 2 4 4" xfId="5245"/>
    <cellStyle name="Normal 31 2 4 40" xfId="13381"/>
    <cellStyle name="Normal 31 2 4 41" xfId="13607"/>
    <cellStyle name="Normal 31 2 4 42" xfId="13833"/>
    <cellStyle name="Normal 31 2 4 43" xfId="14059"/>
    <cellStyle name="Normal 31 2 4 44" xfId="14285"/>
    <cellStyle name="Normal 31 2 4 45" xfId="14511"/>
    <cellStyle name="Normal 31 2 4 46" xfId="14737"/>
    <cellStyle name="Normal 31 2 4 47" xfId="14963"/>
    <cellStyle name="Normal 31 2 4 48" xfId="15189"/>
    <cellStyle name="Normal 31 2 4 49" xfId="15415"/>
    <cellStyle name="Normal 31 2 4 5" xfId="5471"/>
    <cellStyle name="Normal 31 2 4 50" xfId="15641"/>
    <cellStyle name="Normal 31 2 4 51" xfId="15866"/>
    <cellStyle name="Normal 31 2 4 52" xfId="16090"/>
    <cellStyle name="Normal 31 2 4 53" xfId="16312"/>
    <cellStyle name="Normal 31 2 4 54" xfId="16531"/>
    <cellStyle name="Normal 31 2 4 55" xfId="16743"/>
    <cellStyle name="Normal 31 2 4 56" xfId="16941"/>
    <cellStyle name="Normal 31 2 4 57" xfId="17110"/>
    <cellStyle name="Normal 31 2 4 58" xfId="17258"/>
    <cellStyle name="Normal 31 2 4 6" xfId="5697"/>
    <cellStyle name="Normal 31 2 4 7" xfId="5923"/>
    <cellStyle name="Normal 31 2 4 8" xfId="6149"/>
    <cellStyle name="Normal 31 2 4 9" xfId="6375"/>
    <cellStyle name="Normal 31 2 40" xfId="6759"/>
    <cellStyle name="Normal 31 2 41" xfId="6985"/>
    <cellStyle name="Normal 31 2 42" xfId="7211"/>
    <cellStyle name="Normal 31 2 43" xfId="7437"/>
    <cellStyle name="Normal 31 2 44" xfId="7663"/>
    <cellStyle name="Normal 31 2 45" xfId="7889"/>
    <cellStyle name="Normal 31 2 46" xfId="8115"/>
    <cellStyle name="Normal 31 2 47" xfId="8341"/>
    <cellStyle name="Normal 31 2 48" xfId="8566"/>
    <cellStyle name="Normal 31 2 49" xfId="8790"/>
    <cellStyle name="Normal 31 2 5" xfId="859"/>
    <cellStyle name="Normal 31 2 50" xfId="9013"/>
    <cellStyle name="Normal 31 2 51" xfId="9232"/>
    <cellStyle name="Normal 31 2 52" xfId="9445"/>
    <cellStyle name="Normal 31 2 53" xfId="9646"/>
    <cellStyle name="Normal 31 2 54" xfId="9821"/>
    <cellStyle name="Normal 31 2 55" xfId="9973"/>
    <cellStyle name="Normal 31 2 56" xfId="10375"/>
    <cellStyle name="Normal 31 2 57" xfId="10601"/>
    <cellStyle name="Normal 31 2 58" xfId="10827"/>
    <cellStyle name="Normal 31 2 59" xfId="11053"/>
    <cellStyle name="Normal 31 2 6" xfId="1008"/>
    <cellStyle name="Normal 31 2 60" xfId="11279"/>
    <cellStyle name="Normal 31 2 61" xfId="11505"/>
    <cellStyle name="Normal 31 2 62" xfId="11731"/>
    <cellStyle name="Normal 31 2 63" xfId="11957"/>
    <cellStyle name="Normal 31 2 64" xfId="12183"/>
    <cellStyle name="Normal 31 2 65" xfId="12409"/>
    <cellStyle name="Normal 31 2 66" xfId="12635"/>
    <cellStyle name="Normal 31 2 67" xfId="12861"/>
    <cellStyle name="Normal 31 2 68" xfId="13087"/>
    <cellStyle name="Normal 31 2 69" xfId="13313"/>
    <cellStyle name="Normal 31 2 7" xfId="1157"/>
    <cellStyle name="Normal 31 2 70" xfId="13539"/>
    <cellStyle name="Normal 31 2 71" xfId="13765"/>
    <cellStyle name="Normal 31 2 72" xfId="13991"/>
    <cellStyle name="Normal 31 2 73" xfId="14217"/>
    <cellStyle name="Normal 31 2 74" xfId="14443"/>
    <cellStyle name="Normal 31 2 75" xfId="14669"/>
    <cellStyle name="Normal 31 2 76" xfId="14895"/>
    <cellStyle name="Normal 31 2 77" xfId="15121"/>
    <cellStyle name="Normal 31 2 78" xfId="15347"/>
    <cellStyle name="Normal 31 2 79" xfId="15573"/>
    <cellStyle name="Normal 31 2 8" xfId="1306"/>
    <cellStyle name="Normal 31 2 80" xfId="15798"/>
    <cellStyle name="Normal 31 2 81" xfId="16022"/>
    <cellStyle name="Normal 31 2 82" xfId="16245"/>
    <cellStyle name="Normal 31 2 83" xfId="16464"/>
    <cellStyle name="Normal 31 2 84" xfId="16677"/>
    <cellStyle name="Normal 31 2 85" xfId="16878"/>
    <cellStyle name="Normal 31 2 86" xfId="17053"/>
    <cellStyle name="Normal 31 2 87" xfId="17205"/>
    <cellStyle name="Normal 31 2 9" xfId="1455"/>
    <cellStyle name="Normal 32 2" xfId="155"/>
    <cellStyle name="Normal 32 2 10" xfId="1606"/>
    <cellStyle name="Normal 32 2 11" xfId="1755"/>
    <cellStyle name="Normal 32 2 12" xfId="1904"/>
    <cellStyle name="Normal 32 2 13" xfId="2053"/>
    <cellStyle name="Normal 32 2 14" xfId="2202"/>
    <cellStyle name="Normal 32 2 15" xfId="2351"/>
    <cellStyle name="Normal 32 2 16" xfId="2500"/>
    <cellStyle name="Normal 32 2 17" xfId="2649"/>
    <cellStyle name="Normal 32 2 18" xfId="2798"/>
    <cellStyle name="Normal 32 2 19" xfId="2947"/>
    <cellStyle name="Normal 32 2 2" xfId="323"/>
    <cellStyle name="Normal 32 2 20" xfId="3095"/>
    <cellStyle name="Normal 32 2 21" xfId="3244"/>
    <cellStyle name="Normal 32 2 22" xfId="3393"/>
    <cellStyle name="Normal 32 2 23" xfId="3542"/>
    <cellStyle name="Normal 32 2 24" xfId="3690"/>
    <cellStyle name="Normal 32 2 25" xfId="3837"/>
    <cellStyle name="Normal 32 2 26" xfId="3981"/>
    <cellStyle name="Normal 32 2 27" xfId="4119"/>
    <cellStyle name="Normal 32 2 28" xfId="4250"/>
    <cellStyle name="Normal 32 2 29" xfId="4348"/>
    <cellStyle name="Normal 32 2 3" xfId="658"/>
    <cellStyle name="Normal 32 2 3 10" xfId="6350"/>
    <cellStyle name="Normal 32 2 3 11" xfId="6576"/>
    <cellStyle name="Normal 32 2 3 12" xfId="6802"/>
    <cellStyle name="Normal 32 2 3 13" xfId="7028"/>
    <cellStyle name="Normal 32 2 3 14" xfId="7254"/>
    <cellStyle name="Normal 32 2 3 15" xfId="7480"/>
    <cellStyle name="Normal 32 2 3 16" xfId="7706"/>
    <cellStyle name="Normal 32 2 3 17" xfId="7932"/>
    <cellStyle name="Normal 32 2 3 18" xfId="8158"/>
    <cellStyle name="Normal 32 2 3 19" xfId="8384"/>
    <cellStyle name="Normal 32 2 3 2" xfId="753"/>
    <cellStyle name="Normal 32 2 3 2 10" xfId="6629"/>
    <cellStyle name="Normal 32 2 3 2 11" xfId="6855"/>
    <cellStyle name="Normal 32 2 3 2 12" xfId="7081"/>
    <cellStyle name="Normal 32 2 3 2 13" xfId="7307"/>
    <cellStyle name="Normal 32 2 3 2 14" xfId="7533"/>
    <cellStyle name="Normal 32 2 3 2 15" xfId="7759"/>
    <cellStyle name="Normal 32 2 3 2 16" xfId="7985"/>
    <cellStyle name="Normal 32 2 3 2 17" xfId="8211"/>
    <cellStyle name="Normal 32 2 3 2 18" xfId="8437"/>
    <cellStyle name="Normal 32 2 3 2 19" xfId="8662"/>
    <cellStyle name="Normal 32 2 3 2 2" xfId="4821"/>
    <cellStyle name="Normal 32 2 3 2 20" xfId="8886"/>
    <cellStyle name="Normal 32 2 3 2 21" xfId="9108"/>
    <cellStyle name="Normal 32 2 3 2 22" xfId="9327"/>
    <cellStyle name="Normal 32 2 3 2 23" xfId="9539"/>
    <cellStyle name="Normal 32 2 3 2 24" xfId="9736"/>
    <cellStyle name="Normal 32 2 3 2 25" xfId="9905"/>
    <cellStyle name="Normal 32 2 3 2 26" xfId="10053"/>
    <cellStyle name="Normal 32 2 3 2 27" xfId="10471"/>
    <cellStyle name="Normal 32 2 3 2 28" xfId="10697"/>
    <cellStyle name="Normal 32 2 3 2 29" xfId="10923"/>
    <cellStyle name="Normal 32 2 3 2 3" xfId="5047"/>
    <cellStyle name="Normal 32 2 3 2 30" xfId="11149"/>
    <cellStyle name="Normal 32 2 3 2 31" xfId="11375"/>
    <cellStyle name="Normal 32 2 3 2 32" xfId="11601"/>
    <cellStyle name="Normal 32 2 3 2 33" xfId="11827"/>
    <cellStyle name="Normal 32 2 3 2 34" xfId="12053"/>
    <cellStyle name="Normal 32 2 3 2 35" xfId="12279"/>
    <cellStyle name="Normal 32 2 3 2 36" xfId="12505"/>
    <cellStyle name="Normal 32 2 3 2 37" xfId="12731"/>
    <cellStyle name="Normal 32 2 3 2 38" xfId="12957"/>
    <cellStyle name="Normal 32 2 3 2 39" xfId="13183"/>
    <cellStyle name="Normal 32 2 3 2 4" xfId="5273"/>
    <cellStyle name="Normal 32 2 3 2 40" xfId="13409"/>
    <cellStyle name="Normal 32 2 3 2 41" xfId="13635"/>
    <cellStyle name="Normal 32 2 3 2 42" xfId="13861"/>
    <cellStyle name="Normal 32 2 3 2 43" xfId="14087"/>
    <cellStyle name="Normal 32 2 3 2 44" xfId="14313"/>
    <cellStyle name="Normal 32 2 3 2 45" xfId="14539"/>
    <cellStyle name="Normal 32 2 3 2 46" xfId="14765"/>
    <cellStyle name="Normal 32 2 3 2 47" xfId="14991"/>
    <cellStyle name="Normal 32 2 3 2 48" xfId="15217"/>
    <cellStyle name="Normal 32 2 3 2 49" xfId="15443"/>
    <cellStyle name="Normal 32 2 3 2 5" xfId="5499"/>
    <cellStyle name="Normal 32 2 3 2 50" xfId="15669"/>
    <cellStyle name="Normal 32 2 3 2 51" xfId="15894"/>
    <cellStyle name="Normal 32 2 3 2 52" xfId="16118"/>
    <cellStyle name="Normal 32 2 3 2 53" xfId="16340"/>
    <cellStyle name="Normal 32 2 3 2 54" xfId="16559"/>
    <cellStyle name="Normal 32 2 3 2 55" xfId="16771"/>
    <cellStyle name="Normal 32 2 3 2 56" xfId="16968"/>
    <cellStyle name="Normal 32 2 3 2 57" xfId="17137"/>
    <cellStyle name="Normal 32 2 3 2 58" xfId="17285"/>
    <cellStyle name="Normal 32 2 3 2 6" xfId="5725"/>
    <cellStyle name="Normal 32 2 3 2 7" xfId="5951"/>
    <cellStyle name="Normal 32 2 3 2 8" xfId="6177"/>
    <cellStyle name="Normal 32 2 3 2 9" xfId="6403"/>
    <cellStyle name="Normal 32 2 3 20" xfId="8609"/>
    <cellStyle name="Normal 32 2 3 21" xfId="8833"/>
    <cellStyle name="Normal 32 2 3 22" xfId="9055"/>
    <cellStyle name="Normal 32 2 3 23" xfId="9274"/>
    <cellStyle name="Normal 32 2 3 24" xfId="9486"/>
    <cellStyle name="Normal 32 2 3 25" xfId="9684"/>
    <cellStyle name="Normal 32 2 3 26" xfId="9853"/>
    <cellStyle name="Normal 32 2 3 27" xfId="10001"/>
    <cellStyle name="Normal 32 2 3 28" xfId="10418"/>
    <cellStyle name="Normal 32 2 3 29" xfId="10644"/>
    <cellStyle name="Normal 32 2 3 3" xfId="4768"/>
    <cellStyle name="Normal 32 2 3 30" xfId="10870"/>
    <cellStyle name="Normal 32 2 3 31" xfId="11096"/>
    <cellStyle name="Normal 32 2 3 32" xfId="11322"/>
    <cellStyle name="Normal 32 2 3 33" xfId="11548"/>
    <cellStyle name="Normal 32 2 3 34" xfId="11774"/>
    <cellStyle name="Normal 32 2 3 35" xfId="12000"/>
    <cellStyle name="Normal 32 2 3 36" xfId="12226"/>
    <cellStyle name="Normal 32 2 3 37" xfId="12452"/>
    <cellStyle name="Normal 32 2 3 38" xfId="12678"/>
    <cellStyle name="Normal 32 2 3 39" xfId="12904"/>
    <cellStyle name="Normal 32 2 3 4" xfId="4994"/>
    <cellStyle name="Normal 32 2 3 40" xfId="13130"/>
    <cellStyle name="Normal 32 2 3 41" xfId="13356"/>
    <cellStyle name="Normal 32 2 3 42" xfId="13582"/>
    <cellStyle name="Normal 32 2 3 43" xfId="13808"/>
    <cellStyle name="Normal 32 2 3 44" xfId="14034"/>
    <cellStyle name="Normal 32 2 3 45" xfId="14260"/>
    <cellStyle name="Normal 32 2 3 46" xfId="14486"/>
    <cellStyle name="Normal 32 2 3 47" xfId="14712"/>
    <cellStyle name="Normal 32 2 3 48" xfId="14938"/>
    <cellStyle name="Normal 32 2 3 49" xfId="15164"/>
    <cellStyle name="Normal 32 2 3 5" xfId="5220"/>
    <cellStyle name="Normal 32 2 3 50" xfId="15390"/>
    <cellStyle name="Normal 32 2 3 51" xfId="15616"/>
    <cellStyle name="Normal 32 2 3 52" xfId="15841"/>
    <cellStyle name="Normal 32 2 3 53" xfId="16065"/>
    <cellStyle name="Normal 32 2 3 54" xfId="16287"/>
    <cellStyle name="Normal 32 2 3 55" xfId="16506"/>
    <cellStyle name="Normal 32 2 3 56" xfId="16718"/>
    <cellStyle name="Normal 32 2 3 57" xfId="16916"/>
    <cellStyle name="Normal 32 2 3 58" xfId="17085"/>
    <cellStyle name="Normal 32 2 3 59" xfId="17233"/>
    <cellStyle name="Normal 32 2 3 6" xfId="5446"/>
    <cellStyle name="Normal 32 2 3 7" xfId="5672"/>
    <cellStyle name="Normal 32 2 3 8" xfId="5898"/>
    <cellStyle name="Normal 32 2 3 9" xfId="6124"/>
    <cellStyle name="Normal 32 2 30" xfId="4402"/>
    <cellStyle name="Normal 32 2 31" xfId="4727"/>
    <cellStyle name="Normal 32 2 32" xfId="4953"/>
    <cellStyle name="Normal 32 2 33" xfId="5179"/>
    <cellStyle name="Normal 32 2 34" xfId="5405"/>
    <cellStyle name="Normal 32 2 35" xfId="5631"/>
    <cellStyle name="Normal 32 2 36" xfId="5857"/>
    <cellStyle name="Normal 32 2 37" xfId="6083"/>
    <cellStyle name="Normal 32 2 38" xfId="6309"/>
    <cellStyle name="Normal 32 2 39" xfId="6535"/>
    <cellStyle name="Normal 32 2 4" xfId="726"/>
    <cellStyle name="Normal 32 2 4 10" xfId="6602"/>
    <cellStyle name="Normal 32 2 4 11" xfId="6828"/>
    <cellStyle name="Normal 32 2 4 12" xfId="7054"/>
    <cellStyle name="Normal 32 2 4 13" xfId="7280"/>
    <cellStyle name="Normal 32 2 4 14" xfId="7506"/>
    <cellStyle name="Normal 32 2 4 15" xfId="7732"/>
    <cellStyle name="Normal 32 2 4 16" xfId="7958"/>
    <cellStyle name="Normal 32 2 4 17" xfId="8184"/>
    <cellStyle name="Normal 32 2 4 18" xfId="8410"/>
    <cellStyle name="Normal 32 2 4 19" xfId="8635"/>
    <cellStyle name="Normal 32 2 4 2" xfId="4794"/>
    <cellStyle name="Normal 32 2 4 20" xfId="8859"/>
    <cellStyle name="Normal 32 2 4 21" xfId="9081"/>
    <cellStyle name="Normal 32 2 4 22" xfId="9300"/>
    <cellStyle name="Normal 32 2 4 23" xfId="9512"/>
    <cellStyle name="Normal 32 2 4 24" xfId="9710"/>
    <cellStyle name="Normal 32 2 4 25" xfId="9879"/>
    <cellStyle name="Normal 32 2 4 26" xfId="10027"/>
    <cellStyle name="Normal 32 2 4 27" xfId="10444"/>
    <cellStyle name="Normal 32 2 4 28" xfId="10670"/>
    <cellStyle name="Normal 32 2 4 29" xfId="10896"/>
    <cellStyle name="Normal 32 2 4 3" xfId="5020"/>
    <cellStyle name="Normal 32 2 4 30" xfId="11122"/>
    <cellStyle name="Normal 32 2 4 31" xfId="11348"/>
    <cellStyle name="Normal 32 2 4 32" xfId="11574"/>
    <cellStyle name="Normal 32 2 4 33" xfId="11800"/>
    <cellStyle name="Normal 32 2 4 34" xfId="12026"/>
    <cellStyle name="Normal 32 2 4 35" xfId="12252"/>
    <cellStyle name="Normal 32 2 4 36" xfId="12478"/>
    <cellStyle name="Normal 32 2 4 37" xfId="12704"/>
    <cellStyle name="Normal 32 2 4 38" xfId="12930"/>
    <cellStyle name="Normal 32 2 4 39" xfId="13156"/>
    <cellStyle name="Normal 32 2 4 4" xfId="5246"/>
    <cellStyle name="Normal 32 2 4 40" xfId="13382"/>
    <cellStyle name="Normal 32 2 4 41" xfId="13608"/>
    <cellStyle name="Normal 32 2 4 42" xfId="13834"/>
    <cellStyle name="Normal 32 2 4 43" xfId="14060"/>
    <cellStyle name="Normal 32 2 4 44" xfId="14286"/>
    <cellStyle name="Normal 32 2 4 45" xfId="14512"/>
    <cellStyle name="Normal 32 2 4 46" xfId="14738"/>
    <cellStyle name="Normal 32 2 4 47" xfId="14964"/>
    <cellStyle name="Normal 32 2 4 48" xfId="15190"/>
    <cellStyle name="Normal 32 2 4 49" xfId="15416"/>
    <cellStyle name="Normal 32 2 4 5" xfId="5472"/>
    <cellStyle name="Normal 32 2 4 50" xfId="15642"/>
    <cellStyle name="Normal 32 2 4 51" xfId="15867"/>
    <cellStyle name="Normal 32 2 4 52" xfId="16091"/>
    <cellStyle name="Normal 32 2 4 53" xfId="16313"/>
    <cellStyle name="Normal 32 2 4 54" xfId="16532"/>
    <cellStyle name="Normal 32 2 4 55" xfId="16744"/>
    <cellStyle name="Normal 32 2 4 56" xfId="16942"/>
    <cellStyle name="Normal 32 2 4 57" xfId="17111"/>
    <cellStyle name="Normal 32 2 4 58" xfId="17259"/>
    <cellStyle name="Normal 32 2 4 6" xfId="5698"/>
    <cellStyle name="Normal 32 2 4 7" xfId="5924"/>
    <cellStyle name="Normal 32 2 4 8" xfId="6150"/>
    <cellStyle name="Normal 32 2 4 9" xfId="6376"/>
    <cellStyle name="Normal 32 2 40" xfId="6761"/>
    <cellStyle name="Normal 32 2 41" xfId="6987"/>
    <cellStyle name="Normal 32 2 42" xfId="7213"/>
    <cellStyle name="Normal 32 2 43" xfId="7439"/>
    <cellStyle name="Normal 32 2 44" xfId="7665"/>
    <cellStyle name="Normal 32 2 45" xfId="7891"/>
    <cellStyle name="Normal 32 2 46" xfId="8117"/>
    <cellStyle name="Normal 32 2 47" xfId="8343"/>
    <cellStyle name="Normal 32 2 48" xfId="8568"/>
    <cellStyle name="Normal 32 2 49" xfId="8792"/>
    <cellStyle name="Normal 32 2 5" xfId="861"/>
    <cellStyle name="Normal 32 2 50" xfId="9015"/>
    <cellStyle name="Normal 32 2 51" xfId="9234"/>
    <cellStyle name="Normal 32 2 52" xfId="9447"/>
    <cellStyle name="Normal 32 2 53" xfId="9648"/>
    <cellStyle name="Normal 32 2 54" xfId="9822"/>
    <cellStyle name="Normal 32 2 55" xfId="9974"/>
    <cellStyle name="Normal 32 2 56" xfId="10377"/>
    <cellStyle name="Normal 32 2 57" xfId="10603"/>
    <cellStyle name="Normal 32 2 58" xfId="10829"/>
    <cellStyle name="Normal 32 2 59" xfId="11055"/>
    <cellStyle name="Normal 32 2 6" xfId="1010"/>
    <cellStyle name="Normal 32 2 60" xfId="11281"/>
    <cellStyle name="Normal 32 2 61" xfId="11507"/>
    <cellStyle name="Normal 32 2 62" xfId="11733"/>
    <cellStyle name="Normal 32 2 63" xfId="11959"/>
    <cellStyle name="Normal 32 2 64" xfId="12185"/>
    <cellStyle name="Normal 32 2 65" xfId="12411"/>
    <cellStyle name="Normal 32 2 66" xfId="12637"/>
    <cellStyle name="Normal 32 2 67" xfId="12863"/>
    <cellStyle name="Normal 32 2 68" xfId="13089"/>
    <cellStyle name="Normal 32 2 69" xfId="13315"/>
    <cellStyle name="Normal 32 2 7" xfId="1159"/>
    <cellStyle name="Normal 32 2 70" xfId="13541"/>
    <cellStyle name="Normal 32 2 71" xfId="13767"/>
    <cellStyle name="Normal 32 2 72" xfId="13993"/>
    <cellStyle name="Normal 32 2 73" xfId="14219"/>
    <cellStyle name="Normal 32 2 74" xfId="14445"/>
    <cellStyle name="Normal 32 2 75" xfId="14671"/>
    <cellStyle name="Normal 32 2 76" xfId="14897"/>
    <cellStyle name="Normal 32 2 77" xfId="15123"/>
    <cellStyle name="Normal 32 2 78" xfId="15349"/>
    <cellStyle name="Normal 32 2 79" xfId="15575"/>
    <cellStyle name="Normal 32 2 8" xfId="1308"/>
    <cellStyle name="Normal 32 2 80" xfId="15800"/>
    <cellStyle name="Normal 32 2 81" xfId="16024"/>
    <cellStyle name="Normal 32 2 82" xfId="16247"/>
    <cellStyle name="Normal 32 2 83" xfId="16466"/>
    <cellStyle name="Normal 32 2 84" xfId="16679"/>
    <cellStyle name="Normal 32 2 85" xfId="16880"/>
    <cellStyle name="Normal 32 2 86" xfId="17054"/>
    <cellStyle name="Normal 32 2 87" xfId="17206"/>
    <cellStyle name="Normal 32 2 9" xfId="1457"/>
    <cellStyle name="Normal 33 2" xfId="156"/>
    <cellStyle name="Normal 33 2 10" xfId="1608"/>
    <cellStyle name="Normal 33 2 11" xfId="1757"/>
    <cellStyle name="Normal 33 2 12" xfId="1906"/>
    <cellStyle name="Normal 33 2 13" xfId="2055"/>
    <cellStyle name="Normal 33 2 14" xfId="2204"/>
    <cellStyle name="Normal 33 2 15" xfId="2353"/>
    <cellStyle name="Normal 33 2 16" xfId="2502"/>
    <cellStyle name="Normal 33 2 17" xfId="2651"/>
    <cellStyle name="Normal 33 2 18" xfId="2800"/>
    <cellStyle name="Normal 33 2 19" xfId="2949"/>
    <cellStyle name="Normal 33 2 2" xfId="324"/>
    <cellStyle name="Normal 33 2 20" xfId="3097"/>
    <cellStyle name="Normal 33 2 21" xfId="3246"/>
    <cellStyle name="Normal 33 2 22" xfId="3395"/>
    <cellStyle name="Normal 33 2 23" xfId="3544"/>
    <cellStyle name="Normal 33 2 24" xfId="3692"/>
    <cellStyle name="Normal 33 2 25" xfId="3839"/>
    <cellStyle name="Normal 33 2 26" xfId="3983"/>
    <cellStyle name="Normal 33 2 27" xfId="4121"/>
    <cellStyle name="Normal 33 2 28" xfId="4252"/>
    <cellStyle name="Normal 33 2 29" xfId="4349"/>
    <cellStyle name="Normal 33 2 3" xfId="660"/>
    <cellStyle name="Normal 33 2 3 10" xfId="6351"/>
    <cellStyle name="Normal 33 2 3 11" xfId="6577"/>
    <cellStyle name="Normal 33 2 3 12" xfId="6803"/>
    <cellStyle name="Normal 33 2 3 13" xfId="7029"/>
    <cellStyle name="Normal 33 2 3 14" xfId="7255"/>
    <cellStyle name="Normal 33 2 3 15" xfId="7481"/>
    <cellStyle name="Normal 33 2 3 16" xfId="7707"/>
    <cellStyle name="Normal 33 2 3 17" xfId="7933"/>
    <cellStyle name="Normal 33 2 3 18" xfId="8159"/>
    <cellStyle name="Normal 33 2 3 19" xfId="8385"/>
    <cellStyle name="Normal 33 2 3 2" xfId="754"/>
    <cellStyle name="Normal 33 2 3 2 10" xfId="6630"/>
    <cellStyle name="Normal 33 2 3 2 11" xfId="6856"/>
    <cellStyle name="Normal 33 2 3 2 12" xfId="7082"/>
    <cellStyle name="Normal 33 2 3 2 13" xfId="7308"/>
    <cellStyle name="Normal 33 2 3 2 14" xfId="7534"/>
    <cellStyle name="Normal 33 2 3 2 15" xfId="7760"/>
    <cellStyle name="Normal 33 2 3 2 16" xfId="7986"/>
    <cellStyle name="Normal 33 2 3 2 17" xfId="8212"/>
    <cellStyle name="Normal 33 2 3 2 18" xfId="8438"/>
    <cellStyle name="Normal 33 2 3 2 19" xfId="8663"/>
    <cellStyle name="Normal 33 2 3 2 2" xfId="4822"/>
    <cellStyle name="Normal 33 2 3 2 20" xfId="8887"/>
    <cellStyle name="Normal 33 2 3 2 21" xfId="9109"/>
    <cellStyle name="Normal 33 2 3 2 22" xfId="9328"/>
    <cellStyle name="Normal 33 2 3 2 23" xfId="9540"/>
    <cellStyle name="Normal 33 2 3 2 24" xfId="9737"/>
    <cellStyle name="Normal 33 2 3 2 25" xfId="9906"/>
    <cellStyle name="Normal 33 2 3 2 26" xfId="10054"/>
    <cellStyle name="Normal 33 2 3 2 27" xfId="10472"/>
    <cellStyle name="Normal 33 2 3 2 28" xfId="10698"/>
    <cellStyle name="Normal 33 2 3 2 29" xfId="10924"/>
    <cellStyle name="Normal 33 2 3 2 3" xfId="5048"/>
    <cellStyle name="Normal 33 2 3 2 30" xfId="11150"/>
    <cellStyle name="Normal 33 2 3 2 31" xfId="11376"/>
    <cellStyle name="Normal 33 2 3 2 32" xfId="11602"/>
    <cellStyle name="Normal 33 2 3 2 33" xfId="11828"/>
    <cellStyle name="Normal 33 2 3 2 34" xfId="12054"/>
    <cellStyle name="Normal 33 2 3 2 35" xfId="12280"/>
    <cellStyle name="Normal 33 2 3 2 36" xfId="12506"/>
    <cellStyle name="Normal 33 2 3 2 37" xfId="12732"/>
    <cellStyle name="Normal 33 2 3 2 38" xfId="12958"/>
    <cellStyle name="Normal 33 2 3 2 39" xfId="13184"/>
    <cellStyle name="Normal 33 2 3 2 4" xfId="5274"/>
    <cellStyle name="Normal 33 2 3 2 40" xfId="13410"/>
    <cellStyle name="Normal 33 2 3 2 41" xfId="13636"/>
    <cellStyle name="Normal 33 2 3 2 42" xfId="13862"/>
    <cellStyle name="Normal 33 2 3 2 43" xfId="14088"/>
    <cellStyle name="Normal 33 2 3 2 44" xfId="14314"/>
    <cellStyle name="Normal 33 2 3 2 45" xfId="14540"/>
    <cellStyle name="Normal 33 2 3 2 46" xfId="14766"/>
    <cellStyle name="Normal 33 2 3 2 47" xfId="14992"/>
    <cellStyle name="Normal 33 2 3 2 48" xfId="15218"/>
    <cellStyle name="Normal 33 2 3 2 49" xfId="15444"/>
    <cellStyle name="Normal 33 2 3 2 5" xfId="5500"/>
    <cellStyle name="Normal 33 2 3 2 50" xfId="15670"/>
    <cellStyle name="Normal 33 2 3 2 51" xfId="15895"/>
    <cellStyle name="Normal 33 2 3 2 52" xfId="16119"/>
    <cellStyle name="Normal 33 2 3 2 53" xfId="16341"/>
    <cellStyle name="Normal 33 2 3 2 54" xfId="16560"/>
    <cellStyle name="Normal 33 2 3 2 55" xfId="16772"/>
    <cellStyle name="Normal 33 2 3 2 56" xfId="16969"/>
    <cellStyle name="Normal 33 2 3 2 57" xfId="17138"/>
    <cellStyle name="Normal 33 2 3 2 58" xfId="17286"/>
    <cellStyle name="Normal 33 2 3 2 6" xfId="5726"/>
    <cellStyle name="Normal 33 2 3 2 7" xfId="5952"/>
    <cellStyle name="Normal 33 2 3 2 8" xfId="6178"/>
    <cellStyle name="Normal 33 2 3 2 9" xfId="6404"/>
    <cellStyle name="Normal 33 2 3 20" xfId="8610"/>
    <cellStyle name="Normal 33 2 3 21" xfId="8834"/>
    <cellStyle name="Normal 33 2 3 22" xfId="9056"/>
    <cellStyle name="Normal 33 2 3 23" xfId="9275"/>
    <cellStyle name="Normal 33 2 3 24" xfId="9487"/>
    <cellStyle name="Normal 33 2 3 25" xfId="9685"/>
    <cellStyle name="Normal 33 2 3 26" xfId="9854"/>
    <cellStyle name="Normal 33 2 3 27" xfId="10002"/>
    <cellStyle name="Normal 33 2 3 28" xfId="10419"/>
    <cellStyle name="Normal 33 2 3 29" xfId="10645"/>
    <cellStyle name="Normal 33 2 3 3" xfId="4769"/>
    <cellStyle name="Normal 33 2 3 30" xfId="10871"/>
    <cellStyle name="Normal 33 2 3 31" xfId="11097"/>
    <cellStyle name="Normal 33 2 3 32" xfId="11323"/>
    <cellStyle name="Normal 33 2 3 33" xfId="11549"/>
    <cellStyle name="Normal 33 2 3 34" xfId="11775"/>
    <cellStyle name="Normal 33 2 3 35" xfId="12001"/>
    <cellStyle name="Normal 33 2 3 36" xfId="12227"/>
    <cellStyle name="Normal 33 2 3 37" xfId="12453"/>
    <cellStyle name="Normal 33 2 3 38" xfId="12679"/>
    <cellStyle name="Normal 33 2 3 39" xfId="12905"/>
    <cellStyle name="Normal 33 2 3 4" xfId="4995"/>
    <cellStyle name="Normal 33 2 3 40" xfId="13131"/>
    <cellStyle name="Normal 33 2 3 41" xfId="13357"/>
    <cellStyle name="Normal 33 2 3 42" xfId="13583"/>
    <cellStyle name="Normal 33 2 3 43" xfId="13809"/>
    <cellStyle name="Normal 33 2 3 44" xfId="14035"/>
    <cellStyle name="Normal 33 2 3 45" xfId="14261"/>
    <cellStyle name="Normal 33 2 3 46" xfId="14487"/>
    <cellStyle name="Normal 33 2 3 47" xfId="14713"/>
    <cellStyle name="Normal 33 2 3 48" xfId="14939"/>
    <cellStyle name="Normal 33 2 3 49" xfId="15165"/>
    <cellStyle name="Normal 33 2 3 5" xfId="5221"/>
    <cellStyle name="Normal 33 2 3 50" xfId="15391"/>
    <cellStyle name="Normal 33 2 3 51" xfId="15617"/>
    <cellStyle name="Normal 33 2 3 52" xfId="15842"/>
    <cellStyle name="Normal 33 2 3 53" xfId="16066"/>
    <cellStyle name="Normal 33 2 3 54" xfId="16288"/>
    <cellStyle name="Normal 33 2 3 55" xfId="16507"/>
    <cellStyle name="Normal 33 2 3 56" xfId="16719"/>
    <cellStyle name="Normal 33 2 3 57" xfId="16917"/>
    <cellStyle name="Normal 33 2 3 58" xfId="17086"/>
    <cellStyle name="Normal 33 2 3 59" xfId="17234"/>
    <cellStyle name="Normal 33 2 3 6" xfId="5447"/>
    <cellStyle name="Normal 33 2 3 7" xfId="5673"/>
    <cellStyle name="Normal 33 2 3 8" xfId="5899"/>
    <cellStyle name="Normal 33 2 3 9" xfId="6125"/>
    <cellStyle name="Normal 33 2 30" xfId="4403"/>
    <cellStyle name="Normal 33 2 31" xfId="4729"/>
    <cellStyle name="Normal 33 2 32" xfId="4955"/>
    <cellStyle name="Normal 33 2 33" xfId="5181"/>
    <cellStyle name="Normal 33 2 34" xfId="5407"/>
    <cellStyle name="Normal 33 2 35" xfId="5633"/>
    <cellStyle name="Normal 33 2 36" xfId="5859"/>
    <cellStyle name="Normal 33 2 37" xfId="6085"/>
    <cellStyle name="Normal 33 2 38" xfId="6311"/>
    <cellStyle name="Normal 33 2 39" xfId="6537"/>
    <cellStyle name="Normal 33 2 4" xfId="727"/>
    <cellStyle name="Normal 33 2 4 10" xfId="6603"/>
    <cellStyle name="Normal 33 2 4 11" xfId="6829"/>
    <cellStyle name="Normal 33 2 4 12" xfId="7055"/>
    <cellStyle name="Normal 33 2 4 13" xfId="7281"/>
    <cellStyle name="Normal 33 2 4 14" xfId="7507"/>
    <cellStyle name="Normal 33 2 4 15" xfId="7733"/>
    <cellStyle name="Normal 33 2 4 16" xfId="7959"/>
    <cellStyle name="Normal 33 2 4 17" xfId="8185"/>
    <cellStyle name="Normal 33 2 4 18" xfId="8411"/>
    <cellStyle name="Normal 33 2 4 19" xfId="8636"/>
    <cellStyle name="Normal 33 2 4 2" xfId="4795"/>
    <cellStyle name="Normal 33 2 4 20" xfId="8860"/>
    <cellStyle name="Normal 33 2 4 21" xfId="9082"/>
    <cellStyle name="Normal 33 2 4 22" xfId="9301"/>
    <cellStyle name="Normal 33 2 4 23" xfId="9513"/>
    <cellStyle name="Normal 33 2 4 24" xfId="9711"/>
    <cellStyle name="Normal 33 2 4 25" xfId="9880"/>
    <cellStyle name="Normal 33 2 4 26" xfId="10028"/>
    <cellStyle name="Normal 33 2 4 27" xfId="10445"/>
    <cellStyle name="Normal 33 2 4 28" xfId="10671"/>
    <cellStyle name="Normal 33 2 4 29" xfId="10897"/>
    <cellStyle name="Normal 33 2 4 3" xfId="5021"/>
    <cellStyle name="Normal 33 2 4 30" xfId="11123"/>
    <cellStyle name="Normal 33 2 4 31" xfId="11349"/>
    <cellStyle name="Normal 33 2 4 32" xfId="11575"/>
    <cellStyle name="Normal 33 2 4 33" xfId="11801"/>
    <cellStyle name="Normal 33 2 4 34" xfId="12027"/>
    <cellStyle name="Normal 33 2 4 35" xfId="12253"/>
    <cellStyle name="Normal 33 2 4 36" xfId="12479"/>
    <cellStyle name="Normal 33 2 4 37" xfId="12705"/>
    <cellStyle name="Normal 33 2 4 38" xfId="12931"/>
    <cellStyle name="Normal 33 2 4 39" xfId="13157"/>
    <cellStyle name="Normal 33 2 4 4" xfId="5247"/>
    <cellStyle name="Normal 33 2 4 40" xfId="13383"/>
    <cellStyle name="Normal 33 2 4 41" xfId="13609"/>
    <cellStyle name="Normal 33 2 4 42" xfId="13835"/>
    <cellStyle name="Normal 33 2 4 43" xfId="14061"/>
    <cellStyle name="Normal 33 2 4 44" xfId="14287"/>
    <cellStyle name="Normal 33 2 4 45" xfId="14513"/>
    <cellStyle name="Normal 33 2 4 46" xfId="14739"/>
    <cellStyle name="Normal 33 2 4 47" xfId="14965"/>
    <cellStyle name="Normal 33 2 4 48" xfId="15191"/>
    <cellStyle name="Normal 33 2 4 49" xfId="15417"/>
    <cellStyle name="Normal 33 2 4 5" xfId="5473"/>
    <cellStyle name="Normal 33 2 4 50" xfId="15643"/>
    <cellStyle name="Normal 33 2 4 51" xfId="15868"/>
    <cellStyle name="Normal 33 2 4 52" xfId="16092"/>
    <cellStyle name="Normal 33 2 4 53" xfId="16314"/>
    <cellStyle name="Normal 33 2 4 54" xfId="16533"/>
    <cellStyle name="Normal 33 2 4 55" xfId="16745"/>
    <cellStyle name="Normal 33 2 4 56" xfId="16943"/>
    <cellStyle name="Normal 33 2 4 57" xfId="17112"/>
    <cellStyle name="Normal 33 2 4 58" xfId="17260"/>
    <cellStyle name="Normal 33 2 4 6" xfId="5699"/>
    <cellStyle name="Normal 33 2 4 7" xfId="5925"/>
    <cellStyle name="Normal 33 2 4 8" xfId="6151"/>
    <cellStyle name="Normal 33 2 4 9" xfId="6377"/>
    <cellStyle name="Normal 33 2 40" xfId="6763"/>
    <cellStyle name="Normal 33 2 41" xfId="6989"/>
    <cellStyle name="Normal 33 2 42" xfId="7215"/>
    <cellStyle name="Normal 33 2 43" xfId="7441"/>
    <cellStyle name="Normal 33 2 44" xfId="7667"/>
    <cellStyle name="Normal 33 2 45" xfId="7893"/>
    <cellStyle name="Normal 33 2 46" xfId="8119"/>
    <cellStyle name="Normal 33 2 47" xfId="8345"/>
    <cellStyle name="Normal 33 2 48" xfId="8570"/>
    <cellStyle name="Normal 33 2 49" xfId="8794"/>
    <cellStyle name="Normal 33 2 5" xfId="863"/>
    <cellStyle name="Normal 33 2 50" xfId="9016"/>
    <cellStyle name="Normal 33 2 51" xfId="9235"/>
    <cellStyle name="Normal 33 2 52" xfId="9448"/>
    <cellStyle name="Normal 33 2 53" xfId="9649"/>
    <cellStyle name="Normal 33 2 54" xfId="9823"/>
    <cellStyle name="Normal 33 2 55" xfId="9975"/>
    <cellStyle name="Normal 33 2 56" xfId="10379"/>
    <cellStyle name="Normal 33 2 57" xfId="10605"/>
    <cellStyle name="Normal 33 2 58" xfId="10831"/>
    <cellStyle name="Normal 33 2 59" xfId="11057"/>
    <cellStyle name="Normal 33 2 6" xfId="1012"/>
    <cellStyle name="Normal 33 2 60" xfId="11283"/>
    <cellStyle name="Normal 33 2 61" xfId="11509"/>
    <cellStyle name="Normal 33 2 62" xfId="11735"/>
    <cellStyle name="Normal 33 2 63" xfId="11961"/>
    <cellStyle name="Normal 33 2 64" xfId="12187"/>
    <cellStyle name="Normal 33 2 65" xfId="12413"/>
    <cellStyle name="Normal 33 2 66" xfId="12639"/>
    <cellStyle name="Normal 33 2 67" xfId="12865"/>
    <cellStyle name="Normal 33 2 68" xfId="13091"/>
    <cellStyle name="Normal 33 2 69" xfId="13317"/>
    <cellStyle name="Normal 33 2 7" xfId="1161"/>
    <cellStyle name="Normal 33 2 70" xfId="13543"/>
    <cellStyle name="Normal 33 2 71" xfId="13769"/>
    <cellStyle name="Normal 33 2 72" xfId="13995"/>
    <cellStyle name="Normal 33 2 73" xfId="14221"/>
    <cellStyle name="Normal 33 2 74" xfId="14447"/>
    <cellStyle name="Normal 33 2 75" xfId="14673"/>
    <cellStyle name="Normal 33 2 76" xfId="14899"/>
    <cellStyle name="Normal 33 2 77" xfId="15125"/>
    <cellStyle name="Normal 33 2 78" xfId="15351"/>
    <cellStyle name="Normal 33 2 79" xfId="15577"/>
    <cellStyle name="Normal 33 2 8" xfId="1310"/>
    <cellStyle name="Normal 33 2 80" xfId="15802"/>
    <cellStyle name="Normal 33 2 81" xfId="16026"/>
    <cellStyle name="Normal 33 2 82" xfId="16248"/>
    <cellStyle name="Normal 33 2 83" xfId="16467"/>
    <cellStyle name="Normal 33 2 84" xfId="16680"/>
    <cellStyle name="Normal 33 2 85" xfId="16881"/>
    <cellStyle name="Normal 33 2 86" xfId="17055"/>
    <cellStyle name="Normal 33 2 87" xfId="17207"/>
    <cellStyle name="Normal 33 2 9" xfId="1459"/>
    <cellStyle name="Normal 34 2" xfId="157"/>
    <cellStyle name="Normal 34 2 10" xfId="1610"/>
    <cellStyle name="Normal 34 2 11" xfId="1759"/>
    <cellStyle name="Normal 34 2 12" xfId="1908"/>
    <cellStyle name="Normal 34 2 13" xfId="2057"/>
    <cellStyle name="Normal 34 2 14" xfId="2206"/>
    <cellStyle name="Normal 34 2 15" xfId="2355"/>
    <cellStyle name="Normal 34 2 16" xfId="2504"/>
    <cellStyle name="Normal 34 2 17" xfId="2653"/>
    <cellStyle name="Normal 34 2 18" xfId="2802"/>
    <cellStyle name="Normal 34 2 19" xfId="2951"/>
    <cellStyle name="Normal 34 2 2" xfId="325"/>
    <cellStyle name="Normal 34 2 20" xfId="3099"/>
    <cellStyle name="Normal 34 2 21" xfId="3248"/>
    <cellStyle name="Normal 34 2 22" xfId="3397"/>
    <cellStyle name="Normal 34 2 23" xfId="3546"/>
    <cellStyle name="Normal 34 2 24" xfId="3694"/>
    <cellStyle name="Normal 34 2 25" xfId="3841"/>
    <cellStyle name="Normal 34 2 26" xfId="3985"/>
    <cellStyle name="Normal 34 2 27" xfId="4123"/>
    <cellStyle name="Normal 34 2 28" xfId="4254"/>
    <cellStyle name="Normal 34 2 29" xfId="4350"/>
    <cellStyle name="Normal 34 2 3" xfId="662"/>
    <cellStyle name="Normal 34 2 3 10" xfId="6352"/>
    <cellStyle name="Normal 34 2 3 11" xfId="6578"/>
    <cellStyle name="Normal 34 2 3 12" xfId="6804"/>
    <cellStyle name="Normal 34 2 3 13" xfId="7030"/>
    <cellStyle name="Normal 34 2 3 14" xfId="7256"/>
    <cellStyle name="Normal 34 2 3 15" xfId="7482"/>
    <cellStyle name="Normal 34 2 3 16" xfId="7708"/>
    <cellStyle name="Normal 34 2 3 17" xfId="7934"/>
    <cellStyle name="Normal 34 2 3 18" xfId="8160"/>
    <cellStyle name="Normal 34 2 3 19" xfId="8386"/>
    <cellStyle name="Normal 34 2 3 2" xfId="755"/>
    <cellStyle name="Normal 34 2 3 2 10" xfId="6631"/>
    <cellStyle name="Normal 34 2 3 2 11" xfId="6857"/>
    <cellStyle name="Normal 34 2 3 2 12" xfId="7083"/>
    <cellStyle name="Normal 34 2 3 2 13" xfId="7309"/>
    <cellStyle name="Normal 34 2 3 2 14" xfId="7535"/>
    <cellStyle name="Normal 34 2 3 2 15" xfId="7761"/>
    <cellStyle name="Normal 34 2 3 2 16" xfId="7987"/>
    <cellStyle name="Normal 34 2 3 2 17" xfId="8213"/>
    <cellStyle name="Normal 34 2 3 2 18" xfId="8439"/>
    <cellStyle name="Normal 34 2 3 2 19" xfId="8664"/>
    <cellStyle name="Normal 34 2 3 2 2" xfId="4823"/>
    <cellStyle name="Normal 34 2 3 2 20" xfId="8888"/>
    <cellStyle name="Normal 34 2 3 2 21" xfId="9110"/>
    <cellStyle name="Normal 34 2 3 2 22" xfId="9329"/>
    <cellStyle name="Normal 34 2 3 2 23" xfId="9541"/>
    <cellStyle name="Normal 34 2 3 2 24" xfId="9738"/>
    <cellStyle name="Normal 34 2 3 2 25" xfId="9907"/>
    <cellStyle name="Normal 34 2 3 2 26" xfId="10055"/>
    <cellStyle name="Normal 34 2 3 2 27" xfId="10473"/>
    <cellStyle name="Normal 34 2 3 2 28" xfId="10699"/>
    <cellStyle name="Normal 34 2 3 2 29" xfId="10925"/>
    <cellStyle name="Normal 34 2 3 2 3" xfId="5049"/>
    <cellStyle name="Normal 34 2 3 2 30" xfId="11151"/>
    <cellStyle name="Normal 34 2 3 2 31" xfId="11377"/>
    <cellStyle name="Normal 34 2 3 2 32" xfId="11603"/>
    <cellStyle name="Normal 34 2 3 2 33" xfId="11829"/>
    <cellStyle name="Normal 34 2 3 2 34" xfId="12055"/>
    <cellStyle name="Normal 34 2 3 2 35" xfId="12281"/>
    <cellStyle name="Normal 34 2 3 2 36" xfId="12507"/>
    <cellStyle name="Normal 34 2 3 2 37" xfId="12733"/>
    <cellStyle name="Normal 34 2 3 2 38" xfId="12959"/>
    <cellStyle name="Normal 34 2 3 2 39" xfId="13185"/>
    <cellStyle name="Normal 34 2 3 2 4" xfId="5275"/>
    <cellStyle name="Normal 34 2 3 2 40" xfId="13411"/>
    <cellStyle name="Normal 34 2 3 2 41" xfId="13637"/>
    <cellStyle name="Normal 34 2 3 2 42" xfId="13863"/>
    <cellStyle name="Normal 34 2 3 2 43" xfId="14089"/>
    <cellStyle name="Normal 34 2 3 2 44" xfId="14315"/>
    <cellStyle name="Normal 34 2 3 2 45" xfId="14541"/>
    <cellStyle name="Normal 34 2 3 2 46" xfId="14767"/>
    <cellStyle name="Normal 34 2 3 2 47" xfId="14993"/>
    <cellStyle name="Normal 34 2 3 2 48" xfId="15219"/>
    <cellStyle name="Normal 34 2 3 2 49" xfId="15445"/>
    <cellStyle name="Normal 34 2 3 2 5" xfId="5501"/>
    <cellStyle name="Normal 34 2 3 2 50" xfId="15671"/>
    <cellStyle name="Normal 34 2 3 2 51" xfId="15896"/>
    <cellStyle name="Normal 34 2 3 2 52" xfId="16120"/>
    <cellStyle name="Normal 34 2 3 2 53" xfId="16342"/>
    <cellStyle name="Normal 34 2 3 2 54" xfId="16561"/>
    <cellStyle name="Normal 34 2 3 2 55" xfId="16773"/>
    <cellStyle name="Normal 34 2 3 2 56" xfId="16970"/>
    <cellStyle name="Normal 34 2 3 2 57" xfId="17139"/>
    <cellStyle name="Normal 34 2 3 2 58" xfId="17287"/>
    <cellStyle name="Normal 34 2 3 2 6" xfId="5727"/>
    <cellStyle name="Normal 34 2 3 2 7" xfId="5953"/>
    <cellStyle name="Normal 34 2 3 2 8" xfId="6179"/>
    <cellStyle name="Normal 34 2 3 2 9" xfId="6405"/>
    <cellStyle name="Normal 34 2 3 20" xfId="8611"/>
    <cellStyle name="Normal 34 2 3 21" xfId="8835"/>
    <cellStyle name="Normal 34 2 3 22" xfId="9057"/>
    <cellStyle name="Normal 34 2 3 23" xfId="9276"/>
    <cellStyle name="Normal 34 2 3 24" xfId="9488"/>
    <cellStyle name="Normal 34 2 3 25" xfId="9686"/>
    <cellStyle name="Normal 34 2 3 26" xfId="9855"/>
    <cellStyle name="Normal 34 2 3 27" xfId="10003"/>
    <cellStyle name="Normal 34 2 3 28" xfId="10420"/>
    <cellStyle name="Normal 34 2 3 29" xfId="10646"/>
    <cellStyle name="Normal 34 2 3 3" xfId="4770"/>
    <cellStyle name="Normal 34 2 3 30" xfId="10872"/>
    <cellStyle name="Normal 34 2 3 31" xfId="11098"/>
    <cellStyle name="Normal 34 2 3 32" xfId="11324"/>
    <cellStyle name="Normal 34 2 3 33" xfId="11550"/>
    <cellStyle name="Normal 34 2 3 34" xfId="11776"/>
    <cellStyle name="Normal 34 2 3 35" xfId="12002"/>
    <cellStyle name="Normal 34 2 3 36" xfId="12228"/>
    <cellStyle name="Normal 34 2 3 37" xfId="12454"/>
    <cellStyle name="Normal 34 2 3 38" xfId="12680"/>
    <cellStyle name="Normal 34 2 3 39" xfId="12906"/>
    <cellStyle name="Normal 34 2 3 4" xfId="4996"/>
    <cellStyle name="Normal 34 2 3 40" xfId="13132"/>
    <cellStyle name="Normal 34 2 3 41" xfId="13358"/>
    <cellStyle name="Normal 34 2 3 42" xfId="13584"/>
    <cellStyle name="Normal 34 2 3 43" xfId="13810"/>
    <cellStyle name="Normal 34 2 3 44" xfId="14036"/>
    <cellStyle name="Normal 34 2 3 45" xfId="14262"/>
    <cellStyle name="Normal 34 2 3 46" xfId="14488"/>
    <cellStyle name="Normal 34 2 3 47" xfId="14714"/>
    <cellStyle name="Normal 34 2 3 48" xfId="14940"/>
    <cellStyle name="Normal 34 2 3 49" xfId="15166"/>
    <cellStyle name="Normal 34 2 3 5" xfId="5222"/>
    <cellStyle name="Normal 34 2 3 50" xfId="15392"/>
    <cellStyle name="Normal 34 2 3 51" xfId="15618"/>
    <cellStyle name="Normal 34 2 3 52" xfId="15843"/>
    <cellStyle name="Normal 34 2 3 53" xfId="16067"/>
    <cellStyle name="Normal 34 2 3 54" xfId="16289"/>
    <cellStyle name="Normal 34 2 3 55" xfId="16508"/>
    <cellStyle name="Normal 34 2 3 56" xfId="16720"/>
    <cellStyle name="Normal 34 2 3 57" xfId="16918"/>
    <cellStyle name="Normal 34 2 3 58" xfId="17087"/>
    <cellStyle name="Normal 34 2 3 59" xfId="17235"/>
    <cellStyle name="Normal 34 2 3 6" xfId="5448"/>
    <cellStyle name="Normal 34 2 3 7" xfId="5674"/>
    <cellStyle name="Normal 34 2 3 8" xfId="5900"/>
    <cellStyle name="Normal 34 2 3 9" xfId="6126"/>
    <cellStyle name="Normal 34 2 30" xfId="4404"/>
    <cellStyle name="Normal 34 2 31" xfId="4731"/>
    <cellStyle name="Normal 34 2 32" xfId="4957"/>
    <cellStyle name="Normal 34 2 33" xfId="5183"/>
    <cellStyle name="Normal 34 2 34" xfId="5409"/>
    <cellStyle name="Normal 34 2 35" xfId="5635"/>
    <cellStyle name="Normal 34 2 36" xfId="5861"/>
    <cellStyle name="Normal 34 2 37" xfId="6087"/>
    <cellStyle name="Normal 34 2 38" xfId="6313"/>
    <cellStyle name="Normal 34 2 39" xfId="6539"/>
    <cellStyle name="Normal 34 2 4" xfId="728"/>
    <cellStyle name="Normal 34 2 4 10" xfId="6604"/>
    <cellStyle name="Normal 34 2 4 11" xfId="6830"/>
    <cellStyle name="Normal 34 2 4 12" xfId="7056"/>
    <cellStyle name="Normal 34 2 4 13" xfId="7282"/>
    <cellStyle name="Normal 34 2 4 14" xfId="7508"/>
    <cellStyle name="Normal 34 2 4 15" xfId="7734"/>
    <cellStyle name="Normal 34 2 4 16" xfId="7960"/>
    <cellStyle name="Normal 34 2 4 17" xfId="8186"/>
    <cellStyle name="Normal 34 2 4 18" xfId="8412"/>
    <cellStyle name="Normal 34 2 4 19" xfId="8637"/>
    <cellStyle name="Normal 34 2 4 2" xfId="4796"/>
    <cellStyle name="Normal 34 2 4 20" xfId="8861"/>
    <cellStyle name="Normal 34 2 4 21" xfId="9083"/>
    <cellStyle name="Normal 34 2 4 22" xfId="9302"/>
    <cellStyle name="Normal 34 2 4 23" xfId="9514"/>
    <cellStyle name="Normal 34 2 4 24" xfId="9712"/>
    <cellStyle name="Normal 34 2 4 25" xfId="9881"/>
    <cellStyle name="Normal 34 2 4 26" xfId="10029"/>
    <cellStyle name="Normal 34 2 4 27" xfId="10446"/>
    <cellStyle name="Normal 34 2 4 28" xfId="10672"/>
    <cellStyle name="Normal 34 2 4 29" xfId="10898"/>
    <cellStyle name="Normal 34 2 4 3" xfId="5022"/>
    <cellStyle name="Normal 34 2 4 30" xfId="11124"/>
    <cellStyle name="Normal 34 2 4 31" xfId="11350"/>
    <cellStyle name="Normal 34 2 4 32" xfId="11576"/>
    <cellStyle name="Normal 34 2 4 33" xfId="11802"/>
    <cellStyle name="Normal 34 2 4 34" xfId="12028"/>
    <cellStyle name="Normal 34 2 4 35" xfId="12254"/>
    <cellStyle name="Normal 34 2 4 36" xfId="12480"/>
    <cellStyle name="Normal 34 2 4 37" xfId="12706"/>
    <cellStyle name="Normal 34 2 4 38" xfId="12932"/>
    <cellStyle name="Normal 34 2 4 39" xfId="13158"/>
    <cellStyle name="Normal 34 2 4 4" xfId="5248"/>
    <cellStyle name="Normal 34 2 4 40" xfId="13384"/>
    <cellStyle name="Normal 34 2 4 41" xfId="13610"/>
    <cellStyle name="Normal 34 2 4 42" xfId="13836"/>
    <cellStyle name="Normal 34 2 4 43" xfId="14062"/>
    <cellStyle name="Normal 34 2 4 44" xfId="14288"/>
    <cellStyle name="Normal 34 2 4 45" xfId="14514"/>
    <cellStyle name="Normal 34 2 4 46" xfId="14740"/>
    <cellStyle name="Normal 34 2 4 47" xfId="14966"/>
    <cellStyle name="Normal 34 2 4 48" xfId="15192"/>
    <cellStyle name="Normal 34 2 4 49" xfId="15418"/>
    <cellStyle name="Normal 34 2 4 5" xfId="5474"/>
    <cellStyle name="Normal 34 2 4 50" xfId="15644"/>
    <cellStyle name="Normal 34 2 4 51" xfId="15869"/>
    <cellStyle name="Normal 34 2 4 52" xfId="16093"/>
    <cellStyle name="Normal 34 2 4 53" xfId="16315"/>
    <cellStyle name="Normal 34 2 4 54" xfId="16534"/>
    <cellStyle name="Normal 34 2 4 55" xfId="16746"/>
    <cellStyle name="Normal 34 2 4 56" xfId="16944"/>
    <cellStyle name="Normal 34 2 4 57" xfId="17113"/>
    <cellStyle name="Normal 34 2 4 58" xfId="17261"/>
    <cellStyle name="Normal 34 2 4 6" xfId="5700"/>
    <cellStyle name="Normal 34 2 4 7" xfId="5926"/>
    <cellStyle name="Normal 34 2 4 8" xfId="6152"/>
    <cellStyle name="Normal 34 2 4 9" xfId="6378"/>
    <cellStyle name="Normal 34 2 40" xfId="6765"/>
    <cellStyle name="Normal 34 2 41" xfId="6991"/>
    <cellStyle name="Normal 34 2 42" xfId="7217"/>
    <cellStyle name="Normal 34 2 43" xfId="7443"/>
    <cellStyle name="Normal 34 2 44" xfId="7669"/>
    <cellStyle name="Normal 34 2 45" xfId="7895"/>
    <cellStyle name="Normal 34 2 46" xfId="8121"/>
    <cellStyle name="Normal 34 2 47" xfId="8347"/>
    <cellStyle name="Normal 34 2 48" xfId="8572"/>
    <cellStyle name="Normal 34 2 49" xfId="8796"/>
    <cellStyle name="Normal 34 2 5" xfId="865"/>
    <cellStyle name="Normal 34 2 50" xfId="9018"/>
    <cellStyle name="Normal 34 2 51" xfId="9237"/>
    <cellStyle name="Normal 34 2 52" xfId="9450"/>
    <cellStyle name="Normal 34 2 53" xfId="9650"/>
    <cellStyle name="Normal 34 2 54" xfId="9824"/>
    <cellStyle name="Normal 34 2 55" xfId="9976"/>
    <cellStyle name="Normal 34 2 56" xfId="10381"/>
    <cellStyle name="Normal 34 2 57" xfId="10607"/>
    <cellStyle name="Normal 34 2 58" xfId="10833"/>
    <cellStyle name="Normal 34 2 59" xfId="11059"/>
    <cellStyle name="Normal 34 2 6" xfId="1014"/>
    <cellStyle name="Normal 34 2 60" xfId="11285"/>
    <cellStyle name="Normal 34 2 61" xfId="11511"/>
    <cellStyle name="Normal 34 2 62" xfId="11737"/>
    <cellStyle name="Normal 34 2 63" xfId="11963"/>
    <cellStyle name="Normal 34 2 64" xfId="12189"/>
    <cellStyle name="Normal 34 2 65" xfId="12415"/>
    <cellStyle name="Normal 34 2 66" xfId="12641"/>
    <cellStyle name="Normal 34 2 67" xfId="12867"/>
    <cellStyle name="Normal 34 2 68" xfId="13093"/>
    <cellStyle name="Normal 34 2 69" xfId="13319"/>
    <cellStyle name="Normal 34 2 7" xfId="1163"/>
    <cellStyle name="Normal 34 2 70" xfId="13545"/>
    <cellStyle name="Normal 34 2 71" xfId="13771"/>
    <cellStyle name="Normal 34 2 72" xfId="13997"/>
    <cellStyle name="Normal 34 2 73" xfId="14223"/>
    <cellStyle name="Normal 34 2 74" xfId="14449"/>
    <cellStyle name="Normal 34 2 75" xfId="14675"/>
    <cellStyle name="Normal 34 2 76" xfId="14901"/>
    <cellStyle name="Normal 34 2 77" xfId="15127"/>
    <cellStyle name="Normal 34 2 78" xfId="15353"/>
    <cellStyle name="Normal 34 2 79" xfId="15579"/>
    <cellStyle name="Normal 34 2 8" xfId="1312"/>
    <cellStyle name="Normal 34 2 80" xfId="15804"/>
    <cellStyle name="Normal 34 2 81" xfId="16028"/>
    <cellStyle name="Normal 34 2 82" xfId="16250"/>
    <cellStyle name="Normal 34 2 83" xfId="16469"/>
    <cellStyle name="Normal 34 2 84" xfId="16682"/>
    <cellStyle name="Normal 34 2 85" xfId="16882"/>
    <cellStyle name="Normal 34 2 86" xfId="17056"/>
    <cellStyle name="Normal 34 2 87" xfId="17208"/>
    <cellStyle name="Normal 34 2 9" xfId="1461"/>
    <cellStyle name="Normal 35 2" xfId="158"/>
    <cellStyle name="Normal 35 2 10" xfId="1612"/>
    <cellStyle name="Normal 35 2 11" xfId="1761"/>
    <cellStyle name="Normal 35 2 12" xfId="1910"/>
    <cellStyle name="Normal 35 2 13" xfId="2059"/>
    <cellStyle name="Normal 35 2 14" xfId="2208"/>
    <cellStyle name="Normal 35 2 15" xfId="2357"/>
    <cellStyle name="Normal 35 2 16" xfId="2506"/>
    <cellStyle name="Normal 35 2 17" xfId="2655"/>
    <cellStyle name="Normal 35 2 18" xfId="2804"/>
    <cellStyle name="Normal 35 2 19" xfId="2953"/>
    <cellStyle name="Normal 35 2 2" xfId="326"/>
    <cellStyle name="Normal 35 2 20" xfId="3101"/>
    <cellStyle name="Normal 35 2 21" xfId="3250"/>
    <cellStyle name="Normal 35 2 22" xfId="3399"/>
    <cellStyle name="Normal 35 2 23" xfId="3548"/>
    <cellStyle name="Normal 35 2 24" xfId="3696"/>
    <cellStyle name="Normal 35 2 25" xfId="3843"/>
    <cellStyle name="Normal 35 2 26" xfId="3987"/>
    <cellStyle name="Normal 35 2 27" xfId="4125"/>
    <cellStyle name="Normal 35 2 28" xfId="4256"/>
    <cellStyle name="Normal 35 2 29" xfId="4351"/>
    <cellStyle name="Normal 35 2 3" xfId="664"/>
    <cellStyle name="Normal 35 2 3 10" xfId="6353"/>
    <cellStyle name="Normal 35 2 3 11" xfId="6579"/>
    <cellStyle name="Normal 35 2 3 12" xfId="6805"/>
    <cellStyle name="Normal 35 2 3 13" xfId="7031"/>
    <cellStyle name="Normal 35 2 3 14" xfId="7257"/>
    <cellStyle name="Normal 35 2 3 15" xfId="7483"/>
    <cellStyle name="Normal 35 2 3 16" xfId="7709"/>
    <cellStyle name="Normal 35 2 3 17" xfId="7935"/>
    <cellStyle name="Normal 35 2 3 18" xfId="8161"/>
    <cellStyle name="Normal 35 2 3 19" xfId="8387"/>
    <cellStyle name="Normal 35 2 3 2" xfId="756"/>
    <cellStyle name="Normal 35 2 3 2 10" xfId="6632"/>
    <cellStyle name="Normal 35 2 3 2 11" xfId="6858"/>
    <cellStyle name="Normal 35 2 3 2 12" xfId="7084"/>
    <cellStyle name="Normal 35 2 3 2 13" xfId="7310"/>
    <cellStyle name="Normal 35 2 3 2 14" xfId="7536"/>
    <cellStyle name="Normal 35 2 3 2 15" xfId="7762"/>
    <cellStyle name="Normal 35 2 3 2 16" xfId="7988"/>
    <cellStyle name="Normal 35 2 3 2 17" xfId="8214"/>
    <cellStyle name="Normal 35 2 3 2 18" xfId="8440"/>
    <cellStyle name="Normal 35 2 3 2 19" xfId="8665"/>
    <cellStyle name="Normal 35 2 3 2 2" xfId="4824"/>
    <cellStyle name="Normal 35 2 3 2 20" xfId="8889"/>
    <cellStyle name="Normal 35 2 3 2 21" xfId="9111"/>
    <cellStyle name="Normal 35 2 3 2 22" xfId="9330"/>
    <cellStyle name="Normal 35 2 3 2 23" xfId="9542"/>
    <cellStyle name="Normal 35 2 3 2 24" xfId="9739"/>
    <cellStyle name="Normal 35 2 3 2 25" xfId="9908"/>
    <cellStyle name="Normal 35 2 3 2 26" xfId="10056"/>
    <cellStyle name="Normal 35 2 3 2 27" xfId="10474"/>
    <cellStyle name="Normal 35 2 3 2 28" xfId="10700"/>
    <cellStyle name="Normal 35 2 3 2 29" xfId="10926"/>
    <cellStyle name="Normal 35 2 3 2 3" xfId="5050"/>
    <cellStyle name="Normal 35 2 3 2 30" xfId="11152"/>
    <cellStyle name="Normal 35 2 3 2 31" xfId="11378"/>
    <cellStyle name="Normal 35 2 3 2 32" xfId="11604"/>
    <cellStyle name="Normal 35 2 3 2 33" xfId="11830"/>
    <cellStyle name="Normal 35 2 3 2 34" xfId="12056"/>
    <cellStyle name="Normal 35 2 3 2 35" xfId="12282"/>
    <cellStyle name="Normal 35 2 3 2 36" xfId="12508"/>
    <cellStyle name="Normal 35 2 3 2 37" xfId="12734"/>
    <cellStyle name="Normal 35 2 3 2 38" xfId="12960"/>
    <cellStyle name="Normal 35 2 3 2 39" xfId="13186"/>
    <cellStyle name="Normal 35 2 3 2 4" xfId="5276"/>
    <cellStyle name="Normal 35 2 3 2 40" xfId="13412"/>
    <cellStyle name="Normal 35 2 3 2 41" xfId="13638"/>
    <cellStyle name="Normal 35 2 3 2 42" xfId="13864"/>
    <cellStyle name="Normal 35 2 3 2 43" xfId="14090"/>
    <cellStyle name="Normal 35 2 3 2 44" xfId="14316"/>
    <cellStyle name="Normal 35 2 3 2 45" xfId="14542"/>
    <cellStyle name="Normal 35 2 3 2 46" xfId="14768"/>
    <cellStyle name="Normal 35 2 3 2 47" xfId="14994"/>
    <cellStyle name="Normal 35 2 3 2 48" xfId="15220"/>
    <cellStyle name="Normal 35 2 3 2 49" xfId="15446"/>
    <cellStyle name="Normal 35 2 3 2 5" xfId="5502"/>
    <cellStyle name="Normal 35 2 3 2 50" xfId="15672"/>
    <cellStyle name="Normal 35 2 3 2 51" xfId="15897"/>
    <cellStyle name="Normal 35 2 3 2 52" xfId="16121"/>
    <cellStyle name="Normal 35 2 3 2 53" xfId="16343"/>
    <cellStyle name="Normal 35 2 3 2 54" xfId="16562"/>
    <cellStyle name="Normal 35 2 3 2 55" xfId="16774"/>
    <cellStyle name="Normal 35 2 3 2 56" xfId="16971"/>
    <cellStyle name="Normal 35 2 3 2 57" xfId="17140"/>
    <cellStyle name="Normal 35 2 3 2 58" xfId="17288"/>
    <cellStyle name="Normal 35 2 3 2 6" xfId="5728"/>
    <cellStyle name="Normal 35 2 3 2 7" xfId="5954"/>
    <cellStyle name="Normal 35 2 3 2 8" xfId="6180"/>
    <cellStyle name="Normal 35 2 3 2 9" xfId="6406"/>
    <cellStyle name="Normal 35 2 3 20" xfId="8612"/>
    <cellStyle name="Normal 35 2 3 21" xfId="8836"/>
    <cellStyle name="Normal 35 2 3 22" xfId="9058"/>
    <cellStyle name="Normal 35 2 3 23" xfId="9277"/>
    <cellStyle name="Normal 35 2 3 24" xfId="9489"/>
    <cellStyle name="Normal 35 2 3 25" xfId="9687"/>
    <cellStyle name="Normal 35 2 3 26" xfId="9856"/>
    <cellStyle name="Normal 35 2 3 27" xfId="10004"/>
    <cellStyle name="Normal 35 2 3 28" xfId="10421"/>
    <cellStyle name="Normal 35 2 3 29" xfId="10647"/>
    <cellStyle name="Normal 35 2 3 3" xfId="4771"/>
    <cellStyle name="Normal 35 2 3 30" xfId="10873"/>
    <cellStyle name="Normal 35 2 3 31" xfId="11099"/>
    <cellStyle name="Normal 35 2 3 32" xfId="11325"/>
    <cellStyle name="Normal 35 2 3 33" xfId="11551"/>
    <cellStyle name="Normal 35 2 3 34" xfId="11777"/>
    <cellStyle name="Normal 35 2 3 35" xfId="12003"/>
    <cellStyle name="Normal 35 2 3 36" xfId="12229"/>
    <cellStyle name="Normal 35 2 3 37" xfId="12455"/>
    <cellStyle name="Normal 35 2 3 38" xfId="12681"/>
    <cellStyle name="Normal 35 2 3 39" xfId="12907"/>
    <cellStyle name="Normal 35 2 3 4" xfId="4997"/>
    <cellStyle name="Normal 35 2 3 40" xfId="13133"/>
    <cellStyle name="Normal 35 2 3 41" xfId="13359"/>
    <cellStyle name="Normal 35 2 3 42" xfId="13585"/>
    <cellStyle name="Normal 35 2 3 43" xfId="13811"/>
    <cellStyle name="Normal 35 2 3 44" xfId="14037"/>
    <cellStyle name="Normal 35 2 3 45" xfId="14263"/>
    <cellStyle name="Normal 35 2 3 46" xfId="14489"/>
    <cellStyle name="Normal 35 2 3 47" xfId="14715"/>
    <cellStyle name="Normal 35 2 3 48" xfId="14941"/>
    <cellStyle name="Normal 35 2 3 49" xfId="15167"/>
    <cellStyle name="Normal 35 2 3 5" xfId="5223"/>
    <cellStyle name="Normal 35 2 3 50" xfId="15393"/>
    <cellStyle name="Normal 35 2 3 51" xfId="15619"/>
    <cellStyle name="Normal 35 2 3 52" xfId="15844"/>
    <cellStyle name="Normal 35 2 3 53" xfId="16068"/>
    <cellStyle name="Normal 35 2 3 54" xfId="16290"/>
    <cellStyle name="Normal 35 2 3 55" xfId="16509"/>
    <cellStyle name="Normal 35 2 3 56" xfId="16721"/>
    <cellStyle name="Normal 35 2 3 57" xfId="16919"/>
    <cellStyle name="Normal 35 2 3 58" xfId="17088"/>
    <cellStyle name="Normal 35 2 3 59" xfId="17236"/>
    <cellStyle name="Normal 35 2 3 6" xfId="5449"/>
    <cellStyle name="Normal 35 2 3 7" xfId="5675"/>
    <cellStyle name="Normal 35 2 3 8" xfId="5901"/>
    <cellStyle name="Normal 35 2 3 9" xfId="6127"/>
    <cellStyle name="Normal 35 2 30" xfId="4405"/>
    <cellStyle name="Normal 35 2 31" xfId="4733"/>
    <cellStyle name="Normal 35 2 32" xfId="4959"/>
    <cellStyle name="Normal 35 2 33" xfId="5185"/>
    <cellStyle name="Normal 35 2 34" xfId="5411"/>
    <cellStyle name="Normal 35 2 35" xfId="5637"/>
    <cellStyle name="Normal 35 2 36" xfId="5863"/>
    <cellStyle name="Normal 35 2 37" xfId="6089"/>
    <cellStyle name="Normal 35 2 38" xfId="6315"/>
    <cellStyle name="Normal 35 2 39" xfId="6541"/>
    <cellStyle name="Normal 35 2 4" xfId="729"/>
    <cellStyle name="Normal 35 2 4 10" xfId="6605"/>
    <cellStyle name="Normal 35 2 4 11" xfId="6831"/>
    <cellStyle name="Normal 35 2 4 12" xfId="7057"/>
    <cellStyle name="Normal 35 2 4 13" xfId="7283"/>
    <cellStyle name="Normal 35 2 4 14" xfId="7509"/>
    <cellStyle name="Normal 35 2 4 15" xfId="7735"/>
    <cellStyle name="Normal 35 2 4 16" xfId="7961"/>
    <cellStyle name="Normal 35 2 4 17" xfId="8187"/>
    <cellStyle name="Normal 35 2 4 18" xfId="8413"/>
    <cellStyle name="Normal 35 2 4 19" xfId="8638"/>
    <cellStyle name="Normal 35 2 4 2" xfId="4797"/>
    <cellStyle name="Normal 35 2 4 20" xfId="8862"/>
    <cellStyle name="Normal 35 2 4 21" xfId="9084"/>
    <cellStyle name="Normal 35 2 4 22" xfId="9303"/>
    <cellStyle name="Normal 35 2 4 23" xfId="9515"/>
    <cellStyle name="Normal 35 2 4 24" xfId="9713"/>
    <cellStyle name="Normal 35 2 4 25" xfId="9882"/>
    <cellStyle name="Normal 35 2 4 26" xfId="10030"/>
    <cellStyle name="Normal 35 2 4 27" xfId="10447"/>
    <cellStyle name="Normal 35 2 4 28" xfId="10673"/>
    <cellStyle name="Normal 35 2 4 29" xfId="10899"/>
    <cellStyle name="Normal 35 2 4 3" xfId="5023"/>
    <cellStyle name="Normal 35 2 4 30" xfId="11125"/>
    <cellStyle name="Normal 35 2 4 31" xfId="11351"/>
    <cellStyle name="Normal 35 2 4 32" xfId="11577"/>
    <cellStyle name="Normal 35 2 4 33" xfId="11803"/>
    <cellStyle name="Normal 35 2 4 34" xfId="12029"/>
    <cellStyle name="Normal 35 2 4 35" xfId="12255"/>
    <cellStyle name="Normal 35 2 4 36" xfId="12481"/>
    <cellStyle name="Normal 35 2 4 37" xfId="12707"/>
    <cellStyle name="Normal 35 2 4 38" xfId="12933"/>
    <cellStyle name="Normal 35 2 4 39" xfId="13159"/>
    <cellStyle name="Normal 35 2 4 4" xfId="5249"/>
    <cellStyle name="Normal 35 2 4 40" xfId="13385"/>
    <cellStyle name="Normal 35 2 4 41" xfId="13611"/>
    <cellStyle name="Normal 35 2 4 42" xfId="13837"/>
    <cellStyle name="Normal 35 2 4 43" xfId="14063"/>
    <cellStyle name="Normal 35 2 4 44" xfId="14289"/>
    <cellStyle name="Normal 35 2 4 45" xfId="14515"/>
    <cellStyle name="Normal 35 2 4 46" xfId="14741"/>
    <cellStyle name="Normal 35 2 4 47" xfId="14967"/>
    <cellStyle name="Normal 35 2 4 48" xfId="15193"/>
    <cellStyle name="Normal 35 2 4 49" xfId="15419"/>
    <cellStyle name="Normal 35 2 4 5" xfId="5475"/>
    <cellStyle name="Normal 35 2 4 50" xfId="15645"/>
    <cellStyle name="Normal 35 2 4 51" xfId="15870"/>
    <cellStyle name="Normal 35 2 4 52" xfId="16094"/>
    <cellStyle name="Normal 35 2 4 53" xfId="16316"/>
    <cellStyle name="Normal 35 2 4 54" xfId="16535"/>
    <cellStyle name="Normal 35 2 4 55" xfId="16747"/>
    <cellStyle name="Normal 35 2 4 56" xfId="16945"/>
    <cellStyle name="Normal 35 2 4 57" xfId="17114"/>
    <cellStyle name="Normal 35 2 4 58" xfId="17262"/>
    <cellStyle name="Normal 35 2 4 6" xfId="5701"/>
    <cellStyle name="Normal 35 2 4 7" xfId="5927"/>
    <cellStyle name="Normal 35 2 4 8" xfId="6153"/>
    <cellStyle name="Normal 35 2 4 9" xfId="6379"/>
    <cellStyle name="Normal 35 2 40" xfId="6767"/>
    <cellStyle name="Normal 35 2 41" xfId="6993"/>
    <cellStyle name="Normal 35 2 42" xfId="7219"/>
    <cellStyle name="Normal 35 2 43" xfId="7445"/>
    <cellStyle name="Normal 35 2 44" xfId="7671"/>
    <cellStyle name="Normal 35 2 45" xfId="7897"/>
    <cellStyle name="Normal 35 2 46" xfId="8123"/>
    <cellStyle name="Normal 35 2 47" xfId="8349"/>
    <cellStyle name="Normal 35 2 48" xfId="8574"/>
    <cellStyle name="Normal 35 2 49" xfId="8798"/>
    <cellStyle name="Normal 35 2 5" xfId="867"/>
    <cellStyle name="Normal 35 2 50" xfId="9020"/>
    <cellStyle name="Normal 35 2 51" xfId="9239"/>
    <cellStyle name="Normal 35 2 52" xfId="9452"/>
    <cellStyle name="Normal 35 2 53" xfId="9652"/>
    <cellStyle name="Normal 35 2 54" xfId="9825"/>
    <cellStyle name="Normal 35 2 55" xfId="9977"/>
    <cellStyle name="Normal 35 2 56" xfId="10383"/>
    <cellStyle name="Normal 35 2 57" xfId="10609"/>
    <cellStyle name="Normal 35 2 58" xfId="10835"/>
    <cellStyle name="Normal 35 2 59" xfId="11061"/>
    <cellStyle name="Normal 35 2 6" xfId="1016"/>
    <cellStyle name="Normal 35 2 60" xfId="11287"/>
    <cellStyle name="Normal 35 2 61" xfId="11513"/>
    <cellStyle name="Normal 35 2 62" xfId="11739"/>
    <cellStyle name="Normal 35 2 63" xfId="11965"/>
    <cellStyle name="Normal 35 2 64" xfId="12191"/>
    <cellStyle name="Normal 35 2 65" xfId="12417"/>
    <cellStyle name="Normal 35 2 66" xfId="12643"/>
    <cellStyle name="Normal 35 2 67" xfId="12869"/>
    <cellStyle name="Normal 35 2 68" xfId="13095"/>
    <cellStyle name="Normal 35 2 69" xfId="13321"/>
    <cellStyle name="Normal 35 2 7" xfId="1165"/>
    <cellStyle name="Normal 35 2 70" xfId="13547"/>
    <cellStyle name="Normal 35 2 71" xfId="13773"/>
    <cellStyle name="Normal 35 2 72" xfId="13999"/>
    <cellStyle name="Normal 35 2 73" xfId="14225"/>
    <cellStyle name="Normal 35 2 74" xfId="14451"/>
    <cellStyle name="Normal 35 2 75" xfId="14677"/>
    <cellStyle name="Normal 35 2 76" xfId="14903"/>
    <cellStyle name="Normal 35 2 77" xfId="15129"/>
    <cellStyle name="Normal 35 2 78" xfId="15355"/>
    <cellStyle name="Normal 35 2 79" xfId="15581"/>
    <cellStyle name="Normal 35 2 8" xfId="1314"/>
    <cellStyle name="Normal 35 2 80" xfId="15806"/>
    <cellStyle name="Normal 35 2 81" xfId="16030"/>
    <cellStyle name="Normal 35 2 82" xfId="16252"/>
    <cellStyle name="Normal 35 2 83" xfId="16471"/>
    <cellStyle name="Normal 35 2 84" xfId="16684"/>
    <cellStyle name="Normal 35 2 85" xfId="16884"/>
    <cellStyle name="Normal 35 2 86" xfId="17057"/>
    <cellStyle name="Normal 35 2 87" xfId="17209"/>
    <cellStyle name="Normal 35 2 9" xfId="1463"/>
    <cellStyle name="Normal 36 2" xfId="159"/>
    <cellStyle name="Normal 36 2 10" xfId="1614"/>
    <cellStyle name="Normal 36 2 11" xfId="1763"/>
    <cellStyle name="Normal 36 2 12" xfId="1912"/>
    <cellStyle name="Normal 36 2 13" xfId="2061"/>
    <cellStyle name="Normal 36 2 14" xfId="2210"/>
    <cellStyle name="Normal 36 2 15" xfId="2359"/>
    <cellStyle name="Normal 36 2 16" xfId="2508"/>
    <cellStyle name="Normal 36 2 17" xfId="2657"/>
    <cellStyle name="Normal 36 2 18" xfId="2806"/>
    <cellStyle name="Normal 36 2 19" xfId="2955"/>
    <cellStyle name="Normal 36 2 2" xfId="327"/>
    <cellStyle name="Normal 36 2 20" xfId="3103"/>
    <cellStyle name="Normal 36 2 21" xfId="3252"/>
    <cellStyle name="Normal 36 2 22" xfId="3401"/>
    <cellStyle name="Normal 36 2 23" xfId="3550"/>
    <cellStyle name="Normal 36 2 24" xfId="3698"/>
    <cellStyle name="Normal 36 2 25" xfId="3845"/>
    <cellStyle name="Normal 36 2 26" xfId="3989"/>
    <cellStyle name="Normal 36 2 27" xfId="4127"/>
    <cellStyle name="Normal 36 2 28" xfId="4257"/>
    <cellStyle name="Normal 36 2 29" xfId="4352"/>
    <cellStyle name="Normal 36 2 3" xfId="666"/>
    <cellStyle name="Normal 36 2 3 10" xfId="6354"/>
    <cellStyle name="Normal 36 2 3 11" xfId="6580"/>
    <cellStyle name="Normal 36 2 3 12" xfId="6806"/>
    <cellStyle name="Normal 36 2 3 13" xfId="7032"/>
    <cellStyle name="Normal 36 2 3 14" xfId="7258"/>
    <cellStyle name="Normal 36 2 3 15" xfId="7484"/>
    <cellStyle name="Normal 36 2 3 16" xfId="7710"/>
    <cellStyle name="Normal 36 2 3 17" xfId="7936"/>
    <cellStyle name="Normal 36 2 3 18" xfId="8162"/>
    <cellStyle name="Normal 36 2 3 19" xfId="8388"/>
    <cellStyle name="Normal 36 2 3 2" xfId="757"/>
    <cellStyle name="Normal 36 2 3 2 10" xfId="6633"/>
    <cellStyle name="Normal 36 2 3 2 11" xfId="6859"/>
    <cellStyle name="Normal 36 2 3 2 12" xfId="7085"/>
    <cellStyle name="Normal 36 2 3 2 13" xfId="7311"/>
    <cellStyle name="Normal 36 2 3 2 14" xfId="7537"/>
    <cellStyle name="Normal 36 2 3 2 15" xfId="7763"/>
    <cellStyle name="Normal 36 2 3 2 16" xfId="7989"/>
    <cellStyle name="Normal 36 2 3 2 17" xfId="8215"/>
    <cellStyle name="Normal 36 2 3 2 18" xfId="8441"/>
    <cellStyle name="Normal 36 2 3 2 19" xfId="8666"/>
    <cellStyle name="Normal 36 2 3 2 2" xfId="4825"/>
    <cellStyle name="Normal 36 2 3 2 20" xfId="8890"/>
    <cellStyle name="Normal 36 2 3 2 21" xfId="9112"/>
    <cellStyle name="Normal 36 2 3 2 22" xfId="9331"/>
    <cellStyle name="Normal 36 2 3 2 23" xfId="9543"/>
    <cellStyle name="Normal 36 2 3 2 24" xfId="9740"/>
    <cellStyle name="Normal 36 2 3 2 25" xfId="9909"/>
    <cellStyle name="Normal 36 2 3 2 26" xfId="10057"/>
    <cellStyle name="Normal 36 2 3 2 27" xfId="10475"/>
    <cellStyle name="Normal 36 2 3 2 28" xfId="10701"/>
    <cellStyle name="Normal 36 2 3 2 29" xfId="10927"/>
    <cellStyle name="Normal 36 2 3 2 3" xfId="5051"/>
    <cellStyle name="Normal 36 2 3 2 30" xfId="11153"/>
    <cellStyle name="Normal 36 2 3 2 31" xfId="11379"/>
    <cellStyle name="Normal 36 2 3 2 32" xfId="11605"/>
    <cellStyle name="Normal 36 2 3 2 33" xfId="11831"/>
    <cellStyle name="Normal 36 2 3 2 34" xfId="12057"/>
    <cellStyle name="Normal 36 2 3 2 35" xfId="12283"/>
    <cellStyle name="Normal 36 2 3 2 36" xfId="12509"/>
    <cellStyle name="Normal 36 2 3 2 37" xfId="12735"/>
    <cellStyle name="Normal 36 2 3 2 38" xfId="12961"/>
    <cellStyle name="Normal 36 2 3 2 39" xfId="13187"/>
    <cellStyle name="Normal 36 2 3 2 4" xfId="5277"/>
    <cellStyle name="Normal 36 2 3 2 40" xfId="13413"/>
    <cellStyle name="Normal 36 2 3 2 41" xfId="13639"/>
    <cellStyle name="Normal 36 2 3 2 42" xfId="13865"/>
    <cellStyle name="Normal 36 2 3 2 43" xfId="14091"/>
    <cellStyle name="Normal 36 2 3 2 44" xfId="14317"/>
    <cellStyle name="Normal 36 2 3 2 45" xfId="14543"/>
    <cellStyle name="Normal 36 2 3 2 46" xfId="14769"/>
    <cellStyle name="Normal 36 2 3 2 47" xfId="14995"/>
    <cellStyle name="Normal 36 2 3 2 48" xfId="15221"/>
    <cellStyle name="Normal 36 2 3 2 49" xfId="15447"/>
    <cellStyle name="Normal 36 2 3 2 5" xfId="5503"/>
    <cellStyle name="Normal 36 2 3 2 50" xfId="15673"/>
    <cellStyle name="Normal 36 2 3 2 51" xfId="15898"/>
    <cellStyle name="Normal 36 2 3 2 52" xfId="16122"/>
    <cellStyle name="Normal 36 2 3 2 53" xfId="16344"/>
    <cellStyle name="Normal 36 2 3 2 54" xfId="16563"/>
    <cellStyle name="Normal 36 2 3 2 55" xfId="16775"/>
    <cellStyle name="Normal 36 2 3 2 56" xfId="16972"/>
    <cellStyle name="Normal 36 2 3 2 57" xfId="17141"/>
    <cellStyle name="Normal 36 2 3 2 58" xfId="17289"/>
    <cellStyle name="Normal 36 2 3 2 6" xfId="5729"/>
    <cellStyle name="Normal 36 2 3 2 7" xfId="5955"/>
    <cellStyle name="Normal 36 2 3 2 8" xfId="6181"/>
    <cellStyle name="Normal 36 2 3 2 9" xfId="6407"/>
    <cellStyle name="Normal 36 2 3 20" xfId="8613"/>
    <cellStyle name="Normal 36 2 3 21" xfId="8837"/>
    <cellStyle name="Normal 36 2 3 22" xfId="9059"/>
    <cellStyle name="Normal 36 2 3 23" xfId="9278"/>
    <cellStyle name="Normal 36 2 3 24" xfId="9490"/>
    <cellStyle name="Normal 36 2 3 25" xfId="9688"/>
    <cellStyle name="Normal 36 2 3 26" xfId="9857"/>
    <cellStyle name="Normal 36 2 3 27" xfId="10005"/>
    <cellStyle name="Normal 36 2 3 28" xfId="10422"/>
    <cellStyle name="Normal 36 2 3 29" xfId="10648"/>
    <cellStyle name="Normal 36 2 3 3" xfId="4772"/>
    <cellStyle name="Normal 36 2 3 30" xfId="10874"/>
    <cellStyle name="Normal 36 2 3 31" xfId="11100"/>
    <cellStyle name="Normal 36 2 3 32" xfId="11326"/>
    <cellStyle name="Normal 36 2 3 33" xfId="11552"/>
    <cellStyle name="Normal 36 2 3 34" xfId="11778"/>
    <cellStyle name="Normal 36 2 3 35" xfId="12004"/>
    <cellStyle name="Normal 36 2 3 36" xfId="12230"/>
    <cellStyle name="Normal 36 2 3 37" xfId="12456"/>
    <cellStyle name="Normal 36 2 3 38" xfId="12682"/>
    <cellStyle name="Normal 36 2 3 39" xfId="12908"/>
    <cellStyle name="Normal 36 2 3 4" xfId="4998"/>
    <cellStyle name="Normal 36 2 3 40" xfId="13134"/>
    <cellStyle name="Normal 36 2 3 41" xfId="13360"/>
    <cellStyle name="Normal 36 2 3 42" xfId="13586"/>
    <cellStyle name="Normal 36 2 3 43" xfId="13812"/>
    <cellStyle name="Normal 36 2 3 44" xfId="14038"/>
    <cellStyle name="Normal 36 2 3 45" xfId="14264"/>
    <cellStyle name="Normal 36 2 3 46" xfId="14490"/>
    <cellStyle name="Normal 36 2 3 47" xfId="14716"/>
    <cellStyle name="Normal 36 2 3 48" xfId="14942"/>
    <cellStyle name="Normal 36 2 3 49" xfId="15168"/>
    <cellStyle name="Normal 36 2 3 5" xfId="5224"/>
    <cellStyle name="Normal 36 2 3 50" xfId="15394"/>
    <cellStyle name="Normal 36 2 3 51" xfId="15620"/>
    <cellStyle name="Normal 36 2 3 52" xfId="15845"/>
    <cellStyle name="Normal 36 2 3 53" xfId="16069"/>
    <cellStyle name="Normal 36 2 3 54" xfId="16291"/>
    <cellStyle name="Normal 36 2 3 55" xfId="16510"/>
    <cellStyle name="Normal 36 2 3 56" xfId="16722"/>
    <cellStyle name="Normal 36 2 3 57" xfId="16920"/>
    <cellStyle name="Normal 36 2 3 58" xfId="17089"/>
    <cellStyle name="Normal 36 2 3 59" xfId="17237"/>
    <cellStyle name="Normal 36 2 3 6" xfId="5450"/>
    <cellStyle name="Normal 36 2 3 7" xfId="5676"/>
    <cellStyle name="Normal 36 2 3 8" xfId="5902"/>
    <cellStyle name="Normal 36 2 3 9" xfId="6128"/>
    <cellStyle name="Normal 36 2 30" xfId="4406"/>
    <cellStyle name="Normal 36 2 31" xfId="4735"/>
    <cellStyle name="Normal 36 2 32" xfId="4961"/>
    <cellStyle name="Normal 36 2 33" xfId="5187"/>
    <cellStyle name="Normal 36 2 34" xfId="5413"/>
    <cellStyle name="Normal 36 2 35" xfId="5639"/>
    <cellStyle name="Normal 36 2 36" xfId="5865"/>
    <cellStyle name="Normal 36 2 37" xfId="6091"/>
    <cellStyle name="Normal 36 2 38" xfId="6317"/>
    <cellStyle name="Normal 36 2 39" xfId="6543"/>
    <cellStyle name="Normal 36 2 4" xfId="730"/>
    <cellStyle name="Normal 36 2 4 10" xfId="6606"/>
    <cellStyle name="Normal 36 2 4 11" xfId="6832"/>
    <cellStyle name="Normal 36 2 4 12" xfId="7058"/>
    <cellStyle name="Normal 36 2 4 13" xfId="7284"/>
    <cellStyle name="Normal 36 2 4 14" xfId="7510"/>
    <cellStyle name="Normal 36 2 4 15" xfId="7736"/>
    <cellStyle name="Normal 36 2 4 16" xfId="7962"/>
    <cellStyle name="Normal 36 2 4 17" xfId="8188"/>
    <cellStyle name="Normal 36 2 4 18" xfId="8414"/>
    <cellStyle name="Normal 36 2 4 19" xfId="8639"/>
    <cellStyle name="Normal 36 2 4 2" xfId="4798"/>
    <cellStyle name="Normal 36 2 4 20" xfId="8863"/>
    <cellStyle name="Normal 36 2 4 21" xfId="9085"/>
    <cellStyle name="Normal 36 2 4 22" xfId="9304"/>
    <cellStyle name="Normal 36 2 4 23" xfId="9516"/>
    <cellStyle name="Normal 36 2 4 24" xfId="9714"/>
    <cellStyle name="Normal 36 2 4 25" xfId="9883"/>
    <cellStyle name="Normal 36 2 4 26" xfId="10031"/>
    <cellStyle name="Normal 36 2 4 27" xfId="10448"/>
    <cellStyle name="Normal 36 2 4 28" xfId="10674"/>
    <cellStyle name="Normal 36 2 4 29" xfId="10900"/>
    <cellStyle name="Normal 36 2 4 3" xfId="5024"/>
    <cellStyle name="Normal 36 2 4 30" xfId="11126"/>
    <cellStyle name="Normal 36 2 4 31" xfId="11352"/>
    <cellStyle name="Normal 36 2 4 32" xfId="11578"/>
    <cellStyle name="Normal 36 2 4 33" xfId="11804"/>
    <cellStyle name="Normal 36 2 4 34" xfId="12030"/>
    <cellStyle name="Normal 36 2 4 35" xfId="12256"/>
    <cellStyle name="Normal 36 2 4 36" xfId="12482"/>
    <cellStyle name="Normal 36 2 4 37" xfId="12708"/>
    <cellStyle name="Normal 36 2 4 38" xfId="12934"/>
    <cellStyle name="Normal 36 2 4 39" xfId="13160"/>
    <cellStyle name="Normal 36 2 4 4" xfId="5250"/>
    <cellStyle name="Normal 36 2 4 40" xfId="13386"/>
    <cellStyle name="Normal 36 2 4 41" xfId="13612"/>
    <cellStyle name="Normal 36 2 4 42" xfId="13838"/>
    <cellStyle name="Normal 36 2 4 43" xfId="14064"/>
    <cellStyle name="Normal 36 2 4 44" xfId="14290"/>
    <cellStyle name="Normal 36 2 4 45" xfId="14516"/>
    <cellStyle name="Normal 36 2 4 46" xfId="14742"/>
    <cellStyle name="Normal 36 2 4 47" xfId="14968"/>
    <cellStyle name="Normal 36 2 4 48" xfId="15194"/>
    <cellStyle name="Normal 36 2 4 49" xfId="15420"/>
    <cellStyle name="Normal 36 2 4 5" xfId="5476"/>
    <cellStyle name="Normal 36 2 4 50" xfId="15646"/>
    <cellStyle name="Normal 36 2 4 51" xfId="15871"/>
    <cellStyle name="Normal 36 2 4 52" xfId="16095"/>
    <cellStyle name="Normal 36 2 4 53" xfId="16317"/>
    <cellStyle name="Normal 36 2 4 54" xfId="16536"/>
    <cellStyle name="Normal 36 2 4 55" xfId="16748"/>
    <cellStyle name="Normal 36 2 4 56" xfId="16946"/>
    <cellStyle name="Normal 36 2 4 57" xfId="17115"/>
    <cellStyle name="Normal 36 2 4 58" xfId="17263"/>
    <cellStyle name="Normal 36 2 4 6" xfId="5702"/>
    <cellStyle name="Normal 36 2 4 7" xfId="5928"/>
    <cellStyle name="Normal 36 2 4 8" xfId="6154"/>
    <cellStyle name="Normal 36 2 4 9" xfId="6380"/>
    <cellStyle name="Normal 36 2 40" xfId="6769"/>
    <cellStyle name="Normal 36 2 41" xfId="6995"/>
    <cellStyle name="Normal 36 2 42" xfId="7221"/>
    <cellStyle name="Normal 36 2 43" xfId="7447"/>
    <cellStyle name="Normal 36 2 44" xfId="7673"/>
    <cellStyle name="Normal 36 2 45" xfId="7899"/>
    <cellStyle name="Normal 36 2 46" xfId="8125"/>
    <cellStyle name="Normal 36 2 47" xfId="8351"/>
    <cellStyle name="Normal 36 2 48" xfId="8576"/>
    <cellStyle name="Normal 36 2 49" xfId="8800"/>
    <cellStyle name="Normal 36 2 5" xfId="869"/>
    <cellStyle name="Normal 36 2 50" xfId="9022"/>
    <cellStyle name="Normal 36 2 51" xfId="9241"/>
    <cellStyle name="Normal 36 2 52" xfId="9453"/>
    <cellStyle name="Normal 36 2 53" xfId="9653"/>
    <cellStyle name="Normal 36 2 54" xfId="9826"/>
    <cellStyle name="Normal 36 2 55" xfId="9978"/>
    <cellStyle name="Normal 36 2 56" xfId="10385"/>
    <cellStyle name="Normal 36 2 57" xfId="10611"/>
    <cellStyle name="Normal 36 2 58" xfId="10837"/>
    <cellStyle name="Normal 36 2 59" xfId="11063"/>
    <cellStyle name="Normal 36 2 6" xfId="1018"/>
    <cellStyle name="Normal 36 2 60" xfId="11289"/>
    <cellStyle name="Normal 36 2 61" xfId="11515"/>
    <cellStyle name="Normal 36 2 62" xfId="11741"/>
    <cellStyle name="Normal 36 2 63" xfId="11967"/>
    <cellStyle name="Normal 36 2 64" xfId="12193"/>
    <cellStyle name="Normal 36 2 65" xfId="12419"/>
    <cellStyle name="Normal 36 2 66" xfId="12645"/>
    <cellStyle name="Normal 36 2 67" xfId="12871"/>
    <cellStyle name="Normal 36 2 68" xfId="13097"/>
    <cellStyle name="Normal 36 2 69" xfId="13323"/>
    <cellStyle name="Normal 36 2 7" xfId="1167"/>
    <cellStyle name="Normal 36 2 70" xfId="13549"/>
    <cellStyle name="Normal 36 2 71" xfId="13775"/>
    <cellStyle name="Normal 36 2 72" xfId="14001"/>
    <cellStyle name="Normal 36 2 73" xfId="14227"/>
    <cellStyle name="Normal 36 2 74" xfId="14453"/>
    <cellStyle name="Normal 36 2 75" xfId="14679"/>
    <cellStyle name="Normal 36 2 76" xfId="14905"/>
    <cellStyle name="Normal 36 2 77" xfId="15131"/>
    <cellStyle name="Normal 36 2 78" xfId="15357"/>
    <cellStyle name="Normal 36 2 79" xfId="15583"/>
    <cellStyle name="Normal 36 2 8" xfId="1316"/>
    <cellStyle name="Normal 36 2 80" xfId="15808"/>
    <cellStyle name="Normal 36 2 81" xfId="16032"/>
    <cellStyle name="Normal 36 2 82" xfId="16254"/>
    <cellStyle name="Normal 36 2 83" xfId="16473"/>
    <cellStyle name="Normal 36 2 84" xfId="16685"/>
    <cellStyle name="Normal 36 2 85" xfId="16885"/>
    <cellStyle name="Normal 36 2 86" xfId="17058"/>
    <cellStyle name="Normal 36 2 87" xfId="17210"/>
    <cellStyle name="Normal 36 2 9" xfId="1465"/>
    <cellStyle name="Normal 37 2" xfId="160"/>
    <cellStyle name="Normal 37 2 10" xfId="1616"/>
    <cellStyle name="Normal 37 2 11" xfId="1765"/>
    <cellStyle name="Normal 37 2 12" xfId="1914"/>
    <cellStyle name="Normal 37 2 13" xfId="2063"/>
    <cellStyle name="Normal 37 2 14" xfId="2212"/>
    <cellStyle name="Normal 37 2 15" xfId="2361"/>
    <cellStyle name="Normal 37 2 16" xfId="2510"/>
    <cellStyle name="Normal 37 2 17" xfId="2659"/>
    <cellStyle name="Normal 37 2 18" xfId="2808"/>
    <cellStyle name="Normal 37 2 19" xfId="2957"/>
    <cellStyle name="Normal 37 2 2" xfId="328"/>
    <cellStyle name="Normal 37 2 20" xfId="3105"/>
    <cellStyle name="Normal 37 2 21" xfId="3254"/>
    <cellStyle name="Normal 37 2 22" xfId="3403"/>
    <cellStyle name="Normal 37 2 23" xfId="3552"/>
    <cellStyle name="Normal 37 2 24" xfId="3700"/>
    <cellStyle name="Normal 37 2 25" xfId="3847"/>
    <cellStyle name="Normal 37 2 26" xfId="3991"/>
    <cellStyle name="Normal 37 2 27" xfId="4128"/>
    <cellStyle name="Normal 37 2 28" xfId="4258"/>
    <cellStyle name="Normal 37 2 29" xfId="4353"/>
    <cellStyle name="Normal 37 2 3" xfId="668"/>
    <cellStyle name="Normal 37 2 3 10" xfId="6355"/>
    <cellStyle name="Normal 37 2 3 11" xfId="6581"/>
    <cellStyle name="Normal 37 2 3 12" xfId="6807"/>
    <cellStyle name="Normal 37 2 3 13" xfId="7033"/>
    <cellStyle name="Normal 37 2 3 14" xfId="7259"/>
    <cellStyle name="Normal 37 2 3 15" xfId="7485"/>
    <cellStyle name="Normal 37 2 3 16" xfId="7711"/>
    <cellStyle name="Normal 37 2 3 17" xfId="7937"/>
    <cellStyle name="Normal 37 2 3 18" xfId="8163"/>
    <cellStyle name="Normal 37 2 3 19" xfId="8389"/>
    <cellStyle name="Normal 37 2 3 2" xfId="758"/>
    <cellStyle name="Normal 37 2 3 2 10" xfId="6634"/>
    <cellStyle name="Normal 37 2 3 2 11" xfId="6860"/>
    <cellStyle name="Normal 37 2 3 2 12" xfId="7086"/>
    <cellStyle name="Normal 37 2 3 2 13" xfId="7312"/>
    <cellStyle name="Normal 37 2 3 2 14" xfId="7538"/>
    <cellStyle name="Normal 37 2 3 2 15" xfId="7764"/>
    <cellStyle name="Normal 37 2 3 2 16" xfId="7990"/>
    <cellStyle name="Normal 37 2 3 2 17" xfId="8216"/>
    <cellStyle name="Normal 37 2 3 2 18" xfId="8442"/>
    <cellStyle name="Normal 37 2 3 2 19" xfId="8667"/>
    <cellStyle name="Normal 37 2 3 2 2" xfId="4826"/>
    <cellStyle name="Normal 37 2 3 2 20" xfId="8891"/>
    <cellStyle name="Normal 37 2 3 2 21" xfId="9113"/>
    <cellStyle name="Normal 37 2 3 2 22" xfId="9332"/>
    <cellStyle name="Normal 37 2 3 2 23" xfId="9544"/>
    <cellStyle name="Normal 37 2 3 2 24" xfId="9741"/>
    <cellStyle name="Normal 37 2 3 2 25" xfId="9910"/>
    <cellStyle name="Normal 37 2 3 2 26" xfId="10058"/>
    <cellStyle name="Normal 37 2 3 2 27" xfId="10476"/>
    <cellStyle name="Normal 37 2 3 2 28" xfId="10702"/>
    <cellStyle name="Normal 37 2 3 2 29" xfId="10928"/>
    <cellStyle name="Normal 37 2 3 2 3" xfId="5052"/>
    <cellStyle name="Normal 37 2 3 2 30" xfId="11154"/>
    <cellStyle name="Normal 37 2 3 2 31" xfId="11380"/>
    <cellStyle name="Normal 37 2 3 2 32" xfId="11606"/>
    <cellStyle name="Normal 37 2 3 2 33" xfId="11832"/>
    <cellStyle name="Normal 37 2 3 2 34" xfId="12058"/>
    <cellStyle name="Normal 37 2 3 2 35" xfId="12284"/>
    <cellStyle name="Normal 37 2 3 2 36" xfId="12510"/>
    <cellStyle name="Normal 37 2 3 2 37" xfId="12736"/>
    <cellStyle name="Normal 37 2 3 2 38" xfId="12962"/>
    <cellStyle name="Normal 37 2 3 2 39" xfId="13188"/>
    <cellStyle name="Normal 37 2 3 2 4" xfId="5278"/>
    <cellStyle name="Normal 37 2 3 2 40" xfId="13414"/>
    <cellStyle name="Normal 37 2 3 2 41" xfId="13640"/>
    <cellStyle name="Normal 37 2 3 2 42" xfId="13866"/>
    <cellStyle name="Normal 37 2 3 2 43" xfId="14092"/>
    <cellStyle name="Normal 37 2 3 2 44" xfId="14318"/>
    <cellStyle name="Normal 37 2 3 2 45" xfId="14544"/>
    <cellStyle name="Normal 37 2 3 2 46" xfId="14770"/>
    <cellStyle name="Normal 37 2 3 2 47" xfId="14996"/>
    <cellStyle name="Normal 37 2 3 2 48" xfId="15222"/>
    <cellStyle name="Normal 37 2 3 2 49" xfId="15448"/>
    <cellStyle name="Normal 37 2 3 2 5" xfId="5504"/>
    <cellStyle name="Normal 37 2 3 2 50" xfId="15674"/>
    <cellStyle name="Normal 37 2 3 2 51" xfId="15899"/>
    <cellStyle name="Normal 37 2 3 2 52" xfId="16123"/>
    <cellStyle name="Normal 37 2 3 2 53" xfId="16345"/>
    <cellStyle name="Normal 37 2 3 2 54" xfId="16564"/>
    <cellStyle name="Normal 37 2 3 2 55" xfId="16776"/>
    <cellStyle name="Normal 37 2 3 2 56" xfId="16973"/>
    <cellStyle name="Normal 37 2 3 2 57" xfId="17142"/>
    <cellStyle name="Normal 37 2 3 2 58" xfId="17290"/>
    <cellStyle name="Normal 37 2 3 2 6" xfId="5730"/>
    <cellStyle name="Normal 37 2 3 2 7" xfId="5956"/>
    <cellStyle name="Normal 37 2 3 2 8" xfId="6182"/>
    <cellStyle name="Normal 37 2 3 2 9" xfId="6408"/>
    <cellStyle name="Normal 37 2 3 20" xfId="8614"/>
    <cellStyle name="Normal 37 2 3 21" xfId="8838"/>
    <cellStyle name="Normal 37 2 3 22" xfId="9060"/>
    <cellStyle name="Normal 37 2 3 23" xfId="9279"/>
    <cellStyle name="Normal 37 2 3 24" xfId="9491"/>
    <cellStyle name="Normal 37 2 3 25" xfId="9689"/>
    <cellStyle name="Normal 37 2 3 26" xfId="9858"/>
    <cellStyle name="Normal 37 2 3 27" xfId="10006"/>
    <cellStyle name="Normal 37 2 3 28" xfId="10423"/>
    <cellStyle name="Normal 37 2 3 29" xfId="10649"/>
    <cellStyle name="Normal 37 2 3 3" xfId="4773"/>
    <cellStyle name="Normal 37 2 3 30" xfId="10875"/>
    <cellStyle name="Normal 37 2 3 31" xfId="11101"/>
    <cellStyle name="Normal 37 2 3 32" xfId="11327"/>
    <cellStyle name="Normal 37 2 3 33" xfId="11553"/>
    <cellStyle name="Normal 37 2 3 34" xfId="11779"/>
    <cellStyle name="Normal 37 2 3 35" xfId="12005"/>
    <cellStyle name="Normal 37 2 3 36" xfId="12231"/>
    <cellStyle name="Normal 37 2 3 37" xfId="12457"/>
    <cellStyle name="Normal 37 2 3 38" xfId="12683"/>
    <cellStyle name="Normal 37 2 3 39" xfId="12909"/>
    <cellStyle name="Normal 37 2 3 4" xfId="4999"/>
    <cellStyle name="Normal 37 2 3 40" xfId="13135"/>
    <cellStyle name="Normal 37 2 3 41" xfId="13361"/>
    <cellStyle name="Normal 37 2 3 42" xfId="13587"/>
    <cellStyle name="Normal 37 2 3 43" xfId="13813"/>
    <cellStyle name="Normal 37 2 3 44" xfId="14039"/>
    <cellStyle name="Normal 37 2 3 45" xfId="14265"/>
    <cellStyle name="Normal 37 2 3 46" xfId="14491"/>
    <cellStyle name="Normal 37 2 3 47" xfId="14717"/>
    <cellStyle name="Normal 37 2 3 48" xfId="14943"/>
    <cellStyle name="Normal 37 2 3 49" xfId="15169"/>
    <cellStyle name="Normal 37 2 3 5" xfId="5225"/>
    <cellStyle name="Normal 37 2 3 50" xfId="15395"/>
    <cellStyle name="Normal 37 2 3 51" xfId="15621"/>
    <cellStyle name="Normal 37 2 3 52" xfId="15846"/>
    <cellStyle name="Normal 37 2 3 53" xfId="16070"/>
    <cellStyle name="Normal 37 2 3 54" xfId="16292"/>
    <cellStyle name="Normal 37 2 3 55" xfId="16511"/>
    <cellStyle name="Normal 37 2 3 56" xfId="16723"/>
    <cellStyle name="Normal 37 2 3 57" xfId="16921"/>
    <cellStyle name="Normal 37 2 3 58" xfId="17090"/>
    <cellStyle name="Normal 37 2 3 59" xfId="17238"/>
    <cellStyle name="Normal 37 2 3 6" xfId="5451"/>
    <cellStyle name="Normal 37 2 3 7" xfId="5677"/>
    <cellStyle name="Normal 37 2 3 8" xfId="5903"/>
    <cellStyle name="Normal 37 2 3 9" xfId="6129"/>
    <cellStyle name="Normal 37 2 30" xfId="4407"/>
    <cellStyle name="Normal 37 2 31" xfId="4737"/>
    <cellStyle name="Normal 37 2 32" xfId="4963"/>
    <cellStyle name="Normal 37 2 33" xfId="5189"/>
    <cellStyle name="Normal 37 2 34" xfId="5415"/>
    <cellStyle name="Normal 37 2 35" xfId="5641"/>
    <cellStyle name="Normal 37 2 36" xfId="5867"/>
    <cellStyle name="Normal 37 2 37" xfId="6093"/>
    <cellStyle name="Normal 37 2 38" xfId="6319"/>
    <cellStyle name="Normal 37 2 39" xfId="6545"/>
    <cellStyle name="Normal 37 2 4" xfId="731"/>
    <cellStyle name="Normal 37 2 4 10" xfId="6607"/>
    <cellStyle name="Normal 37 2 4 11" xfId="6833"/>
    <cellStyle name="Normal 37 2 4 12" xfId="7059"/>
    <cellStyle name="Normal 37 2 4 13" xfId="7285"/>
    <cellStyle name="Normal 37 2 4 14" xfId="7511"/>
    <cellStyle name="Normal 37 2 4 15" xfId="7737"/>
    <cellStyle name="Normal 37 2 4 16" xfId="7963"/>
    <cellStyle name="Normal 37 2 4 17" xfId="8189"/>
    <cellStyle name="Normal 37 2 4 18" xfId="8415"/>
    <cellStyle name="Normal 37 2 4 19" xfId="8640"/>
    <cellStyle name="Normal 37 2 4 2" xfId="4799"/>
    <cellStyle name="Normal 37 2 4 20" xfId="8864"/>
    <cellStyle name="Normal 37 2 4 21" xfId="9086"/>
    <cellStyle name="Normal 37 2 4 22" xfId="9305"/>
    <cellStyle name="Normal 37 2 4 23" xfId="9517"/>
    <cellStyle name="Normal 37 2 4 24" xfId="9715"/>
    <cellStyle name="Normal 37 2 4 25" xfId="9884"/>
    <cellStyle name="Normal 37 2 4 26" xfId="10032"/>
    <cellStyle name="Normal 37 2 4 27" xfId="10449"/>
    <cellStyle name="Normal 37 2 4 28" xfId="10675"/>
    <cellStyle name="Normal 37 2 4 29" xfId="10901"/>
    <cellStyle name="Normal 37 2 4 3" xfId="5025"/>
    <cellStyle name="Normal 37 2 4 30" xfId="11127"/>
    <cellStyle name="Normal 37 2 4 31" xfId="11353"/>
    <cellStyle name="Normal 37 2 4 32" xfId="11579"/>
    <cellStyle name="Normal 37 2 4 33" xfId="11805"/>
    <cellStyle name="Normal 37 2 4 34" xfId="12031"/>
    <cellStyle name="Normal 37 2 4 35" xfId="12257"/>
    <cellStyle name="Normal 37 2 4 36" xfId="12483"/>
    <cellStyle name="Normal 37 2 4 37" xfId="12709"/>
    <cellStyle name="Normal 37 2 4 38" xfId="12935"/>
    <cellStyle name="Normal 37 2 4 39" xfId="13161"/>
    <cellStyle name="Normal 37 2 4 4" xfId="5251"/>
    <cellStyle name="Normal 37 2 4 40" xfId="13387"/>
    <cellStyle name="Normal 37 2 4 41" xfId="13613"/>
    <cellStyle name="Normal 37 2 4 42" xfId="13839"/>
    <cellStyle name="Normal 37 2 4 43" xfId="14065"/>
    <cellStyle name="Normal 37 2 4 44" xfId="14291"/>
    <cellStyle name="Normal 37 2 4 45" xfId="14517"/>
    <cellStyle name="Normal 37 2 4 46" xfId="14743"/>
    <cellStyle name="Normal 37 2 4 47" xfId="14969"/>
    <cellStyle name="Normal 37 2 4 48" xfId="15195"/>
    <cellStyle name="Normal 37 2 4 49" xfId="15421"/>
    <cellStyle name="Normal 37 2 4 5" xfId="5477"/>
    <cellStyle name="Normal 37 2 4 50" xfId="15647"/>
    <cellStyle name="Normal 37 2 4 51" xfId="15872"/>
    <cellStyle name="Normal 37 2 4 52" xfId="16096"/>
    <cellStyle name="Normal 37 2 4 53" xfId="16318"/>
    <cellStyle name="Normal 37 2 4 54" xfId="16537"/>
    <cellStyle name="Normal 37 2 4 55" xfId="16749"/>
    <cellStyle name="Normal 37 2 4 56" xfId="16947"/>
    <cellStyle name="Normal 37 2 4 57" xfId="17116"/>
    <cellStyle name="Normal 37 2 4 58" xfId="17264"/>
    <cellStyle name="Normal 37 2 4 6" xfId="5703"/>
    <cellStyle name="Normal 37 2 4 7" xfId="5929"/>
    <cellStyle name="Normal 37 2 4 8" xfId="6155"/>
    <cellStyle name="Normal 37 2 4 9" xfId="6381"/>
    <cellStyle name="Normal 37 2 40" xfId="6771"/>
    <cellStyle name="Normal 37 2 41" xfId="6997"/>
    <cellStyle name="Normal 37 2 42" xfId="7223"/>
    <cellStyle name="Normal 37 2 43" xfId="7449"/>
    <cellStyle name="Normal 37 2 44" xfId="7675"/>
    <cellStyle name="Normal 37 2 45" xfId="7901"/>
    <cellStyle name="Normal 37 2 46" xfId="8127"/>
    <cellStyle name="Normal 37 2 47" xfId="8353"/>
    <cellStyle name="Normal 37 2 48" xfId="8578"/>
    <cellStyle name="Normal 37 2 49" xfId="8802"/>
    <cellStyle name="Normal 37 2 5" xfId="871"/>
    <cellStyle name="Normal 37 2 50" xfId="9024"/>
    <cellStyle name="Normal 37 2 51" xfId="9243"/>
    <cellStyle name="Normal 37 2 52" xfId="9455"/>
    <cellStyle name="Normal 37 2 53" xfId="9655"/>
    <cellStyle name="Normal 37 2 54" xfId="9827"/>
    <cellStyle name="Normal 37 2 55" xfId="9979"/>
    <cellStyle name="Normal 37 2 56" xfId="10387"/>
    <cellStyle name="Normal 37 2 57" xfId="10613"/>
    <cellStyle name="Normal 37 2 58" xfId="10839"/>
    <cellStyle name="Normal 37 2 59" xfId="11065"/>
    <cellStyle name="Normal 37 2 6" xfId="1020"/>
    <cellStyle name="Normal 37 2 60" xfId="11291"/>
    <cellStyle name="Normal 37 2 61" xfId="11517"/>
    <cellStyle name="Normal 37 2 62" xfId="11743"/>
    <cellStyle name="Normal 37 2 63" xfId="11969"/>
    <cellStyle name="Normal 37 2 64" xfId="12195"/>
    <cellStyle name="Normal 37 2 65" xfId="12421"/>
    <cellStyle name="Normal 37 2 66" xfId="12647"/>
    <cellStyle name="Normal 37 2 67" xfId="12873"/>
    <cellStyle name="Normal 37 2 68" xfId="13099"/>
    <cellStyle name="Normal 37 2 69" xfId="13325"/>
    <cellStyle name="Normal 37 2 7" xfId="1169"/>
    <cellStyle name="Normal 37 2 70" xfId="13551"/>
    <cellStyle name="Normal 37 2 71" xfId="13777"/>
    <cellStyle name="Normal 37 2 72" xfId="14003"/>
    <cellStyle name="Normal 37 2 73" xfId="14229"/>
    <cellStyle name="Normal 37 2 74" xfId="14455"/>
    <cellStyle name="Normal 37 2 75" xfId="14681"/>
    <cellStyle name="Normal 37 2 76" xfId="14907"/>
    <cellStyle name="Normal 37 2 77" xfId="15133"/>
    <cellStyle name="Normal 37 2 78" xfId="15359"/>
    <cellStyle name="Normal 37 2 79" xfId="15585"/>
    <cellStyle name="Normal 37 2 8" xfId="1318"/>
    <cellStyle name="Normal 37 2 80" xfId="15810"/>
    <cellStyle name="Normal 37 2 81" xfId="16034"/>
    <cellStyle name="Normal 37 2 82" xfId="16256"/>
    <cellStyle name="Normal 37 2 83" xfId="16475"/>
    <cellStyle name="Normal 37 2 84" xfId="16687"/>
    <cellStyle name="Normal 37 2 85" xfId="16887"/>
    <cellStyle name="Normal 37 2 86" xfId="17059"/>
    <cellStyle name="Normal 37 2 87" xfId="17211"/>
    <cellStyle name="Normal 37 2 9" xfId="1467"/>
    <cellStyle name="Normal 38 2" xfId="161"/>
    <cellStyle name="Normal 38 2 10" xfId="1618"/>
    <cellStyle name="Normal 38 2 11" xfId="1767"/>
    <cellStyle name="Normal 38 2 12" xfId="1916"/>
    <cellStyle name="Normal 38 2 13" xfId="2065"/>
    <cellStyle name="Normal 38 2 14" xfId="2214"/>
    <cellStyle name="Normal 38 2 15" xfId="2363"/>
    <cellStyle name="Normal 38 2 16" xfId="2512"/>
    <cellStyle name="Normal 38 2 17" xfId="2661"/>
    <cellStyle name="Normal 38 2 18" xfId="2810"/>
    <cellStyle name="Normal 38 2 19" xfId="2959"/>
    <cellStyle name="Normal 38 2 2" xfId="329"/>
    <cellStyle name="Normal 38 2 20" xfId="3107"/>
    <cellStyle name="Normal 38 2 21" xfId="3256"/>
    <cellStyle name="Normal 38 2 22" xfId="3405"/>
    <cellStyle name="Normal 38 2 23" xfId="3554"/>
    <cellStyle name="Normal 38 2 24" xfId="3702"/>
    <cellStyle name="Normal 38 2 25" xfId="3849"/>
    <cellStyle name="Normal 38 2 26" xfId="3993"/>
    <cellStyle name="Normal 38 2 27" xfId="4129"/>
    <cellStyle name="Normal 38 2 28" xfId="4259"/>
    <cellStyle name="Normal 38 2 29" xfId="4354"/>
    <cellStyle name="Normal 38 2 3" xfId="670"/>
    <cellStyle name="Normal 38 2 3 10" xfId="6356"/>
    <cellStyle name="Normal 38 2 3 11" xfId="6582"/>
    <cellStyle name="Normal 38 2 3 12" xfId="6808"/>
    <cellStyle name="Normal 38 2 3 13" xfId="7034"/>
    <cellStyle name="Normal 38 2 3 14" xfId="7260"/>
    <cellStyle name="Normal 38 2 3 15" xfId="7486"/>
    <cellStyle name="Normal 38 2 3 16" xfId="7712"/>
    <cellStyle name="Normal 38 2 3 17" xfId="7938"/>
    <cellStyle name="Normal 38 2 3 18" xfId="8164"/>
    <cellStyle name="Normal 38 2 3 19" xfId="8390"/>
    <cellStyle name="Normal 38 2 3 2" xfId="759"/>
    <cellStyle name="Normal 38 2 3 2 10" xfId="6635"/>
    <cellStyle name="Normal 38 2 3 2 11" xfId="6861"/>
    <cellStyle name="Normal 38 2 3 2 12" xfId="7087"/>
    <cellStyle name="Normal 38 2 3 2 13" xfId="7313"/>
    <cellStyle name="Normal 38 2 3 2 14" xfId="7539"/>
    <cellStyle name="Normal 38 2 3 2 15" xfId="7765"/>
    <cellStyle name="Normal 38 2 3 2 16" xfId="7991"/>
    <cellStyle name="Normal 38 2 3 2 17" xfId="8217"/>
    <cellStyle name="Normal 38 2 3 2 18" xfId="8443"/>
    <cellStyle name="Normal 38 2 3 2 19" xfId="8668"/>
    <cellStyle name="Normal 38 2 3 2 2" xfId="4827"/>
    <cellStyle name="Normal 38 2 3 2 20" xfId="8892"/>
    <cellStyle name="Normal 38 2 3 2 21" xfId="9114"/>
    <cellStyle name="Normal 38 2 3 2 22" xfId="9333"/>
    <cellStyle name="Normal 38 2 3 2 23" xfId="9545"/>
    <cellStyle name="Normal 38 2 3 2 24" xfId="9742"/>
    <cellStyle name="Normal 38 2 3 2 25" xfId="9911"/>
    <cellStyle name="Normal 38 2 3 2 26" xfId="10059"/>
    <cellStyle name="Normal 38 2 3 2 27" xfId="10477"/>
    <cellStyle name="Normal 38 2 3 2 28" xfId="10703"/>
    <cellStyle name="Normal 38 2 3 2 29" xfId="10929"/>
    <cellStyle name="Normal 38 2 3 2 3" xfId="5053"/>
    <cellStyle name="Normal 38 2 3 2 30" xfId="11155"/>
    <cellStyle name="Normal 38 2 3 2 31" xfId="11381"/>
    <cellStyle name="Normal 38 2 3 2 32" xfId="11607"/>
    <cellStyle name="Normal 38 2 3 2 33" xfId="11833"/>
    <cellStyle name="Normal 38 2 3 2 34" xfId="12059"/>
    <cellStyle name="Normal 38 2 3 2 35" xfId="12285"/>
    <cellStyle name="Normal 38 2 3 2 36" xfId="12511"/>
    <cellStyle name="Normal 38 2 3 2 37" xfId="12737"/>
    <cellStyle name="Normal 38 2 3 2 38" xfId="12963"/>
    <cellStyle name="Normal 38 2 3 2 39" xfId="13189"/>
    <cellStyle name="Normal 38 2 3 2 4" xfId="5279"/>
    <cellStyle name="Normal 38 2 3 2 40" xfId="13415"/>
    <cellStyle name="Normal 38 2 3 2 41" xfId="13641"/>
    <cellStyle name="Normal 38 2 3 2 42" xfId="13867"/>
    <cellStyle name="Normal 38 2 3 2 43" xfId="14093"/>
    <cellStyle name="Normal 38 2 3 2 44" xfId="14319"/>
    <cellStyle name="Normal 38 2 3 2 45" xfId="14545"/>
    <cellStyle name="Normal 38 2 3 2 46" xfId="14771"/>
    <cellStyle name="Normal 38 2 3 2 47" xfId="14997"/>
    <cellStyle name="Normal 38 2 3 2 48" xfId="15223"/>
    <cellStyle name="Normal 38 2 3 2 49" xfId="15449"/>
    <cellStyle name="Normal 38 2 3 2 5" xfId="5505"/>
    <cellStyle name="Normal 38 2 3 2 50" xfId="15675"/>
    <cellStyle name="Normal 38 2 3 2 51" xfId="15900"/>
    <cellStyle name="Normal 38 2 3 2 52" xfId="16124"/>
    <cellStyle name="Normal 38 2 3 2 53" xfId="16346"/>
    <cellStyle name="Normal 38 2 3 2 54" xfId="16565"/>
    <cellStyle name="Normal 38 2 3 2 55" xfId="16777"/>
    <cellStyle name="Normal 38 2 3 2 56" xfId="16974"/>
    <cellStyle name="Normal 38 2 3 2 57" xfId="17143"/>
    <cellStyle name="Normal 38 2 3 2 58" xfId="17291"/>
    <cellStyle name="Normal 38 2 3 2 6" xfId="5731"/>
    <cellStyle name="Normal 38 2 3 2 7" xfId="5957"/>
    <cellStyle name="Normal 38 2 3 2 8" xfId="6183"/>
    <cellStyle name="Normal 38 2 3 2 9" xfId="6409"/>
    <cellStyle name="Normal 38 2 3 20" xfId="8615"/>
    <cellStyle name="Normal 38 2 3 21" xfId="8839"/>
    <cellStyle name="Normal 38 2 3 22" xfId="9061"/>
    <cellStyle name="Normal 38 2 3 23" xfId="9280"/>
    <cellStyle name="Normal 38 2 3 24" xfId="9492"/>
    <cellStyle name="Normal 38 2 3 25" xfId="9690"/>
    <cellStyle name="Normal 38 2 3 26" xfId="9859"/>
    <cellStyle name="Normal 38 2 3 27" xfId="10007"/>
    <cellStyle name="Normal 38 2 3 28" xfId="10424"/>
    <cellStyle name="Normal 38 2 3 29" xfId="10650"/>
    <cellStyle name="Normal 38 2 3 3" xfId="4774"/>
    <cellStyle name="Normal 38 2 3 30" xfId="10876"/>
    <cellStyle name="Normal 38 2 3 31" xfId="11102"/>
    <cellStyle name="Normal 38 2 3 32" xfId="11328"/>
    <cellStyle name="Normal 38 2 3 33" xfId="11554"/>
    <cellStyle name="Normal 38 2 3 34" xfId="11780"/>
    <cellStyle name="Normal 38 2 3 35" xfId="12006"/>
    <cellStyle name="Normal 38 2 3 36" xfId="12232"/>
    <cellStyle name="Normal 38 2 3 37" xfId="12458"/>
    <cellStyle name="Normal 38 2 3 38" xfId="12684"/>
    <cellStyle name="Normal 38 2 3 39" xfId="12910"/>
    <cellStyle name="Normal 38 2 3 4" xfId="5000"/>
    <cellStyle name="Normal 38 2 3 40" xfId="13136"/>
    <cellStyle name="Normal 38 2 3 41" xfId="13362"/>
    <cellStyle name="Normal 38 2 3 42" xfId="13588"/>
    <cellStyle name="Normal 38 2 3 43" xfId="13814"/>
    <cellStyle name="Normal 38 2 3 44" xfId="14040"/>
    <cellStyle name="Normal 38 2 3 45" xfId="14266"/>
    <cellStyle name="Normal 38 2 3 46" xfId="14492"/>
    <cellStyle name="Normal 38 2 3 47" xfId="14718"/>
    <cellStyle name="Normal 38 2 3 48" xfId="14944"/>
    <cellStyle name="Normal 38 2 3 49" xfId="15170"/>
    <cellStyle name="Normal 38 2 3 5" xfId="5226"/>
    <cellStyle name="Normal 38 2 3 50" xfId="15396"/>
    <cellStyle name="Normal 38 2 3 51" xfId="15622"/>
    <cellStyle name="Normal 38 2 3 52" xfId="15847"/>
    <cellStyle name="Normal 38 2 3 53" xfId="16071"/>
    <cellStyle name="Normal 38 2 3 54" xfId="16293"/>
    <cellStyle name="Normal 38 2 3 55" xfId="16512"/>
    <cellStyle name="Normal 38 2 3 56" xfId="16724"/>
    <cellStyle name="Normal 38 2 3 57" xfId="16922"/>
    <cellStyle name="Normal 38 2 3 58" xfId="17091"/>
    <cellStyle name="Normal 38 2 3 59" xfId="17239"/>
    <cellStyle name="Normal 38 2 3 6" xfId="5452"/>
    <cellStyle name="Normal 38 2 3 7" xfId="5678"/>
    <cellStyle name="Normal 38 2 3 8" xfId="5904"/>
    <cellStyle name="Normal 38 2 3 9" xfId="6130"/>
    <cellStyle name="Normal 38 2 30" xfId="4408"/>
    <cellStyle name="Normal 38 2 31" xfId="4739"/>
    <cellStyle name="Normal 38 2 32" xfId="4965"/>
    <cellStyle name="Normal 38 2 33" xfId="5191"/>
    <cellStyle name="Normal 38 2 34" xfId="5417"/>
    <cellStyle name="Normal 38 2 35" xfId="5643"/>
    <cellStyle name="Normal 38 2 36" xfId="5869"/>
    <cellStyle name="Normal 38 2 37" xfId="6095"/>
    <cellStyle name="Normal 38 2 38" xfId="6321"/>
    <cellStyle name="Normal 38 2 39" xfId="6547"/>
    <cellStyle name="Normal 38 2 4" xfId="732"/>
    <cellStyle name="Normal 38 2 4 10" xfId="6608"/>
    <cellStyle name="Normal 38 2 4 11" xfId="6834"/>
    <cellStyle name="Normal 38 2 4 12" xfId="7060"/>
    <cellStyle name="Normal 38 2 4 13" xfId="7286"/>
    <cellStyle name="Normal 38 2 4 14" xfId="7512"/>
    <cellStyle name="Normal 38 2 4 15" xfId="7738"/>
    <cellStyle name="Normal 38 2 4 16" xfId="7964"/>
    <cellStyle name="Normal 38 2 4 17" xfId="8190"/>
    <cellStyle name="Normal 38 2 4 18" xfId="8416"/>
    <cellStyle name="Normal 38 2 4 19" xfId="8641"/>
    <cellStyle name="Normal 38 2 4 2" xfId="4800"/>
    <cellStyle name="Normal 38 2 4 20" xfId="8865"/>
    <cellStyle name="Normal 38 2 4 21" xfId="9087"/>
    <cellStyle name="Normal 38 2 4 22" xfId="9306"/>
    <cellStyle name="Normal 38 2 4 23" xfId="9518"/>
    <cellStyle name="Normal 38 2 4 24" xfId="9716"/>
    <cellStyle name="Normal 38 2 4 25" xfId="9885"/>
    <cellStyle name="Normal 38 2 4 26" xfId="10033"/>
    <cellStyle name="Normal 38 2 4 27" xfId="10450"/>
    <cellStyle name="Normal 38 2 4 28" xfId="10676"/>
    <cellStyle name="Normal 38 2 4 29" xfId="10902"/>
    <cellStyle name="Normal 38 2 4 3" xfId="5026"/>
    <cellStyle name="Normal 38 2 4 30" xfId="11128"/>
    <cellStyle name="Normal 38 2 4 31" xfId="11354"/>
    <cellStyle name="Normal 38 2 4 32" xfId="11580"/>
    <cellStyle name="Normal 38 2 4 33" xfId="11806"/>
    <cellStyle name="Normal 38 2 4 34" xfId="12032"/>
    <cellStyle name="Normal 38 2 4 35" xfId="12258"/>
    <cellStyle name="Normal 38 2 4 36" xfId="12484"/>
    <cellStyle name="Normal 38 2 4 37" xfId="12710"/>
    <cellStyle name="Normal 38 2 4 38" xfId="12936"/>
    <cellStyle name="Normal 38 2 4 39" xfId="13162"/>
    <cellStyle name="Normal 38 2 4 4" xfId="5252"/>
    <cellStyle name="Normal 38 2 4 40" xfId="13388"/>
    <cellStyle name="Normal 38 2 4 41" xfId="13614"/>
    <cellStyle name="Normal 38 2 4 42" xfId="13840"/>
    <cellStyle name="Normal 38 2 4 43" xfId="14066"/>
    <cellStyle name="Normal 38 2 4 44" xfId="14292"/>
    <cellStyle name="Normal 38 2 4 45" xfId="14518"/>
    <cellStyle name="Normal 38 2 4 46" xfId="14744"/>
    <cellStyle name="Normal 38 2 4 47" xfId="14970"/>
    <cellStyle name="Normal 38 2 4 48" xfId="15196"/>
    <cellStyle name="Normal 38 2 4 49" xfId="15422"/>
    <cellStyle name="Normal 38 2 4 5" xfId="5478"/>
    <cellStyle name="Normal 38 2 4 50" xfId="15648"/>
    <cellStyle name="Normal 38 2 4 51" xfId="15873"/>
    <cellStyle name="Normal 38 2 4 52" xfId="16097"/>
    <cellStyle name="Normal 38 2 4 53" xfId="16319"/>
    <cellStyle name="Normal 38 2 4 54" xfId="16538"/>
    <cellStyle name="Normal 38 2 4 55" xfId="16750"/>
    <cellStyle name="Normal 38 2 4 56" xfId="16948"/>
    <cellStyle name="Normal 38 2 4 57" xfId="17117"/>
    <cellStyle name="Normal 38 2 4 58" xfId="17265"/>
    <cellStyle name="Normal 38 2 4 6" xfId="5704"/>
    <cellStyle name="Normal 38 2 4 7" xfId="5930"/>
    <cellStyle name="Normal 38 2 4 8" xfId="6156"/>
    <cellStyle name="Normal 38 2 4 9" xfId="6382"/>
    <cellStyle name="Normal 38 2 40" xfId="6773"/>
    <cellStyle name="Normal 38 2 41" xfId="6999"/>
    <cellStyle name="Normal 38 2 42" xfId="7225"/>
    <cellStyle name="Normal 38 2 43" xfId="7451"/>
    <cellStyle name="Normal 38 2 44" xfId="7677"/>
    <cellStyle name="Normal 38 2 45" xfId="7903"/>
    <cellStyle name="Normal 38 2 46" xfId="8129"/>
    <cellStyle name="Normal 38 2 47" xfId="8355"/>
    <cellStyle name="Normal 38 2 48" xfId="8580"/>
    <cellStyle name="Normal 38 2 49" xfId="8804"/>
    <cellStyle name="Normal 38 2 5" xfId="873"/>
    <cellStyle name="Normal 38 2 50" xfId="9026"/>
    <cellStyle name="Normal 38 2 51" xfId="9245"/>
    <cellStyle name="Normal 38 2 52" xfId="9457"/>
    <cellStyle name="Normal 38 2 53" xfId="9656"/>
    <cellStyle name="Normal 38 2 54" xfId="9828"/>
    <cellStyle name="Normal 38 2 55" xfId="9980"/>
    <cellStyle name="Normal 38 2 56" xfId="10389"/>
    <cellStyle name="Normal 38 2 57" xfId="10615"/>
    <cellStyle name="Normal 38 2 58" xfId="10841"/>
    <cellStyle name="Normal 38 2 59" xfId="11067"/>
    <cellStyle name="Normal 38 2 6" xfId="1022"/>
    <cellStyle name="Normal 38 2 60" xfId="11293"/>
    <cellStyle name="Normal 38 2 61" xfId="11519"/>
    <cellStyle name="Normal 38 2 62" xfId="11745"/>
    <cellStyle name="Normal 38 2 63" xfId="11971"/>
    <cellStyle name="Normal 38 2 64" xfId="12197"/>
    <cellStyle name="Normal 38 2 65" xfId="12423"/>
    <cellStyle name="Normal 38 2 66" xfId="12649"/>
    <cellStyle name="Normal 38 2 67" xfId="12875"/>
    <cellStyle name="Normal 38 2 68" xfId="13101"/>
    <cellStyle name="Normal 38 2 69" xfId="13327"/>
    <cellStyle name="Normal 38 2 7" xfId="1171"/>
    <cellStyle name="Normal 38 2 70" xfId="13553"/>
    <cellStyle name="Normal 38 2 71" xfId="13779"/>
    <cellStyle name="Normal 38 2 72" xfId="14005"/>
    <cellStyle name="Normal 38 2 73" xfId="14231"/>
    <cellStyle name="Normal 38 2 74" xfId="14457"/>
    <cellStyle name="Normal 38 2 75" xfId="14683"/>
    <cellStyle name="Normal 38 2 76" xfId="14909"/>
    <cellStyle name="Normal 38 2 77" xfId="15135"/>
    <cellStyle name="Normal 38 2 78" xfId="15361"/>
    <cellStyle name="Normal 38 2 79" xfId="15587"/>
    <cellStyle name="Normal 38 2 8" xfId="1320"/>
    <cellStyle name="Normal 38 2 80" xfId="15812"/>
    <cellStyle name="Normal 38 2 81" xfId="16036"/>
    <cellStyle name="Normal 38 2 82" xfId="16258"/>
    <cellStyle name="Normal 38 2 83" xfId="16477"/>
    <cellStyle name="Normal 38 2 84" xfId="16689"/>
    <cellStyle name="Normal 38 2 85" xfId="16888"/>
    <cellStyle name="Normal 38 2 86" xfId="17060"/>
    <cellStyle name="Normal 38 2 87" xfId="17212"/>
    <cellStyle name="Normal 38 2 9" xfId="1469"/>
    <cellStyle name="Normal 39 2" xfId="162"/>
    <cellStyle name="Normal 39 2 10" xfId="1620"/>
    <cellStyle name="Normal 39 2 11" xfId="1769"/>
    <cellStyle name="Normal 39 2 12" xfId="1918"/>
    <cellStyle name="Normal 39 2 13" xfId="2067"/>
    <cellStyle name="Normal 39 2 14" xfId="2216"/>
    <cellStyle name="Normal 39 2 15" xfId="2365"/>
    <cellStyle name="Normal 39 2 16" xfId="2514"/>
    <cellStyle name="Normal 39 2 17" xfId="2663"/>
    <cellStyle name="Normal 39 2 18" xfId="2812"/>
    <cellStyle name="Normal 39 2 19" xfId="2961"/>
    <cellStyle name="Normal 39 2 2" xfId="330"/>
    <cellStyle name="Normal 39 2 20" xfId="3109"/>
    <cellStyle name="Normal 39 2 21" xfId="3258"/>
    <cellStyle name="Normal 39 2 22" xfId="3407"/>
    <cellStyle name="Normal 39 2 23" xfId="3556"/>
    <cellStyle name="Normal 39 2 24" xfId="3704"/>
    <cellStyle name="Normal 39 2 25" xfId="3851"/>
    <cellStyle name="Normal 39 2 26" xfId="3995"/>
    <cellStyle name="Normal 39 2 27" xfId="4130"/>
    <cellStyle name="Normal 39 2 28" xfId="4260"/>
    <cellStyle name="Normal 39 2 29" xfId="4355"/>
    <cellStyle name="Normal 39 2 3" xfId="672"/>
    <cellStyle name="Normal 39 2 3 10" xfId="6357"/>
    <cellStyle name="Normal 39 2 3 11" xfId="6583"/>
    <cellStyle name="Normal 39 2 3 12" xfId="6809"/>
    <cellStyle name="Normal 39 2 3 13" xfId="7035"/>
    <cellStyle name="Normal 39 2 3 14" xfId="7261"/>
    <cellStyle name="Normal 39 2 3 15" xfId="7487"/>
    <cellStyle name="Normal 39 2 3 16" xfId="7713"/>
    <cellStyle name="Normal 39 2 3 17" xfId="7939"/>
    <cellStyle name="Normal 39 2 3 18" xfId="8165"/>
    <cellStyle name="Normal 39 2 3 19" xfId="8391"/>
    <cellStyle name="Normal 39 2 3 2" xfId="760"/>
    <cellStyle name="Normal 39 2 3 2 10" xfId="6636"/>
    <cellStyle name="Normal 39 2 3 2 11" xfId="6862"/>
    <cellStyle name="Normal 39 2 3 2 12" xfId="7088"/>
    <cellStyle name="Normal 39 2 3 2 13" xfId="7314"/>
    <cellStyle name="Normal 39 2 3 2 14" xfId="7540"/>
    <cellStyle name="Normal 39 2 3 2 15" xfId="7766"/>
    <cellStyle name="Normal 39 2 3 2 16" xfId="7992"/>
    <cellStyle name="Normal 39 2 3 2 17" xfId="8218"/>
    <cellStyle name="Normal 39 2 3 2 18" xfId="8444"/>
    <cellStyle name="Normal 39 2 3 2 19" xfId="8669"/>
    <cellStyle name="Normal 39 2 3 2 2" xfId="4828"/>
    <cellStyle name="Normal 39 2 3 2 20" xfId="8893"/>
    <cellStyle name="Normal 39 2 3 2 21" xfId="9115"/>
    <cellStyle name="Normal 39 2 3 2 22" xfId="9334"/>
    <cellStyle name="Normal 39 2 3 2 23" xfId="9546"/>
    <cellStyle name="Normal 39 2 3 2 24" xfId="9743"/>
    <cellStyle name="Normal 39 2 3 2 25" xfId="9912"/>
    <cellStyle name="Normal 39 2 3 2 26" xfId="10060"/>
    <cellStyle name="Normal 39 2 3 2 27" xfId="10478"/>
    <cellStyle name="Normal 39 2 3 2 28" xfId="10704"/>
    <cellStyle name="Normal 39 2 3 2 29" xfId="10930"/>
    <cellStyle name="Normal 39 2 3 2 3" xfId="5054"/>
    <cellStyle name="Normal 39 2 3 2 30" xfId="11156"/>
    <cellStyle name="Normal 39 2 3 2 31" xfId="11382"/>
    <cellStyle name="Normal 39 2 3 2 32" xfId="11608"/>
    <cellStyle name="Normal 39 2 3 2 33" xfId="11834"/>
    <cellStyle name="Normal 39 2 3 2 34" xfId="12060"/>
    <cellStyle name="Normal 39 2 3 2 35" xfId="12286"/>
    <cellStyle name="Normal 39 2 3 2 36" xfId="12512"/>
    <cellStyle name="Normal 39 2 3 2 37" xfId="12738"/>
    <cellStyle name="Normal 39 2 3 2 38" xfId="12964"/>
    <cellStyle name="Normal 39 2 3 2 39" xfId="13190"/>
    <cellStyle name="Normal 39 2 3 2 4" xfId="5280"/>
    <cellStyle name="Normal 39 2 3 2 40" xfId="13416"/>
    <cellStyle name="Normal 39 2 3 2 41" xfId="13642"/>
    <cellStyle name="Normal 39 2 3 2 42" xfId="13868"/>
    <cellStyle name="Normal 39 2 3 2 43" xfId="14094"/>
    <cellStyle name="Normal 39 2 3 2 44" xfId="14320"/>
    <cellStyle name="Normal 39 2 3 2 45" xfId="14546"/>
    <cellStyle name="Normal 39 2 3 2 46" xfId="14772"/>
    <cellStyle name="Normal 39 2 3 2 47" xfId="14998"/>
    <cellStyle name="Normal 39 2 3 2 48" xfId="15224"/>
    <cellStyle name="Normal 39 2 3 2 49" xfId="15450"/>
    <cellStyle name="Normal 39 2 3 2 5" xfId="5506"/>
    <cellStyle name="Normal 39 2 3 2 50" xfId="15676"/>
    <cellStyle name="Normal 39 2 3 2 51" xfId="15901"/>
    <cellStyle name="Normal 39 2 3 2 52" xfId="16125"/>
    <cellStyle name="Normal 39 2 3 2 53" xfId="16347"/>
    <cellStyle name="Normal 39 2 3 2 54" xfId="16566"/>
    <cellStyle name="Normal 39 2 3 2 55" xfId="16778"/>
    <cellStyle name="Normal 39 2 3 2 56" xfId="16975"/>
    <cellStyle name="Normal 39 2 3 2 57" xfId="17144"/>
    <cellStyle name="Normal 39 2 3 2 58" xfId="17292"/>
    <cellStyle name="Normal 39 2 3 2 6" xfId="5732"/>
    <cellStyle name="Normal 39 2 3 2 7" xfId="5958"/>
    <cellStyle name="Normal 39 2 3 2 8" xfId="6184"/>
    <cellStyle name="Normal 39 2 3 2 9" xfId="6410"/>
    <cellStyle name="Normal 39 2 3 20" xfId="8616"/>
    <cellStyle name="Normal 39 2 3 21" xfId="8840"/>
    <cellStyle name="Normal 39 2 3 22" xfId="9062"/>
    <cellStyle name="Normal 39 2 3 23" xfId="9281"/>
    <cellStyle name="Normal 39 2 3 24" xfId="9493"/>
    <cellStyle name="Normal 39 2 3 25" xfId="9691"/>
    <cellStyle name="Normal 39 2 3 26" xfId="9860"/>
    <cellStyle name="Normal 39 2 3 27" xfId="10008"/>
    <cellStyle name="Normal 39 2 3 28" xfId="10425"/>
    <cellStyle name="Normal 39 2 3 29" xfId="10651"/>
    <cellStyle name="Normal 39 2 3 3" xfId="4775"/>
    <cellStyle name="Normal 39 2 3 30" xfId="10877"/>
    <cellStyle name="Normal 39 2 3 31" xfId="11103"/>
    <cellStyle name="Normal 39 2 3 32" xfId="11329"/>
    <cellStyle name="Normal 39 2 3 33" xfId="11555"/>
    <cellStyle name="Normal 39 2 3 34" xfId="11781"/>
    <cellStyle name="Normal 39 2 3 35" xfId="12007"/>
    <cellStyle name="Normal 39 2 3 36" xfId="12233"/>
    <cellStyle name="Normal 39 2 3 37" xfId="12459"/>
    <cellStyle name="Normal 39 2 3 38" xfId="12685"/>
    <cellStyle name="Normal 39 2 3 39" xfId="12911"/>
    <cellStyle name="Normal 39 2 3 4" xfId="5001"/>
    <cellStyle name="Normal 39 2 3 40" xfId="13137"/>
    <cellStyle name="Normal 39 2 3 41" xfId="13363"/>
    <cellStyle name="Normal 39 2 3 42" xfId="13589"/>
    <cellStyle name="Normal 39 2 3 43" xfId="13815"/>
    <cellStyle name="Normal 39 2 3 44" xfId="14041"/>
    <cellStyle name="Normal 39 2 3 45" xfId="14267"/>
    <cellStyle name="Normal 39 2 3 46" xfId="14493"/>
    <cellStyle name="Normal 39 2 3 47" xfId="14719"/>
    <cellStyle name="Normal 39 2 3 48" xfId="14945"/>
    <cellStyle name="Normal 39 2 3 49" xfId="15171"/>
    <cellStyle name="Normal 39 2 3 5" xfId="5227"/>
    <cellStyle name="Normal 39 2 3 50" xfId="15397"/>
    <cellStyle name="Normal 39 2 3 51" xfId="15623"/>
    <cellStyle name="Normal 39 2 3 52" xfId="15848"/>
    <cellStyle name="Normal 39 2 3 53" xfId="16072"/>
    <cellStyle name="Normal 39 2 3 54" xfId="16294"/>
    <cellStyle name="Normal 39 2 3 55" xfId="16513"/>
    <cellStyle name="Normal 39 2 3 56" xfId="16725"/>
    <cellStyle name="Normal 39 2 3 57" xfId="16923"/>
    <cellStyle name="Normal 39 2 3 58" xfId="17092"/>
    <cellStyle name="Normal 39 2 3 59" xfId="17240"/>
    <cellStyle name="Normal 39 2 3 6" xfId="5453"/>
    <cellStyle name="Normal 39 2 3 7" xfId="5679"/>
    <cellStyle name="Normal 39 2 3 8" xfId="5905"/>
    <cellStyle name="Normal 39 2 3 9" xfId="6131"/>
    <cellStyle name="Normal 39 2 30" xfId="4409"/>
    <cellStyle name="Normal 39 2 31" xfId="4741"/>
    <cellStyle name="Normal 39 2 32" xfId="4967"/>
    <cellStyle name="Normal 39 2 33" xfId="5193"/>
    <cellStyle name="Normal 39 2 34" xfId="5419"/>
    <cellStyle name="Normal 39 2 35" xfId="5645"/>
    <cellStyle name="Normal 39 2 36" xfId="5871"/>
    <cellStyle name="Normal 39 2 37" xfId="6097"/>
    <cellStyle name="Normal 39 2 38" xfId="6323"/>
    <cellStyle name="Normal 39 2 39" xfId="6549"/>
    <cellStyle name="Normal 39 2 4" xfId="733"/>
    <cellStyle name="Normal 39 2 4 10" xfId="6609"/>
    <cellStyle name="Normal 39 2 4 11" xfId="6835"/>
    <cellStyle name="Normal 39 2 4 12" xfId="7061"/>
    <cellStyle name="Normal 39 2 4 13" xfId="7287"/>
    <cellStyle name="Normal 39 2 4 14" xfId="7513"/>
    <cellStyle name="Normal 39 2 4 15" xfId="7739"/>
    <cellStyle name="Normal 39 2 4 16" xfId="7965"/>
    <cellStyle name="Normal 39 2 4 17" xfId="8191"/>
    <cellStyle name="Normal 39 2 4 18" xfId="8417"/>
    <cellStyle name="Normal 39 2 4 19" xfId="8642"/>
    <cellStyle name="Normal 39 2 4 2" xfId="4801"/>
    <cellStyle name="Normal 39 2 4 20" xfId="8866"/>
    <cellStyle name="Normal 39 2 4 21" xfId="9088"/>
    <cellStyle name="Normal 39 2 4 22" xfId="9307"/>
    <cellStyle name="Normal 39 2 4 23" xfId="9519"/>
    <cellStyle name="Normal 39 2 4 24" xfId="9717"/>
    <cellStyle name="Normal 39 2 4 25" xfId="9886"/>
    <cellStyle name="Normal 39 2 4 26" xfId="10034"/>
    <cellStyle name="Normal 39 2 4 27" xfId="10451"/>
    <cellStyle name="Normal 39 2 4 28" xfId="10677"/>
    <cellStyle name="Normal 39 2 4 29" xfId="10903"/>
    <cellStyle name="Normal 39 2 4 3" xfId="5027"/>
    <cellStyle name="Normal 39 2 4 30" xfId="11129"/>
    <cellStyle name="Normal 39 2 4 31" xfId="11355"/>
    <cellStyle name="Normal 39 2 4 32" xfId="11581"/>
    <cellStyle name="Normal 39 2 4 33" xfId="11807"/>
    <cellStyle name="Normal 39 2 4 34" xfId="12033"/>
    <cellStyle name="Normal 39 2 4 35" xfId="12259"/>
    <cellStyle name="Normal 39 2 4 36" xfId="12485"/>
    <cellStyle name="Normal 39 2 4 37" xfId="12711"/>
    <cellStyle name="Normal 39 2 4 38" xfId="12937"/>
    <cellStyle name="Normal 39 2 4 39" xfId="13163"/>
    <cellStyle name="Normal 39 2 4 4" xfId="5253"/>
    <cellStyle name="Normal 39 2 4 40" xfId="13389"/>
    <cellStyle name="Normal 39 2 4 41" xfId="13615"/>
    <cellStyle name="Normal 39 2 4 42" xfId="13841"/>
    <cellStyle name="Normal 39 2 4 43" xfId="14067"/>
    <cellStyle name="Normal 39 2 4 44" xfId="14293"/>
    <cellStyle name="Normal 39 2 4 45" xfId="14519"/>
    <cellStyle name="Normal 39 2 4 46" xfId="14745"/>
    <cellStyle name="Normal 39 2 4 47" xfId="14971"/>
    <cellStyle name="Normal 39 2 4 48" xfId="15197"/>
    <cellStyle name="Normal 39 2 4 49" xfId="15423"/>
    <cellStyle name="Normal 39 2 4 5" xfId="5479"/>
    <cellStyle name="Normal 39 2 4 50" xfId="15649"/>
    <cellStyle name="Normal 39 2 4 51" xfId="15874"/>
    <cellStyle name="Normal 39 2 4 52" xfId="16098"/>
    <cellStyle name="Normal 39 2 4 53" xfId="16320"/>
    <cellStyle name="Normal 39 2 4 54" xfId="16539"/>
    <cellStyle name="Normal 39 2 4 55" xfId="16751"/>
    <cellStyle name="Normal 39 2 4 56" xfId="16949"/>
    <cellStyle name="Normal 39 2 4 57" xfId="17118"/>
    <cellStyle name="Normal 39 2 4 58" xfId="17266"/>
    <cellStyle name="Normal 39 2 4 6" xfId="5705"/>
    <cellStyle name="Normal 39 2 4 7" xfId="5931"/>
    <cellStyle name="Normal 39 2 4 8" xfId="6157"/>
    <cellStyle name="Normal 39 2 4 9" xfId="6383"/>
    <cellStyle name="Normal 39 2 40" xfId="6775"/>
    <cellStyle name="Normal 39 2 41" xfId="7001"/>
    <cellStyle name="Normal 39 2 42" xfId="7227"/>
    <cellStyle name="Normal 39 2 43" xfId="7453"/>
    <cellStyle name="Normal 39 2 44" xfId="7679"/>
    <cellStyle name="Normal 39 2 45" xfId="7905"/>
    <cellStyle name="Normal 39 2 46" xfId="8131"/>
    <cellStyle name="Normal 39 2 47" xfId="8357"/>
    <cellStyle name="Normal 39 2 48" xfId="8582"/>
    <cellStyle name="Normal 39 2 49" xfId="8806"/>
    <cellStyle name="Normal 39 2 5" xfId="875"/>
    <cellStyle name="Normal 39 2 50" xfId="9028"/>
    <cellStyle name="Normal 39 2 51" xfId="9247"/>
    <cellStyle name="Normal 39 2 52" xfId="9459"/>
    <cellStyle name="Normal 39 2 53" xfId="9657"/>
    <cellStyle name="Normal 39 2 54" xfId="9829"/>
    <cellStyle name="Normal 39 2 55" xfId="9981"/>
    <cellStyle name="Normal 39 2 56" xfId="10391"/>
    <cellStyle name="Normal 39 2 57" xfId="10617"/>
    <cellStyle name="Normal 39 2 58" xfId="10843"/>
    <cellStyle name="Normal 39 2 59" xfId="11069"/>
    <cellStyle name="Normal 39 2 6" xfId="1024"/>
    <cellStyle name="Normal 39 2 60" xfId="11295"/>
    <cellStyle name="Normal 39 2 61" xfId="11521"/>
    <cellStyle name="Normal 39 2 62" xfId="11747"/>
    <cellStyle name="Normal 39 2 63" xfId="11973"/>
    <cellStyle name="Normal 39 2 64" xfId="12199"/>
    <cellStyle name="Normal 39 2 65" xfId="12425"/>
    <cellStyle name="Normal 39 2 66" xfId="12651"/>
    <cellStyle name="Normal 39 2 67" xfId="12877"/>
    <cellStyle name="Normal 39 2 68" xfId="13103"/>
    <cellStyle name="Normal 39 2 69" xfId="13329"/>
    <cellStyle name="Normal 39 2 7" xfId="1173"/>
    <cellStyle name="Normal 39 2 70" xfId="13555"/>
    <cellStyle name="Normal 39 2 71" xfId="13781"/>
    <cellStyle name="Normal 39 2 72" xfId="14007"/>
    <cellStyle name="Normal 39 2 73" xfId="14233"/>
    <cellStyle name="Normal 39 2 74" xfId="14459"/>
    <cellStyle name="Normal 39 2 75" xfId="14685"/>
    <cellStyle name="Normal 39 2 76" xfId="14911"/>
    <cellStyle name="Normal 39 2 77" xfId="15137"/>
    <cellStyle name="Normal 39 2 78" xfId="15363"/>
    <cellStyle name="Normal 39 2 79" xfId="15589"/>
    <cellStyle name="Normal 39 2 8" xfId="1322"/>
    <cellStyle name="Normal 39 2 80" xfId="15814"/>
    <cellStyle name="Normal 39 2 81" xfId="16038"/>
    <cellStyle name="Normal 39 2 82" xfId="16260"/>
    <cellStyle name="Normal 39 2 83" xfId="16479"/>
    <cellStyle name="Normal 39 2 84" xfId="16691"/>
    <cellStyle name="Normal 39 2 85" xfId="16889"/>
    <cellStyle name="Normal 39 2 86" xfId="17061"/>
    <cellStyle name="Normal 39 2 87" xfId="17213"/>
    <cellStyle name="Normal 39 2 9" xfId="1471"/>
    <cellStyle name="Normal 4" xfId="338"/>
    <cellStyle name="Normal 4 10" xfId="1623"/>
    <cellStyle name="Normal 4 11" xfId="1772"/>
    <cellStyle name="Normal 4 12" xfId="1921"/>
    <cellStyle name="Normal 4 13" xfId="2070"/>
    <cellStyle name="Normal 4 14" xfId="2219"/>
    <cellStyle name="Normal 4 15" xfId="2368"/>
    <cellStyle name="Normal 4 16" xfId="2517"/>
    <cellStyle name="Normal 4 17" xfId="2666"/>
    <cellStyle name="Normal 4 18" xfId="2815"/>
    <cellStyle name="Normal 4 19" xfId="2964"/>
    <cellStyle name="Normal 4 2" xfId="339"/>
    <cellStyle name="Normal 4 20" xfId="3112"/>
    <cellStyle name="Normal 4 21" xfId="3261"/>
    <cellStyle name="Normal 4 22" xfId="3410"/>
    <cellStyle name="Normal 4 23" xfId="3559"/>
    <cellStyle name="Normal 4 24" xfId="3707"/>
    <cellStyle name="Normal 4 25" xfId="3854"/>
    <cellStyle name="Normal 4 26" xfId="3998"/>
    <cellStyle name="Normal 4 27" xfId="4132"/>
    <cellStyle name="Normal 4 28" xfId="4290"/>
    <cellStyle name="Normal 4 29" xfId="4357"/>
    <cellStyle name="Normal 4 3" xfId="344"/>
    <cellStyle name="Normal 4 30" xfId="4414"/>
    <cellStyle name="Normal 4 31" xfId="4744"/>
    <cellStyle name="Normal 4 32" xfId="4970"/>
    <cellStyle name="Normal 4 33" xfId="5196"/>
    <cellStyle name="Normal 4 34" xfId="5422"/>
    <cellStyle name="Normal 4 35" xfId="5648"/>
    <cellStyle name="Normal 4 36" xfId="5874"/>
    <cellStyle name="Normal 4 37" xfId="6100"/>
    <cellStyle name="Normal 4 38" xfId="6326"/>
    <cellStyle name="Normal 4 39" xfId="6552"/>
    <cellStyle name="Normal 4 4" xfId="675"/>
    <cellStyle name="Normal 4 40" xfId="6778"/>
    <cellStyle name="Normal 4 41" xfId="7004"/>
    <cellStyle name="Normal 4 42" xfId="7230"/>
    <cellStyle name="Normal 4 43" xfId="7456"/>
    <cellStyle name="Normal 4 44" xfId="7682"/>
    <cellStyle name="Normal 4 45" xfId="7908"/>
    <cellStyle name="Normal 4 46" xfId="8134"/>
    <cellStyle name="Normal 4 47" xfId="8360"/>
    <cellStyle name="Normal 4 48" xfId="8585"/>
    <cellStyle name="Normal 4 49" xfId="8809"/>
    <cellStyle name="Normal 4 5" xfId="878"/>
    <cellStyle name="Normal 4 50" xfId="9031"/>
    <cellStyle name="Normal 4 51" xfId="9250"/>
    <cellStyle name="Normal 4 52" xfId="9462"/>
    <cellStyle name="Normal 4 53" xfId="9660"/>
    <cellStyle name="Normal 4 54" xfId="9832"/>
    <cellStyle name="Normal 4 55" xfId="10064"/>
    <cellStyle name="Normal 4 56" xfId="10394"/>
    <cellStyle name="Normal 4 57" xfId="10620"/>
    <cellStyle name="Normal 4 58" xfId="10846"/>
    <cellStyle name="Normal 4 59" xfId="11072"/>
    <cellStyle name="Normal 4 6" xfId="1027"/>
    <cellStyle name="Normal 4 60" xfId="11298"/>
    <cellStyle name="Normal 4 61" xfId="11524"/>
    <cellStyle name="Normal 4 62" xfId="11750"/>
    <cellStyle name="Normal 4 63" xfId="11976"/>
    <cellStyle name="Normal 4 64" xfId="12202"/>
    <cellStyle name="Normal 4 65" xfId="12428"/>
    <cellStyle name="Normal 4 66" xfId="12654"/>
    <cellStyle name="Normal 4 67" xfId="12880"/>
    <cellStyle name="Normal 4 68" xfId="13106"/>
    <cellStyle name="Normal 4 69" xfId="13332"/>
    <cellStyle name="Normal 4 7" xfId="1176"/>
    <cellStyle name="Normal 4 70" xfId="13558"/>
    <cellStyle name="Normal 4 71" xfId="13784"/>
    <cellStyle name="Normal 4 72" xfId="14010"/>
    <cellStyle name="Normal 4 73" xfId="14236"/>
    <cellStyle name="Normal 4 74" xfId="14462"/>
    <cellStyle name="Normal 4 75" xfId="14688"/>
    <cellStyle name="Normal 4 76" xfId="14914"/>
    <cellStyle name="Normal 4 77" xfId="15140"/>
    <cellStyle name="Normal 4 78" xfId="15366"/>
    <cellStyle name="Normal 4 79" xfId="15592"/>
    <cellStyle name="Normal 4 8" xfId="1325"/>
    <cellStyle name="Normal 4 80" xfId="15817"/>
    <cellStyle name="Normal 4 81" xfId="16041"/>
    <cellStyle name="Normal 4 82" xfId="16263"/>
    <cellStyle name="Normal 4 83" xfId="16482"/>
    <cellStyle name="Normal 4 84" xfId="16694"/>
    <cellStyle name="Normal 4 85" xfId="16892"/>
    <cellStyle name="Normal 4 86" xfId="17064"/>
    <cellStyle name="Normal 4 9" xfId="1474"/>
    <cellStyle name="Note 2" xfId="331"/>
    <cellStyle name="Note 2 10" xfId="1771"/>
    <cellStyle name="Note 2 11" xfId="1920"/>
    <cellStyle name="Note 2 12" xfId="2069"/>
    <cellStyle name="Note 2 13" xfId="2218"/>
    <cellStyle name="Note 2 14" xfId="2367"/>
    <cellStyle name="Note 2 15" xfId="2516"/>
    <cellStyle name="Note 2 16" xfId="2665"/>
    <cellStyle name="Note 2 17" xfId="2814"/>
    <cellStyle name="Note 2 18" xfId="2963"/>
    <cellStyle name="Note 2 19" xfId="3111"/>
    <cellStyle name="Note 2 2" xfId="337"/>
    <cellStyle name="Note 2 20" xfId="3260"/>
    <cellStyle name="Note 2 21" xfId="3409"/>
    <cellStyle name="Note 2 22" xfId="3558"/>
    <cellStyle name="Note 2 23" xfId="3706"/>
    <cellStyle name="Note 2 24" xfId="3853"/>
    <cellStyle name="Note 2 25" xfId="3997"/>
    <cellStyle name="Note 2 26" xfId="4131"/>
    <cellStyle name="Note 2 27" xfId="4261"/>
    <cellStyle name="Note 2 28" xfId="4356"/>
    <cellStyle name="Note 2 29" xfId="4410"/>
    <cellStyle name="Note 2 3" xfId="674"/>
    <cellStyle name="Note 2 30" xfId="4743"/>
    <cellStyle name="Note 2 31" xfId="4969"/>
    <cellStyle name="Note 2 32" xfId="5195"/>
    <cellStyle name="Note 2 33" xfId="5421"/>
    <cellStyle name="Note 2 34" xfId="5647"/>
    <cellStyle name="Note 2 35" xfId="5873"/>
    <cellStyle name="Note 2 36" xfId="6099"/>
    <cellStyle name="Note 2 37" xfId="6325"/>
    <cellStyle name="Note 2 38" xfId="6551"/>
    <cellStyle name="Note 2 39" xfId="6777"/>
    <cellStyle name="Note 2 4" xfId="877"/>
    <cellStyle name="Note 2 40" xfId="7003"/>
    <cellStyle name="Note 2 41" xfId="7229"/>
    <cellStyle name="Note 2 42" xfId="7455"/>
    <cellStyle name="Note 2 43" xfId="7681"/>
    <cellStyle name="Note 2 44" xfId="7907"/>
    <cellStyle name="Note 2 45" xfId="8133"/>
    <cellStyle name="Note 2 46" xfId="8359"/>
    <cellStyle name="Note 2 47" xfId="8584"/>
    <cellStyle name="Note 2 48" xfId="8808"/>
    <cellStyle name="Note 2 49" xfId="9030"/>
    <cellStyle name="Note 2 5" xfId="1026"/>
    <cellStyle name="Note 2 50" xfId="9249"/>
    <cellStyle name="Note 2 51" xfId="9461"/>
    <cellStyle name="Note 2 52" xfId="9659"/>
    <cellStyle name="Note 2 53" xfId="9831"/>
    <cellStyle name="Note 2 54" xfId="9982"/>
    <cellStyle name="Note 2 55" xfId="10393"/>
    <cellStyle name="Note 2 56" xfId="10619"/>
    <cellStyle name="Note 2 57" xfId="10845"/>
    <cellStyle name="Note 2 58" xfId="11071"/>
    <cellStyle name="Note 2 59" xfId="11297"/>
    <cellStyle name="Note 2 6" xfId="1175"/>
    <cellStyle name="Note 2 60" xfId="11523"/>
    <cellStyle name="Note 2 61" xfId="11749"/>
    <cellStyle name="Note 2 62" xfId="11975"/>
    <cellStyle name="Note 2 63" xfId="12201"/>
    <cellStyle name="Note 2 64" xfId="12427"/>
    <cellStyle name="Note 2 65" xfId="12653"/>
    <cellStyle name="Note 2 66" xfId="12879"/>
    <cellStyle name="Note 2 67" xfId="13105"/>
    <cellStyle name="Note 2 68" xfId="13331"/>
    <cellStyle name="Note 2 69" xfId="13557"/>
    <cellStyle name="Note 2 7" xfId="1324"/>
    <cellStyle name="Note 2 70" xfId="13783"/>
    <cellStyle name="Note 2 71" xfId="14009"/>
    <cellStyle name="Note 2 72" xfId="14235"/>
    <cellStyle name="Note 2 73" xfId="14461"/>
    <cellStyle name="Note 2 74" xfId="14687"/>
    <cellStyle name="Note 2 75" xfId="14913"/>
    <cellStyle name="Note 2 76" xfId="15139"/>
    <cellStyle name="Note 2 77" xfId="15365"/>
    <cellStyle name="Note 2 78" xfId="15591"/>
    <cellStyle name="Note 2 79" xfId="15816"/>
    <cellStyle name="Note 2 8" xfId="1473"/>
    <cellStyle name="Note 2 80" xfId="16040"/>
    <cellStyle name="Note 2 81" xfId="16262"/>
    <cellStyle name="Note 2 82" xfId="16481"/>
    <cellStyle name="Note 2 83" xfId="16693"/>
    <cellStyle name="Note 2 84" xfId="16891"/>
    <cellStyle name="Note 2 85" xfId="17063"/>
    <cellStyle name="Note 2 86" xfId="17214"/>
    <cellStyle name="Note 2 9" xfId="1622"/>
    <cellStyle name="Output 2" xfId="332"/>
    <cellStyle name="Percent 2" xfId="336"/>
    <cellStyle name="Title 2" xfId="333"/>
    <cellStyle name="Total 2" xfId="334"/>
    <cellStyle name="Warning Text 2" xfId="335"/>
  </cellStyles>
  <dxfs count="75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" formatCode="0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-* #,##0_-;\-* #,##0_-;_-* &quot;-&quot;??_-;_-@_-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-* #,##0_-;\-* #,##0_-;_-* &quot;-&quot;??_-;_-@_-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0" formatCode="General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relative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fNs_pD" displayName="fNs_pD" ref="A3:Y291" totalsRowShown="0" headerRowDxfId="74" dataDxfId="73" tableBorderDxfId="72" dataCellStyle="Comma">
  <autoFilter ref="A3:Y291"/>
  <sortState ref="A4:Y291">
    <sortCondition ref="D3:D291"/>
  </sortState>
  <tableColumns count="25">
    <tableColumn id="37" name="Supp" dataDxfId="71" totalsRowDxfId="70" dataCellStyle="Comma">
      <calculatedColumnFormula>CONCATENATE(fNs_pD[[#This Row],[Name of Product]],fNs_pD[[#This Row],[Pack]])</calculatedColumnFormula>
    </tableColumn>
    <tableColumn id="42" name="Supp1" dataDxfId="69" totalsRowDxfId="68" dataCellStyle="Comma">
      <calculatedColumnFormula>CONCATENATE(fNs_pD[[#This Row],[Depot]],fNs_pD[[#This Row],[Name of Product]],fNs_pD[[#This Row],[Pack]])</calculatedColumnFormula>
    </tableColumn>
    <tableColumn id="39" name="Category" dataDxfId="67" totalsRowDxfId="66" dataCellStyle="Comma"/>
    <tableColumn id="1" name="Depot" dataDxfId="65"/>
    <tableColumn id="2" name="Tag" dataDxfId="64" totalsRowDxfId="63"/>
    <tableColumn id="3" name="Name of Product" dataDxfId="62" totalsRowDxfId="61"/>
    <tableColumn id="4" name="Pack" dataDxfId="60" totalsRowDxfId="59"/>
    <tableColumn id="5" name="Unit / Case" dataDxfId="58" totalsRowDxfId="57"/>
    <tableColumn id="6" name="Rate" dataDxfId="56" totalsRowDxfId="55"/>
    <tableColumn id="7" name="Ex-duty" dataDxfId="54" totalsRowDxfId="53"/>
    <tableColumn id="8" name="Opening Stock" dataDxfId="52" totalsRowDxfId="51" dataCellStyle="Comma"/>
    <tableColumn id="12" name="Sale" dataDxfId="50" dataCellStyle="Comma"/>
    <tableColumn id="13" name="Replacement" dataDxfId="49" totalsRowDxfId="48" dataCellStyle="Comma"/>
    <tableColumn id="14" name="Brkg, Lkg, Exp" dataDxfId="47" totalsRowDxfId="46" dataCellStyle="Comma"/>
    <tableColumn id="15" name="Total Issue" dataDxfId="45" totalsRowDxfId="44" dataCellStyle="Comma">
      <calculatedColumnFormula>fNs_pD[[#This Row],[Sale]]+fNs_pD[[#This Row],[Replacement]]+fNs_pD[[#This Row],[Brkg, Lkg, Exp]]</calculatedColumnFormula>
    </tableColumn>
    <tableColumn id="17" name="Closing Stock" dataDxfId="43" dataCellStyle="Comma"/>
    <tableColumn id="18" name="Stock in Transit" dataDxfId="42" totalsRowDxfId="41" dataCellStyle="Comma"/>
    <tableColumn id="43" name="Excess Stk. Kol" dataDxfId="40" totalsRowDxfId="39">
      <calculatedColumnFormula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calculatedColumnFormula>
    </tableColumn>
    <tableColumn id="38" name="Factor (Months)" dataDxfId="38" totalsRowDxfId="37" dataCellStyle="Comma"/>
    <tableColumn id="20" name="Forecast of Current Month" dataDxfId="36" totalsRowDxfId="35" dataCellStyle="Comma">
      <calculatedColumnFormula>fNs_pD[[#This Row],[Factor (Months)]]*fNs_pD[[#This Row],[Total Issue]]-fNs_pD[[#This Row],[Closing Stock]]-fNs_pD[[#This Row],[Stock in Transit]]</calculatedColumnFormula>
    </tableColumn>
    <tableColumn id="19" name="Forecast of Last Year" dataDxfId="34" totalsRowDxfId="33" dataCellStyle="Comma"/>
    <tableColumn id="22" name="Proposed Forecast of Current Month" dataDxfId="32" totalsRowDxfId="31" dataCellStyle="Comma">
      <calculatedColumnFormula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calculatedColumnFormula>
    </tableColumn>
    <tableColumn id="21" name="Ratio" dataDxfId="30" totalsRowDxfId="29" dataCellStyle="Comma">
      <calculatedColumnFormula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calculatedColumnFormula>
    </tableColumn>
    <tableColumn id="24" name="Final Forecast Qty" dataDxfId="28" totalsRowDxfId="27" dataCellStyle="Comma">
      <calculatedColumnFormula>fNs_pD[[#This Row],[Proposed Forecast of Current Month]]</calculatedColumnFormula>
    </tableColumn>
    <tableColumn id="25" name="Final Forecast Value" dataDxfId="26" totalsRowDxfId="25" dataCellStyle="Comma">
      <calculatedColumnFormula>(fNs_pD[[#This Row],[Final Forecast Qty]]*fNs_pD[[#This Row],[Rate]])</calculatedColumnFormula>
    </tableColumn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13" Type="http://schemas.openxmlformats.org/officeDocument/2006/relationships/printerSettings" Target="../printerSettings/printerSettings32.bin"/><Relationship Id="rId1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12" Type="http://schemas.openxmlformats.org/officeDocument/2006/relationships/printerSettings" Target="../printerSettings/printerSettings31.bin"/><Relationship Id="rId1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1.bin"/><Relationship Id="rId16" Type="http://schemas.openxmlformats.org/officeDocument/2006/relationships/printerSettings" Target="../printerSettings/printerSettings35.bin"/><Relationship Id="rId20" Type="http://schemas.openxmlformats.org/officeDocument/2006/relationships/table" Target="../tables/table1.xml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1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4.bin"/><Relationship Id="rId15" Type="http://schemas.openxmlformats.org/officeDocument/2006/relationships/printerSettings" Target="../printerSettings/printerSettings34.bin"/><Relationship Id="rId10" Type="http://schemas.openxmlformats.org/officeDocument/2006/relationships/printerSettings" Target="../printerSettings/printerSettings29.bin"/><Relationship Id="rId19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Relationship Id="rId14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92"/>
  <sheetViews>
    <sheetView showGridLines="0" tabSelected="1" showRuler="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3" sqref="P43"/>
    </sheetView>
  </sheetViews>
  <sheetFormatPr defaultRowHeight="12.75" x14ac:dyDescent="0.2"/>
  <cols>
    <col min="1" max="1" width="22.5703125" style="2" bestFit="1" customWidth="1"/>
    <col min="2" max="2" width="12.42578125" style="2" customWidth="1"/>
    <col min="3" max="3" width="9.140625" style="2"/>
    <col min="4" max="4" width="4.85546875" style="2" customWidth="1"/>
    <col min="5" max="5" width="24.7109375" style="2" customWidth="1"/>
    <col min="6" max="6" width="9.85546875" style="2" bestFit="1" customWidth="1"/>
    <col min="7" max="7" width="12.85546875" style="2" bestFit="1" customWidth="1"/>
    <col min="8" max="8" width="16" style="2" bestFit="1" customWidth="1"/>
    <col min="9" max="9" width="15.140625" style="2" bestFit="1" customWidth="1"/>
    <col min="10" max="10" width="12.140625" style="2" customWidth="1"/>
    <col min="11" max="11" width="13.42578125" style="290" bestFit="1" customWidth="1"/>
    <col min="12" max="12" width="14.5703125" style="5" customWidth="1"/>
    <col min="13" max="13" width="11" style="2" customWidth="1"/>
    <col min="14" max="14" width="9.85546875" style="2" customWidth="1"/>
    <col min="15" max="15" width="14" style="12" customWidth="1"/>
    <col min="16" max="16" width="10.7109375" style="2" customWidth="1"/>
    <col min="17" max="18" width="11.7109375" style="2" customWidth="1"/>
    <col min="19" max="19" width="9.42578125" style="2" customWidth="1"/>
    <col min="20" max="21" width="9.7109375" style="2" customWidth="1"/>
    <col min="22" max="22" width="8.28515625" style="2" customWidth="1"/>
    <col min="23" max="23" width="8.140625" style="2" customWidth="1"/>
    <col min="24" max="26" width="6.85546875" style="2" customWidth="1"/>
    <col min="27" max="27" width="9.85546875" style="2" bestFit="1" customWidth="1"/>
    <col min="28" max="28" width="11" style="6" customWidth="1"/>
    <col min="29" max="29" width="10.5703125" style="2" bestFit="1" customWidth="1"/>
    <col min="30" max="30" width="10.5703125" style="2" customWidth="1"/>
    <col min="31" max="36" width="9.140625" style="2" customWidth="1"/>
    <col min="37" max="37" width="10.42578125" style="2" customWidth="1"/>
    <col min="38" max="45" width="9.140625" style="2" customWidth="1"/>
    <col min="46" max="46" width="10.42578125" style="2" customWidth="1"/>
    <col min="47" max="55" width="9.140625" style="2" customWidth="1"/>
    <col min="56" max="16384" width="9.140625" style="2"/>
  </cols>
  <sheetData>
    <row r="1" spans="1:55" s="313" customFormat="1" ht="20.25" customHeight="1" x14ac:dyDescent="0.2">
      <c r="B1" s="348" t="s">
        <v>112</v>
      </c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</row>
    <row r="2" spans="1:55" ht="15.75" x14ac:dyDescent="0.2">
      <c r="E2" s="4"/>
      <c r="F2" s="1"/>
      <c r="G2" s="10"/>
      <c r="H2" s="10"/>
      <c r="I2" s="10"/>
      <c r="J2" s="10"/>
      <c r="K2" s="291"/>
      <c r="L2" s="142"/>
      <c r="M2" s="10"/>
      <c r="N2" s="10"/>
      <c r="O2" s="143"/>
      <c r="P2" s="10"/>
      <c r="Q2" s="319" t="s">
        <v>17</v>
      </c>
      <c r="R2" s="319"/>
      <c r="S2" s="319"/>
      <c r="T2" s="319" t="s">
        <v>43</v>
      </c>
      <c r="U2" s="319"/>
      <c r="V2" s="319"/>
      <c r="W2" s="319"/>
      <c r="X2" s="319"/>
      <c r="Y2" s="319"/>
      <c r="Z2" s="319"/>
      <c r="AA2" s="319"/>
      <c r="AB2" s="319"/>
      <c r="AC2" s="319" t="s">
        <v>44</v>
      </c>
      <c r="AD2" s="319"/>
      <c r="AE2" s="319"/>
      <c r="AF2" s="319"/>
      <c r="AG2" s="319"/>
      <c r="AH2" s="319"/>
      <c r="AI2" s="319"/>
      <c r="AJ2" s="319"/>
      <c r="AK2" s="319"/>
      <c r="AL2" s="319" t="s">
        <v>2</v>
      </c>
      <c r="AM2" s="319"/>
      <c r="AN2" s="319"/>
      <c r="AO2" s="319"/>
      <c r="AP2" s="319"/>
      <c r="AQ2" s="319"/>
      <c r="AR2" s="319"/>
      <c r="AS2" s="319"/>
      <c r="AT2" s="319"/>
      <c r="AU2" s="319" t="s">
        <v>20</v>
      </c>
      <c r="AV2" s="319"/>
      <c r="AW2" s="319"/>
      <c r="AX2" s="319"/>
      <c r="AY2" s="319"/>
      <c r="AZ2" s="319"/>
      <c r="BA2" s="319"/>
      <c r="BB2" s="319"/>
      <c r="BC2" s="319"/>
    </row>
    <row r="3" spans="1:55" s="8" customFormat="1" ht="25.5" x14ac:dyDescent="0.2">
      <c r="B3" s="36" t="s">
        <v>49</v>
      </c>
      <c r="C3" s="88" t="s">
        <v>27</v>
      </c>
      <c r="D3" s="7" t="s">
        <v>39</v>
      </c>
      <c r="E3" s="137" t="s">
        <v>0</v>
      </c>
      <c r="F3" s="137" t="s">
        <v>19</v>
      </c>
      <c r="G3" s="137" t="s">
        <v>45</v>
      </c>
      <c r="H3" s="137" t="s">
        <v>29</v>
      </c>
      <c r="I3" s="45" t="s">
        <v>28</v>
      </c>
      <c r="J3" s="137" t="s">
        <v>25</v>
      </c>
      <c r="K3" s="292" t="s">
        <v>48</v>
      </c>
      <c r="L3" s="137" t="s">
        <v>42</v>
      </c>
      <c r="M3" s="45" t="s">
        <v>21</v>
      </c>
      <c r="N3" s="137" t="s">
        <v>22</v>
      </c>
      <c r="O3" s="137" t="s">
        <v>18</v>
      </c>
      <c r="P3" s="137" t="s">
        <v>26</v>
      </c>
      <c r="Q3" s="137" t="s">
        <v>30</v>
      </c>
      <c r="R3" s="137" t="s">
        <v>31</v>
      </c>
      <c r="S3" s="137" t="s">
        <v>24</v>
      </c>
      <c r="T3" s="137" t="s">
        <v>67</v>
      </c>
      <c r="U3" s="137" t="s">
        <v>77</v>
      </c>
      <c r="V3" s="137" t="s">
        <v>50</v>
      </c>
      <c r="W3" s="137" t="s">
        <v>51</v>
      </c>
      <c r="X3" s="137" t="s">
        <v>52</v>
      </c>
      <c r="Y3" s="137" t="s">
        <v>53</v>
      </c>
      <c r="Z3" s="137" t="s">
        <v>54</v>
      </c>
      <c r="AA3" s="137" t="s">
        <v>66</v>
      </c>
      <c r="AB3" s="151" t="s">
        <v>16</v>
      </c>
      <c r="AC3" s="137" t="s">
        <v>67</v>
      </c>
      <c r="AD3" s="137" t="s">
        <v>77</v>
      </c>
      <c r="AE3" s="137" t="s">
        <v>50</v>
      </c>
      <c r="AF3" s="137" t="s">
        <v>51</v>
      </c>
      <c r="AG3" s="137" t="s">
        <v>52</v>
      </c>
      <c r="AH3" s="137" t="s">
        <v>53</v>
      </c>
      <c r="AI3" s="137" t="s">
        <v>54</v>
      </c>
      <c r="AJ3" s="137" t="s">
        <v>66</v>
      </c>
      <c r="AK3" s="151" t="s">
        <v>16</v>
      </c>
      <c r="AL3" s="137" t="s">
        <v>67</v>
      </c>
      <c r="AM3" s="137" t="s">
        <v>77</v>
      </c>
      <c r="AN3" s="137" t="s">
        <v>50</v>
      </c>
      <c r="AO3" s="137" t="s">
        <v>51</v>
      </c>
      <c r="AP3" s="137" t="s">
        <v>52</v>
      </c>
      <c r="AQ3" s="137" t="s">
        <v>53</v>
      </c>
      <c r="AR3" s="137" t="s">
        <v>54</v>
      </c>
      <c r="AS3" s="137" t="s">
        <v>66</v>
      </c>
      <c r="AT3" s="151" t="s">
        <v>16</v>
      </c>
      <c r="AU3" s="137" t="s">
        <v>67</v>
      </c>
      <c r="AV3" s="137" t="s">
        <v>77</v>
      </c>
      <c r="AW3" s="137" t="s">
        <v>50</v>
      </c>
      <c r="AX3" s="137" t="s">
        <v>51</v>
      </c>
      <c r="AY3" s="137" t="s">
        <v>52</v>
      </c>
      <c r="AZ3" s="137" t="s">
        <v>53</v>
      </c>
      <c r="BA3" s="137" t="s">
        <v>54</v>
      </c>
      <c r="BB3" s="137" t="s">
        <v>66</v>
      </c>
      <c r="BC3" s="151" t="s">
        <v>16</v>
      </c>
    </row>
    <row r="4" spans="1:55" ht="15" x14ac:dyDescent="0.2">
      <c r="A4" s="59" t="str">
        <f>CONCATENATE(E4,F4)</f>
        <v>ASTRINZYME PLUS200</v>
      </c>
      <c r="B4" s="15" t="s">
        <v>60</v>
      </c>
      <c r="C4" s="15" t="s">
        <v>72</v>
      </c>
      <c r="D4" s="74" t="s">
        <v>34</v>
      </c>
      <c r="E4" s="9" t="s">
        <v>68</v>
      </c>
      <c r="F4" s="87">
        <v>200</v>
      </c>
      <c r="G4" s="9">
        <v>30</v>
      </c>
      <c r="H4" s="140">
        <f>IF(AND(K4=0,M4=0),0,(I4*F4)/1000-M4+N4)</f>
        <v>0</v>
      </c>
      <c r="I4" s="70"/>
      <c r="J4" s="70">
        <f>IF($O$4=0,0, IF(($K$4+$M$4-$N$4) &lt;=0,0,($K$4+$M$4-$N$4)*P4/$O$4))</f>
        <v>0</v>
      </c>
      <c r="K4" s="203"/>
      <c r="L4" s="287">
        <f t="shared" ref="L4" si="0">IF(O4+N4-M4&lt;0,0,O4+N4-M4)</f>
        <v>0</v>
      </c>
      <c r="M4" s="72"/>
      <c r="N4" s="240">
        <f>IFERROR(INDEX('Sample '!$J$5:$J$28,MATCH(Statemnt!E4,'Sample '!$D$5:$D$28,0)),0)</f>
        <v>0</v>
      </c>
      <c r="O4" s="141">
        <f>IF(P4&lt;=0,0,P4*$F4/1000)</f>
        <v>0</v>
      </c>
      <c r="P4" s="9">
        <f t="shared" ref="P4:P28" si="1">IF(AB4-S4&lt;0,0,AB4-S4)</f>
        <v>0</v>
      </c>
      <c r="Q4" s="70">
        <f>AK4</f>
        <v>0</v>
      </c>
      <c r="R4" s="70">
        <f>AT4</f>
        <v>0</v>
      </c>
      <c r="S4" s="70">
        <f>INDEX(fNs_pD[Excess Stk. Kol],MATCH(CONCATENATE("BNGL",Statemnt!$E4,Statemnt!$F4),fNs_pD[Supp1],0))</f>
        <v>0</v>
      </c>
      <c r="T4" s="70">
        <f>INDEX(fNs_pD[Final Forecast Qty],MATCH(CONCATENATE(Statemnt!T$3,Statemnt!$E4,Statemnt!$F4),fNs_pD[Supp1],0))</f>
        <v>0</v>
      </c>
      <c r="U4" s="70">
        <f>INDEX(fNs_pD[Final Forecast Qty],MATCH(CONCATENATE(Statemnt!U$3,Statemnt!$E4,Statemnt!$F4),fNs_pD[Supp1],0))</f>
        <v>0</v>
      </c>
      <c r="V4" s="70">
        <f>INDEX(fNs_pD[Final Forecast Qty],MATCH(CONCATENATE(Statemnt!V$3,Statemnt!$E4,Statemnt!$F4),fNs_pD[Supp1],0))</f>
        <v>0</v>
      </c>
      <c r="W4" s="70">
        <f>INDEX(fNs_pD[Final Forecast Qty],MATCH(CONCATENATE(Statemnt!W$3,Statemnt!$E4,Statemnt!$F4),fNs_pD[Supp1],0))</f>
        <v>0</v>
      </c>
      <c r="X4" s="70">
        <f>INDEX(fNs_pD[Final Forecast Qty],MATCH(CONCATENATE(Statemnt!X$3,Statemnt!$E4,Statemnt!$F4),fNs_pD[Supp1],0))</f>
        <v>0</v>
      </c>
      <c r="Y4" s="70">
        <f>INDEX(fNs_pD[Final Forecast Qty],MATCH(CONCATENATE(Statemnt!Y$3,Statemnt!$E4,Statemnt!$F4),fNs_pD[Supp1],0))</f>
        <v>0</v>
      </c>
      <c r="Z4" s="70">
        <f>INDEX(fNs_pD[Final Forecast Qty],MATCH(CONCATENATE(Statemnt!Z$3,Statemnt!$E4,Statemnt!$F4),fNs_pD[Supp1],0))</f>
        <v>0</v>
      </c>
      <c r="AA4" s="70">
        <f>INDEX(fNs_pD[Final Forecast Qty],MATCH(CONCATENATE(Statemnt!AA$3,Statemnt!$E4,Statemnt!$F4),fNs_pD[Supp1],0))</f>
        <v>0</v>
      </c>
      <c r="AB4" s="73">
        <f t="shared" ref="AB4:AB31" si="2">SUM(T4:AA4)</f>
        <v>0</v>
      </c>
      <c r="AC4" s="70">
        <f>INDEX(fNs_pD[Total Issue],MATCH(CONCATENATE(Statemnt!AC$3,Statemnt!$E4,Statemnt!$F4),fNs_pD[Supp1],0))</f>
        <v>0</v>
      </c>
      <c r="AD4" s="70">
        <f>INDEX(fNs_pD[Total Issue],MATCH(CONCATENATE(Statemnt!AD$3,Statemnt!$E4,Statemnt!$F4),fNs_pD[Supp1],0))</f>
        <v>0</v>
      </c>
      <c r="AE4" s="70">
        <f>INDEX(fNs_pD[Total Issue],MATCH(CONCATENATE(Statemnt!AE$3,Statemnt!$E4,Statemnt!$F4),fNs_pD[Supp1],0))</f>
        <v>0</v>
      </c>
      <c r="AF4" s="70">
        <f>INDEX(fNs_pD[Total Issue],MATCH(CONCATENATE(Statemnt!AF$3,Statemnt!$E4,Statemnt!$F4),fNs_pD[Supp1],0))</f>
        <v>0</v>
      </c>
      <c r="AG4" s="70">
        <f>INDEX(fNs_pD[Total Issue],MATCH(CONCATENATE(Statemnt!AG$3,Statemnt!$E4,Statemnt!$F4),fNs_pD[Supp1],0))</f>
        <v>0</v>
      </c>
      <c r="AH4" s="70">
        <f>INDEX(fNs_pD[Total Issue],MATCH(CONCATENATE(Statemnt!AH$3,Statemnt!$E4,Statemnt!$F4),fNs_pD[Supp1],0))</f>
        <v>0</v>
      </c>
      <c r="AI4" s="70">
        <f>INDEX(fNs_pD[Total Issue],MATCH(CONCATENATE(Statemnt!AI$3,Statemnt!$E4,Statemnt!$F4),fNs_pD[Supp1],0))</f>
        <v>0</v>
      </c>
      <c r="AJ4" s="70">
        <f>INDEX(fNs_pD[Total Issue],MATCH(CONCATENATE(Statemnt!AJ$3,Statemnt!$E4,Statemnt!$F4),fNs_pD[Supp1],0))</f>
        <v>0</v>
      </c>
      <c r="AK4" s="73">
        <f t="shared" ref="AK4:AK31" si="3">SUM(AC4:AJ4)</f>
        <v>0</v>
      </c>
      <c r="AL4" s="70">
        <f>INDEX(fNs_pD[Closing Stock],MATCH(CONCATENATE(Statemnt!AL$3,Statemnt!$E4,Statemnt!$F4),fNs_pD[Supp1],0))</f>
        <v>0</v>
      </c>
      <c r="AM4" s="70">
        <f>INDEX(fNs_pD[Closing Stock],MATCH(CONCATENATE(Statemnt!AM$3,Statemnt!$E4,Statemnt!$F4),fNs_pD[Supp1],0))</f>
        <v>0</v>
      </c>
      <c r="AN4" s="70">
        <f>INDEX(fNs_pD[Closing Stock],MATCH(CONCATENATE(Statemnt!AN$3,Statemnt!$E4,Statemnt!$F4),fNs_pD[Supp1],0))</f>
        <v>0</v>
      </c>
      <c r="AO4" s="70">
        <f>INDEX(fNs_pD[Closing Stock],MATCH(CONCATENATE(Statemnt!AO$3,Statemnt!$E4,Statemnt!$F4),fNs_pD[Supp1],0))</f>
        <v>0</v>
      </c>
      <c r="AP4" s="70">
        <f>INDEX(fNs_pD[Closing Stock],MATCH(CONCATENATE(Statemnt!AP$3,Statemnt!$E4,Statemnt!$F4),fNs_pD[Supp1],0))</f>
        <v>0</v>
      </c>
      <c r="AQ4" s="70">
        <f>INDEX(fNs_pD[Closing Stock],MATCH(CONCATENATE(Statemnt!AQ$3,Statemnt!$E4,Statemnt!$F4),fNs_pD[Supp1],0))</f>
        <v>0</v>
      </c>
      <c r="AR4" s="70">
        <f>INDEX(fNs_pD[Closing Stock],MATCH(CONCATENATE(Statemnt!AR$3,Statemnt!$E4,Statemnt!$F4),fNs_pD[Supp1],0))</f>
        <v>0</v>
      </c>
      <c r="AS4" s="70">
        <f>INDEX(fNs_pD[Closing Stock],MATCH(CONCATENATE(Statemnt!AS$3,Statemnt!$E4,Statemnt!$F4),fNs_pD[Supp1],0))</f>
        <v>0</v>
      </c>
      <c r="AT4" s="73">
        <f t="shared" ref="AT4:AT32" si="4">SUM(AL4:AS4)</f>
        <v>0</v>
      </c>
      <c r="AU4" s="70">
        <f>INDEX(fNs_pD[Stock in Transit],MATCH(CONCATENATE(Statemnt!AU$3,Statemnt!$E4,Statemnt!$F4),fNs_pD[Supp1],0))</f>
        <v>0</v>
      </c>
      <c r="AV4" s="70">
        <f>INDEX(fNs_pD[Stock in Transit],MATCH(CONCATENATE(Statemnt!AV$3,Statemnt!$E4,Statemnt!$F4),fNs_pD[Supp1],0))</f>
        <v>0</v>
      </c>
      <c r="AW4" s="70">
        <f>INDEX(fNs_pD[Stock in Transit],MATCH(CONCATENATE(Statemnt!AW$3,Statemnt!$E4,Statemnt!$F4),fNs_pD[Supp1],0))</f>
        <v>0</v>
      </c>
      <c r="AX4" s="70">
        <f>INDEX(fNs_pD[Stock in Transit],MATCH(CONCATENATE(Statemnt!AX$3,Statemnt!$E4,Statemnt!$F4),fNs_pD[Supp1],0))</f>
        <v>0</v>
      </c>
      <c r="AY4" s="70">
        <f>INDEX(fNs_pD[Stock in Transit],MATCH(CONCATENATE(Statemnt!AY$3,Statemnt!$E4,Statemnt!$F4),fNs_pD[Supp1],0))</f>
        <v>0</v>
      </c>
      <c r="AZ4" s="70">
        <f>INDEX(fNs_pD[Stock in Transit],MATCH(CONCATENATE(Statemnt!AZ$3,Statemnt!$E4,Statemnt!$F4),fNs_pD[Supp1],0))</f>
        <v>0</v>
      </c>
      <c r="BA4" s="70">
        <f>INDEX(fNs_pD[Stock in Transit],MATCH(CONCATENATE(Statemnt!BA$3,Statemnt!$E4,Statemnt!$F4),fNs_pD[Supp1],0))</f>
        <v>0</v>
      </c>
      <c r="BB4" s="70">
        <f>INDEX(fNs_pD[Stock in Transit],MATCH(CONCATENATE(Statemnt!BB$3,Statemnt!$E4,Statemnt!$F4),fNs_pD[Supp1],0))</f>
        <v>0</v>
      </c>
      <c r="BC4" s="73">
        <f t="shared" ref="BC4:BC28" si="5">SUM(AU4:BB4)</f>
        <v>0</v>
      </c>
    </row>
    <row r="5" spans="1:55" x14ac:dyDescent="0.2">
      <c r="A5" s="59" t="str">
        <f t="shared" ref="A5:A57" si="6">CONCATENATE(E5,F5)</f>
        <v>BACILOL30</v>
      </c>
      <c r="B5" s="15" t="s">
        <v>60</v>
      </c>
      <c r="C5" s="334" t="s">
        <v>73</v>
      </c>
      <c r="D5" s="74" t="s">
        <v>34</v>
      </c>
      <c r="E5" s="9" t="s">
        <v>3</v>
      </c>
      <c r="F5" s="87">
        <v>30</v>
      </c>
      <c r="G5" s="9">
        <v>192</v>
      </c>
      <c r="H5" s="339">
        <f>IF(AND(M5=0,K5=0),0,((I5*F5+I6*F6)/1000-M5+N5))</f>
        <v>0</v>
      </c>
      <c r="I5" s="70"/>
      <c r="J5" s="70">
        <f>IF($O$5=0,0, IF(($K$5+$M$5-$N$5) &lt;=0,0,($K$5+$M$5-$N$5)*P5/$O$5))</f>
        <v>0</v>
      </c>
      <c r="K5" s="328">
        <v>0</v>
      </c>
      <c r="L5" s="329">
        <f t="shared" ref="L5:L48" si="7">IF(O5+N5-M5&lt;0,0,O5+N5-M5)</f>
        <v>0</v>
      </c>
      <c r="M5" s="327"/>
      <c r="N5" s="322">
        <f>IFERROR(INDEX('Sample '!$J$5:$J$28,MATCH(Statemnt!E5,'Sample '!$D$5:$D$28,0)),0)</f>
        <v>0</v>
      </c>
      <c r="O5" s="324">
        <f>IF(P5&lt;=0,0,P5*$F5/1000)+IF(P6&lt;=0,0,P6*$F6/1000)</f>
        <v>0</v>
      </c>
      <c r="P5" s="9">
        <f t="shared" si="1"/>
        <v>0</v>
      </c>
      <c r="Q5" s="70">
        <f t="shared" ref="Q5:Q57" si="8">AK5</f>
        <v>0</v>
      </c>
      <c r="R5" s="70">
        <f t="shared" ref="R5:R29" si="9">AT5</f>
        <v>0</v>
      </c>
      <c r="S5" s="70">
        <f>INDEX(fNs_pD[Excess Stk. Kol],MATCH(CONCATENATE("BNGL",Statemnt!$E5,Statemnt!$F5),fNs_pD[Supp1],0))</f>
        <v>0</v>
      </c>
      <c r="T5" s="70">
        <f>INDEX(fNs_pD[Final Forecast Qty],MATCH(CONCATENATE(Statemnt!T$3,Statemnt!$E5,Statemnt!$F5),fNs_pD[Supp1],0))</f>
        <v>0</v>
      </c>
      <c r="U5" s="70">
        <f>INDEX(fNs_pD[Final Forecast Qty],MATCH(CONCATENATE(Statemnt!U$3,Statemnt!$E5,Statemnt!$F5),fNs_pD[Supp1],0))</f>
        <v>0</v>
      </c>
      <c r="V5" s="70">
        <f>INDEX(fNs_pD[Final Forecast Qty],MATCH(CONCATENATE(Statemnt!V$3,Statemnt!$E5,Statemnt!$F5),fNs_pD[Supp1],0))</f>
        <v>0</v>
      </c>
      <c r="W5" s="70">
        <f>INDEX(fNs_pD[Final Forecast Qty],MATCH(CONCATENATE(Statemnt!W$3,Statemnt!$E5,Statemnt!$F5),fNs_pD[Supp1],0))</f>
        <v>0</v>
      </c>
      <c r="X5" s="70">
        <f>INDEX(fNs_pD[Final Forecast Qty],MATCH(CONCATENATE(Statemnt!X$3,Statemnt!$E5,Statemnt!$F5),fNs_pD[Supp1],0))</f>
        <v>0</v>
      </c>
      <c r="Y5" s="70">
        <f>INDEX(fNs_pD[Final Forecast Qty],MATCH(CONCATENATE(Statemnt!Y$3,Statemnt!$E5,Statemnt!$F5),fNs_pD[Supp1],0))</f>
        <v>0</v>
      </c>
      <c r="Z5" s="70">
        <f>INDEX(fNs_pD[Final Forecast Qty],MATCH(CONCATENATE(Statemnt!Z$3,Statemnt!$E5,Statemnt!$F5),fNs_pD[Supp1],0))</f>
        <v>0</v>
      </c>
      <c r="AA5" s="70">
        <f>INDEX(fNs_pD[Final Forecast Qty],MATCH(CONCATENATE(Statemnt!AA$3,Statemnt!$E5,Statemnt!$F5),fNs_pD[Supp1],0))</f>
        <v>0</v>
      </c>
      <c r="AB5" s="73">
        <f t="shared" si="2"/>
        <v>0</v>
      </c>
      <c r="AC5" s="70">
        <f>INDEX(fNs_pD[Total Issue],MATCH(CONCATENATE(Statemnt!AC$3,Statemnt!$E5,Statemnt!$F5),fNs_pD[Supp1],0))</f>
        <v>0</v>
      </c>
      <c r="AD5" s="70">
        <f>INDEX(fNs_pD[Total Issue],MATCH(CONCATENATE(Statemnt!AD$3,Statemnt!$E5,Statemnt!$F5),fNs_pD[Supp1],0))</f>
        <v>0</v>
      </c>
      <c r="AE5" s="70">
        <f>INDEX(fNs_pD[Total Issue],MATCH(CONCATENATE(Statemnt!AE$3,Statemnt!$E5,Statemnt!$F5),fNs_pD[Supp1],0))</f>
        <v>0</v>
      </c>
      <c r="AF5" s="70">
        <f>INDEX(fNs_pD[Total Issue],MATCH(CONCATENATE(Statemnt!AF$3,Statemnt!$E5,Statemnt!$F5),fNs_pD[Supp1],0))</f>
        <v>0</v>
      </c>
      <c r="AG5" s="70">
        <f>INDEX(fNs_pD[Total Issue],MATCH(CONCATENATE(Statemnt!AG$3,Statemnt!$E5,Statemnt!$F5),fNs_pD[Supp1],0))</f>
        <v>0</v>
      </c>
      <c r="AH5" s="70">
        <f>INDEX(fNs_pD[Total Issue],MATCH(CONCATENATE(Statemnt!AH$3,Statemnt!$E5,Statemnt!$F5),fNs_pD[Supp1],0))</f>
        <v>0</v>
      </c>
      <c r="AI5" s="70">
        <f>INDEX(fNs_pD[Total Issue],MATCH(CONCATENATE(Statemnt!AI$3,Statemnt!$E5,Statemnt!$F5),fNs_pD[Supp1],0))</f>
        <v>0</v>
      </c>
      <c r="AJ5" s="70">
        <f>INDEX(fNs_pD[Total Issue],MATCH(CONCATENATE(Statemnt!AJ$3,Statemnt!$E5,Statemnt!$F5),fNs_pD[Supp1],0))</f>
        <v>0</v>
      </c>
      <c r="AK5" s="73">
        <f t="shared" si="3"/>
        <v>0</v>
      </c>
      <c r="AL5" s="70">
        <f>INDEX(fNs_pD[Closing Stock],MATCH(CONCATENATE(Statemnt!AL$3,Statemnt!$E5,Statemnt!$F5),fNs_pD[Supp1],0))</f>
        <v>0</v>
      </c>
      <c r="AM5" s="70">
        <f>INDEX(fNs_pD[Closing Stock],MATCH(CONCATENATE(Statemnt!AM$3,Statemnt!$E5,Statemnt!$F5),fNs_pD[Supp1],0))</f>
        <v>0</v>
      </c>
      <c r="AN5" s="70">
        <f>INDEX(fNs_pD[Closing Stock],MATCH(CONCATENATE(Statemnt!AN$3,Statemnt!$E5,Statemnt!$F5),fNs_pD[Supp1],0))</f>
        <v>0</v>
      </c>
      <c r="AO5" s="70">
        <f>INDEX(fNs_pD[Closing Stock],MATCH(CONCATENATE(Statemnt!AO$3,Statemnt!$E5,Statemnt!$F5),fNs_pD[Supp1],0))</f>
        <v>0</v>
      </c>
      <c r="AP5" s="70">
        <f>INDEX(fNs_pD[Closing Stock],MATCH(CONCATENATE(Statemnt!AP$3,Statemnt!$E5,Statemnt!$F5),fNs_pD[Supp1],0))</f>
        <v>0</v>
      </c>
      <c r="AQ5" s="70">
        <f>INDEX(fNs_pD[Closing Stock],MATCH(CONCATENATE(Statemnt!AQ$3,Statemnt!$E5,Statemnt!$F5),fNs_pD[Supp1],0))</f>
        <v>0</v>
      </c>
      <c r="AR5" s="70">
        <f>INDEX(fNs_pD[Closing Stock],MATCH(CONCATENATE(Statemnt!AR$3,Statemnt!$E5,Statemnt!$F5),fNs_pD[Supp1],0))</f>
        <v>0</v>
      </c>
      <c r="AS5" s="70">
        <f>INDEX(fNs_pD[Closing Stock],MATCH(CONCATENATE(Statemnt!AS$3,Statemnt!$E5,Statemnt!$F5),fNs_pD[Supp1],0))</f>
        <v>0</v>
      </c>
      <c r="AT5" s="73">
        <f t="shared" si="4"/>
        <v>0</v>
      </c>
      <c r="AU5" s="70">
        <f>INDEX(fNs_pD[Stock in Transit],MATCH(CONCATENATE(Statemnt!AU$3,Statemnt!$E5,Statemnt!$F5),fNs_pD[Supp1],0))</f>
        <v>0</v>
      </c>
      <c r="AV5" s="70">
        <f>INDEX(fNs_pD[Stock in Transit],MATCH(CONCATENATE(Statemnt!AV$3,Statemnt!$E5,Statemnt!$F5),fNs_pD[Supp1],0))</f>
        <v>0</v>
      </c>
      <c r="AW5" s="70">
        <f>INDEX(fNs_pD[Stock in Transit],MATCH(CONCATENATE(Statemnt!AW$3,Statemnt!$E5,Statemnt!$F5),fNs_pD[Supp1],0))</f>
        <v>0</v>
      </c>
      <c r="AX5" s="70">
        <f>INDEX(fNs_pD[Stock in Transit],MATCH(CONCATENATE(Statemnt!AX$3,Statemnt!$E5,Statemnt!$F5),fNs_pD[Supp1],0))</f>
        <v>0</v>
      </c>
      <c r="AY5" s="70">
        <f>INDEX(fNs_pD[Stock in Transit],MATCH(CONCATENATE(Statemnt!AY$3,Statemnt!$E5,Statemnt!$F5),fNs_pD[Supp1],0))</f>
        <v>0</v>
      </c>
      <c r="AZ5" s="70">
        <f>INDEX(fNs_pD[Stock in Transit],MATCH(CONCATENATE(Statemnt!AZ$3,Statemnt!$E5,Statemnt!$F5),fNs_pD[Supp1],0))</f>
        <v>0</v>
      </c>
      <c r="BA5" s="70">
        <f>INDEX(fNs_pD[Stock in Transit],MATCH(CONCATENATE(Statemnt!BA$3,Statemnt!$E5,Statemnt!$F5),fNs_pD[Supp1],0))</f>
        <v>0</v>
      </c>
      <c r="BB5" s="70">
        <f>INDEX(fNs_pD[Stock in Transit],MATCH(CONCATENATE(Statemnt!BB$3,Statemnt!$E5,Statemnt!$F5),fNs_pD[Supp1],0))</f>
        <v>0</v>
      </c>
      <c r="BC5" s="73">
        <f t="shared" si="5"/>
        <v>0</v>
      </c>
    </row>
    <row r="6" spans="1:55" x14ac:dyDescent="0.2">
      <c r="A6" s="59" t="str">
        <f t="shared" si="6"/>
        <v>BACILOL100</v>
      </c>
      <c r="B6" s="15" t="s">
        <v>60</v>
      </c>
      <c r="C6" s="335"/>
      <c r="D6" s="74" t="s">
        <v>34</v>
      </c>
      <c r="E6" s="9" t="s">
        <v>3</v>
      </c>
      <c r="F6" s="87">
        <v>100</v>
      </c>
      <c r="G6" s="9">
        <v>96</v>
      </c>
      <c r="H6" s="339"/>
      <c r="I6" s="70"/>
      <c r="J6" s="70">
        <f>IF($O$5=0,0, IF(($K$5+$M$5-$N$5) &lt;=0,0,($K$5+$M$5-$N$5)*P6/$O$5))</f>
        <v>0</v>
      </c>
      <c r="K6" s="328"/>
      <c r="L6" s="330"/>
      <c r="M6" s="327"/>
      <c r="N6" s="323"/>
      <c r="O6" s="324"/>
      <c r="P6" s="9">
        <f t="shared" si="1"/>
        <v>0</v>
      </c>
      <c r="Q6" s="70">
        <f t="shared" si="8"/>
        <v>0</v>
      </c>
      <c r="R6" s="70">
        <f t="shared" si="9"/>
        <v>0</v>
      </c>
      <c r="S6" s="70">
        <f>INDEX(fNs_pD[Excess Stk. Kol],MATCH(CONCATENATE("BNGL",Statemnt!$E6,Statemnt!$F6),fNs_pD[Supp1],0))</f>
        <v>0</v>
      </c>
      <c r="T6" s="70">
        <f>INDEX(fNs_pD[Final Forecast Qty],MATCH(CONCATENATE(Statemnt!T$3,Statemnt!$E6,Statemnt!$F6),fNs_pD[Supp1],0))</f>
        <v>0</v>
      </c>
      <c r="U6" s="70">
        <f>INDEX(fNs_pD[Final Forecast Qty],MATCH(CONCATENATE(Statemnt!U$3,Statemnt!$E6,Statemnt!$F6),fNs_pD[Supp1],0))</f>
        <v>0</v>
      </c>
      <c r="V6" s="70">
        <f>INDEX(fNs_pD[Final Forecast Qty],MATCH(CONCATENATE(Statemnt!V$3,Statemnt!$E6,Statemnt!$F6),fNs_pD[Supp1],0))</f>
        <v>0</v>
      </c>
      <c r="W6" s="70">
        <f>INDEX(fNs_pD[Final Forecast Qty],MATCH(CONCATENATE(Statemnt!W$3,Statemnt!$E6,Statemnt!$F6),fNs_pD[Supp1],0))</f>
        <v>0</v>
      </c>
      <c r="X6" s="70">
        <f>INDEX(fNs_pD[Final Forecast Qty],MATCH(CONCATENATE(Statemnt!X$3,Statemnt!$E6,Statemnt!$F6),fNs_pD[Supp1],0))</f>
        <v>0</v>
      </c>
      <c r="Y6" s="70">
        <f>INDEX(fNs_pD[Final Forecast Qty],MATCH(CONCATENATE(Statemnt!Y$3,Statemnt!$E6,Statemnt!$F6),fNs_pD[Supp1],0))</f>
        <v>0</v>
      </c>
      <c r="Z6" s="70">
        <f>INDEX(fNs_pD[Final Forecast Qty],MATCH(CONCATENATE(Statemnt!Z$3,Statemnt!$E6,Statemnt!$F6),fNs_pD[Supp1],0))</f>
        <v>0</v>
      </c>
      <c r="AA6" s="70">
        <f>INDEX(fNs_pD[Final Forecast Qty],MATCH(CONCATENATE(Statemnt!AA$3,Statemnt!$E6,Statemnt!$F6),fNs_pD[Supp1],0))</f>
        <v>0</v>
      </c>
      <c r="AB6" s="73">
        <f t="shared" si="2"/>
        <v>0</v>
      </c>
      <c r="AC6" s="70">
        <f>INDEX(fNs_pD[Total Issue],MATCH(CONCATENATE(Statemnt!AC$3,Statemnt!$E6,Statemnt!$F6),fNs_pD[Supp1],0))</f>
        <v>0</v>
      </c>
      <c r="AD6" s="70">
        <f>INDEX(fNs_pD[Total Issue],MATCH(CONCATENATE(Statemnt!AD$3,Statemnt!$E6,Statemnt!$F6),fNs_pD[Supp1],0))</f>
        <v>0</v>
      </c>
      <c r="AE6" s="70">
        <f>INDEX(fNs_pD[Total Issue],MATCH(CONCATENATE(Statemnt!AE$3,Statemnt!$E6,Statemnt!$F6),fNs_pD[Supp1],0))</f>
        <v>0</v>
      </c>
      <c r="AF6" s="70">
        <f>INDEX(fNs_pD[Total Issue],MATCH(CONCATENATE(Statemnt!AF$3,Statemnt!$E6,Statemnt!$F6),fNs_pD[Supp1],0))</f>
        <v>0</v>
      </c>
      <c r="AG6" s="70">
        <f>INDEX(fNs_pD[Total Issue],MATCH(CONCATENATE(Statemnt!AG$3,Statemnt!$E6,Statemnt!$F6),fNs_pD[Supp1],0))</f>
        <v>0</v>
      </c>
      <c r="AH6" s="70">
        <f>INDEX(fNs_pD[Total Issue],MATCH(CONCATENATE(Statemnt!AH$3,Statemnt!$E6,Statemnt!$F6),fNs_pD[Supp1],0))</f>
        <v>0</v>
      </c>
      <c r="AI6" s="70">
        <f>INDEX(fNs_pD[Total Issue],MATCH(CONCATENATE(Statemnt!AI$3,Statemnt!$E6,Statemnt!$F6),fNs_pD[Supp1],0))</f>
        <v>0</v>
      </c>
      <c r="AJ6" s="70">
        <f>INDEX(fNs_pD[Total Issue],MATCH(CONCATENATE(Statemnt!AJ$3,Statemnt!$E6,Statemnt!$F6),fNs_pD[Supp1],0))</f>
        <v>0</v>
      </c>
      <c r="AK6" s="73">
        <f t="shared" si="3"/>
        <v>0</v>
      </c>
      <c r="AL6" s="70">
        <f>INDEX(fNs_pD[Closing Stock],MATCH(CONCATENATE(Statemnt!AL$3,Statemnt!$E6,Statemnt!$F6),fNs_pD[Supp1],0))</f>
        <v>0</v>
      </c>
      <c r="AM6" s="70">
        <f>INDEX(fNs_pD[Closing Stock],MATCH(CONCATENATE(Statemnt!AM$3,Statemnt!$E6,Statemnt!$F6),fNs_pD[Supp1],0))</f>
        <v>0</v>
      </c>
      <c r="AN6" s="70">
        <f>INDEX(fNs_pD[Closing Stock],MATCH(CONCATENATE(Statemnt!AN$3,Statemnt!$E6,Statemnt!$F6),fNs_pD[Supp1],0))</f>
        <v>0</v>
      </c>
      <c r="AO6" s="70">
        <f>INDEX(fNs_pD[Closing Stock],MATCH(CONCATENATE(Statemnt!AO$3,Statemnt!$E6,Statemnt!$F6),fNs_pD[Supp1],0))</f>
        <v>0</v>
      </c>
      <c r="AP6" s="70">
        <f>INDEX(fNs_pD[Closing Stock],MATCH(CONCATENATE(Statemnt!AP$3,Statemnt!$E6,Statemnt!$F6),fNs_pD[Supp1],0))</f>
        <v>0</v>
      </c>
      <c r="AQ6" s="70">
        <f>INDEX(fNs_pD[Closing Stock],MATCH(CONCATENATE(Statemnt!AQ$3,Statemnt!$E6,Statemnt!$F6),fNs_pD[Supp1],0))</f>
        <v>0</v>
      </c>
      <c r="AR6" s="70">
        <f>INDEX(fNs_pD[Closing Stock],MATCH(CONCATENATE(Statemnt!AR$3,Statemnt!$E6,Statemnt!$F6),fNs_pD[Supp1],0))</f>
        <v>0</v>
      </c>
      <c r="AS6" s="70">
        <f>INDEX(fNs_pD[Closing Stock],MATCH(CONCATENATE(Statemnt!AS$3,Statemnt!$E6,Statemnt!$F6),fNs_pD[Supp1],0))</f>
        <v>0</v>
      </c>
      <c r="AT6" s="73">
        <f t="shared" si="4"/>
        <v>0</v>
      </c>
      <c r="AU6" s="70">
        <f>INDEX(fNs_pD[Stock in Transit],MATCH(CONCATENATE(Statemnt!AU$3,Statemnt!$E6,Statemnt!$F6),fNs_pD[Supp1],0))</f>
        <v>0</v>
      </c>
      <c r="AV6" s="70">
        <f>INDEX(fNs_pD[Stock in Transit],MATCH(CONCATENATE(Statemnt!AV$3,Statemnt!$E6,Statemnt!$F6),fNs_pD[Supp1],0))</f>
        <v>0</v>
      </c>
      <c r="AW6" s="70">
        <f>INDEX(fNs_pD[Stock in Transit],MATCH(CONCATENATE(Statemnt!AW$3,Statemnt!$E6,Statemnt!$F6),fNs_pD[Supp1],0))</f>
        <v>0</v>
      </c>
      <c r="AX6" s="70">
        <f>INDEX(fNs_pD[Stock in Transit],MATCH(CONCATENATE(Statemnt!AX$3,Statemnt!$E6,Statemnt!$F6),fNs_pD[Supp1],0))</f>
        <v>0</v>
      </c>
      <c r="AY6" s="70">
        <f>INDEX(fNs_pD[Stock in Transit],MATCH(CONCATENATE(Statemnt!AY$3,Statemnt!$E6,Statemnt!$F6),fNs_pD[Supp1],0))</f>
        <v>0</v>
      </c>
      <c r="AZ6" s="70">
        <f>INDEX(fNs_pD[Stock in Transit],MATCH(CONCATENATE(Statemnt!AZ$3,Statemnt!$E6,Statemnt!$F6),fNs_pD[Supp1],0))</f>
        <v>0</v>
      </c>
      <c r="BA6" s="70">
        <f>INDEX(fNs_pD[Stock in Transit],MATCH(CONCATENATE(Statemnt!BA$3,Statemnt!$E6,Statemnt!$F6),fNs_pD[Supp1],0))</f>
        <v>0</v>
      </c>
      <c r="BB6" s="70">
        <f>INDEX(fNs_pD[Stock in Transit],MATCH(CONCATENATE(Statemnt!BB$3,Statemnt!$E6,Statemnt!$F6),fNs_pD[Supp1],0))</f>
        <v>0</v>
      </c>
      <c r="BC6" s="73">
        <f t="shared" si="5"/>
        <v>0</v>
      </c>
    </row>
    <row r="7" spans="1:55" ht="12.75" customHeight="1" x14ac:dyDescent="0.2">
      <c r="A7" s="59" t="str">
        <f t="shared" si="6"/>
        <v>CARMOZYME100</v>
      </c>
      <c r="B7" s="15" t="s">
        <v>60</v>
      </c>
      <c r="C7" s="334" t="s">
        <v>72</v>
      </c>
      <c r="D7" s="74" t="s">
        <v>36</v>
      </c>
      <c r="E7" s="9" t="s">
        <v>4</v>
      </c>
      <c r="F7" s="87">
        <v>100</v>
      </c>
      <c r="G7" s="9">
        <v>96</v>
      </c>
      <c r="H7" s="342">
        <f>IF(AND(M7=0,K7=0),0,((I7*F7+I8*F8+I9*F9)/1000)-M7+N7)</f>
        <v>96096</v>
      </c>
      <c r="I7" s="70">
        <v>85632.503491958676</v>
      </c>
      <c r="J7" s="70">
        <f t="shared" ref="J7:J9" si="10">IF($O$7=0,0, IF(($K$7+$M$7-$N$7) &lt;=0,0,($K$7+$M$7-$N$7)*P7/$O$7))</f>
        <v>85632.503491958676</v>
      </c>
      <c r="K7" s="328">
        <v>96096</v>
      </c>
      <c r="L7" s="329">
        <f t="shared" si="7"/>
        <v>95882.129551301012</v>
      </c>
      <c r="M7" s="327"/>
      <c r="N7" s="322">
        <f>IFERROR(INDEX('Sample '!$J$5:$J$28,MATCH(Statemnt!E7,'Sample '!$D$5:$D$28,0)),0)</f>
        <v>0</v>
      </c>
      <c r="O7" s="324">
        <f>IF(P7&lt;=0,0,P7*$F7/1000)+IF(P8&lt;=0,0,P8*$F8/1000)+IF(P9&lt;=0,0,P9*$F9/1000)</f>
        <v>95882.129551301012</v>
      </c>
      <c r="P7" s="9">
        <f t="shared" si="1"/>
        <v>85441.920513010089</v>
      </c>
      <c r="Q7" s="70">
        <f t="shared" si="8"/>
        <v>82541.5</v>
      </c>
      <c r="R7" s="70">
        <f t="shared" si="9"/>
        <v>11222.829486989911</v>
      </c>
      <c r="S7" s="70">
        <f>INDEX(fNs_pD[Excess Stk. Kol],MATCH(CONCATENATE("BNGL",Statemnt!$E7,Statemnt!$F7),fNs_pD[Supp1],0))</f>
        <v>0</v>
      </c>
      <c r="T7" s="70">
        <f>INDEX(fNs_pD[Final Forecast Qty],MATCH(CONCATENATE(Statemnt!T$3,Statemnt!$E7,Statemnt!$F7),fNs_pD[Supp1],0))</f>
        <v>45161.170513010089</v>
      </c>
      <c r="U7" s="70">
        <f>INDEX(fNs_pD[Final Forecast Qty],MATCH(CONCATENATE(Statemnt!U$3,Statemnt!$E7,Statemnt!$F7),fNs_pD[Supp1],0))</f>
        <v>8820</v>
      </c>
      <c r="V7" s="70">
        <f>INDEX(fNs_pD[Final Forecast Qty],MATCH(CONCATENATE(Statemnt!V$3,Statemnt!$E7,Statemnt!$F7),fNs_pD[Supp1],0))</f>
        <v>15050</v>
      </c>
      <c r="W7" s="70">
        <f>INDEX(fNs_pD[Final Forecast Qty],MATCH(CONCATENATE(Statemnt!W$3,Statemnt!$E7,Statemnt!$F7),fNs_pD[Supp1],0))</f>
        <v>3225</v>
      </c>
      <c r="X7" s="70">
        <f>INDEX(fNs_pD[Final Forecast Qty],MATCH(CONCATENATE(Statemnt!X$3,Statemnt!$E7,Statemnt!$F7),fNs_pD[Supp1],0))</f>
        <v>12765</v>
      </c>
      <c r="Y7" s="70">
        <f>INDEX(fNs_pD[Final Forecast Qty],MATCH(CONCATENATE(Statemnt!Y$3,Statemnt!$E7,Statemnt!$F7),fNs_pD[Supp1],0))</f>
        <v>0</v>
      </c>
      <c r="Z7" s="70">
        <f>INDEX(fNs_pD[Final Forecast Qty],MATCH(CONCATENATE(Statemnt!Z$3,Statemnt!$E7,Statemnt!$F7),fNs_pD[Supp1],0))</f>
        <v>420.75</v>
      </c>
      <c r="AA7" s="70">
        <f>INDEX(fNs_pD[Final Forecast Qty],MATCH(CONCATENATE(Statemnt!AA$3,Statemnt!$E7,Statemnt!$F7),fNs_pD[Supp1],0))</f>
        <v>0</v>
      </c>
      <c r="AB7" s="73">
        <f t="shared" si="2"/>
        <v>85441.920513010089</v>
      </c>
      <c r="AC7" s="70">
        <f>INDEX(fNs_pD[Total Issue],MATCH(CONCATENATE(Statemnt!AC$3,Statemnt!$E7,Statemnt!$F7),fNs_pD[Supp1],0))</f>
        <v>45475</v>
      </c>
      <c r="AD7" s="70">
        <f>INDEX(fNs_pD[Total Issue],MATCH(CONCATENATE(Statemnt!AD$3,Statemnt!$E7,Statemnt!$F7),fNs_pD[Supp1],0))</f>
        <v>8820</v>
      </c>
      <c r="AE7" s="70">
        <f>INDEX(fNs_pD[Total Issue],MATCH(CONCATENATE(Statemnt!AE$3,Statemnt!$E7,Statemnt!$F7),fNs_pD[Supp1],0))</f>
        <v>14700</v>
      </c>
      <c r="AF7" s="70">
        <f>INDEX(fNs_pD[Total Issue],MATCH(CONCATENATE(Statemnt!AF$3,Statemnt!$E7,Statemnt!$F7),fNs_pD[Supp1],0))</f>
        <v>3150</v>
      </c>
      <c r="AG7" s="70">
        <f>INDEX(fNs_pD[Total Issue],MATCH(CONCATENATE(Statemnt!AG$3,Statemnt!$E7,Statemnt!$F7),fNs_pD[Supp1],0))</f>
        <v>10050</v>
      </c>
      <c r="AH7" s="70">
        <f>INDEX(fNs_pD[Total Issue],MATCH(CONCATENATE(Statemnt!AH$3,Statemnt!$E7,Statemnt!$F7),fNs_pD[Supp1],0))</f>
        <v>0</v>
      </c>
      <c r="AI7" s="70">
        <f>INDEX(fNs_pD[Total Issue],MATCH(CONCATENATE(Statemnt!AI$3,Statemnt!$E7,Statemnt!$F7),fNs_pD[Supp1],0))</f>
        <v>346.5</v>
      </c>
      <c r="AJ7" s="70">
        <f>INDEX(fNs_pD[Total Issue],MATCH(CONCATENATE(Statemnt!AJ$3,Statemnt!$E7,Statemnt!$F7),fNs_pD[Supp1],0))</f>
        <v>0</v>
      </c>
      <c r="AK7" s="73">
        <f t="shared" si="3"/>
        <v>82541.5</v>
      </c>
      <c r="AL7" s="70">
        <f>INDEX(fNs_pD[Closing Stock],MATCH(CONCATENATE(Statemnt!AL$3,Statemnt!$E7,Statemnt!$F7),fNs_pD[Supp1],0))</f>
        <v>313.82948698991095</v>
      </c>
      <c r="AM7" s="70">
        <f>INDEX(fNs_pD[Closing Stock],MATCH(CONCATENATE(Statemnt!AM$3,Statemnt!$E7,Statemnt!$F7),fNs_pD[Supp1],0))</f>
        <v>0</v>
      </c>
      <c r="AN7" s="70">
        <f>INDEX(fNs_pD[Closing Stock],MATCH(CONCATENATE(Statemnt!AN$3,Statemnt!$E7,Statemnt!$F7),fNs_pD[Supp1],0))</f>
        <v>7000</v>
      </c>
      <c r="AO7" s="70">
        <f>INDEX(fNs_pD[Closing Stock],MATCH(CONCATENATE(Statemnt!AO$3,Statemnt!$E7,Statemnt!$F7),fNs_pD[Supp1],0))</f>
        <v>1500</v>
      </c>
      <c r="AP7" s="70">
        <f>INDEX(fNs_pD[Closing Stock],MATCH(CONCATENATE(Statemnt!AP$3,Statemnt!$E7,Statemnt!$F7),fNs_pD[Supp1],0))</f>
        <v>2310</v>
      </c>
      <c r="AQ7" s="70">
        <f>INDEX(fNs_pD[Closing Stock],MATCH(CONCATENATE(Statemnt!AQ$3,Statemnt!$E7,Statemnt!$F7),fNs_pD[Supp1],0))</f>
        <v>0</v>
      </c>
      <c r="AR7" s="70">
        <f>INDEX(fNs_pD[Closing Stock],MATCH(CONCATENATE(Statemnt!AR$3,Statemnt!$E7,Statemnt!$F7),fNs_pD[Supp1],0))</f>
        <v>99</v>
      </c>
      <c r="AS7" s="70">
        <f>INDEX(fNs_pD[Closing Stock],MATCH(CONCATENATE(Statemnt!AS$3,Statemnt!$E7,Statemnt!$F7),fNs_pD[Supp1],0))</f>
        <v>0</v>
      </c>
      <c r="AT7" s="73">
        <f t="shared" si="4"/>
        <v>11222.829486989911</v>
      </c>
      <c r="AU7" s="70">
        <f>INDEX(fNs_pD[Stock in Transit],MATCH(CONCATENATE(Statemnt!AU$3,Statemnt!$E7,Statemnt!$F7),fNs_pD[Supp1],0))</f>
        <v>0</v>
      </c>
      <c r="AV7" s="70">
        <f>INDEX(fNs_pD[Stock in Transit],MATCH(CONCATENATE(Statemnt!AV$3,Statemnt!$E7,Statemnt!$F7),fNs_pD[Supp1],0))</f>
        <v>0</v>
      </c>
      <c r="AW7" s="70">
        <f>INDEX(fNs_pD[Stock in Transit],MATCH(CONCATENATE(Statemnt!AW$3,Statemnt!$E7,Statemnt!$F7),fNs_pD[Supp1],0))</f>
        <v>0</v>
      </c>
      <c r="AX7" s="70">
        <f>INDEX(fNs_pD[Stock in Transit],MATCH(CONCATENATE(Statemnt!AX$3,Statemnt!$E7,Statemnt!$F7),fNs_pD[Supp1],0))</f>
        <v>0</v>
      </c>
      <c r="AY7" s="70">
        <f>INDEX(fNs_pD[Stock in Transit],MATCH(CONCATENATE(Statemnt!AY$3,Statemnt!$E7,Statemnt!$F7),fNs_pD[Supp1],0))</f>
        <v>0</v>
      </c>
      <c r="AZ7" s="70">
        <f>INDEX(fNs_pD[Stock in Transit],MATCH(CONCATENATE(Statemnt!AZ$3,Statemnt!$E7,Statemnt!$F7),fNs_pD[Supp1],0))</f>
        <v>0</v>
      </c>
      <c r="BA7" s="70">
        <f>INDEX(fNs_pD[Stock in Transit],MATCH(CONCATENATE(Statemnt!BA$3,Statemnt!$E7,Statemnt!$F7),fNs_pD[Supp1],0))</f>
        <v>0</v>
      </c>
      <c r="BB7" s="70">
        <f>INDEX(fNs_pD[Stock in Transit],MATCH(CONCATENATE(Statemnt!BB$3,Statemnt!$E7,Statemnt!$F7),fNs_pD[Supp1],0))</f>
        <v>0</v>
      </c>
      <c r="BC7" s="73">
        <f t="shared" si="5"/>
        <v>0</v>
      </c>
    </row>
    <row r="8" spans="1:55" ht="12.75" customHeight="1" x14ac:dyDescent="0.2">
      <c r="A8" s="59" t="str">
        <f t="shared" si="6"/>
        <v>CARMOZYME200</v>
      </c>
      <c r="B8" s="15" t="s">
        <v>60</v>
      </c>
      <c r="C8" s="336"/>
      <c r="D8" s="74" t="s">
        <v>36</v>
      </c>
      <c r="E8" s="9" t="s">
        <v>4</v>
      </c>
      <c r="F8" s="87">
        <v>200</v>
      </c>
      <c r="G8" s="9">
        <v>30</v>
      </c>
      <c r="H8" s="342"/>
      <c r="I8" s="70">
        <v>137672.40254021753</v>
      </c>
      <c r="J8" s="70">
        <f t="shared" si="10"/>
        <v>137672.40254021753</v>
      </c>
      <c r="K8" s="328"/>
      <c r="L8" s="331"/>
      <c r="M8" s="327"/>
      <c r="N8" s="325"/>
      <c r="O8" s="324"/>
      <c r="P8" s="9">
        <f t="shared" si="1"/>
        <v>137366</v>
      </c>
      <c r="Q8" s="70">
        <f t="shared" si="8"/>
        <v>136032</v>
      </c>
      <c r="R8" s="70">
        <f t="shared" si="9"/>
        <v>13457</v>
      </c>
      <c r="S8" s="70">
        <f>INDEX(fNs_pD[Excess Stk. Kol],MATCH(CONCATENATE("BNGL",Statemnt!$E8,Statemnt!$F8),fNs_pD[Supp1],0))</f>
        <v>0</v>
      </c>
      <c r="T8" s="70">
        <f>INDEX(fNs_pD[Final Forecast Qty],MATCH(CONCATENATE(Statemnt!T$3,Statemnt!$E8,Statemnt!$F8),fNs_pD[Supp1],0))</f>
        <v>84400</v>
      </c>
      <c r="U8" s="70">
        <f>INDEX(fNs_pD[Final Forecast Qty],MATCH(CONCATENATE(Statemnt!U$3,Statemnt!$E8,Statemnt!$F8),fNs_pD[Supp1],0))</f>
        <v>22050</v>
      </c>
      <c r="V8" s="70">
        <f>INDEX(fNs_pD[Final Forecast Qty],MATCH(CONCATENATE(Statemnt!V$3,Statemnt!$E8,Statemnt!$F8),fNs_pD[Supp1],0))</f>
        <v>20425</v>
      </c>
      <c r="W8" s="70">
        <f>INDEX(fNs_pD[Final Forecast Qty],MATCH(CONCATENATE(Statemnt!W$3,Statemnt!$E8,Statemnt!$F8),fNs_pD[Supp1],0))</f>
        <v>6450</v>
      </c>
      <c r="X8" s="70">
        <f>INDEX(fNs_pD[Final Forecast Qty],MATCH(CONCATENATE(Statemnt!X$3,Statemnt!$E8,Statemnt!$F8),fNs_pD[Supp1],0))</f>
        <v>3480</v>
      </c>
      <c r="Y8" s="70">
        <f>INDEX(fNs_pD[Final Forecast Qty],MATCH(CONCATENATE(Statemnt!Y$3,Statemnt!$E8,Statemnt!$F8),fNs_pD[Supp1],0))</f>
        <v>0</v>
      </c>
      <c r="Z8" s="70">
        <f>INDEX(fNs_pD[Final Forecast Qty],MATCH(CONCATENATE(Statemnt!Z$3,Statemnt!$E8,Statemnt!$F8),fNs_pD[Supp1],0))</f>
        <v>561</v>
      </c>
      <c r="AA8" s="70">
        <f>INDEX(fNs_pD[Final Forecast Qty],MATCH(CONCATENATE(Statemnt!AA$3,Statemnt!$E8,Statemnt!$F8),fNs_pD[Supp1],0))</f>
        <v>0</v>
      </c>
      <c r="AB8" s="73">
        <f t="shared" si="2"/>
        <v>137366</v>
      </c>
      <c r="AC8" s="70">
        <f>INDEX(fNs_pD[Total Issue],MATCH(CONCATENATE(Statemnt!AC$3,Statemnt!$E8,Statemnt!$F8),fNs_pD[Supp1],0))</f>
        <v>84400</v>
      </c>
      <c r="AD8" s="70">
        <f>INDEX(fNs_pD[Total Issue],MATCH(CONCATENATE(Statemnt!AD$3,Statemnt!$E8,Statemnt!$F8),fNs_pD[Supp1],0))</f>
        <v>22050</v>
      </c>
      <c r="AE8" s="70">
        <f>INDEX(fNs_pD[Total Issue],MATCH(CONCATENATE(Statemnt!AE$3,Statemnt!$E8,Statemnt!$F8),fNs_pD[Supp1],0))</f>
        <v>19950</v>
      </c>
      <c r="AF8" s="70">
        <f>INDEX(fNs_pD[Total Issue],MATCH(CONCATENATE(Statemnt!AF$3,Statemnt!$E8,Statemnt!$F8),fNs_pD[Supp1],0))</f>
        <v>6300</v>
      </c>
      <c r="AG8" s="70">
        <f>INDEX(fNs_pD[Total Issue],MATCH(CONCATENATE(Statemnt!AG$3,Statemnt!$E8,Statemnt!$F8),fNs_pD[Supp1],0))</f>
        <v>2870</v>
      </c>
      <c r="AH8" s="70">
        <f>INDEX(fNs_pD[Total Issue],MATCH(CONCATENATE(Statemnt!AH$3,Statemnt!$E8,Statemnt!$F8),fNs_pD[Supp1],0))</f>
        <v>0</v>
      </c>
      <c r="AI8" s="70">
        <f>INDEX(fNs_pD[Total Issue],MATCH(CONCATENATE(Statemnt!AI$3,Statemnt!$E8,Statemnt!$F8),fNs_pD[Supp1],0))</f>
        <v>462</v>
      </c>
      <c r="AJ8" s="70">
        <f>INDEX(fNs_pD[Total Issue],MATCH(CONCATENATE(Statemnt!AJ$3,Statemnt!$E8,Statemnt!$F8),fNs_pD[Supp1],0))</f>
        <v>0</v>
      </c>
      <c r="AK8" s="73">
        <f t="shared" si="3"/>
        <v>136032</v>
      </c>
      <c r="AL8" s="70">
        <f>INDEX(fNs_pD[Closing Stock],MATCH(CONCATENATE(Statemnt!AL$3,Statemnt!$E8,Statemnt!$F8),fNs_pD[Supp1],0))</f>
        <v>0</v>
      </c>
      <c r="AM8" s="70">
        <f>INDEX(fNs_pD[Closing Stock],MATCH(CONCATENATE(Statemnt!AM$3,Statemnt!$E8,Statemnt!$F8),fNs_pD[Supp1],0))</f>
        <v>0</v>
      </c>
      <c r="AN8" s="70">
        <f>INDEX(fNs_pD[Closing Stock],MATCH(CONCATENATE(Statemnt!AN$3,Statemnt!$E8,Statemnt!$F8),fNs_pD[Supp1],0))</f>
        <v>9500</v>
      </c>
      <c r="AO8" s="70">
        <f>INDEX(fNs_pD[Closing Stock],MATCH(CONCATENATE(Statemnt!AO$3,Statemnt!$E8,Statemnt!$F8),fNs_pD[Supp1],0))</f>
        <v>3000</v>
      </c>
      <c r="AP8" s="70">
        <f>INDEX(fNs_pD[Closing Stock],MATCH(CONCATENATE(Statemnt!AP$3,Statemnt!$E8,Statemnt!$F8),fNs_pD[Supp1],0))</f>
        <v>825</v>
      </c>
      <c r="AQ8" s="70">
        <f>INDEX(fNs_pD[Closing Stock],MATCH(CONCATENATE(Statemnt!AQ$3,Statemnt!$E8,Statemnt!$F8),fNs_pD[Supp1],0))</f>
        <v>0</v>
      </c>
      <c r="AR8" s="70">
        <f>INDEX(fNs_pD[Closing Stock],MATCH(CONCATENATE(Statemnt!AR$3,Statemnt!$E8,Statemnt!$F8),fNs_pD[Supp1],0))</f>
        <v>132</v>
      </c>
      <c r="AS8" s="70">
        <f>INDEX(fNs_pD[Closing Stock],MATCH(CONCATENATE(Statemnt!AS$3,Statemnt!$E8,Statemnt!$F8),fNs_pD[Supp1],0))</f>
        <v>0</v>
      </c>
      <c r="AT8" s="73">
        <f t="shared" si="4"/>
        <v>13457</v>
      </c>
      <c r="AU8" s="70">
        <f>INDEX(fNs_pD[Stock in Transit],MATCH(CONCATENATE(Statemnt!AU$3,Statemnt!$E8,Statemnt!$F8),fNs_pD[Supp1],0))</f>
        <v>0</v>
      </c>
      <c r="AV8" s="70">
        <f>INDEX(fNs_pD[Stock in Transit],MATCH(CONCATENATE(Statemnt!AV$3,Statemnt!$E8,Statemnt!$F8),fNs_pD[Supp1],0))</f>
        <v>0</v>
      </c>
      <c r="AW8" s="70">
        <f>INDEX(fNs_pD[Stock in Transit],MATCH(CONCATENATE(Statemnt!AW$3,Statemnt!$E8,Statemnt!$F8),fNs_pD[Supp1],0))</f>
        <v>0</v>
      </c>
      <c r="AX8" s="70">
        <f>INDEX(fNs_pD[Stock in Transit],MATCH(CONCATENATE(Statemnt!AX$3,Statemnt!$E8,Statemnt!$F8),fNs_pD[Supp1],0))</f>
        <v>0</v>
      </c>
      <c r="AY8" s="70">
        <f>INDEX(fNs_pD[Stock in Transit],MATCH(CONCATENATE(Statemnt!AY$3,Statemnt!$E8,Statemnt!$F8),fNs_pD[Supp1],0))</f>
        <v>0</v>
      </c>
      <c r="AZ8" s="70">
        <f>INDEX(fNs_pD[Stock in Transit],MATCH(CONCATENATE(Statemnt!AZ$3,Statemnt!$E8,Statemnt!$F8),fNs_pD[Supp1],0))</f>
        <v>0</v>
      </c>
      <c r="BA8" s="70">
        <f>INDEX(fNs_pD[Stock in Transit],MATCH(CONCATENATE(Statemnt!BA$3,Statemnt!$E8,Statemnt!$F8),fNs_pD[Supp1],0))</f>
        <v>0</v>
      </c>
      <c r="BB8" s="70">
        <f>INDEX(fNs_pD[Stock in Transit],MATCH(CONCATENATE(Statemnt!BB$3,Statemnt!$E8,Statemnt!$F8),fNs_pD[Supp1],0))</f>
        <v>0</v>
      </c>
      <c r="BC8" s="73">
        <f t="shared" si="5"/>
        <v>0</v>
      </c>
    </row>
    <row r="9" spans="1:55" ht="12.75" customHeight="1" x14ac:dyDescent="0.2">
      <c r="A9" s="59" t="str">
        <f t="shared" si="6"/>
        <v>CARMOZYME450</v>
      </c>
      <c r="B9" s="15" t="s">
        <v>60</v>
      </c>
      <c r="C9" s="335"/>
      <c r="D9" s="74" t="s">
        <v>36</v>
      </c>
      <c r="E9" s="9" t="s">
        <v>4</v>
      </c>
      <c r="F9" s="87">
        <v>450</v>
      </c>
      <c r="G9" s="9">
        <v>20</v>
      </c>
      <c r="H9" s="342"/>
      <c r="I9" s="70">
        <v>133329.4869839125</v>
      </c>
      <c r="J9" s="70">
        <f t="shared" si="10"/>
        <v>133329.4869839125</v>
      </c>
      <c r="K9" s="328"/>
      <c r="L9" s="330"/>
      <c r="M9" s="327"/>
      <c r="N9" s="323"/>
      <c r="O9" s="324"/>
      <c r="P9" s="9">
        <f t="shared" si="1"/>
        <v>133032.75</v>
      </c>
      <c r="Q9" s="70">
        <f t="shared" si="8"/>
        <v>131976.5</v>
      </c>
      <c r="R9" s="70">
        <f t="shared" si="9"/>
        <v>8339</v>
      </c>
      <c r="S9" s="70">
        <f>INDEX(fNs_pD[Excess Stk. Kol],MATCH(CONCATENATE("BNGL",Statemnt!$E9,Statemnt!$F9),fNs_pD[Supp1],0))</f>
        <v>0</v>
      </c>
      <c r="T9" s="70">
        <f>INDEX(fNs_pD[Final Forecast Qty],MATCH(CONCATENATE(Statemnt!T$3,Statemnt!$E9,Statemnt!$F9),fNs_pD[Supp1],0))</f>
        <v>89635</v>
      </c>
      <c r="U9" s="70">
        <f>INDEX(fNs_pD[Final Forecast Qty],MATCH(CONCATENATE(Statemnt!U$3,Statemnt!$E9,Statemnt!$F9),fNs_pD[Supp1],0))</f>
        <v>24150</v>
      </c>
      <c r="V9" s="70">
        <f>INDEX(fNs_pD[Final Forecast Qty],MATCH(CONCATENATE(Statemnt!V$3,Statemnt!$E9,Statemnt!$F9),fNs_pD[Supp1],0))</f>
        <v>13737</v>
      </c>
      <c r="W9" s="70">
        <f>INDEX(fNs_pD[Final Forecast Qty],MATCH(CONCATENATE(Statemnt!W$3,Statemnt!$E9,Statemnt!$F9),fNs_pD[Supp1],0))</f>
        <v>4085</v>
      </c>
      <c r="X9" s="70">
        <f>INDEX(fNs_pD[Final Forecast Qty],MATCH(CONCATENATE(Statemnt!X$3,Statemnt!$E9,Statemnt!$F9),fNs_pD[Supp1],0))</f>
        <v>1005</v>
      </c>
      <c r="Y9" s="70">
        <f>INDEX(fNs_pD[Final Forecast Qty],MATCH(CONCATENATE(Statemnt!Y$3,Statemnt!$E9,Statemnt!$F9),fNs_pD[Supp1],0))</f>
        <v>0</v>
      </c>
      <c r="Z9" s="70">
        <f>INDEX(fNs_pD[Final Forecast Qty],MATCH(CONCATENATE(Statemnt!Z$3,Statemnt!$E9,Statemnt!$F9),fNs_pD[Supp1],0))</f>
        <v>420.75</v>
      </c>
      <c r="AA9" s="70">
        <f>INDEX(fNs_pD[Final Forecast Qty],MATCH(CONCATENATE(Statemnt!AA$3,Statemnt!$E9,Statemnt!$F9),fNs_pD[Supp1],0))</f>
        <v>0</v>
      </c>
      <c r="AB9" s="73">
        <f t="shared" si="2"/>
        <v>133032.75</v>
      </c>
      <c r="AC9" s="70">
        <f>INDEX(fNs_pD[Total Issue],MATCH(CONCATENATE(Statemnt!AC$3,Statemnt!$E9,Statemnt!$F9),fNs_pD[Supp1],0))</f>
        <v>89635</v>
      </c>
      <c r="AD9" s="70">
        <f>INDEX(fNs_pD[Total Issue],MATCH(CONCATENATE(Statemnt!AD$3,Statemnt!$E9,Statemnt!$F9),fNs_pD[Supp1],0))</f>
        <v>24150</v>
      </c>
      <c r="AE9" s="70">
        <f>INDEX(fNs_pD[Total Issue],MATCH(CONCATENATE(Statemnt!AE$3,Statemnt!$E9,Statemnt!$F9),fNs_pD[Supp1],0))</f>
        <v>13125</v>
      </c>
      <c r="AF9" s="70">
        <f>INDEX(fNs_pD[Total Issue],MATCH(CONCATENATE(Statemnt!AF$3,Statemnt!$E9,Statemnt!$F9),fNs_pD[Supp1],0))</f>
        <v>3990</v>
      </c>
      <c r="AG9" s="70">
        <f>INDEX(fNs_pD[Total Issue],MATCH(CONCATENATE(Statemnt!AG$3,Statemnt!$E9,Statemnt!$F9),fNs_pD[Supp1],0))</f>
        <v>730</v>
      </c>
      <c r="AH9" s="70">
        <f>INDEX(fNs_pD[Total Issue],MATCH(CONCATENATE(Statemnt!AH$3,Statemnt!$E9,Statemnt!$F9),fNs_pD[Supp1],0))</f>
        <v>0</v>
      </c>
      <c r="AI9" s="70">
        <f>INDEX(fNs_pD[Total Issue],MATCH(CONCATENATE(Statemnt!AI$3,Statemnt!$E9,Statemnt!$F9),fNs_pD[Supp1],0))</f>
        <v>346.5</v>
      </c>
      <c r="AJ9" s="70">
        <f>INDEX(fNs_pD[Total Issue],MATCH(CONCATENATE(Statemnt!AJ$3,Statemnt!$E9,Statemnt!$F9),fNs_pD[Supp1],0))</f>
        <v>0</v>
      </c>
      <c r="AK9" s="73">
        <f t="shared" si="3"/>
        <v>131976.5</v>
      </c>
      <c r="AL9" s="70">
        <f>INDEX(fNs_pD[Closing Stock],MATCH(CONCATENATE(Statemnt!AL$3,Statemnt!$E9,Statemnt!$F9),fNs_pD[Supp1],0))</f>
        <v>0</v>
      </c>
      <c r="AM9" s="70">
        <f>INDEX(fNs_pD[Closing Stock],MATCH(CONCATENATE(Statemnt!AM$3,Statemnt!$E9,Statemnt!$F9),fNs_pD[Supp1],0))</f>
        <v>0</v>
      </c>
      <c r="AN9" s="70">
        <f>INDEX(fNs_pD[Closing Stock],MATCH(CONCATENATE(Statemnt!AN$3,Statemnt!$E9,Statemnt!$F9),fNs_pD[Supp1],0))</f>
        <v>6250</v>
      </c>
      <c r="AO9" s="70">
        <f>INDEX(fNs_pD[Closing Stock],MATCH(CONCATENATE(Statemnt!AO$3,Statemnt!$E9,Statemnt!$F9),fNs_pD[Supp1],0))</f>
        <v>1900</v>
      </c>
      <c r="AP9" s="70">
        <f>INDEX(fNs_pD[Closing Stock],MATCH(CONCATENATE(Statemnt!AP$3,Statemnt!$E9,Statemnt!$F9),fNs_pD[Supp1],0))</f>
        <v>90</v>
      </c>
      <c r="AQ9" s="70">
        <f>INDEX(fNs_pD[Closing Stock],MATCH(CONCATENATE(Statemnt!AQ$3,Statemnt!$E9,Statemnt!$F9),fNs_pD[Supp1],0))</f>
        <v>0</v>
      </c>
      <c r="AR9" s="70">
        <f>INDEX(fNs_pD[Closing Stock],MATCH(CONCATENATE(Statemnt!AR$3,Statemnt!$E9,Statemnt!$F9),fNs_pD[Supp1],0))</f>
        <v>99</v>
      </c>
      <c r="AS9" s="70">
        <f>INDEX(fNs_pD[Closing Stock],MATCH(CONCATENATE(Statemnt!AS$3,Statemnt!$E9,Statemnt!$F9),fNs_pD[Supp1],0))</f>
        <v>0</v>
      </c>
      <c r="AT9" s="73">
        <f t="shared" si="4"/>
        <v>8339</v>
      </c>
      <c r="AU9" s="70">
        <f>INDEX(fNs_pD[Stock in Transit],MATCH(CONCATENATE(Statemnt!AU$3,Statemnt!$E9,Statemnt!$F9),fNs_pD[Supp1],0))</f>
        <v>0</v>
      </c>
      <c r="AV9" s="70">
        <f>INDEX(fNs_pD[Stock in Transit],MATCH(CONCATENATE(Statemnt!AV$3,Statemnt!$E9,Statemnt!$F9),fNs_pD[Supp1],0))</f>
        <v>0</v>
      </c>
      <c r="AW9" s="70">
        <f>INDEX(fNs_pD[Stock in Transit],MATCH(CONCATENATE(Statemnt!AW$3,Statemnt!$E9,Statemnt!$F9),fNs_pD[Supp1],0))</f>
        <v>0</v>
      </c>
      <c r="AX9" s="70">
        <f>INDEX(fNs_pD[Stock in Transit],MATCH(CONCATENATE(Statemnt!AX$3,Statemnt!$E9,Statemnt!$F9),fNs_pD[Supp1],0))</f>
        <v>0</v>
      </c>
      <c r="AY9" s="70">
        <f>INDEX(fNs_pD[Stock in Transit],MATCH(CONCATENATE(Statemnt!AY$3,Statemnt!$E9,Statemnt!$F9),fNs_pD[Supp1],0))</f>
        <v>0</v>
      </c>
      <c r="AZ9" s="70">
        <f>INDEX(fNs_pD[Stock in Transit],MATCH(CONCATENATE(Statemnt!AZ$3,Statemnt!$E9,Statemnt!$F9),fNs_pD[Supp1],0))</f>
        <v>0</v>
      </c>
      <c r="BA9" s="70">
        <f>INDEX(fNs_pD[Stock in Transit],MATCH(CONCATENATE(Statemnt!BA$3,Statemnt!$E9,Statemnt!$F9),fNs_pD[Supp1],0))</f>
        <v>0</v>
      </c>
      <c r="BB9" s="70">
        <f>INDEX(fNs_pD[Stock in Transit],MATCH(CONCATENATE(Statemnt!BB$3,Statemnt!$E9,Statemnt!$F9),fNs_pD[Supp1],0))</f>
        <v>0</v>
      </c>
      <c r="BC9" s="73">
        <f t="shared" si="5"/>
        <v>0</v>
      </c>
    </row>
    <row r="10" spans="1:55" ht="15" x14ac:dyDescent="0.2">
      <c r="A10" s="59" t="str">
        <f t="shared" si="6"/>
        <v>CARMOZYME DROPS15</v>
      </c>
      <c r="B10" s="15" t="s">
        <v>60</v>
      </c>
      <c r="C10" s="15" t="s">
        <v>72</v>
      </c>
      <c r="D10" s="74" t="s">
        <v>34</v>
      </c>
      <c r="E10" s="9" t="s">
        <v>5</v>
      </c>
      <c r="F10" s="87">
        <v>15</v>
      </c>
      <c r="G10" s="9">
        <v>180</v>
      </c>
      <c r="H10" s="70">
        <f>IF(AND(K10=0,M10=0),0,(I10*F10)/1000-M10+N10)</f>
        <v>0</v>
      </c>
      <c r="I10" s="70"/>
      <c r="J10" s="70">
        <f>IF($O$10=0,0,IF(($K$10+$M$10-$N$10) &lt;=0,0,($K$10+$M$10-$N$10)*P10/$O$10))</f>
        <v>0</v>
      </c>
      <c r="K10" s="203"/>
      <c r="L10" s="288">
        <f t="shared" si="7"/>
        <v>107.5275</v>
      </c>
      <c r="M10" s="71"/>
      <c r="N10" s="240">
        <f>IFERROR(INDEX('Sample '!$J$5:$J$28,MATCH(Statemnt!E10,'Sample '!$D$5:$D$28,0)),0)</f>
        <v>0</v>
      </c>
      <c r="O10" s="141">
        <f>IF(P10&lt;=0,0,P10*$F10/1000)</f>
        <v>107.5275</v>
      </c>
      <c r="P10" s="9">
        <f t="shared" si="1"/>
        <v>7168.5</v>
      </c>
      <c r="Q10" s="70">
        <f t="shared" si="8"/>
        <v>5736</v>
      </c>
      <c r="R10" s="70">
        <f t="shared" si="9"/>
        <v>0</v>
      </c>
      <c r="S10" s="70">
        <f>INDEX(fNs_pD[Excess Stk. Kol],MATCH(CONCATENATE("BNGL",Statemnt!$E10,Statemnt!$F10),fNs_pD[Supp1],0))</f>
        <v>0</v>
      </c>
      <c r="T10" s="70">
        <f>INDEX(fNs_pD[Final Forecast Qty],MATCH(CONCATENATE(Statemnt!T$3,Statemnt!$E10,Statemnt!$F10),fNs_pD[Supp1],0))</f>
        <v>2715</v>
      </c>
      <c r="U10" s="70">
        <f>INDEX(fNs_pD[Final Forecast Qty],MATCH(CONCATENATE(Statemnt!U$3,Statemnt!$E10,Statemnt!$F10),fNs_pD[Supp1],0))</f>
        <v>222</v>
      </c>
      <c r="V10" s="70">
        <f>INDEX(fNs_pD[Final Forecast Qty],MATCH(CONCATENATE(Statemnt!V$3,Statemnt!$E10,Statemnt!$F10),fNs_pD[Supp1],0))</f>
        <v>600</v>
      </c>
      <c r="W10" s="70">
        <f>INDEX(fNs_pD[Final Forecast Qty],MATCH(CONCATENATE(Statemnt!W$3,Statemnt!$E10,Statemnt!$F10),fNs_pD[Supp1],0))</f>
        <v>300</v>
      </c>
      <c r="X10" s="70">
        <f>INDEX(fNs_pD[Final Forecast Qty],MATCH(CONCATENATE(Statemnt!X$3,Statemnt!$E10,Statemnt!$F10),fNs_pD[Supp1],0))</f>
        <v>3300</v>
      </c>
      <c r="Y10" s="70">
        <f>INDEX(fNs_pD[Final Forecast Qty],MATCH(CONCATENATE(Statemnt!Y$3,Statemnt!$E10,Statemnt!$F10),fNs_pD[Supp1],0))</f>
        <v>0</v>
      </c>
      <c r="Z10" s="70">
        <f>INDEX(fNs_pD[Final Forecast Qty],MATCH(CONCATENATE(Statemnt!Z$3,Statemnt!$E10,Statemnt!$F10),fNs_pD[Supp1],0))</f>
        <v>31.5</v>
      </c>
      <c r="AA10" s="70">
        <f>INDEX(fNs_pD[Final Forecast Qty],MATCH(CONCATENATE(Statemnt!AA$3,Statemnt!$E10,Statemnt!$F10),fNs_pD[Supp1],0))</f>
        <v>0</v>
      </c>
      <c r="AB10" s="73">
        <f t="shared" si="2"/>
        <v>7168.5</v>
      </c>
      <c r="AC10" s="70">
        <f>INDEX(fNs_pD[Total Issue],MATCH(CONCATENATE(Statemnt!AC$3,Statemnt!$E10,Statemnt!$F10),fNs_pD[Supp1],0))</f>
        <v>2715</v>
      </c>
      <c r="AD10" s="70">
        <f>INDEX(fNs_pD[Total Issue],MATCH(CONCATENATE(Statemnt!AD$3,Statemnt!$E10,Statemnt!$F10),fNs_pD[Supp1],0))</f>
        <v>200</v>
      </c>
      <c r="AE10" s="70">
        <f>INDEX(fNs_pD[Total Issue],MATCH(CONCATENATE(Statemnt!AE$3,Statemnt!$E10,Statemnt!$F10),fNs_pD[Supp1],0))</f>
        <v>400</v>
      </c>
      <c r="AF10" s="70">
        <f>INDEX(fNs_pD[Total Issue],MATCH(CONCATENATE(Statemnt!AF$3,Statemnt!$E10,Statemnt!$F10),fNs_pD[Supp1],0))</f>
        <v>200</v>
      </c>
      <c r="AG10" s="70">
        <f>INDEX(fNs_pD[Total Issue],MATCH(CONCATENATE(Statemnt!AG$3,Statemnt!$E10,Statemnt!$F10),fNs_pD[Supp1],0))</f>
        <v>2200</v>
      </c>
      <c r="AH10" s="70">
        <f>INDEX(fNs_pD[Total Issue],MATCH(CONCATENATE(Statemnt!AH$3,Statemnt!$E10,Statemnt!$F10),fNs_pD[Supp1],0))</f>
        <v>0</v>
      </c>
      <c r="AI10" s="70">
        <f>INDEX(fNs_pD[Total Issue],MATCH(CONCATENATE(Statemnt!AI$3,Statemnt!$E10,Statemnt!$F10),fNs_pD[Supp1],0))</f>
        <v>21</v>
      </c>
      <c r="AJ10" s="70">
        <f>INDEX(fNs_pD[Total Issue],MATCH(CONCATENATE(Statemnt!AJ$3,Statemnt!$E10,Statemnt!$F10),fNs_pD[Supp1],0))</f>
        <v>0</v>
      </c>
      <c r="AK10" s="73">
        <f t="shared" si="3"/>
        <v>5736</v>
      </c>
      <c r="AL10" s="70">
        <f>INDEX(fNs_pD[Closing Stock],MATCH(CONCATENATE(Statemnt!AL$3,Statemnt!$E10,Statemnt!$F10),fNs_pD[Supp1],0))</f>
        <v>0</v>
      </c>
      <c r="AM10" s="70">
        <f>INDEX(fNs_pD[Closing Stock],MATCH(CONCATENATE(Statemnt!AM$3,Statemnt!$E10,Statemnt!$F10),fNs_pD[Supp1],0))</f>
        <v>0</v>
      </c>
      <c r="AN10" s="70">
        <f>INDEX(fNs_pD[Closing Stock],MATCH(CONCATENATE(Statemnt!AN$3,Statemnt!$E10,Statemnt!$F10),fNs_pD[Supp1],0))</f>
        <v>0</v>
      </c>
      <c r="AO10" s="70">
        <f>INDEX(fNs_pD[Closing Stock],MATCH(CONCATENATE(Statemnt!AO$3,Statemnt!$E10,Statemnt!$F10),fNs_pD[Supp1],0))</f>
        <v>0</v>
      </c>
      <c r="AP10" s="70">
        <f>INDEX(fNs_pD[Closing Stock],MATCH(CONCATENATE(Statemnt!AP$3,Statemnt!$E10,Statemnt!$F10),fNs_pD[Supp1],0))</f>
        <v>0</v>
      </c>
      <c r="AQ10" s="70">
        <f>INDEX(fNs_pD[Closing Stock],MATCH(CONCATENATE(Statemnt!AQ$3,Statemnt!$E10,Statemnt!$F10),fNs_pD[Supp1],0))</f>
        <v>0</v>
      </c>
      <c r="AR10" s="70">
        <f>INDEX(fNs_pD[Closing Stock],MATCH(CONCATENATE(Statemnt!AR$3,Statemnt!$E10,Statemnt!$F10),fNs_pD[Supp1],0))</f>
        <v>0</v>
      </c>
      <c r="AS10" s="70">
        <f>INDEX(fNs_pD[Closing Stock],MATCH(CONCATENATE(Statemnt!AS$3,Statemnt!$E10,Statemnt!$F10),fNs_pD[Supp1],0))</f>
        <v>0</v>
      </c>
      <c r="AT10" s="73">
        <f t="shared" si="4"/>
        <v>0</v>
      </c>
      <c r="AU10" s="70">
        <f>INDEX(fNs_pD[Stock in Transit],MATCH(CONCATENATE(Statemnt!AU$3,Statemnt!$E10,Statemnt!$F10),fNs_pD[Supp1],0))</f>
        <v>0</v>
      </c>
      <c r="AV10" s="70">
        <f>INDEX(fNs_pD[Stock in Transit],MATCH(CONCATENATE(Statemnt!AV$3,Statemnt!$E10,Statemnt!$F10),fNs_pD[Supp1],0))</f>
        <v>0</v>
      </c>
      <c r="AW10" s="70">
        <f>INDEX(fNs_pD[Stock in Transit],MATCH(CONCATENATE(Statemnt!AW$3,Statemnt!$E10,Statemnt!$F10),fNs_pD[Supp1],0))</f>
        <v>0</v>
      </c>
      <c r="AX10" s="70">
        <f>INDEX(fNs_pD[Stock in Transit],MATCH(CONCATENATE(Statemnt!AX$3,Statemnt!$E10,Statemnt!$F10),fNs_pD[Supp1],0))</f>
        <v>0</v>
      </c>
      <c r="AY10" s="70">
        <f>INDEX(fNs_pD[Stock in Transit],MATCH(CONCATENATE(Statemnt!AY$3,Statemnt!$E10,Statemnt!$F10),fNs_pD[Supp1],0))</f>
        <v>0</v>
      </c>
      <c r="AZ10" s="70">
        <f>INDEX(fNs_pD[Stock in Transit],MATCH(CONCATENATE(Statemnt!AZ$3,Statemnt!$E10,Statemnt!$F10),fNs_pD[Supp1],0))</f>
        <v>0</v>
      </c>
      <c r="BA10" s="70">
        <f>INDEX(fNs_pD[Stock in Transit],MATCH(CONCATENATE(Statemnt!BA$3,Statemnt!$E10,Statemnt!$F10),fNs_pD[Supp1],0))</f>
        <v>0</v>
      </c>
      <c r="BB10" s="70">
        <f>INDEX(fNs_pD[Stock in Transit],MATCH(CONCATENATE(Statemnt!BB$3,Statemnt!$E10,Statemnt!$F10),fNs_pD[Supp1],0))</f>
        <v>0</v>
      </c>
      <c r="BC10" s="73">
        <f t="shared" si="5"/>
        <v>0</v>
      </c>
    </row>
    <row r="11" spans="1:55" ht="15" x14ac:dyDescent="0.2">
      <c r="A11" s="59" t="str">
        <f t="shared" si="6"/>
        <v>CATAREX LS100</v>
      </c>
      <c r="B11" s="85" t="s">
        <v>60</v>
      </c>
      <c r="C11" s="15" t="s">
        <v>72</v>
      </c>
      <c r="D11" s="74" t="s">
        <v>34</v>
      </c>
      <c r="E11" s="102" t="s">
        <v>76</v>
      </c>
      <c r="F11" s="87">
        <v>100</v>
      </c>
      <c r="G11" s="87">
        <v>96</v>
      </c>
      <c r="H11" s="140">
        <f>IF(AND(K11=0,M11=0),0,(I11*F11)/1000-M11+N11)</f>
        <v>1600</v>
      </c>
      <c r="I11" s="70">
        <v>14655</v>
      </c>
      <c r="J11" s="70">
        <f>IF($O$11=0,0, IF(($K$11+$M$11-$N$11) &lt;=0,0,($K$11+$M$11-$N$11)*P11/$O$11))</f>
        <v>14655.000000000002</v>
      </c>
      <c r="K11" s="203">
        <v>1600</v>
      </c>
      <c r="L11" s="288">
        <f t="shared" si="7"/>
        <v>1371.1</v>
      </c>
      <c r="M11" s="72"/>
      <c r="N11" s="307">
        <f>IFERROR(INDEX('Sample '!$J$5:$J$28,MATCH(Statemnt!E11,'Sample '!$D$5:$D$28,0)),0)</f>
        <v>134.5</v>
      </c>
      <c r="O11" s="152">
        <f>IF(P11&lt;=0,0,P11*$F11/1000)</f>
        <v>1236.5999999999999</v>
      </c>
      <c r="P11" s="9">
        <f t="shared" si="1"/>
        <v>12366</v>
      </c>
      <c r="Q11" s="70">
        <f>AK11</f>
        <v>13070</v>
      </c>
      <c r="R11" s="70">
        <f>AT11</f>
        <v>1653</v>
      </c>
      <c r="S11" s="70">
        <f>INDEX(fNs_pD[Excess Stk. Kol],MATCH(CONCATENATE("BNGL",Statemnt!$E11,Statemnt!$F11),fNs_pD[Supp1],0))</f>
        <v>0</v>
      </c>
      <c r="T11" s="70">
        <f>INDEX(fNs_pD[Final Forecast Qty],MATCH(CONCATENATE(Statemnt!T$3,Statemnt!$E11,Statemnt!$F11),fNs_pD[Supp1],0))</f>
        <v>10012</v>
      </c>
      <c r="U11" s="70">
        <f>INDEX(fNs_pD[Final Forecast Qty],MATCH(CONCATENATE(Statemnt!U$3,Statemnt!$E11,Statemnt!$F11),fNs_pD[Supp1],0))</f>
        <v>900</v>
      </c>
      <c r="V11" s="70">
        <f>INDEX(fNs_pD[Final Forecast Qty],MATCH(CONCATENATE(Statemnt!V$3,Statemnt!$E11,Statemnt!$F11),fNs_pD[Supp1],0))</f>
        <v>450</v>
      </c>
      <c r="W11" s="70">
        <f>INDEX(fNs_pD[Final Forecast Qty],MATCH(CONCATENATE(Statemnt!W$3,Statemnt!$E11,Statemnt!$F11),fNs_pD[Supp1],0))</f>
        <v>200</v>
      </c>
      <c r="X11" s="70">
        <f>INDEX(fNs_pD[Final Forecast Qty],MATCH(CONCATENATE(Statemnt!X$3,Statemnt!$E11,Statemnt!$F11),fNs_pD[Supp1],0))</f>
        <v>804</v>
      </c>
      <c r="Y11" s="70">
        <f>INDEX(fNs_pD[Final Forecast Qty],MATCH(CONCATENATE(Statemnt!Y$3,Statemnt!$E11,Statemnt!$F11),fNs_pD[Supp1],0))</f>
        <v>0</v>
      </c>
      <c r="Z11" s="70">
        <f>INDEX(fNs_pD[Final Forecast Qty],MATCH(CONCATENATE(Statemnt!Z$3,Statemnt!$E11,Statemnt!$F11),fNs_pD[Supp1],0))</f>
        <v>0</v>
      </c>
      <c r="AA11" s="70">
        <f>INDEX(fNs_pD[Final Forecast Qty],MATCH(CONCATENATE(Statemnt!AA$3,Statemnt!$E11,Statemnt!$F11),fNs_pD[Supp1],0))</f>
        <v>0</v>
      </c>
      <c r="AB11" s="73">
        <f t="shared" si="2"/>
        <v>12366</v>
      </c>
      <c r="AC11" s="70">
        <f>INDEX(fNs_pD[Total Issue],MATCH(CONCATENATE(Statemnt!AC$3,Statemnt!$E11,Statemnt!$F11),fNs_pD[Supp1],0))</f>
        <v>11020</v>
      </c>
      <c r="AD11" s="70">
        <f>INDEX(fNs_pD[Total Issue],MATCH(CONCATENATE(Statemnt!AD$3,Statemnt!$E11,Statemnt!$F11),fNs_pD[Supp1],0))</f>
        <v>900</v>
      </c>
      <c r="AE11" s="70">
        <f>INDEX(fNs_pD[Total Issue],MATCH(CONCATENATE(Statemnt!AE$3,Statemnt!$E11,Statemnt!$F11),fNs_pD[Supp1],0))</f>
        <v>300</v>
      </c>
      <c r="AF11" s="70">
        <f>INDEX(fNs_pD[Total Issue],MATCH(CONCATENATE(Statemnt!AF$3,Statemnt!$E11,Statemnt!$F11),fNs_pD[Supp1],0))</f>
        <v>200</v>
      </c>
      <c r="AG11" s="70">
        <f>INDEX(fNs_pD[Total Issue],MATCH(CONCATENATE(Statemnt!AG$3,Statemnt!$E11,Statemnt!$F11),fNs_pD[Supp1],0))</f>
        <v>650</v>
      </c>
      <c r="AH11" s="70">
        <f>INDEX(fNs_pD[Total Issue],MATCH(CONCATENATE(Statemnt!AH$3,Statemnt!$E11,Statemnt!$F11),fNs_pD[Supp1],0))</f>
        <v>0</v>
      </c>
      <c r="AI11" s="70">
        <f>INDEX(fNs_pD[Total Issue],MATCH(CONCATENATE(Statemnt!AI$3,Statemnt!$E11,Statemnt!$F11),fNs_pD[Supp1],0))</f>
        <v>0</v>
      </c>
      <c r="AJ11" s="70">
        <f>INDEX(fNs_pD[Total Issue],MATCH(CONCATENATE(Statemnt!AJ$3,Statemnt!$E11,Statemnt!$F11),fNs_pD[Supp1],0))</f>
        <v>0</v>
      </c>
      <c r="AK11" s="73">
        <f t="shared" si="3"/>
        <v>13070</v>
      </c>
      <c r="AL11" s="70">
        <f>INDEX(fNs_pD[Closing Stock],MATCH(CONCATENATE(Statemnt!AL$3,Statemnt!$E11,Statemnt!$F11),fNs_pD[Supp1],0))</f>
        <v>1008</v>
      </c>
      <c r="AM11" s="70">
        <f>INDEX(fNs_pD[Closing Stock],MATCH(CONCATENATE(Statemnt!AM$3,Statemnt!$E11,Statemnt!$F11),fNs_pD[Supp1],0))</f>
        <v>0</v>
      </c>
      <c r="AN11" s="70">
        <f>INDEX(fNs_pD[Closing Stock],MATCH(CONCATENATE(Statemnt!AN$3,Statemnt!$E11,Statemnt!$F11),fNs_pD[Supp1],0))</f>
        <v>374</v>
      </c>
      <c r="AO11" s="70">
        <f>INDEX(fNs_pD[Closing Stock],MATCH(CONCATENATE(Statemnt!AO$3,Statemnt!$E11,Statemnt!$F11),fNs_pD[Supp1],0))</f>
        <v>100</v>
      </c>
      <c r="AP11" s="70">
        <f>INDEX(fNs_pD[Closing Stock],MATCH(CONCATENATE(Statemnt!AP$3,Statemnt!$E11,Statemnt!$F11),fNs_pD[Supp1],0))</f>
        <v>171</v>
      </c>
      <c r="AQ11" s="70">
        <f>INDEX(fNs_pD[Closing Stock],MATCH(CONCATENATE(Statemnt!AQ$3,Statemnt!$E11,Statemnt!$F11),fNs_pD[Supp1],0))</f>
        <v>0</v>
      </c>
      <c r="AR11" s="70">
        <f>INDEX(fNs_pD[Closing Stock],MATCH(CONCATENATE(Statemnt!AR$3,Statemnt!$E11,Statemnt!$F11),fNs_pD[Supp1],0))</f>
        <v>0</v>
      </c>
      <c r="AS11" s="70">
        <f>INDEX(fNs_pD[Closing Stock],MATCH(CONCATENATE(Statemnt!AS$3,Statemnt!$E11,Statemnt!$F11),fNs_pD[Supp1],0))</f>
        <v>0</v>
      </c>
      <c r="AT11" s="73">
        <f t="shared" si="4"/>
        <v>1653</v>
      </c>
      <c r="AU11" s="70">
        <f>INDEX(fNs_pD[Stock in Transit],MATCH(CONCATENATE(Statemnt!AU$3,Statemnt!$E11,Statemnt!$F11),fNs_pD[Supp1],0))</f>
        <v>0</v>
      </c>
      <c r="AV11" s="70">
        <f>INDEX(fNs_pD[Stock in Transit],MATCH(CONCATENATE(Statemnt!AV$3,Statemnt!$E11,Statemnt!$F11),fNs_pD[Supp1],0))</f>
        <v>0</v>
      </c>
      <c r="AW11" s="70">
        <f>INDEX(fNs_pD[Stock in Transit],MATCH(CONCATENATE(Statemnt!AW$3,Statemnt!$E11,Statemnt!$F11),fNs_pD[Supp1],0))</f>
        <v>0</v>
      </c>
      <c r="AX11" s="70">
        <f>INDEX(fNs_pD[Stock in Transit],MATCH(CONCATENATE(Statemnt!AX$3,Statemnt!$E11,Statemnt!$F11),fNs_pD[Supp1],0))</f>
        <v>0</v>
      </c>
      <c r="AY11" s="70">
        <f>INDEX(fNs_pD[Stock in Transit],MATCH(CONCATENATE(Statemnt!AY$3,Statemnt!$E11,Statemnt!$F11),fNs_pD[Supp1],0))</f>
        <v>0</v>
      </c>
      <c r="AZ11" s="70">
        <f>INDEX(fNs_pD[Stock in Transit],MATCH(CONCATENATE(Statemnt!AZ$3,Statemnt!$E11,Statemnt!$F11),fNs_pD[Supp1],0))</f>
        <v>0</v>
      </c>
      <c r="BA11" s="70">
        <f>INDEX(fNs_pD[Stock in Transit],MATCH(CONCATENATE(Statemnt!BA$3,Statemnt!$E11,Statemnt!$F11),fNs_pD[Supp1],0))</f>
        <v>0</v>
      </c>
      <c r="BB11" s="70">
        <f>INDEX(fNs_pD[Stock in Transit],MATCH(CONCATENATE(Statemnt!BB$3,Statemnt!$E11,Statemnt!$F11),fNs_pD[Supp1],0))</f>
        <v>0</v>
      </c>
      <c r="BC11" s="73">
        <f t="shared" si="5"/>
        <v>0</v>
      </c>
    </row>
    <row r="12" spans="1:55" ht="16.5" customHeight="1" x14ac:dyDescent="0.2">
      <c r="A12" s="59" t="str">
        <f t="shared" si="6"/>
        <v>CATAREX-T100</v>
      </c>
      <c r="B12" s="15" t="s">
        <v>60</v>
      </c>
      <c r="C12" s="15" t="s">
        <v>72</v>
      </c>
      <c r="D12" s="82" t="s">
        <v>34</v>
      </c>
      <c r="E12" s="9" t="s">
        <v>63</v>
      </c>
      <c r="F12" s="87">
        <v>100</v>
      </c>
      <c r="G12" s="9">
        <v>96</v>
      </c>
      <c r="H12" s="157">
        <f>IF(AND(K12=0,M12=0),0,(I12*F12)/1000-M12+N12)</f>
        <v>0</v>
      </c>
      <c r="I12" s="70"/>
      <c r="J12" s="70">
        <f>IF($O$12=0,0, IF(($K$12+$M$12-$N$12) &lt;=0,0,($K$12+$M$12-$N$12)*P12/$O$12))</f>
        <v>0</v>
      </c>
      <c r="K12" s="203"/>
      <c r="L12" s="288">
        <f t="shared" si="7"/>
        <v>59.5</v>
      </c>
      <c r="M12" s="72"/>
      <c r="N12" s="307">
        <f>IFERROR(INDEX('Sample '!$J$5:$J$28,MATCH(Statemnt!E12,'Sample '!$D$5:$D$28,0)),0)</f>
        <v>0</v>
      </c>
      <c r="O12" s="152">
        <f>IF(P12&lt;=0,0,P12*$F12/1000)</f>
        <v>59.5</v>
      </c>
      <c r="P12" s="9">
        <f t="shared" si="1"/>
        <v>595</v>
      </c>
      <c r="Q12" s="70">
        <f>AK12</f>
        <v>0</v>
      </c>
      <c r="R12" s="70">
        <f>AT12</f>
        <v>2</v>
      </c>
      <c r="S12" s="70">
        <f>INDEX(fNs_pD[Excess Stk. Kol],MATCH(CONCATENATE("BNGL",Statemnt!$E12,Statemnt!$F12),fNs_pD[Supp1],0))</f>
        <v>0</v>
      </c>
      <c r="T12" s="70">
        <f>INDEX(fNs_pD[Final Forecast Qty],MATCH(CONCATENATE(Statemnt!T$3,Statemnt!$E12,Statemnt!$F12),fNs_pD[Supp1],0))</f>
        <v>365</v>
      </c>
      <c r="U12" s="70">
        <f>INDEX(fNs_pD[Final Forecast Qty],MATCH(CONCATENATE(Statemnt!U$3,Statemnt!$E12,Statemnt!$F12),fNs_pD[Supp1],0))</f>
        <v>155</v>
      </c>
      <c r="V12" s="70">
        <f>INDEX(fNs_pD[Final Forecast Qty],MATCH(CONCATENATE(Statemnt!V$3,Statemnt!$E12,Statemnt!$F12),fNs_pD[Supp1],0))</f>
        <v>0</v>
      </c>
      <c r="W12" s="70">
        <f>INDEX(fNs_pD[Final Forecast Qty],MATCH(CONCATENATE(Statemnt!W$3,Statemnt!$E12,Statemnt!$F12),fNs_pD[Supp1],0))</f>
        <v>0</v>
      </c>
      <c r="X12" s="70">
        <f>INDEX(fNs_pD[Final Forecast Qty],MATCH(CONCATENATE(Statemnt!X$3,Statemnt!$E12,Statemnt!$F12),fNs_pD[Supp1],0))</f>
        <v>75</v>
      </c>
      <c r="Y12" s="70">
        <f>INDEX(fNs_pD[Final Forecast Qty],MATCH(CONCATENATE(Statemnt!Y$3,Statemnt!$E12,Statemnt!$F12),fNs_pD[Supp1],0))</f>
        <v>0</v>
      </c>
      <c r="Z12" s="70">
        <f>INDEX(fNs_pD[Final Forecast Qty],MATCH(CONCATENATE(Statemnt!Z$3,Statemnt!$E12,Statemnt!$F12),fNs_pD[Supp1],0))</f>
        <v>0</v>
      </c>
      <c r="AA12" s="70">
        <f>INDEX(fNs_pD[Final Forecast Qty],MATCH(CONCATENATE(Statemnt!AA$3,Statemnt!$E12,Statemnt!$F12),fNs_pD[Supp1],0))</f>
        <v>0</v>
      </c>
      <c r="AB12" s="73">
        <f t="shared" si="2"/>
        <v>595</v>
      </c>
      <c r="AC12" s="70">
        <f>INDEX(fNs_pD[Total Issue],MATCH(CONCATENATE(Statemnt!AC$3,Statemnt!$E12,Statemnt!$F12),fNs_pD[Supp1],0))</f>
        <v>0</v>
      </c>
      <c r="AD12" s="70">
        <f>INDEX(fNs_pD[Total Issue],MATCH(CONCATENATE(Statemnt!AD$3,Statemnt!$E12,Statemnt!$F12),fNs_pD[Supp1],0))</f>
        <v>0</v>
      </c>
      <c r="AE12" s="70">
        <f>INDEX(fNs_pD[Total Issue],MATCH(CONCATENATE(Statemnt!AE$3,Statemnt!$E12,Statemnt!$F12),fNs_pD[Supp1],0))</f>
        <v>0</v>
      </c>
      <c r="AF12" s="70">
        <f>INDEX(fNs_pD[Total Issue],MATCH(CONCATENATE(Statemnt!AF$3,Statemnt!$E12,Statemnt!$F12),fNs_pD[Supp1],0))</f>
        <v>0</v>
      </c>
      <c r="AG12" s="70">
        <f>INDEX(fNs_pD[Total Issue],MATCH(CONCATENATE(Statemnt!AG$3,Statemnt!$E12,Statemnt!$F12),fNs_pD[Supp1],0))</f>
        <v>0</v>
      </c>
      <c r="AH12" s="70">
        <f>INDEX(fNs_pD[Total Issue],MATCH(CONCATENATE(Statemnt!AH$3,Statemnt!$E12,Statemnt!$F12),fNs_pD[Supp1],0))</f>
        <v>0</v>
      </c>
      <c r="AI12" s="70">
        <f>INDEX(fNs_pD[Total Issue],MATCH(CONCATENATE(Statemnt!AI$3,Statemnt!$E12,Statemnt!$F12),fNs_pD[Supp1],0))</f>
        <v>0</v>
      </c>
      <c r="AJ12" s="70">
        <f>INDEX(fNs_pD[Total Issue],MATCH(CONCATENATE(Statemnt!AJ$3,Statemnt!$E12,Statemnt!$F12),fNs_pD[Supp1],0))</f>
        <v>0</v>
      </c>
      <c r="AK12" s="73">
        <f t="shared" si="3"/>
        <v>0</v>
      </c>
      <c r="AL12" s="70">
        <f>INDEX(fNs_pD[Closing Stock],MATCH(CONCATENATE(Statemnt!AL$3,Statemnt!$E12,Statemnt!$F12),fNs_pD[Supp1],0))</f>
        <v>2</v>
      </c>
      <c r="AM12" s="70">
        <f>INDEX(fNs_pD[Closing Stock],MATCH(CONCATENATE(Statemnt!AM$3,Statemnt!$E12,Statemnt!$F12),fNs_pD[Supp1],0))</f>
        <v>0</v>
      </c>
      <c r="AN12" s="70">
        <f>INDEX(fNs_pD[Closing Stock],MATCH(CONCATENATE(Statemnt!AN$3,Statemnt!$E12,Statemnt!$F12),fNs_pD[Supp1],0))</f>
        <v>0</v>
      </c>
      <c r="AO12" s="70">
        <f>INDEX(fNs_pD[Closing Stock],MATCH(CONCATENATE(Statemnt!AO$3,Statemnt!$E12,Statemnt!$F12),fNs_pD[Supp1],0))</f>
        <v>0</v>
      </c>
      <c r="AP12" s="70">
        <f>INDEX(fNs_pD[Closing Stock],MATCH(CONCATENATE(Statemnt!AP$3,Statemnt!$E12,Statemnt!$F12),fNs_pD[Supp1],0))</f>
        <v>0</v>
      </c>
      <c r="AQ12" s="70">
        <f>INDEX(fNs_pD[Closing Stock],MATCH(CONCATENATE(Statemnt!AQ$3,Statemnt!$E12,Statemnt!$F12),fNs_pD[Supp1],0))</f>
        <v>0</v>
      </c>
      <c r="AR12" s="70">
        <f>INDEX(fNs_pD[Closing Stock],MATCH(CONCATENATE(Statemnt!AR$3,Statemnt!$E12,Statemnt!$F12),fNs_pD[Supp1],0))</f>
        <v>0</v>
      </c>
      <c r="AS12" s="70">
        <f>INDEX(fNs_pD[Closing Stock],MATCH(CONCATENATE(Statemnt!AS$3,Statemnt!$E12,Statemnt!$F12),fNs_pD[Supp1],0))</f>
        <v>0</v>
      </c>
      <c r="AT12" s="73">
        <f t="shared" si="4"/>
        <v>2</v>
      </c>
      <c r="AU12" s="70">
        <f>INDEX(fNs_pD[Stock in Transit],MATCH(CONCATENATE(Statemnt!AU$3,Statemnt!$E12,Statemnt!$F12),fNs_pD[Supp1],0))</f>
        <v>0</v>
      </c>
      <c r="AV12" s="70">
        <f>INDEX(fNs_pD[Stock in Transit],MATCH(CONCATENATE(Statemnt!AV$3,Statemnt!$E12,Statemnt!$F12),fNs_pD[Supp1],0))</f>
        <v>0</v>
      </c>
      <c r="AW12" s="70">
        <f>INDEX(fNs_pD[Stock in Transit],MATCH(CONCATENATE(Statemnt!AW$3,Statemnt!$E12,Statemnt!$F12),fNs_pD[Supp1],0))</f>
        <v>0</v>
      </c>
      <c r="AX12" s="70">
        <f>INDEX(fNs_pD[Stock in Transit],MATCH(CONCATENATE(Statemnt!AX$3,Statemnt!$E12,Statemnt!$F12),fNs_pD[Supp1],0))</f>
        <v>0</v>
      </c>
      <c r="AY12" s="70">
        <f>INDEX(fNs_pD[Stock in Transit],MATCH(CONCATENATE(Statemnt!AY$3,Statemnt!$E12,Statemnt!$F12),fNs_pD[Supp1],0))</f>
        <v>0</v>
      </c>
      <c r="AZ12" s="70">
        <f>INDEX(fNs_pD[Stock in Transit],MATCH(CONCATENATE(Statemnt!AZ$3,Statemnt!$E12,Statemnt!$F12),fNs_pD[Supp1],0))</f>
        <v>0</v>
      </c>
      <c r="BA12" s="70">
        <f>INDEX(fNs_pD[Stock in Transit],MATCH(CONCATENATE(Statemnt!BA$3,Statemnt!$E12,Statemnt!$F12),fNs_pD[Supp1],0))</f>
        <v>0</v>
      </c>
      <c r="BB12" s="70">
        <f>INDEX(fNs_pD[Stock in Transit],MATCH(CONCATENATE(Statemnt!BB$3,Statemnt!$E12,Statemnt!$F12),fNs_pD[Supp1],0))</f>
        <v>0</v>
      </c>
      <c r="BC12" s="73">
        <f t="shared" si="5"/>
        <v>0</v>
      </c>
    </row>
    <row r="13" spans="1:55" ht="12.75" customHeight="1" x14ac:dyDescent="0.2">
      <c r="A13" s="59" t="str">
        <f t="shared" si="6"/>
        <v>CITRO100</v>
      </c>
      <c r="B13" s="15" t="s">
        <v>60</v>
      </c>
      <c r="C13" s="334" t="s">
        <v>72</v>
      </c>
      <c r="D13" s="74" t="s">
        <v>35</v>
      </c>
      <c r="E13" s="9" t="s">
        <v>6</v>
      </c>
      <c r="F13" s="87">
        <v>100</v>
      </c>
      <c r="G13" s="9">
        <v>96</v>
      </c>
      <c r="H13" s="322">
        <f>IF(AND(K13=0,M13=0),0,(I13*F13 + I14*F14)/1000-M13+N13)</f>
        <v>1092</v>
      </c>
      <c r="I13" s="70">
        <v>9348.3630167194588</v>
      </c>
      <c r="J13" s="70">
        <f>IF($O$13=0,0, IF(($K$13+$M$13-$N$13) &lt;=0,0,($K$13+$M$13-$N$13)*P13/$O$13))</f>
        <v>9348.3630167194588</v>
      </c>
      <c r="K13" s="337">
        <v>1092</v>
      </c>
      <c r="L13" s="329">
        <f t="shared" si="7"/>
        <v>1036.6875</v>
      </c>
      <c r="M13" s="332"/>
      <c r="N13" s="322">
        <f>IFERROR(INDEX('Sample '!$J$5:$J$28,MATCH(Statemnt!E13,'Sample '!$D$5:$D$28,0)),0)</f>
        <v>101.4</v>
      </c>
      <c r="O13" s="324">
        <f>IF(P13&lt;=0,0,P13*$F13/1000)+IF(P14&lt;=0,0,P14*$F14/1000)</f>
        <v>935.28750000000002</v>
      </c>
      <c r="P13" s="9">
        <f t="shared" si="1"/>
        <v>8826.375</v>
      </c>
      <c r="Q13" s="70">
        <f t="shared" si="8"/>
        <v>8060</v>
      </c>
      <c r="R13" s="70">
        <f t="shared" si="9"/>
        <v>1775.5</v>
      </c>
      <c r="S13" s="70">
        <f>INDEX(fNs_pD[Excess Stk. Kol],MATCH(CONCATENATE("BNGL",Statemnt!$E13,Statemnt!$F13),fNs_pD[Supp1],0))</f>
        <v>0</v>
      </c>
      <c r="T13" s="70">
        <f>INDEX(fNs_pD[Final Forecast Qty],MATCH(CONCATENATE(Statemnt!T$3,Statemnt!$E13,Statemnt!$F13),fNs_pD[Supp1],0))</f>
        <v>4945</v>
      </c>
      <c r="U13" s="70">
        <f>INDEX(fNs_pD[Final Forecast Qty],MATCH(CONCATENATE(Statemnt!U$3,Statemnt!$E13,Statemnt!$F13),fNs_pD[Supp1],0))</f>
        <v>236.25</v>
      </c>
      <c r="V13" s="70">
        <f>INDEX(fNs_pD[Final Forecast Qty],MATCH(CONCATENATE(Statemnt!V$3,Statemnt!$E13,Statemnt!$F13),fNs_pD[Supp1],0))</f>
        <v>1612.5</v>
      </c>
      <c r="W13" s="70">
        <f>INDEX(fNs_pD[Final Forecast Qty],MATCH(CONCATENATE(Statemnt!W$3,Statemnt!$E13,Statemnt!$F13),fNs_pD[Supp1],0))</f>
        <v>1075</v>
      </c>
      <c r="X13" s="70">
        <f>INDEX(fNs_pD[Final Forecast Qty],MATCH(CONCATENATE(Statemnt!X$3,Statemnt!$E13,Statemnt!$F13),fNs_pD[Supp1],0))</f>
        <v>862</v>
      </c>
      <c r="Y13" s="70">
        <f>INDEX(fNs_pD[Final Forecast Qty],MATCH(CONCATENATE(Statemnt!Y$3,Statemnt!$E13,Statemnt!$F13),fNs_pD[Supp1],0))</f>
        <v>0</v>
      </c>
      <c r="Z13" s="70">
        <f>INDEX(fNs_pD[Final Forecast Qty],MATCH(CONCATENATE(Statemnt!Z$3,Statemnt!$E13,Statemnt!$F13),fNs_pD[Supp1],0))</f>
        <v>95.625</v>
      </c>
      <c r="AA13" s="70">
        <f>INDEX(fNs_pD[Final Forecast Qty],MATCH(CONCATENATE(Statemnt!AA$3,Statemnt!$E13,Statemnt!$F13),fNs_pD[Supp1],0))</f>
        <v>0</v>
      </c>
      <c r="AB13" s="73">
        <f t="shared" si="2"/>
        <v>8826.375</v>
      </c>
      <c r="AC13" s="70">
        <f>INDEX(fNs_pD[Total Issue],MATCH(CONCATENATE(Statemnt!AC$3,Statemnt!$E13,Statemnt!$F13),fNs_pD[Supp1],0))</f>
        <v>4210</v>
      </c>
      <c r="AD13" s="70">
        <f>INDEX(fNs_pD[Total Issue],MATCH(CONCATENATE(Statemnt!AD$3,Statemnt!$E13,Statemnt!$F13),fNs_pD[Supp1],0))</f>
        <v>236.25</v>
      </c>
      <c r="AE13" s="70">
        <f>INDEX(fNs_pD[Total Issue],MATCH(CONCATENATE(Statemnt!AE$3,Statemnt!$E13,Statemnt!$F13),fNs_pD[Supp1],0))</f>
        <v>1575</v>
      </c>
      <c r="AF13" s="70">
        <f>INDEX(fNs_pD[Total Issue],MATCH(CONCATENATE(Statemnt!AF$3,Statemnt!$E13,Statemnt!$F13),fNs_pD[Supp1],0))</f>
        <v>1050</v>
      </c>
      <c r="AG13" s="70">
        <f>INDEX(fNs_pD[Total Issue],MATCH(CONCATENATE(Statemnt!AG$3,Statemnt!$E13,Statemnt!$F13),fNs_pD[Supp1],0))</f>
        <v>910</v>
      </c>
      <c r="AH13" s="70">
        <f>INDEX(fNs_pD[Total Issue],MATCH(CONCATENATE(Statemnt!AH$3,Statemnt!$E13,Statemnt!$F13),fNs_pD[Supp1],0))</f>
        <v>0</v>
      </c>
      <c r="AI13" s="70">
        <f>INDEX(fNs_pD[Total Issue],MATCH(CONCATENATE(Statemnt!AI$3,Statemnt!$E13,Statemnt!$F13),fNs_pD[Supp1],0))</f>
        <v>78.75</v>
      </c>
      <c r="AJ13" s="70">
        <f>INDEX(fNs_pD[Total Issue],MATCH(CONCATENATE(Statemnt!AJ$3,Statemnt!$E13,Statemnt!$F13),fNs_pD[Supp1],0))</f>
        <v>0</v>
      </c>
      <c r="AK13" s="73">
        <f t="shared" si="3"/>
        <v>8060</v>
      </c>
      <c r="AL13" s="70">
        <f>INDEX(fNs_pD[Closing Stock],MATCH(CONCATENATE(Statemnt!AL$3,Statemnt!$E13,Statemnt!$F13),fNs_pD[Supp1],0))</f>
        <v>0</v>
      </c>
      <c r="AM13" s="70">
        <f>INDEX(fNs_pD[Closing Stock],MATCH(CONCATENATE(Statemnt!AM$3,Statemnt!$E13,Statemnt!$F13),fNs_pD[Supp1],0))</f>
        <v>0</v>
      </c>
      <c r="AN13" s="70">
        <f>INDEX(fNs_pD[Closing Stock],MATCH(CONCATENATE(Statemnt!AN$3,Statemnt!$E13,Statemnt!$F13),fNs_pD[Supp1],0))</f>
        <v>750</v>
      </c>
      <c r="AO13" s="70">
        <f>INDEX(fNs_pD[Closing Stock],MATCH(CONCATENATE(Statemnt!AO$3,Statemnt!$E13,Statemnt!$F13),fNs_pD[Supp1],0))</f>
        <v>500</v>
      </c>
      <c r="AP13" s="70">
        <f>INDEX(fNs_pD[Closing Stock],MATCH(CONCATENATE(Statemnt!AP$3,Statemnt!$E13,Statemnt!$F13),fNs_pD[Supp1],0))</f>
        <v>503</v>
      </c>
      <c r="AQ13" s="70">
        <f>INDEX(fNs_pD[Closing Stock],MATCH(CONCATENATE(Statemnt!AQ$3,Statemnt!$E13,Statemnt!$F13),fNs_pD[Supp1],0))</f>
        <v>0</v>
      </c>
      <c r="AR13" s="70">
        <f>INDEX(fNs_pD[Closing Stock],MATCH(CONCATENATE(Statemnt!AR$3,Statemnt!$E13,Statemnt!$F13),fNs_pD[Supp1],0))</f>
        <v>22.5</v>
      </c>
      <c r="AS13" s="70">
        <f>INDEX(fNs_pD[Closing Stock],MATCH(CONCATENATE(Statemnt!AS$3,Statemnt!$E13,Statemnt!$F13),fNs_pD[Supp1],0))</f>
        <v>0</v>
      </c>
      <c r="AT13" s="73">
        <f t="shared" si="4"/>
        <v>1775.5</v>
      </c>
      <c r="AU13" s="70">
        <f>INDEX(fNs_pD[Stock in Transit],MATCH(CONCATENATE(Statemnt!AU$3,Statemnt!$E13,Statemnt!$F13),fNs_pD[Supp1],0))</f>
        <v>0</v>
      </c>
      <c r="AV13" s="70">
        <f>INDEX(fNs_pD[Stock in Transit],MATCH(CONCATENATE(Statemnt!AV$3,Statemnt!$E13,Statemnt!$F13),fNs_pD[Supp1],0))</f>
        <v>0</v>
      </c>
      <c r="AW13" s="70">
        <f>INDEX(fNs_pD[Stock in Transit],MATCH(CONCATENATE(Statemnt!AW$3,Statemnt!$E13,Statemnt!$F13),fNs_pD[Supp1],0))</f>
        <v>0</v>
      </c>
      <c r="AX13" s="70">
        <f>INDEX(fNs_pD[Stock in Transit],MATCH(CONCATENATE(Statemnt!AX$3,Statemnt!$E13,Statemnt!$F13),fNs_pD[Supp1],0))</f>
        <v>0</v>
      </c>
      <c r="AY13" s="70">
        <f>INDEX(fNs_pD[Stock in Transit],MATCH(CONCATENATE(Statemnt!AY$3,Statemnt!$E13,Statemnt!$F13),fNs_pD[Supp1],0))</f>
        <v>0</v>
      </c>
      <c r="AZ13" s="70">
        <f>INDEX(fNs_pD[Stock in Transit],MATCH(CONCATENATE(Statemnt!AZ$3,Statemnt!$E13,Statemnt!$F13),fNs_pD[Supp1],0))</f>
        <v>0</v>
      </c>
      <c r="BA13" s="70">
        <f>INDEX(fNs_pD[Stock in Transit],MATCH(CONCATENATE(Statemnt!BA$3,Statemnt!$E13,Statemnt!$F13),fNs_pD[Supp1],0))</f>
        <v>0</v>
      </c>
      <c r="BB13" s="70">
        <f>INDEX(fNs_pD[Stock in Transit],MATCH(CONCATENATE(Statemnt!BB$3,Statemnt!$E13,Statemnt!$F13),fNs_pD[Supp1],0))</f>
        <v>0</v>
      </c>
      <c r="BC13" s="73">
        <f t="shared" si="5"/>
        <v>0</v>
      </c>
    </row>
    <row r="14" spans="1:55" ht="12.75" customHeight="1" x14ac:dyDescent="0.2">
      <c r="A14" s="59" t="str">
        <f t="shared" si="6"/>
        <v>CITRO450</v>
      </c>
      <c r="B14" s="15" t="s">
        <v>60</v>
      </c>
      <c r="C14" s="335"/>
      <c r="D14" s="74"/>
      <c r="E14" s="9" t="s">
        <v>6</v>
      </c>
      <c r="F14" s="87">
        <v>450</v>
      </c>
      <c r="G14" s="9">
        <v>20</v>
      </c>
      <c r="H14" s="323"/>
      <c r="I14" s="70">
        <v>123.91932961789823</v>
      </c>
      <c r="J14" s="70">
        <f>IF($O$13=0,0, IF(($K$13+$M$13-$N$13) &lt;=0,0,($K$13+$M$13-$N$13)*P14/$O$13))</f>
        <v>123.91932961789823</v>
      </c>
      <c r="K14" s="338"/>
      <c r="L14" s="330"/>
      <c r="M14" s="332"/>
      <c r="N14" s="323"/>
      <c r="O14" s="324"/>
      <c r="P14" s="9">
        <f t="shared" si="1"/>
        <v>117</v>
      </c>
      <c r="Q14" s="70">
        <f t="shared" si="8"/>
        <v>0</v>
      </c>
      <c r="R14" s="70">
        <f t="shared" si="9"/>
        <v>136</v>
      </c>
      <c r="S14" s="70">
        <f>INDEX(fNs_pD[Excess Stk. Kol],MATCH(CONCATENATE("BNGL",Statemnt!$E14,Statemnt!$F14),fNs_pD[Supp1],0))</f>
        <v>0</v>
      </c>
      <c r="T14" s="70">
        <f>INDEX(fNs_pD[Final Forecast Qty],MATCH(CONCATENATE(Statemnt!T$3,Statemnt!$E14,Statemnt!$F14),fNs_pD[Supp1],0))</f>
        <v>117</v>
      </c>
      <c r="U14" s="70">
        <f>INDEX(fNs_pD[Final Forecast Qty],MATCH(CONCATENATE(Statemnt!U$3,Statemnt!$E14,Statemnt!$F14),fNs_pD[Supp1],0))</f>
        <v>0</v>
      </c>
      <c r="V14" s="70">
        <f>INDEX(fNs_pD[Final Forecast Qty],MATCH(CONCATENATE(Statemnt!V$3,Statemnt!$E14,Statemnt!$F14),fNs_pD[Supp1],0))</f>
        <v>0</v>
      </c>
      <c r="W14" s="70">
        <f>INDEX(fNs_pD[Final Forecast Qty],MATCH(CONCATENATE(Statemnt!W$3,Statemnt!$E14,Statemnt!$F14),fNs_pD[Supp1],0))</f>
        <v>0</v>
      </c>
      <c r="X14" s="70">
        <f>INDEX(fNs_pD[Final Forecast Qty],MATCH(CONCATENATE(Statemnt!X$3,Statemnt!$E14,Statemnt!$F14),fNs_pD[Supp1],0))</f>
        <v>0</v>
      </c>
      <c r="Y14" s="70">
        <f>INDEX(fNs_pD[Final Forecast Qty],MATCH(CONCATENATE(Statemnt!Y$3,Statemnt!$E14,Statemnt!$F14),fNs_pD[Supp1],0))</f>
        <v>0</v>
      </c>
      <c r="Z14" s="70">
        <f>INDEX(fNs_pD[Final Forecast Qty],MATCH(CONCATENATE(Statemnt!Z$3,Statemnt!$E14,Statemnt!$F14),fNs_pD[Supp1],0))</f>
        <v>0</v>
      </c>
      <c r="AA14" s="70">
        <f>INDEX(fNs_pD[Final Forecast Qty],MATCH(CONCATENATE(Statemnt!AA$3,Statemnt!$E14,Statemnt!$F14),fNs_pD[Supp1],0))</f>
        <v>0</v>
      </c>
      <c r="AB14" s="73">
        <f t="shared" si="2"/>
        <v>117</v>
      </c>
      <c r="AC14" s="70">
        <f>INDEX(fNs_pD[Total Issue],MATCH(CONCATENATE(Statemnt!AC$3,Statemnt!$E14,Statemnt!$F14),fNs_pD[Supp1],0))</f>
        <v>0</v>
      </c>
      <c r="AD14" s="70">
        <f>INDEX(fNs_pD[Total Issue],MATCH(CONCATENATE(Statemnt!AD$3,Statemnt!$E14,Statemnt!$F14),fNs_pD[Supp1],0))</f>
        <v>0</v>
      </c>
      <c r="AE14" s="70">
        <f>INDEX(fNs_pD[Total Issue],MATCH(CONCATENATE(Statemnt!AE$3,Statemnt!$E14,Statemnt!$F14),fNs_pD[Supp1],0))</f>
        <v>0</v>
      </c>
      <c r="AF14" s="70">
        <f>INDEX(fNs_pD[Total Issue],MATCH(CONCATENATE(Statemnt!AF$3,Statemnt!$E14,Statemnt!$F14),fNs_pD[Supp1],0))</f>
        <v>0</v>
      </c>
      <c r="AG14" s="70">
        <f>INDEX(fNs_pD[Total Issue],MATCH(CONCATENATE(Statemnt!AG$3,Statemnt!$E14,Statemnt!$F14),fNs_pD[Supp1],0))</f>
        <v>0</v>
      </c>
      <c r="AH14" s="70">
        <f>INDEX(fNs_pD[Total Issue],MATCH(CONCATENATE(Statemnt!AH$3,Statemnt!$E14,Statemnt!$F14),fNs_pD[Supp1],0))</f>
        <v>0</v>
      </c>
      <c r="AI14" s="70">
        <f>INDEX(fNs_pD[Total Issue],MATCH(CONCATENATE(Statemnt!AI$3,Statemnt!$E14,Statemnt!$F14),fNs_pD[Supp1],0))</f>
        <v>0</v>
      </c>
      <c r="AJ14" s="70">
        <f>INDEX(fNs_pD[Total Issue],MATCH(CONCATENATE(Statemnt!AJ$3,Statemnt!$E14,Statemnt!$F14),fNs_pD[Supp1],0))</f>
        <v>0</v>
      </c>
      <c r="AK14" s="73">
        <f t="shared" si="3"/>
        <v>0</v>
      </c>
      <c r="AL14" s="70">
        <f>INDEX(fNs_pD[Closing Stock],MATCH(CONCATENATE(Statemnt!AL$3,Statemnt!$E14,Statemnt!$F14),fNs_pD[Supp1],0))</f>
        <v>136</v>
      </c>
      <c r="AM14" s="70">
        <f>INDEX(fNs_pD[Closing Stock],MATCH(CONCATENATE(Statemnt!AM$3,Statemnt!$E14,Statemnt!$F14),fNs_pD[Supp1],0))</f>
        <v>0</v>
      </c>
      <c r="AN14" s="70">
        <f>INDEX(fNs_pD[Closing Stock],MATCH(CONCATENATE(Statemnt!AN$3,Statemnt!$E14,Statemnt!$F14),fNs_pD[Supp1],0))</f>
        <v>0</v>
      </c>
      <c r="AO14" s="70">
        <f>INDEX(fNs_pD[Closing Stock],MATCH(CONCATENATE(Statemnt!AO$3,Statemnt!$E14,Statemnt!$F14),fNs_pD[Supp1],0))</f>
        <v>0</v>
      </c>
      <c r="AP14" s="70">
        <f>INDEX(fNs_pD[Closing Stock],MATCH(CONCATENATE(Statemnt!AP$3,Statemnt!$E14,Statemnt!$F14),fNs_pD[Supp1],0))</f>
        <v>0</v>
      </c>
      <c r="AQ14" s="70">
        <f>INDEX(fNs_pD[Closing Stock],MATCH(CONCATENATE(Statemnt!AQ$3,Statemnt!$E14,Statemnt!$F14),fNs_pD[Supp1],0))</f>
        <v>0</v>
      </c>
      <c r="AR14" s="70">
        <f>INDEX(fNs_pD[Closing Stock],MATCH(CONCATENATE(Statemnt!AR$3,Statemnt!$E14,Statemnt!$F14),fNs_pD[Supp1],0))</f>
        <v>0</v>
      </c>
      <c r="AS14" s="70">
        <f>INDEX(fNs_pD[Closing Stock],MATCH(CONCATENATE(Statemnt!AS$3,Statemnt!$E14,Statemnt!$F14),fNs_pD[Supp1],0))</f>
        <v>0</v>
      </c>
      <c r="AT14" s="73">
        <f t="shared" si="4"/>
        <v>136</v>
      </c>
      <c r="AU14" s="70">
        <f>INDEX(fNs_pD[Stock in Transit],MATCH(CONCATENATE(Statemnt!AU$3,Statemnt!$E14,Statemnt!$F14),fNs_pD[Supp1],0))</f>
        <v>0</v>
      </c>
      <c r="AV14" s="70">
        <f>INDEX(fNs_pD[Stock in Transit],MATCH(CONCATENATE(Statemnt!AV$3,Statemnt!$E14,Statemnt!$F14),fNs_pD[Supp1],0))</f>
        <v>0</v>
      </c>
      <c r="AW14" s="70">
        <f>INDEX(fNs_pD[Stock in Transit],MATCH(CONCATENATE(Statemnt!AW$3,Statemnt!$E14,Statemnt!$F14),fNs_pD[Supp1],0))</f>
        <v>0</v>
      </c>
      <c r="AX14" s="70">
        <f>INDEX(fNs_pD[Stock in Transit],MATCH(CONCATENATE(Statemnt!AX$3,Statemnt!$E14,Statemnt!$F14),fNs_pD[Supp1],0))</f>
        <v>0</v>
      </c>
      <c r="AY14" s="70">
        <f>INDEX(fNs_pD[Stock in Transit],MATCH(CONCATENATE(Statemnt!AY$3,Statemnt!$E14,Statemnt!$F14),fNs_pD[Supp1],0))</f>
        <v>0</v>
      </c>
      <c r="AZ14" s="70">
        <f>INDEX(fNs_pD[Stock in Transit],MATCH(CONCATENATE(Statemnt!AZ$3,Statemnt!$E14,Statemnt!$F14),fNs_pD[Supp1],0))</f>
        <v>0</v>
      </c>
      <c r="BA14" s="70">
        <f>INDEX(fNs_pD[Stock in Transit],MATCH(CONCATENATE(Statemnt!BA$3,Statemnt!$E14,Statemnt!$F14),fNs_pD[Supp1],0))</f>
        <v>0</v>
      </c>
      <c r="BB14" s="70">
        <f>INDEX(fNs_pD[Stock in Transit],MATCH(CONCATENATE(Statemnt!BB$3,Statemnt!$E14,Statemnt!$F14),fNs_pD[Supp1],0))</f>
        <v>0</v>
      </c>
      <c r="BC14" s="73">
        <f t="shared" si="5"/>
        <v>0</v>
      </c>
    </row>
    <row r="15" spans="1:55" ht="15" x14ac:dyDescent="0.2">
      <c r="A15" s="59" t="str">
        <f t="shared" si="6"/>
        <v>GROW-LY200</v>
      </c>
      <c r="B15" s="15" t="s">
        <v>60</v>
      </c>
      <c r="C15" s="15" t="s">
        <v>72</v>
      </c>
      <c r="D15" s="74" t="s">
        <v>34</v>
      </c>
      <c r="E15" s="9" t="s">
        <v>55</v>
      </c>
      <c r="F15" s="87">
        <v>200</v>
      </c>
      <c r="G15" s="9">
        <v>50</v>
      </c>
      <c r="H15" s="140">
        <f>IF(AND(K15=0,M15=0),0,(I15*F15)/1000-M15+N15)</f>
        <v>4000</v>
      </c>
      <c r="I15" s="70">
        <v>18109</v>
      </c>
      <c r="J15" s="70">
        <f>IF($O$15=0,0, IF(($K$15+$M$15-$N$15) &lt;=0,0,($K$15+$M$15-$N$15)*P15/$O$15))</f>
        <v>18109</v>
      </c>
      <c r="K15" s="203">
        <v>4000</v>
      </c>
      <c r="L15" s="192">
        <f t="shared" si="7"/>
        <v>3951.95</v>
      </c>
      <c r="M15" s="72"/>
      <c r="N15" s="307">
        <f>IFERROR(INDEX('Sample '!$J$5:$J$28,MATCH(Statemnt!E15,'Sample '!$D$5:$D$28,0)),0)</f>
        <v>378.2</v>
      </c>
      <c r="O15" s="141">
        <f>IF(P15&lt;=0,0,P15*$F15/1000)</f>
        <v>3573.75</v>
      </c>
      <c r="P15" s="9">
        <f t="shared" si="1"/>
        <v>17868.75</v>
      </c>
      <c r="Q15" s="70">
        <f t="shared" si="8"/>
        <v>12172.5</v>
      </c>
      <c r="R15" s="70">
        <f t="shared" si="9"/>
        <v>4526</v>
      </c>
      <c r="S15" s="70">
        <f>INDEX(fNs_pD[Excess Stk. Kol],MATCH(CONCATENATE("BNGL",Statemnt!$E15,Statemnt!$F15),fNs_pD[Supp1],0))</f>
        <v>0</v>
      </c>
      <c r="T15" s="70">
        <f>INDEX(fNs_pD[Final Forecast Qty],MATCH(CONCATENATE(Statemnt!T$3,Statemnt!$E15,Statemnt!$F15),fNs_pD[Supp1],0))</f>
        <v>11203</v>
      </c>
      <c r="U15" s="70">
        <f>INDEX(fNs_pD[Final Forecast Qty],MATCH(CONCATENATE(Statemnt!U$3,Statemnt!$E15,Statemnt!$F15),fNs_pD[Supp1],0))</f>
        <v>2076</v>
      </c>
      <c r="V15" s="70">
        <f>INDEX(fNs_pD[Final Forecast Qty],MATCH(CONCATENATE(Statemnt!V$3,Statemnt!$E15,Statemnt!$F15),fNs_pD[Supp1],0))</f>
        <v>2000</v>
      </c>
      <c r="W15" s="70">
        <f>INDEX(fNs_pD[Final Forecast Qty],MATCH(CONCATENATE(Statemnt!W$3,Statemnt!$E15,Statemnt!$F15),fNs_pD[Supp1],0))</f>
        <v>575</v>
      </c>
      <c r="X15" s="70">
        <f>INDEX(fNs_pD[Final Forecast Qty],MATCH(CONCATENATE(Statemnt!X$3,Statemnt!$E15,Statemnt!$F15),fNs_pD[Supp1],0))</f>
        <v>1990</v>
      </c>
      <c r="Y15" s="70">
        <f>INDEX(fNs_pD[Final Forecast Qty],MATCH(CONCATENATE(Statemnt!Y$3,Statemnt!$E15,Statemnt!$F15),fNs_pD[Supp1],0))</f>
        <v>0</v>
      </c>
      <c r="Z15" s="70">
        <f>INDEX(fNs_pD[Final Forecast Qty],MATCH(CONCATENATE(Statemnt!Z$3,Statemnt!$E15,Statemnt!$F15),fNs_pD[Supp1],0))</f>
        <v>24.75</v>
      </c>
      <c r="AA15" s="70">
        <f>INDEX(fNs_pD[Final Forecast Qty],MATCH(CONCATENATE(Statemnt!AA$3,Statemnt!$E15,Statemnt!$F15),fNs_pD[Supp1],0))</f>
        <v>0</v>
      </c>
      <c r="AB15" s="73">
        <f t="shared" si="2"/>
        <v>17868.75</v>
      </c>
      <c r="AC15" s="70">
        <f>INDEX(fNs_pD[Total Issue],MATCH(CONCATENATE(Statemnt!AC$3,Statemnt!$E15,Statemnt!$F15),fNs_pD[Supp1],0))</f>
        <v>8120</v>
      </c>
      <c r="AD15" s="70">
        <f>INDEX(fNs_pD[Total Issue],MATCH(CONCATENATE(Statemnt!AD$3,Statemnt!$E15,Statemnt!$F15),fNs_pD[Supp1],0))</f>
        <v>1300</v>
      </c>
      <c r="AE15" s="70">
        <f>INDEX(fNs_pD[Total Issue],MATCH(CONCATENATE(Statemnt!AE$3,Statemnt!$E15,Statemnt!$F15),fNs_pD[Supp1],0))</f>
        <v>1000</v>
      </c>
      <c r="AF15" s="70">
        <f>INDEX(fNs_pD[Total Issue],MATCH(CONCATENATE(Statemnt!AF$3,Statemnt!$E15,Statemnt!$F15),fNs_pD[Supp1],0))</f>
        <v>250</v>
      </c>
      <c r="AG15" s="70">
        <f>INDEX(fNs_pD[Total Issue],MATCH(CONCATENATE(Statemnt!AG$3,Statemnt!$E15,Statemnt!$F15),fNs_pD[Supp1],0))</f>
        <v>1450</v>
      </c>
      <c r="AH15" s="70">
        <f>INDEX(fNs_pD[Total Issue],MATCH(CONCATENATE(Statemnt!AH$3,Statemnt!$E15,Statemnt!$F15),fNs_pD[Supp1],0))</f>
        <v>0</v>
      </c>
      <c r="AI15" s="70">
        <f>INDEX(fNs_pD[Total Issue],MATCH(CONCATENATE(Statemnt!AI$3,Statemnt!$E15,Statemnt!$F15),fNs_pD[Supp1],0))</f>
        <v>52.5</v>
      </c>
      <c r="AJ15" s="70">
        <f>INDEX(fNs_pD[Total Issue],MATCH(CONCATENATE(Statemnt!AJ$3,Statemnt!$E15,Statemnt!$F15),fNs_pD[Supp1],0))</f>
        <v>0</v>
      </c>
      <c r="AK15" s="73">
        <f t="shared" si="3"/>
        <v>12172.5</v>
      </c>
      <c r="AL15" s="70">
        <f>INDEX(fNs_pD[Closing Stock],MATCH(CONCATENATE(Statemnt!AL$3,Statemnt!$E15,Statemnt!$F15),fNs_pD[Supp1],0))</f>
        <v>3598</v>
      </c>
      <c r="AM15" s="70">
        <f>INDEX(fNs_pD[Closing Stock],MATCH(CONCATENATE(Statemnt!AM$3,Statemnt!$E15,Statemnt!$F15),fNs_pD[Supp1],0))</f>
        <v>0</v>
      </c>
      <c r="AN15" s="70">
        <f>INDEX(fNs_pD[Closing Stock],MATCH(CONCATENATE(Statemnt!AN$3,Statemnt!$E15,Statemnt!$F15),fNs_pD[Supp1],0))</f>
        <v>509</v>
      </c>
      <c r="AO15" s="70">
        <f>INDEX(fNs_pD[Closing Stock],MATCH(CONCATENATE(Statemnt!AO$3,Statemnt!$E15,Statemnt!$F15),fNs_pD[Supp1],0))</f>
        <v>125</v>
      </c>
      <c r="AP15" s="70">
        <f>INDEX(fNs_pD[Closing Stock],MATCH(CONCATENATE(Statemnt!AP$3,Statemnt!$E15,Statemnt!$F15),fNs_pD[Supp1],0))</f>
        <v>240</v>
      </c>
      <c r="AQ15" s="70">
        <f>INDEX(fNs_pD[Closing Stock],MATCH(CONCATENATE(Statemnt!AQ$3,Statemnt!$E15,Statemnt!$F15),fNs_pD[Supp1],0))</f>
        <v>0</v>
      </c>
      <c r="AR15" s="70">
        <f>INDEX(fNs_pD[Closing Stock],MATCH(CONCATENATE(Statemnt!AR$3,Statemnt!$E15,Statemnt!$F15),fNs_pD[Supp1],0))</f>
        <v>54</v>
      </c>
      <c r="AS15" s="70">
        <f>INDEX(fNs_pD[Closing Stock],MATCH(CONCATENATE(Statemnt!AS$3,Statemnt!$E15,Statemnt!$F15),fNs_pD[Supp1],0))</f>
        <v>0</v>
      </c>
      <c r="AT15" s="73">
        <f t="shared" si="4"/>
        <v>4526</v>
      </c>
      <c r="AU15" s="70">
        <f>INDEX(fNs_pD[Stock in Transit],MATCH(CONCATENATE(Statemnt!AU$3,Statemnt!$E15,Statemnt!$F15),fNs_pD[Supp1],0))</f>
        <v>0</v>
      </c>
      <c r="AV15" s="70">
        <f>INDEX(fNs_pD[Stock in Transit],MATCH(CONCATENATE(Statemnt!AV$3,Statemnt!$E15,Statemnt!$F15),fNs_pD[Supp1],0))</f>
        <v>0</v>
      </c>
      <c r="AW15" s="70">
        <f>INDEX(fNs_pD[Stock in Transit],MATCH(CONCATENATE(Statemnt!AW$3,Statemnt!$E15,Statemnt!$F15),fNs_pD[Supp1],0))</f>
        <v>0</v>
      </c>
      <c r="AX15" s="70">
        <f>INDEX(fNs_pD[Stock in Transit],MATCH(CONCATENATE(Statemnt!AX$3,Statemnt!$E15,Statemnt!$F15),fNs_pD[Supp1],0))</f>
        <v>0</v>
      </c>
      <c r="AY15" s="70">
        <f>INDEX(fNs_pD[Stock in Transit],MATCH(CONCATENATE(Statemnt!AY$3,Statemnt!$E15,Statemnt!$F15),fNs_pD[Supp1],0))</f>
        <v>0</v>
      </c>
      <c r="AZ15" s="70">
        <f>INDEX(fNs_pD[Stock in Transit],MATCH(CONCATENATE(Statemnt!AZ$3,Statemnt!$E15,Statemnt!$F15),fNs_pD[Supp1],0))</f>
        <v>0</v>
      </c>
      <c r="BA15" s="70">
        <f>INDEX(fNs_pD[Stock in Transit],MATCH(CONCATENATE(Statemnt!BA$3,Statemnt!$E15,Statemnt!$F15),fNs_pD[Supp1],0))</f>
        <v>0</v>
      </c>
      <c r="BB15" s="70">
        <f>INDEX(fNs_pD[Stock in Transit],MATCH(CONCATENATE(Statemnt!BB$3,Statemnt!$E15,Statemnt!$F15),fNs_pD[Supp1],0))</f>
        <v>0</v>
      </c>
      <c r="BC15" s="73">
        <f t="shared" si="5"/>
        <v>0</v>
      </c>
    </row>
    <row r="16" spans="1:55" s="205" customFormat="1" ht="15.75" customHeight="1" x14ac:dyDescent="0.2">
      <c r="A16" s="59" t="str">
        <f t="shared" si="6"/>
        <v>GROW-LY SF200</v>
      </c>
      <c r="B16" s="200" t="s">
        <v>60</v>
      </c>
      <c r="C16" s="200"/>
      <c r="D16" s="201"/>
      <c r="E16" s="196" t="s">
        <v>87</v>
      </c>
      <c r="F16" s="202">
        <v>200</v>
      </c>
      <c r="G16" s="196">
        <v>50</v>
      </c>
      <c r="H16" s="197">
        <f>IF(AND(K16=0,M16=0),0,(I16*F16)/1000-M16+N16)</f>
        <v>0</v>
      </c>
      <c r="I16" s="70"/>
      <c r="J16" s="70">
        <f>IF($O$15=0,0, IF(($K$15+$M$15-$N$15) &lt;=0,0,($K$15+$M$15-$N$15)*P16/$O$15))</f>
        <v>0</v>
      </c>
      <c r="K16" s="203"/>
      <c r="L16" s="287">
        <f t="shared" si="7"/>
        <v>0</v>
      </c>
      <c r="M16" s="204"/>
      <c r="N16" s="307">
        <f>IFERROR(INDEX('Sample '!$J$5:$J$28,MATCH(Statemnt!E16,'Sample '!$D$5:$D$28,0)),0)</f>
        <v>0</v>
      </c>
      <c r="O16" s="219">
        <f>IF(P16&lt;=0,0,P16*$F16/1000)</f>
        <v>0</v>
      </c>
      <c r="P16" s="196">
        <f t="shared" si="1"/>
        <v>0</v>
      </c>
      <c r="Q16" s="198">
        <f t="shared" si="8"/>
        <v>0</v>
      </c>
      <c r="R16" s="198">
        <f t="shared" si="9"/>
        <v>0</v>
      </c>
      <c r="S16" s="198">
        <f>INDEX(fNs_pD[Excess Stk. Kol],MATCH(CONCATENATE("BNGL",Statemnt!$E16,Statemnt!$F16),fNs_pD[Supp1],0))</f>
        <v>0</v>
      </c>
      <c r="T16" s="198">
        <f>INDEX(fNs_pD[Final Forecast Qty],MATCH(CONCATENATE(Statemnt!T$3,Statemnt!$E16,Statemnt!$F16),fNs_pD[Supp1],0))</f>
        <v>0</v>
      </c>
      <c r="U16" s="198">
        <f>INDEX(fNs_pD[Final Forecast Qty],MATCH(CONCATENATE(Statemnt!U$3,Statemnt!$E16,Statemnt!$F16),fNs_pD[Supp1],0))</f>
        <v>0</v>
      </c>
      <c r="V16" s="198">
        <f>INDEX(fNs_pD[Final Forecast Qty],MATCH(CONCATENATE(Statemnt!V$3,Statemnt!$E16,Statemnt!$F16),fNs_pD[Supp1],0))</f>
        <v>0</v>
      </c>
      <c r="W16" s="198">
        <f>INDEX(fNs_pD[Final Forecast Qty],MATCH(CONCATENATE(Statemnt!W$3,Statemnt!$E16,Statemnt!$F16),fNs_pD[Supp1],0))</f>
        <v>0</v>
      </c>
      <c r="X16" s="198">
        <f>INDEX(fNs_pD[Final Forecast Qty],MATCH(CONCATENATE(Statemnt!X$3,Statemnt!$E16,Statemnt!$F16),fNs_pD[Supp1],0))</f>
        <v>0</v>
      </c>
      <c r="Y16" s="198">
        <f>INDEX(fNs_pD[Final Forecast Qty],MATCH(CONCATENATE(Statemnt!Y$3,Statemnt!$E16,Statemnt!$F16),fNs_pD[Supp1],0))</f>
        <v>0</v>
      </c>
      <c r="Z16" s="198">
        <f>INDEX(fNs_pD[Final Forecast Qty],MATCH(CONCATENATE(Statemnt!Z$3,Statemnt!$E16,Statemnt!$F16),fNs_pD[Supp1],0))</f>
        <v>0</v>
      </c>
      <c r="AA16" s="198">
        <f>INDEX(fNs_pD[Final Forecast Qty],MATCH(CONCATENATE(Statemnt!AA$3,Statemnt!$E16,Statemnt!$F16),fNs_pD[Supp1],0))</f>
        <v>0</v>
      </c>
      <c r="AB16" s="199">
        <f t="shared" si="2"/>
        <v>0</v>
      </c>
      <c r="AC16" s="198">
        <f>INDEX(fNs_pD[Total Issue],MATCH(CONCATENATE(Statemnt!AC$3,Statemnt!$E16,Statemnt!$F16),fNs_pD[Supp1],0))</f>
        <v>0</v>
      </c>
      <c r="AD16" s="198">
        <f>INDEX(fNs_pD[Total Issue],MATCH(CONCATENATE(Statemnt!AD$3,Statemnt!$E16,Statemnt!$F16),fNs_pD[Supp1],0))</f>
        <v>0</v>
      </c>
      <c r="AE16" s="198">
        <f>INDEX(fNs_pD[Total Issue],MATCH(CONCATENATE(Statemnt!AE$3,Statemnt!$E16,Statemnt!$F16),fNs_pD[Supp1],0))</f>
        <v>0</v>
      </c>
      <c r="AF16" s="198">
        <f>INDEX(fNs_pD[Total Issue],MATCH(CONCATENATE(Statemnt!AF$3,Statemnt!$E16,Statemnt!$F16),fNs_pD[Supp1],0))</f>
        <v>0</v>
      </c>
      <c r="AG16" s="198">
        <f>INDEX(fNs_pD[Total Issue],MATCH(CONCATENATE(Statemnt!AG$3,Statemnt!$E16,Statemnt!$F16),fNs_pD[Supp1],0))</f>
        <v>0</v>
      </c>
      <c r="AH16" s="198">
        <f>INDEX(fNs_pD[Total Issue],MATCH(CONCATENATE(Statemnt!AH$3,Statemnt!$E16,Statemnt!$F16),fNs_pD[Supp1],0))</f>
        <v>0</v>
      </c>
      <c r="AI16" s="198">
        <f>INDEX(fNs_pD[Total Issue],MATCH(CONCATENATE(Statemnt!AI$3,Statemnt!$E16,Statemnt!$F16),fNs_pD[Supp1],0))</f>
        <v>0</v>
      </c>
      <c r="AJ16" s="198">
        <f>INDEX(fNs_pD[Total Issue],MATCH(CONCATENATE(Statemnt!AJ$3,Statemnt!$E16,Statemnt!$F16),fNs_pD[Supp1],0))</f>
        <v>0</v>
      </c>
      <c r="AK16" s="199">
        <f t="shared" si="3"/>
        <v>0</v>
      </c>
      <c r="AL16" s="198">
        <f>INDEX(fNs_pD[Closing Stock],MATCH(CONCATENATE(Statemnt!AL$3,Statemnt!$E16,Statemnt!$F16),fNs_pD[Supp1],0))</f>
        <v>0</v>
      </c>
      <c r="AM16" s="198">
        <f>INDEX(fNs_pD[Closing Stock],MATCH(CONCATENATE(Statemnt!AM$3,Statemnt!$E16,Statemnt!$F16),fNs_pD[Supp1],0))</f>
        <v>0</v>
      </c>
      <c r="AN16" s="198">
        <f>INDEX(fNs_pD[Closing Stock],MATCH(CONCATENATE(Statemnt!AN$3,Statemnt!$E16,Statemnt!$F16),fNs_pD[Supp1],0))</f>
        <v>0</v>
      </c>
      <c r="AO16" s="198">
        <f>INDEX(fNs_pD[Closing Stock],MATCH(CONCATENATE(Statemnt!AO$3,Statemnt!$E16,Statemnt!$F16),fNs_pD[Supp1],0))</f>
        <v>0</v>
      </c>
      <c r="AP16" s="198">
        <f>INDEX(fNs_pD[Closing Stock],MATCH(CONCATENATE(Statemnt!AP$3,Statemnt!$E16,Statemnt!$F16),fNs_pD[Supp1],0))</f>
        <v>0</v>
      </c>
      <c r="AQ16" s="198">
        <f>INDEX(fNs_pD[Closing Stock],MATCH(CONCATENATE(Statemnt!AQ$3,Statemnt!$E16,Statemnt!$F16),fNs_pD[Supp1],0))</f>
        <v>0</v>
      </c>
      <c r="AR16" s="198">
        <f>INDEX(fNs_pD[Closing Stock],MATCH(CONCATENATE(Statemnt!AR$3,Statemnt!$E16,Statemnt!$F16),fNs_pD[Supp1],0))</f>
        <v>0</v>
      </c>
      <c r="AS16" s="198">
        <f>INDEX(fNs_pD[Closing Stock],MATCH(CONCATENATE(Statemnt!AS$3,Statemnt!$E16,Statemnt!$F16),fNs_pD[Supp1],0))</f>
        <v>0</v>
      </c>
      <c r="AT16" s="199">
        <f t="shared" si="4"/>
        <v>0</v>
      </c>
      <c r="AU16" s="198">
        <f>INDEX(fNs_pD[Stock in Transit],MATCH(CONCATENATE(Statemnt!AU$3,Statemnt!$E16,Statemnt!$F16),fNs_pD[Supp1],0))</f>
        <v>0</v>
      </c>
      <c r="AV16" s="198">
        <f>INDEX(fNs_pD[Stock in Transit],MATCH(CONCATENATE(Statemnt!AV$3,Statemnt!$E16,Statemnt!$F16),fNs_pD[Supp1],0))</f>
        <v>0</v>
      </c>
      <c r="AW16" s="198">
        <f>INDEX(fNs_pD[Stock in Transit],MATCH(CONCATENATE(Statemnt!AW$3,Statemnt!$E16,Statemnt!$F16),fNs_pD[Supp1],0))</f>
        <v>0</v>
      </c>
      <c r="AX16" s="198">
        <f>INDEX(fNs_pD[Stock in Transit],MATCH(CONCATENATE(Statemnt!AX$3,Statemnt!$E16,Statemnt!$F16),fNs_pD[Supp1],0))</f>
        <v>0</v>
      </c>
      <c r="AY16" s="198">
        <f>INDEX(fNs_pD[Stock in Transit],MATCH(CONCATENATE(Statemnt!AY$3,Statemnt!$E16,Statemnt!$F16),fNs_pD[Supp1],0))</f>
        <v>0</v>
      </c>
      <c r="AZ16" s="198">
        <f>INDEX(fNs_pD[Stock in Transit],MATCH(CONCATENATE(Statemnt!AZ$3,Statemnt!$E16,Statemnt!$F16),fNs_pD[Supp1],0))</f>
        <v>0</v>
      </c>
      <c r="BA16" s="198">
        <f>INDEX(fNs_pD[Stock in Transit],MATCH(CONCATENATE(Statemnt!BA$3,Statemnt!$E16,Statemnt!$F16),fNs_pD[Supp1],0))</f>
        <v>0</v>
      </c>
      <c r="BB16" s="198">
        <f>INDEX(fNs_pD[Stock in Transit],MATCH(CONCATENATE(Statemnt!BB$3,Statemnt!$E16,Statemnt!$F16),fNs_pD[Supp1],0))</f>
        <v>0</v>
      </c>
      <c r="BC16" s="199">
        <f t="shared" si="5"/>
        <v>0</v>
      </c>
    </row>
    <row r="17" spans="1:55" ht="15" x14ac:dyDescent="0.2">
      <c r="A17" s="59" t="str">
        <f t="shared" si="6"/>
        <v>HELMOPAR10</v>
      </c>
      <c r="B17" s="85" t="s">
        <v>60</v>
      </c>
      <c r="C17" s="15" t="s">
        <v>72</v>
      </c>
      <c r="D17" s="74" t="s">
        <v>34</v>
      </c>
      <c r="E17" s="102" t="s">
        <v>74</v>
      </c>
      <c r="F17" s="87">
        <v>10</v>
      </c>
      <c r="G17" s="9">
        <v>480</v>
      </c>
      <c r="H17" s="140">
        <f>IF(AND(K17=0,M17=0),0,(I17*F17)/1000-M17+N17)</f>
        <v>0</v>
      </c>
      <c r="I17" s="70"/>
      <c r="J17" s="70">
        <f>IF($O$17=0,0, IF(($K$17+$M$17-$N$17) &lt;=0,0,($K$17+$M$17-$N$17)*P17/$O$17))</f>
        <v>0</v>
      </c>
      <c r="K17" s="203"/>
      <c r="L17" s="288">
        <f t="shared" si="7"/>
        <v>19.324999999999999</v>
      </c>
      <c r="M17" s="72"/>
      <c r="N17" s="307">
        <f>IFERROR(INDEX('Sample '!$J$5:$J$28,MATCH(Statemnt!E17,'Sample '!$D$5:$D$28,0)),0)</f>
        <v>0</v>
      </c>
      <c r="O17" s="141">
        <f>IF(P17&lt;=0,0,P17*$F17/1000)</f>
        <v>19.324999999999999</v>
      </c>
      <c r="P17" s="9">
        <f t="shared" si="1"/>
        <v>1932.5</v>
      </c>
      <c r="Q17" s="70">
        <f t="shared" si="8"/>
        <v>3570</v>
      </c>
      <c r="R17" s="70">
        <f t="shared" si="9"/>
        <v>1915</v>
      </c>
      <c r="S17" s="70">
        <f>INDEX(fNs_pD[Excess Stk. Kol],MATCH(CONCATENATE("BNGL",Statemnt!$E17,Statemnt!$F17),fNs_pD[Supp1],0))</f>
        <v>0</v>
      </c>
      <c r="T17" s="70">
        <f>INDEX(fNs_pD[Final Forecast Qty],MATCH(CONCATENATE(Statemnt!T$3,Statemnt!$E17,Statemnt!$F17),fNs_pD[Supp1],0))</f>
        <v>1880</v>
      </c>
      <c r="U17" s="70">
        <f>INDEX(fNs_pD[Final Forecast Qty],MATCH(CONCATENATE(Statemnt!U$3,Statemnt!$E17,Statemnt!$F17),fNs_pD[Supp1],0))</f>
        <v>52.5</v>
      </c>
      <c r="V17" s="70">
        <f>INDEX(fNs_pD[Final Forecast Qty],MATCH(CONCATENATE(Statemnt!V$3,Statemnt!$E17,Statemnt!$F17),fNs_pD[Supp1],0))</f>
        <v>0</v>
      </c>
      <c r="W17" s="70">
        <f>INDEX(fNs_pD[Final Forecast Qty],MATCH(CONCATENATE(Statemnt!W$3,Statemnt!$E17,Statemnt!$F17),fNs_pD[Supp1],0))</f>
        <v>0</v>
      </c>
      <c r="X17" s="70">
        <f>INDEX(fNs_pD[Final Forecast Qty],MATCH(CONCATENATE(Statemnt!X$3,Statemnt!$E17,Statemnt!$F17),fNs_pD[Supp1],0))</f>
        <v>0</v>
      </c>
      <c r="Y17" s="70">
        <f>INDEX(fNs_pD[Final Forecast Qty],MATCH(CONCATENATE(Statemnt!Y$3,Statemnt!$E17,Statemnt!$F17),fNs_pD[Supp1],0))</f>
        <v>0</v>
      </c>
      <c r="Z17" s="70">
        <f>INDEX(fNs_pD[Final Forecast Qty],MATCH(CONCATENATE(Statemnt!Z$3,Statemnt!$E17,Statemnt!$F17),fNs_pD[Supp1],0))</f>
        <v>0</v>
      </c>
      <c r="AA17" s="70">
        <f>INDEX(fNs_pD[Final Forecast Qty],MATCH(CONCATENATE(Statemnt!AA$3,Statemnt!$E17,Statemnt!$F17),fNs_pD[Supp1],0))</f>
        <v>0</v>
      </c>
      <c r="AB17" s="73">
        <f t="shared" si="2"/>
        <v>1932.5</v>
      </c>
      <c r="AC17" s="70">
        <f>INDEX(fNs_pD[Total Issue],MATCH(CONCATENATE(Statemnt!AC$3,Statemnt!$E17,Statemnt!$F17),fNs_pD[Supp1],0))</f>
        <v>3517.5</v>
      </c>
      <c r="AD17" s="70">
        <f>INDEX(fNs_pD[Total Issue],MATCH(CONCATENATE(Statemnt!AD$3,Statemnt!$E17,Statemnt!$F17),fNs_pD[Supp1],0))</f>
        <v>52.5</v>
      </c>
      <c r="AE17" s="70">
        <f>INDEX(fNs_pD[Total Issue],MATCH(CONCATENATE(Statemnt!AE$3,Statemnt!$E17,Statemnt!$F17),fNs_pD[Supp1],0))</f>
        <v>0</v>
      </c>
      <c r="AF17" s="70">
        <f>INDEX(fNs_pD[Total Issue],MATCH(CONCATENATE(Statemnt!AF$3,Statemnt!$E17,Statemnt!$F17),fNs_pD[Supp1],0))</f>
        <v>0</v>
      </c>
      <c r="AG17" s="70">
        <f>INDEX(fNs_pD[Total Issue],MATCH(CONCATENATE(Statemnt!AG$3,Statemnt!$E17,Statemnt!$F17),fNs_pD[Supp1],0))</f>
        <v>0</v>
      </c>
      <c r="AH17" s="70">
        <f>INDEX(fNs_pD[Total Issue],MATCH(CONCATENATE(Statemnt!AH$3,Statemnt!$E17,Statemnt!$F17),fNs_pD[Supp1],0))</f>
        <v>0</v>
      </c>
      <c r="AI17" s="70">
        <f>INDEX(fNs_pD[Total Issue],MATCH(CONCATENATE(Statemnt!AI$3,Statemnt!$E17,Statemnt!$F17),fNs_pD[Supp1],0))</f>
        <v>0</v>
      </c>
      <c r="AJ17" s="70">
        <f>INDEX(fNs_pD[Total Issue],MATCH(CONCATENATE(Statemnt!AJ$3,Statemnt!$E17,Statemnt!$F17),fNs_pD[Supp1],0))</f>
        <v>0</v>
      </c>
      <c r="AK17" s="73">
        <f t="shared" si="3"/>
        <v>3570</v>
      </c>
      <c r="AL17" s="70">
        <f>INDEX(fNs_pD[Closing Stock],MATCH(CONCATENATE(Statemnt!AL$3,Statemnt!$E17,Statemnt!$F17),fNs_pD[Supp1],0))</f>
        <v>1909</v>
      </c>
      <c r="AM17" s="70">
        <f>INDEX(fNs_pD[Closing Stock],MATCH(CONCATENATE(Statemnt!AM$3,Statemnt!$E17,Statemnt!$F17),fNs_pD[Supp1],0))</f>
        <v>0</v>
      </c>
      <c r="AN17" s="70">
        <f>INDEX(fNs_pD[Closing Stock],MATCH(CONCATENATE(Statemnt!AN$3,Statemnt!$E17,Statemnt!$F17),fNs_pD[Supp1],0))</f>
        <v>0</v>
      </c>
      <c r="AO17" s="70">
        <f>INDEX(fNs_pD[Closing Stock],MATCH(CONCATENATE(Statemnt!AO$3,Statemnt!$E17,Statemnt!$F17),fNs_pD[Supp1],0))</f>
        <v>0</v>
      </c>
      <c r="AP17" s="70">
        <f>INDEX(fNs_pD[Closing Stock],MATCH(CONCATENATE(Statemnt!AP$3,Statemnt!$E17,Statemnt!$F17),fNs_pD[Supp1],0))</f>
        <v>0</v>
      </c>
      <c r="AQ17" s="70">
        <f>INDEX(fNs_pD[Closing Stock],MATCH(CONCATENATE(Statemnt!AQ$3,Statemnt!$E17,Statemnt!$F17),fNs_pD[Supp1],0))</f>
        <v>0</v>
      </c>
      <c r="AR17" s="70">
        <f>INDEX(fNs_pD[Closing Stock],MATCH(CONCATENATE(Statemnt!AR$3,Statemnt!$E17,Statemnt!$F17),fNs_pD[Supp1],0))</f>
        <v>6</v>
      </c>
      <c r="AS17" s="70">
        <f>INDEX(fNs_pD[Closing Stock],MATCH(CONCATENATE(Statemnt!AS$3,Statemnt!$E17,Statemnt!$F17),fNs_pD[Supp1],0))</f>
        <v>0</v>
      </c>
      <c r="AT17" s="73">
        <f t="shared" si="4"/>
        <v>1915</v>
      </c>
      <c r="AU17" s="70">
        <f>INDEX(fNs_pD[Stock in Transit],MATCH(CONCATENATE(Statemnt!AU$3,Statemnt!$E17,Statemnt!$F17),fNs_pD[Supp1],0))</f>
        <v>0</v>
      </c>
      <c r="AV17" s="70">
        <f>INDEX(fNs_pD[Stock in Transit],MATCH(CONCATENATE(Statemnt!AV$3,Statemnt!$E17,Statemnt!$F17),fNs_pD[Supp1],0))</f>
        <v>0</v>
      </c>
      <c r="AW17" s="70">
        <f>INDEX(fNs_pD[Stock in Transit],MATCH(CONCATENATE(Statemnt!AW$3,Statemnt!$E17,Statemnt!$F17),fNs_pD[Supp1],0))</f>
        <v>0</v>
      </c>
      <c r="AX17" s="70">
        <f>INDEX(fNs_pD[Stock in Transit],MATCH(CONCATENATE(Statemnt!AX$3,Statemnt!$E17,Statemnt!$F17),fNs_pD[Supp1],0))</f>
        <v>0</v>
      </c>
      <c r="AY17" s="70">
        <f>INDEX(fNs_pD[Stock in Transit],MATCH(CONCATENATE(Statemnt!AY$3,Statemnt!$E17,Statemnt!$F17),fNs_pD[Supp1],0))</f>
        <v>0</v>
      </c>
      <c r="AZ17" s="70">
        <f>INDEX(fNs_pD[Stock in Transit],MATCH(CONCATENATE(Statemnt!AZ$3,Statemnt!$E17,Statemnt!$F17),fNs_pD[Supp1],0))</f>
        <v>0</v>
      </c>
      <c r="BA17" s="70">
        <f>INDEX(fNs_pD[Stock in Transit],MATCH(CONCATENATE(Statemnt!BA$3,Statemnt!$E17,Statemnt!$F17),fNs_pD[Supp1],0))</f>
        <v>0</v>
      </c>
      <c r="BB17" s="70">
        <f>INDEX(fNs_pD[Stock in Transit],MATCH(CONCATENATE(Statemnt!BB$3,Statemnt!$E17,Statemnt!$F17),fNs_pD[Supp1],0))</f>
        <v>0</v>
      </c>
      <c r="BC17" s="73">
        <f t="shared" si="5"/>
        <v>0</v>
      </c>
    </row>
    <row r="18" spans="1:55" ht="12.75" customHeight="1" x14ac:dyDescent="0.2">
      <c r="A18" s="59" t="str">
        <f t="shared" si="6"/>
        <v>HEPALINE100</v>
      </c>
      <c r="B18" s="15" t="s">
        <v>60</v>
      </c>
      <c r="C18" s="334" t="s">
        <v>72</v>
      </c>
      <c r="D18" s="74"/>
      <c r="E18" s="9" t="s">
        <v>7</v>
      </c>
      <c r="F18" s="87">
        <v>100</v>
      </c>
      <c r="G18" s="9">
        <v>96</v>
      </c>
      <c r="H18" s="339">
        <f>IF(AND(K18=0,M18=0),0,(I18*F18+I19*F19)/1000-M18+N18)</f>
        <v>0</v>
      </c>
      <c r="I18" s="70"/>
      <c r="J18" s="70">
        <f>IF($O$18=0,0, IF(($K$18+$M$18-$N$18) &lt;=0,0,($K$18+$M$18-$N$18)*P18/$O$18))</f>
        <v>0</v>
      </c>
      <c r="K18" s="337"/>
      <c r="L18" s="329">
        <f t="shared" si="7"/>
        <v>0</v>
      </c>
      <c r="M18" s="333"/>
      <c r="N18" s="322">
        <f>IFERROR(INDEX('Sample '!$J$5:$J$28,MATCH(Statemnt!E18,'Sample '!$D$5:$D$28,0)),0)</f>
        <v>0</v>
      </c>
      <c r="O18" s="324">
        <f>IF(P18&lt;=0,0,P18*$F18/1000)+IF(P19&lt;=0,0,P19*$F19/1000)</f>
        <v>0</v>
      </c>
      <c r="P18" s="9">
        <f t="shared" si="1"/>
        <v>0</v>
      </c>
      <c r="Q18" s="70">
        <f t="shared" si="8"/>
        <v>0</v>
      </c>
      <c r="R18" s="70">
        <f t="shared" si="9"/>
        <v>0</v>
      </c>
      <c r="S18" s="70">
        <f>INDEX(fNs_pD[Excess Stk. Kol],MATCH(CONCATENATE("BNGL",Statemnt!$E18,Statemnt!$F18),fNs_pD[Supp1],0))</f>
        <v>0</v>
      </c>
      <c r="T18" s="70">
        <f>INDEX(fNs_pD[Final Forecast Qty],MATCH(CONCATENATE(Statemnt!T$3,Statemnt!$E18,Statemnt!$F18),fNs_pD[Supp1],0))</f>
        <v>0</v>
      </c>
      <c r="U18" s="70">
        <f>INDEX(fNs_pD[Final Forecast Qty],MATCH(CONCATENATE(Statemnt!U$3,Statemnt!$E18,Statemnt!$F18),fNs_pD[Supp1],0))</f>
        <v>0</v>
      </c>
      <c r="V18" s="70">
        <f>INDEX(fNs_pD[Final Forecast Qty],MATCH(CONCATENATE(Statemnt!V$3,Statemnt!$E18,Statemnt!$F18),fNs_pD[Supp1],0))</f>
        <v>0</v>
      </c>
      <c r="W18" s="70">
        <f>INDEX(fNs_pD[Final Forecast Qty],MATCH(CONCATENATE(Statemnt!W$3,Statemnt!$E18,Statemnt!$F18),fNs_pD[Supp1],0))</f>
        <v>0</v>
      </c>
      <c r="X18" s="70">
        <f>INDEX(fNs_pD[Final Forecast Qty],MATCH(CONCATENATE(Statemnt!X$3,Statemnt!$E18,Statemnt!$F18),fNs_pD[Supp1],0))</f>
        <v>0</v>
      </c>
      <c r="Y18" s="70">
        <f>INDEX(fNs_pD[Final Forecast Qty],MATCH(CONCATENATE(Statemnt!Y$3,Statemnt!$E18,Statemnt!$F18),fNs_pD[Supp1],0))</f>
        <v>0</v>
      </c>
      <c r="Z18" s="70">
        <f>INDEX(fNs_pD[Final Forecast Qty],MATCH(CONCATENATE(Statemnt!Z$3,Statemnt!$E18,Statemnt!$F18),fNs_pD[Supp1],0))</f>
        <v>0</v>
      </c>
      <c r="AA18" s="70">
        <f>INDEX(fNs_pD[Final Forecast Qty],MATCH(CONCATENATE(Statemnt!AA$3,Statemnt!$E18,Statemnt!$F18),fNs_pD[Supp1],0))</f>
        <v>0</v>
      </c>
      <c r="AB18" s="73">
        <f t="shared" si="2"/>
        <v>0</v>
      </c>
      <c r="AC18" s="70">
        <f>INDEX(fNs_pD[Total Issue],MATCH(CONCATENATE(Statemnt!AC$3,Statemnt!$E18,Statemnt!$F18),fNs_pD[Supp1],0))</f>
        <v>0</v>
      </c>
      <c r="AD18" s="70">
        <f>INDEX(fNs_pD[Total Issue],MATCH(CONCATENATE(Statemnt!AD$3,Statemnt!$E18,Statemnt!$F18),fNs_pD[Supp1],0))</f>
        <v>0</v>
      </c>
      <c r="AE18" s="70">
        <f>INDEX(fNs_pD[Total Issue],MATCH(CONCATENATE(Statemnt!AE$3,Statemnt!$E18,Statemnt!$F18),fNs_pD[Supp1],0))</f>
        <v>0</v>
      </c>
      <c r="AF18" s="70">
        <f>INDEX(fNs_pD[Total Issue],MATCH(CONCATENATE(Statemnt!AF$3,Statemnt!$E18,Statemnt!$F18),fNs_pD[Supp1],0))</f>
        <v>0</v>
      </c>
      <c r="AG18" s="70">
        <f>INDEX(fNs_pD[Total Issue],MATCH(CONCATENATE(Statemnt!AG$3,Statemnt!$E18,Statemnt!$F18),fNs_pD[Supp1],0))</f>
        <v>0</v>
      </c>
      <c r="AH18" s="70">
        <f>INDEX(fNs_pD[Total Issue],MATCH(CONCATENATE(Statemnt!AH$3,Statemnt!$E18,Statemnt!$F18),fNs_pD[Supp1],0))</f>
        <v>0</v>
      </c>
      <c r="AI18" s="70">
        <f>INDEX(fNs_pD[Total Issue],MATCH(CONCATENATE(Statemnt!AI$3,Statemnt!$E18,Statemnt!$F18),fNs_pD[Supp1],0))</f>
        <v>0</v>
      </c>
      <c r="AJ18" s="70">
        <f>INDEX(fNs_pD[Total Issue],MATCH(CONCATENATE(Statemnt!AJ$3,Statemnt!$E18,Statemnt!$F18),fNs_pD[Supp1],0))</f>
        <v>0</v>
      </c>
      <c r="AK18" s="73">
        <f t="shared" si="3"/>
        <v>0</v>
      </c>
      <c r="AL18" s="70">
        <f>INDEX(fNs_pD[Closing Stock],MATCH(CONCATENATE(Statemnt!AL$3,Statemnt!$E18,Statemnt!$F18),fNs_pD[Supp1],0))</f>
        <v>0</v>
      </c>
      <c r="AM18" s="70">
        <f>INDEX(fNs_pD[Closing Stock],MATCH(CONCATENATE(Statemnt!AM$3,Statemnt!$E18,Statemnt!$F18),fNs_pD[Supp1],0))</f>
        <v>0</v>
      </c>
      <c r="AN18" s="70">
        <f>INDEX(fNs_pD[Closing Stock],MATCH(CONCATENATE(Statemnt!AN$3,Statemnt!$E18,Statemnt!$F18),fNs_pD[Supp1],0))</f>
        <v>0</v>
      </c>
      <c r="AO18" s="70">
        <f>INDEX(fNs_pD[Closing Stock],MATCH(CONCATENATE(Statemnt!AO$3,Statemnt!$E18,Statemnt!$F18),fNs_pD[Supp1],0))</f>
        <v>0</v>
      </c>
      <c r="AP18" s="70">
        <f>INDEX(fNs_pD[Closing Stock],MATCH(CONCATENATE(Statemnt!AP$3,Statemnt!$E18,Statemnt!$F18),fNs_pD[Supp1],0))</f>
        <v>0</v>
      </c>
      <c r="AQ18" s="70">
        <f>INDEX(fNs_pD[Closing Stock],MATCH(CONCATENATE(Statemnt!AQ$3,Statemnt!$E18,Statemnt!$F18),fNs_pD[Supp1],0))</f>
        <v>0</v>
      </c>
      <c r="AR18" s="70">
        <f>INDEX(fNs_pD[Closing Stock],MATCH(CONCATENATE(Statemnt!AR$3,Statemnt!$E18,Statemnt!$F18),fNs_pD[Supp1],0))</f>
        <v>0</v>
      </c>
      <c r="AS18" s="70">
        <f>INDEX(fNs_pD[Closing Stock],MATCH(CONCATENATE(Statemnt!AS$3,Statemnt!$E18,Statemnt!$F18),fNs_pD[Supp1],0))</f>
        <v>0</v>
      </c>
      <c r="AT18" s="73">
        <f t="shared" si="4"/>
        <v>0</v>
      </c>
      <c r="AU18" s="70">
        <f>INDEX(fNs_pD[Stock in Transit],MATCH(CONCATENATE(Statemnt!AU$3,Statemnt!$E18,Statemnt!$F18),fNs_pD[Supp1],0))</f>
        <v>0</v>
      </c>
      <c r="AV18" s="70">
        <f>INDEX(fNs_pD[Stock in Transit],MATCH(CONCATENATE(Statemnt!AV$3,Statemnt!$E18,Statemnt!$F18),fNs_pD[Supp1],0))</f>
        <v>0</v>
      </c>
      <c r="AW18" s="70">
        <f>INDEX(fNs_pD[Stock in Transit],MATCH(CONCATENATE(Statemnt!AW$3,Statemnt!$E18,Statemnt!$F18),fNs_pD[Supp1],0))</f>
        <v>0</v>
      </c>
      <c r="AX18" s="70">
        <f>INDEX(fNs_pD[Stock in Transit],MATCH(CONCATENATE(Statemnt!AX$3,Statemnt!$E18,Statemnt!$F18),fNs_pD[Supp1],0))</f>
        <v>0</v>
      </c>
      <c r="AY18" s="70">
        <f>INDEX(fNs_pD[Stock in Transit],MATCH(CONCATENATE(Statemnt!AY$3,Statemnt!$E18,Statemnt!$F18),fNs_pD[Supp1],0))</f>
        <v>0</v>
      </c>
      <c r="AZ18" s="70">
        <f>INDEX(fNs_pD[Stock in Transit],MATCH(CONCATENATE(Statemnt!AZ$3,Statemnt!$E18,Statemnt!$F18),fNs_pD[Supp1],0))</f>
        <v>0</v>
      </c>
      <c r="BA18" s="70">
        <f>INDEX(fNs_pD[Stock in Transit],MATCH(CONCATENATE(Statemnt!BA$3,Statemnt!$E18,Statemnt!$F18),fNs_pD[Supp1],0))</f>
        <v>0</v>
      </c>
      <c r="BB18" s="70">
        <f>INDEX(fNs_pD[Stock in Transit],MATCH(CONCATENATE(Statemnt!BB$3,Statemnt!$E18,Statemnt!$F18),fNs_pD[Supp1],0))</f>
        <v>0</v>
      </c>
      <c r="BC18" s="73">
        <f t="shared" si="5"/>
        <v>0</v>
      </c>
    </row>
    <row r="19" spans="1:55" ht="12.75" customHeight="1" x14ac:dyDescent="0.2">
      <c r="A19" s="59" t="str">
        <f t="shared" si="6"/>
        <v>HEPALINE200</v>
      </c>
      <c r="B19" s="15" t="s">
        <v>60</v>
      </c>
      <c r="C19" s="335"/>
      <c r="D19" s="74"/>
      <c r="E19" s="9" t="s">
        <v>7</v>
      </c>
      <c r="F19" s="87">
        <v>200</v>
      </c>
      <c r="G19" s="9">
        <v>30</v>
      </c>
      <c r="H19" s="339"/>
      <c r="I19" s="70"/>
      <c r="J19" s="70">
        <f>IF($O$18=0,0, IF(($K$18+$M$18-$N$18) &lt;=0,0,($K$18+$M$18-$N$18)*P19/$O$18))</f>
        <v>0</v>
      </c>
      <c r="K19" s="338"/>
      <c r="L19" s="330"/>
      <c r="M19" s="333"/>
      <c r="N19" s="323"/>
      <c r="O19" s="324"/>
      <c r="P19" s="9">
        <f t="shared" si="1"/>
        <v>0</v>
      </c>
      <c r="Q19" s="70">
        <f t="shared" si="8"/>
        <v>0</v>
      </c>
      <c r="R19" s="70">
        <f t="shared" si="9"/>
        <v>0</v>
      </c>
      <c r="S19" s="70">
        <f>INDEX(fNs_pD[Excess Stk. Kol],MATCH(CONCATENATE("BNGL",Statemnt!$E19,Statemnt!$F19),fNs_pD[Supp1],0))</f>
        <v>0</v>
      </c>
      <c r="T19" s="70">
        <f>INDEX(fNs_pD[Final Forecast Qty],MATCH(CONCATENATE(Statemnt!T$3,Statemnt!$E19,Statemnt!$F19),fNs_pD[Supp1],0))</f>
        <v>0</v>
      </c>
      <c r="U19" s="70">
        <f>INDEX(fNs_pD[Final Forecast Qty],MATCH(CONCATENATE(Statemnt!U$3,Statemnt!$E19,Statemnt!$F19),fNs_pD[Supp1],0))</f>
        <v>0</v>
      </c>
      <c r="V19" s="70">
        <f>INDEX(fNs_pD[Final Forecast Qty],MATCH(CONCATENATE(Statemnt!V$3,Statemnt!$E19,Statemnt!$F19),fNs_pD[Supp1],0))</f>
        <v>0</v>
      </c>
      <c r="W19" s="70">
        <f>INDEX(fNs_pD[Final Forecast Qty],MATCH(CONCATENATE(Statemnt!W$3,Statemnt!$E19,Statemnt!$F19),fNs_pD[Supp1],0))</f>
        <v>0</v>
      </c>
      <c r="X19" s="70">
        <f>INDEX(fNs_pD[Final Forecast Qty],MATCH(CONCATENATE(Statemnt!X$3,Statemnt!$E19,Statemnt!$F19),fNs_pD[Supp1],0))</f>
        <v>0</v>
      </c>
      <c r="Y19" s="70">
        <f>INDEX(fNs_pD[Final Forecast Qty],MATCH(CONCATENATE(Statemnt!Y$3,Statemnt!$E19,Statemnt!$F19),fNs_pD[Supp1],0))</f>
        <v>0</v>
      </c>
      <c r="Z19" s="70">
        <f>INDEX(fNs_pD[Final Forecast Qty],MATCH(CONCATENATE(Statemnt!Z$3,Statemnt!$E19,Statemnt!$F19),fNs_pD[Supp1],0))</f>
        <v>0</v>
      </c>
      <c r="AA19" s="70">
        <f>INDEX(fNs_pD[Final Forecast Qty],MATCH(CONCATENATE(Statemnt!AA$3,Statemnt!$E19,Statemnt!$F19),fNs_pD[Supp1],0))</f>
        <v>0</v>
      </c>
      <c r="AB19" s="73">
        <f t="shared" si="2"/>
        <v>0</v>
      </c>
      <c r="AC19" s="70">
        <f>INDEX(fNs_pD[Total Issue],MATCH(CONCATENATE(Statemnt!AC$3,Statemnt!$E19,Statemnt!$F19),fNs_pD[Supp1],0))</f>
        <v>0</v>
      </c>
      <c r="AD19" s="70">
        <f>INDEX(fNs_pD[Total Issue],MATCH(CONCATENATE(Statemnt!AD$3,Statemnt!$E19,Statemnt!$F19),fNs_pD[Supp1],0))</f>
        <v>0</v>
      </c>
      <c r="AE19" s="70">
        <f>INDEX(fNs_pD[Total Issue],MATCH(CONCATENATE(Statemnt!AE$3,Statemnt!$E19,Statemnt!$F19),fNs_pD[Supp1],0))</f>
        <v>0</v>
      </c>
      <c r="AF19" s="70">
        <f>INDEX(fNs_pD[Total Issue],MATCH(CONCATENATE(Statemnt!AF$3,Statemnt!$E19,Statemnt!$F19),fNs_pD[Supp1],0))</f>
        <v>0</v>
      </c>
      <c r="AG19" s="70">
        <f>INDEX(fNs_pD[Total Issue],MATCH(CONCATENATE(Statemnt!AG$3,Statemnt!$E19,Statemnt!$F19),fNs_pD[Supp1],0))</f>
        <v>0</v>
      </c>
      <c r="AH19" s="70">
        <f>INDEX(fNs_pD[Total Issue],MATCH(CONCATENATE(Statemnt!AH$3,Statemnt!$E19,Statemnt!$F19),fNs_pD[Supp1],0))</f>
        <v>0</v>
      </c>
      <c r="AI19" s="70">
        <f>INDEX(fNs_pD[Total Issue],MATCH(CONCATENATE(Statemnt!AI$3,Statemnt!$E19,Statemnt!$F19),fNs_pD[Supp1],0))</f>
        <v>0</v>
      </c>
      <c r="AJ19" s="70">
        <f>INDEX(fNs_pD[Total Issue],MATCH(CONCATENATE(Statemnt!AJ$3,Statemnt!$E19,Statemnt!$F19),fNs_pD[Supp1],0))</f>
        <v>0</v>
      </c>
      <c r="AK19" s="73">
        <f t="shared" si="3"/>
        <v>0</v>
      </c>
      <c r="AL19" s="70">
        <f>INDEX(fNs_pD[Closing Stock],MATCH(CONCATENATE(Statemnt!AL$3,Statemnt!$E19,Statemnt!$F19),fNs_pD[Supp1],0))</f>
        <v>0</v>
      </c>
      <c r="AM19" s="70">
        <f>INDEX(fNs_pD[Closing Stock],MATCH(CONCATENATE(Statemnt!AM$3,Statemnt!$E19,Statemnt!$F19),fNs_pD[Supp1],0))</f>
        <v>0</v>
      </c>
      <c r="AN19" s="70">
        <f>INDEX(fNs_pD[Closing Stock],MATCH(CONCATENATE(Statemnt!AN$3,Statemnt!$E19,Statemnt!$F19),fNs_pD[Supp1],0))</f>
        <v>0</v>
      </c>
      <c r="AO19" s="70">
        <f>INDEX(fNs_pD[Closing Stock],MATCH(CONCATENATE(Statemnt!AO$3,Statemnt!$E19,Statemnt!$F19),fNs_pD[Supp1],0))</f>
        <v>0</v>
      </c>
      <c r="AP19" s="70">
        <f>INDEX(fNs_pD[Closing Stock],MATCH(CONCATENATE(Statemnt!AP$3,Statemnt!$E19,Statemnt!$F19),fNs_pD[Supp1],0))</f>
        <v>0</v>
      </c>
      <c r="AQ19" s="70">
        <f>INDEX(fNs_pD[Closing Stock],MATCH(CONCATENATE(Statemnt!AQ$3,Statemnt!$E19,Statemnt!$F19),fNs_pD[Supp1],0))</f>
        <v>0</v>
      </c>
      <c r="AR19" s="70">
        <f>INDEX(fNs_pD[Closing Stock],MATCH(CONCATENATE(Statemnt!AR$3,Statemnt!$E19,Statemnt!$F19),fNs_pD[Supp1],0))</f>
        <v>0</v>
      </c>
      <c r="AS19" s="70">
        <f>INDEX(fNs_pD[Closing Stock],MATCH(CONCATENATE(Statemnt!AS$3,Statemnt!$E19,Statemnt!$F19),fNs_pD[Supp1],0))</f>
        <v>0</v>
      </c>
      <c r="AT19" s="73">
        <f t="shared" si="4"/>
        <v>0</v>
      </c>
      <c r="AU19" s="70">
        <f>INDEX(fNs_pD[Stock in Transit],MATCH(CONCATENATE(Statemnt!AU$3,Statemnt!$E19,Statemnt!$F19),fNs_pD[Supp1],0))</f>
        <v>0</v>
      </c>
      <c r="AV19" s="70">
        <f>INDEX(fNs_pD[Stock in Transit],MATCH(CONCATENATE(Statemnt!AV$3,Statemnt!$E19,Statemnt!$F19),fNs_pD[Supp1],0))</f>
        <v>0</v>
      </c>
      <c r="AW19" s="70">
        <f>INDEX(fNs_pD[Stock in Transit],MATCH(CONCATENATE(Statemnt!AW$3,Statemnt!$E19,Statemnt!$F19),fNs_pD[Supp1],0))</f>
        <v>0</v>
      </c>
      <c r="AX19" s="70">
        <f>INDEX(fNs_pD[Stock in Transit],MATCH(CONCATENATE(Statemnt!AX$3,Statemnt!$E19,Statemnt!$F19),fNs_pD[Supp1],0))</f>
        <v>0</v>
      </c>
      <c r="AY19" s="70">
        <f>INDEX(fNs_pD[Stock in Transit],MATCH(CONCATENATE(Statemnt!AY$3,Statemnt!$E19,Statemnt!$F19),fNs_pD[Supp1],0))</f>
        <v>0</v>
      </c>
      <c r="AZ19" s="70">
        <f>INDEX(fNs_pD[Stock in Transit],MATCH(CONCATENATE(Statemnt!AZ$3,Statemnt!$E19,Statemnt!$F19),fNs_pD[Supp1],0))</f>
        <v>0</v>
      </c>
      <c r="BA19" s="70">
        <f>INDEX(fNs_pD[Stock in Transit],MATCH(CONCATENATE(Statemnt!BA$3,Statemnt!$E19,Statemnt!$F19),fNs_pD[Supp1],0))</f>
        <v>0</v>
      </c>
      <c r="BB19" s="70">
        <f>INDEX(fNs_pD[Stock in Transit],MATCH(CONCATENATE(Statemnt!BB$3,Statemnt!$E19,Statemnt!$F19),fNs_pD[Supp1],0))</f>
        <v>0</v>
      </c>
      <c r="BC19" s="73">
        <f t="shared" si="5"/>
        <v>0</v>
      </c>
    </row>
    <row r="20" spans="1:55" ht="15" x14ac:dyDescent="0.2">
      <c r="A20" s="59" t="str">
        <f t="shared" si="6"/>
        <v>LOK-AR60</v>
      </c>
      <c r="B20" s="15" t="s">
        <v>60</v>
      </c>
      <c r="C20" s="108" t="s">
        <v>72</v>
      </c>
      <c r="D20" s="74"/>
      <c r="E20" s="9" t="s">
        <v>78</v>
      </c>
      <c r="F20" s="87">
        <v>60</v>
      </c>
      <c r="G20" s="9">
        <v>216</v>
      </c>
      <c r="H20" s="140">
        <f>IF(AND(K20=0,M20=0),0,(I20*F20)/1000-M20+N20)</f>
        <v>0</v>
      </c>
      <c r="I20" s="70"/>
      <c r="J20" s="70">
        <f>IF($O$20=0,0, IF(($K$20+$M$20-$N$20) &lt;=0,0,($K$20+$M$20-$N$20)*P20/$O$20))</f>
        <v>0</v>
      </c>
      <c r="K20" s="203"/>
      <c r="L20" s="288">
        <f t="shared" si="7"/>
        <v>93.6</v>
      </c>
      <c r="M20" s="72"/>
      <c r="N20" s="307">
        <f>IFERROR(INDEX('Sample '!$J$5:$J$28,MATCH(Statemnt!E20,'Sample '!$D$5:$D$28,0)),0)</f>
        <v>17.940000000000001</v>
      </c>
      <c r="O20" s="141">
        <f>IF(P20&lt;=0,0,P20*$F20/1000)</f>
        <v>75.66</v>
      </c>
      <c r="P20" s="9">
        <f t="shared" si="1"/>
        <v>1261</v>
      </c>
      <c r="Q20" s="70">
        <f t="shared" si="8"/>
        <v>2150</v>
      </c>
      <c r="R20" s="70">
        <f t="shared" si="9"/>
        <v>1265</v>
      </c>
      <c r="S20" s="70">
        <f>INDEX(fNs_pD[Excess Stk. Kol],MATCH(CONCATENATE("BNGL",Statemnt!$E20,Statemnt!$F20),fNs_pD[Supp1],0))</f>
        <v>0</v>
      </c>
      <c r="T20" s="70">
        <f>INDEX(fNs_pD[Final Forecast Qty],MATCH(CONCATENATE(Statemnt!T$3,Statemnt!$E20,Statemnt!$F20),fNs_pD[Supp1],0))</f>
        <v>523</v>
      </c>
      <c r="U20" s="70">
        <f>INDEX(fNs_pD[Final Forecast Qty],MATCH(CONCATENATE(Statemnt!U$3,Statemnt!$E20,Statemnt!$F20),fNs_pD[Supp1],0))</f>
        <v>300</v>
      </c>
      <c r="V20" s="70">
        <f>INDEX(fNs_pD[Final Forecast Qty],MATCH(CONCATENATE(Statemnt!V$3,Statemnt!$E20,Statemnt!$F20),fNs_pD[Supp1],0))</f>
        <v>200</v>
      </c>
      <c r="W20" s="70">
        <f>INDEX(fNs_pD[Final Forecast Qty],MATCH(CONCATENATE(Statemnt!W$3,Statemnt!$E20,Statemnt!$F20),fNs_pD[Supp1],0))</f>
        <v>50</v>
      </c>
      <c r="X20" s="70">
        <f>INDEX(fNs_pD[Final Forecast Qty],MATCH(CONCATENATE(Statemnt!X$3,Statemnt!$E20,Statemnt!$F20),fNs_pD[Supp1],0))</f>
        <v>188</v>
      </c>
      <c r="Y20" s="70">
        <f>INDEX(fNs_pD[Final Forecast Qty],MATCH(CONCATENATE(Statemnt!Y$3,Statemnt!$E20,Statemnt!$F20),fNs_pD[Supp1],0))</f>
        <v>0</v>
      </c>
      <c r="Z20" s="70">
        <f>INDEX(fNs_pD[Final Forecast Qty],MATCH(CONCATENATE(Statemnt!Z$3,Statemnt!$E20,Statemnt!$F20),fNs_pD[Supp1],0))</f>
        <v>0</v>
      </c>
      <c r="AA20" s="70">
        <f>INDEX(fNs_pD[Final Forecast Qty],MATCH(CONCATENATE(Statemnt!AA$3,Statemnt!$E20,Statemnt!$F20),fNs_pD[Supp1],0))</f>
        <v>0</v>
      </c>
      <c r="AB20" s="73">
        <f t="shared" si="2"/>
        <v>1261</v>
      </c>
      <c r="AC20" s="70">
        <f>INDEX(fNs_pD[Total Issue],MATCH(CONCATENATE(Statemnt!AC$3,Statemnt!$E20,Statemnt!$F20),fNs_pD[Supp1],0))</f>
        <v>1450</v>
      </c>
      <c r="AD20" s="70">
        <f>INDEX(fNs_pD[Total Issue],MATCH(CONCATENATE(Statemnt!AD$3,Statemnt!$E20,Statemnt!$F20),fNs_pD[Supp1],0))</f>
        <v>300</v>
      </c>
      <c r="AE20" s="70">
        <f>INDEX(fNs_pD[Total Issue],MATCH(CONCATENATE(Statemnt!AE$3,Statemnt!$E20,Statemnt!$F20),fNs_pD[Supp1],0))</f>
        <v>200</v>
      </c>
      <c r="AF20" s="70">
        <f>INDEX(fNs_pD[Total Issue],MATCH(CONCATENATE(Statemnt!AF$3,Statemnt!$E20,Statemnt!$F20),fNs_pD[Supp1],0))</f>
        <v>50</v>
      </c>
      <c r="AG20" s="70">
        <f>INDEX(fNs_pD[Total Issue],MATCH(CONCATENATE(Statemnt!AG$3,Statemnt!$E20,Statemnt!$F20),fNs_pD[Supp1],0))</f>
        <v>150</v>
      </c>
      <c r="AH20" s="70">
        <f>INDEX(fNs_pD[Total Issue],MATCH(CONCATENATE(Statemnt!AH$3,Statemnt!$E20,Statemnt!$F20),fNs_pD[Supp1],0))</f>
        <v>0</v>
      </c>
      <c r="AI20" s="70">
        <f>INDEX(fNs_pD[Total Issue],MATCH(CONCATENATE(Statemnt!AI$3,Statemnt!$E20,Statemnt!$F20),fNs_pD[Supp1],0))</f>
        <v>0</v>
      </c>
      <c r="AJ20" s="70">
        <f>INDEX(fNs_pD[Total Issue],MATCH(CONCATENATE(Statemnt!AJ$3,Statemnt!$E20,Statemnt!$F20),fNs_pD[Supp1],0))</f>
        <v>0</v>
      </c>
      <c r="AK20" s="73">
        <f t="shared" si="3"/>
        <v>2150</v>
      </c>
      <c r="AL20" s="70">
        <f>INDEX(fNs_pD[Closing Stock],MATCH(CONCATENATE(Statemnt!AL$3,Statemnt!$E20,Statemnt!$F20),fNs_pD[Supp1],0))</f>
        <v>1103</v>
      </c>
      <c r="AM20" s="70">
        <f>INDEX(fNs_pD[Closing Stock],MATCH(CONCATENATE(Statemnt!AM$3,Statemnt!$E20,Statemnt!$F20),fNs_pD[Supp1],0))</f>
        <v>0</v>
      </c>
      <c r="AN20" s="70">
        <f>INDEX(fNs_pD[Closing Stock],MATCH(CONCATENATE(Statemnt!AN$3,Statemnt!$E20,Statemnt!$F20),fNs_pD[Supp1],0))</f>
        <v>100</v>
      </c>
      <c r="AO20" s="70">
        <f>INDEX(fNs_pD[Closing Stock],MATCH(CONCATENATE(Statemnt!AO$3,Statemnt!$E20,Statemnt!$F20),fNs_pD[Supp1],0))</f>
        <v>25</v>
      </c>
      <c r="AP20" s="70">
        <f>INDEX(fNs_pD[Closing Stock],MATCH(CONCATENATE(Statemnt!AP$3,Statemnt!$E20,Statemnt!$F20),fNs_pD[Supp1],0))</f>
        <v>37</v>
      </c>
      <c r="AQ20" s="70">
        <f>INDEX(fNs_pD[Closing Stock],MATCH(CONCATENATE(Statemnt!AQ$3,Statemnt!$E20,Statemnt!$F20),fNs_pD[Supp1],0))</f>
        <v>0</v>
      </c>
      <c r="AR20" s="70">
        <f>INDEX(fNs_pD[Closing Stock],MATCH(CONCATENATE(Statemnt!AR$3,Statemnt!$E20,Statemnt!$F20),fNs_pD[Supp1],0))</f>
        <v>0</v>
      </c>
      <c r="AS20" s="70">
        <f>INDEX(fNs_pD[Closing Stock],MATCH(CONCATENATE(Statemnt!AS$3,Statemnt!$E20,Statemnt!$F20),fNs_pD[Supp1],0))</f>
        <v>0</v>
      </c>
      <c r="AT20" s="73">
        <f t="shared" si="4"/>
        <v>1265</v>
      </c>
      <c r="AU20" s="70"/>
      <c r="AV20" s="70"/>
      <c r="AW20" s="70"/>
      <c r="AX20" s="70"/>
      <c r="AY20" s="70"/>
      <c r="AZ20" s="70"/>
      <c r="BA20" s="70"/>
      <c r="BB20" s="70"/>
      <c r="BC20" s="73"/>
    </row>
    <row r="21" spans="1:55" ht="15" x14ac:dyDescent="0.2">
      <c r="A21" s="59" t="str">
        <f t="shared" si="6"/>
        <v>MANDL'S PAINT25</v>
      </c>
      <c r="B21" s="15" t="s">
        <v>60</v>
      </c>
      <c r="C21" s="15" t="s">
        <v>73</v>
      </c>
      <c r="D21" s="74"/>
      <c r="E21" s="9" t="s">
        <v>8</v>
      </c>
      <c r="F21" s="87">
        <v>25</v>
      </c>
      <c r="G21" s="9">
        <v>180</v>
      </c>
      <c r="H21" s="140">
        <f>IF(AND(K21=0,M21=0),0,(I21*F21)/1000-M21+N21)</f>
        <v>0</v>
      </c>
      <c r="I21" s="70"/>
      <c r="J21" s="70">
        <f>IF($O$21=0,0, IF(($K$21+$M$21-$N$21) &lt;=0,0,($K$21+$M$21-$N$21)*P21/$O$21))</f>
        <v>0</v>
      </c>
      <c r="K21" s="203"/>
      <c r="L21" s="288">
        <f t="shared" si="7"/>
        <v>0</v>
      </c>
      <c r="M21" s="72"/>
      <c r="N21" s="307">
        <f>IFERROR(INDEX('Sample '!$J$5:$J$28,MATCH(Statemnt!E21,'Sample '!$D$5:$D$28,0)),0)</f>
        <v>0</v>
      </c>
      <c r="O21" s="141">
        <f>IF(P21&lt;=0,0,P21*$F21/1000)</f>
        <v>0</v>
      </c>
      <c r="P21" s="9">
        <f t="shared" si="1"/>
        <v>0</v>
      </c>
      <c r="Q21" s="70">
        <f t="shared" si="8"/>
        <v>0</v>
      </c>
      <c r="R21" s="70">
        <f t="shared" si="9"/>
        <v>0</v>
      </c>
      <c r="S21" s="70">
        <f>INDEX(fNs_pD[Excess Stk. Kol],MATCH(CONCATENATE("BNGL",Statemnt!$E21,Statemnt!$F21),fNs_pD[Supp1],0))</f>
        <v>0</v>
      </c>
      <c r="T21" s="70">
        <f>INDEX(fNs_pD[Final Forecast Qty],MATCH(CONCATENATE(Statemnt!T$3,Statemnt!$E21,Statemnt!$F21),fNs_pD[Supp1],0))</f>
        <v>0</v>
      </c>
      <c r="U21" s="70">
        <f>INDEX(fNs_pD[Final Forecast Qty],MATCH(CONCATENATE(Statemnt!U$3,Statemnt!$E21,Statemnt!$F21),fNs_pD[Supp1],0))</f>
        <v>0</v>
      </c>
      <c r="V21" s="70">
        <f>INDEX(fNs_pD[Final Forecast Qty],MATCH(CONCATENATE(Statemnt!V$3,Statemnt!$E21,Statemnt!$F21),fNs_pD[Supp1],0))</f>
        <v>0</v>
      </c>
      <c r="W21" s="70">
        <f>INDEX(fNs_pD[Final Forecast Qty],MATCH(CONCATENATE(Statemnt!W$3,Statemnt!$E21,Statemnt!$F21),fNs_pD[Supp1],0))</f>
        <v>0</v>
      </c>
      <c r="X21" s="70">
        <f>INDEX(fNs_pD[Final Forecast Qty],MATCH(CONCATENATE(Statemnt!X$3,Statemnt!$E21,Statemnt!$F21),fNs_pD[Supp1],0))</f>
        <v>0</v>
      </c>
      <c r="Y21" s="70">
        <f>INDEX(fNs_pD[Final Forecast Qty],MATCH(CONCATENATE(Statemnt!Y$3,Statemnt!$E21,Statemnt!$F21),fNs_pD[Supp1],0))</f>
        <v>0</v>
      </c>
      <c r="Z21" s="70">
        <f>INDEX(fNs_pD[Final Forecast Qty],MATCH(CONCATENATE(Statemnt!Z$3,Statemnt!$E21,Statemnt!$F21),fNs_pD[Supp1],0))</f>
        <v>0</v>
      </c>
      <c r="AA21" s="70">
        <f>INDEX(fNs_pD[Final Forecast Qty],MATCH(CONCATENATE(Statemnt!AA$3,Statemnt!$E21,Statemnt!$F21),fNs_pD[Supp1],0))</f>
        <v>0</v>
      </c>
      <c r="AB21" s="73">
        <f t="shared" si="2"/>
        <v>0</v>
      </c>
      <c r="AC21" s="70">
        <f>INDEX(fNs_pD[Total Issue],MATCH(CONCATENATE(Statemnt!AC$3,Statemnt!$E21,Statemnt!$F21),fNs_pD[Supp1],0))</f>
        <v>0</v>
      </c>
      <c r="AD21" s="70">
        <f>INDEX(fNs_pD[Total Issue],MATCH(CONCATENATE(Statemnt!AD$3,Statemnt!$E21,Statemnt!$F21),fNs_pD[Supp1],0))</f>
        <v>0</v>
      </c>
      <c r="AE21" s="70">
        <f>INDEX(fNs_pD[Total Issue],MATCH(CONCATENATE(Statemnt!AE$3,Statemnt!$E21,Statemnt!$F21),fNs_pD[Supp1],0))</f>
        <v>0</v>
      </c>
      <c r="AF21" s="70">
        <f>INDEX(fNs_pD[Total Issue],MATCH(CONCATENATE(Statemnt!AF$3,Statemnt!$E21,Statemnt!$F21),fNs_pD[Supp1],0))</f>
        <v>0</v>
      </c>
      <c r="AG21" s="70">
        <f>INDEX(fNs_pD[Total Issue],MATCH(CONCATENATE(Statemnt!AG$3,Statemnt!$E21,Statemnt!$F21),fNs_pD[Supp1],0))</f>
        <v>0</v>
      </c>
      <c r="AH21" s="70">
        <f>INDEX(fNs_pD[Total Issue],MATCH(CONCATENATE(Statemnt!AH$3,Statemnt!$E21,Statemnt!$F21),fNs_pD[Supp1],0))</f>
        <v>0</v>
      </c>
      <c r="AI21" s="70">
        <f>INDEX(fNs_pD[Total Issue],MATCH(CONCATENATE(Statemnt!AI$3,Statemnt!$E21,Statemnt!$F21),fNs_pD[Supp1],0))</f>
        <v>0</v>
      </c>
      <c r="AJ21" s="70">
        <f>INDEX(fNs_pD[Total Issue],MATCH(CONCATENATE(Statemnt!AJ$3,Statemnt!$E21,Statemnt!$F21),fNs_pD[Supp1],0))</f>
        <v>0</v>
      </c>
      <c r="AK21" s="73">
        <f t="shared" si="3"/>
        <v>0</v>
      </c>
      <c r="AL21" s="70">
        <f>INDEX(fNs_pD[Closing Stock],MATCH(CONCATENATE(Statemnt!AL$3,Statemnt!$E21,Statemnt!$F21),fNs_pD[Supp1],0))</f>
        <v>0</v>
      </c>
      <c r="AM21" s="70">
        <f>INDEX(fNs_pD[Closing Stock],MATCH(CONCATENATE(Statemnt!AM$3,Statemnt!$E21,Statemnt!$F21),fNs_pD[Supp1],0))</f>
        <v>0</v>
      </c>
      <c r="AN21" s="70">
        <f>INDEX(fNs_pD[Closing Stock],MATCH(CONCATENATE(Statemnt!AN$3,Statemnt!$E21,Statemnt!$F21),fNs_pD[Supp1],0))</f>
        <v>0</v>
      </c>
      <c r="AO21" s="70">
        <f>INDEX(fNs_pD[Closing Stock],MATCH(CONCATENATE(Statemnt!AO$3,Statemnt!$E21,Statemnt!$F21),fNs_pD[Supp1],0))</f>
        <v>0</v>
      </c>
      <c r="AP21" s="70">
        <f>INDEX(fNs_pD[Closing Stock],MATCH(CONCATENATE(Statemnt!AP$3,Statemnt!$E21,Statemnt!$F21),fNs_pD[Supp1],0))</f>
        <v>0</v>
      </c>
      <c r="AQ21" s="70">
        <f>INDEX(fNs_pD[Closing Stock],MATCH(CONCATENATE(Statemnt!AQ$3,Statemnt!$E21,Statemnt!$F21),fNs_pD[Supp1],0))</f>
        <v>0</v>
      </c>
      <c r="AR21" s="70">
        <f>INDEX(fNs_pD[Closing Stock],MATCH(CONCATENATE(Statemnt!AR$3,Statemnt!$E21,Statemnt!$F21),fNs_pD[Supp1],0))</f>
        <v>0</v>
      </c>
      <c r="AS21" s="70">
        <f>INDEX(fNs_pD[Closing Stock],MATCH(CONCATENATE(Statemnt!AS$3,Statemnt!$E21,Statemnt!$F21),fNs_pD[Supp1],0))</f>
        <v>0</v>
      </c>
      <c r="AT21" s="73">
        <f t="shared" si="4"/>
        <v>0</v>
      </c>
      <c r="AU21" s="70">
        <f>INDEX(fNs_pD[Stock in Transit],MATCH(CONCATENATE(Statemnt!AU$3,Statemnt!$E21,Statemnt!$F21),fNs_pD[Supp1],0))</f>
        <v>0</v>
      </c>
      <c r="AV21" s="70">
        <f>INDEX(fNs_pD[Stock in Transit],MATCH(CONCATENATE(Statemnt!AV$3,Statemnt!$E21,Statemnt!$F21),fNs_pD[Supp1],0))</f>
        <v>0</v>
      </c>
      <c r="AW21" s="70">
        <f>INDEX(fNs_pD[Stock in Transit],MATCH(CONCATENATE(Statemnt!AW$3,Statemnt!$E21,Statemnt!$F21),fNs_pD[Supp1],0))</f>
        <v>0</v>
      </c>
      <c r="AX21" s="70">
        <f>INDEX(fNs_pD[Stock in Transit],MATCH(CONCATENATE(Statemnt!AX$3,Statemnt!$E21,Statemnt!$F21),fNs_pD[Supp1],0))</f>
        <v>0</v>
      </c>
      <c r="AY21" s="70">
        <f>INDEX(fNs_pD[Stock in Transit],MATCH(CONCATENATE(Statemnt!AY$3,Statemnt!$E21,Statemnt!$F21),fNs_pD[Supp1],0))</f>
        <v>0</v>
      </c>
      <c r="AZ21" s="70">
        <f>INDEX(fNs_pD[Stock in Transit],MATCH(CONCATENATE(Statemnt!AZ$3,Statemnt!$E21,Statemnt!$F21),fNs_pD[Supp1],0))</f>
        <v>0</v>
      </c>
      <c r="BA21" s="70">
        <f>INDEX(fNs_pD[Stock in Transit],MATCH(CONCATENATE(Statemnt!BA$3,Statemnt!$E21,Statemnt!$F21),fNs_pD[Supp1],0))</f>
        <v>0</v>
      </c>
      <c r="BB21" s="70">
        <f>INDEX(fNs_pD[Stock in Transit],MATCH(CONCATENATE(Statemnt!BB$3,Statemnt!$E21,Statemnt!$F21),fNs_pD[Supp1],0))</f>
        <v>0</v>
      </c>
      <c r="BC21" s="73">
        <f t="shared" si="5"/>
        <v>0</v>
      </c>
    </row>
    <row r="22" spans="1:55" ht="15" x14ac:dyDescent="0.2">
      <c r="A22" s="59" t="str">
        <f t="shared" si="6"/>
        <v>MAVESAR OT 100</v>
      </c>
      <c r="B22" s="85" t="s">
        <v>60</v>
      </c>
      <c r="C22" s="15" t="s">
        <v>72</v>
      </c>
      <c r="D22" s="74" t="s">
        <v>34</v>
      </c>
      <c r="E22" s="220" t="s">
        <v>75</v>
      </c>
      <c r="F22" s="87">
        <v>100</v>
      </c>
      <c r="G22" s="9">
        <v>100</v>
      </c>
      <c r="H22" s="140">
        <f>IF(AND(K22=0,M22=0),0,(I22*F22)/1000-M22+N22)</f>
        <v>0</v>
      </c>
      <c r="I22" s="70"/>
      <c r="J22" s="70">
        <f>IF($O$22=0,0, IF(($K$22+$M$22-$N$22) &lt;=0,0,($K$22+$M$22-$N$22)*P22/$O$22))</f>
        <v>0</v>
      </c>
      <c r="K22" s="203"/>
      <c r="L22" s="288">
        <f t="shared" si="7"/>
        <v>0</v>
      </c>
      <c r="M22" s="72"/>
      <c r="N22" s="307">
        <f>IFERROR(INDEX('Sample '!$J$5:$J$28,MATCH(Statemnt!E22,'Sample '!$D$5:$D$28,0)),0)</f>
        <v>0</v>
      </c>
      <c r="O22" s="141">
        <f>IF(P22&lt;=0,0,P22*$F22/1000)</f>
        <v>0</v>
      </c>
      <c r="P22" s="9">
        <f t="shared" si="1"/>
        <v>0</v>
      </c>
      <c r="Q22" s="70">
        <f t="shared" si="8"/>
        <v>0</v>
      </c>
      <c r="R22" s="70">
        <f t="shared" si="9"/>
        <v>0</v>
      </c>
      <c r="S22" s="70">
        <f>INDEX(fNs_pD[Excess Stk. Kol],MATCH(CONCATENATE("BNGL",Statemnt!$E22,Statemnt!$F22),fNs_pD[Supp1],0))</f>
        <v>0</v>
      </c>
      <c r="T22" s="70">
        <f>INDEX(fNs_pD[Final Forecast Qty],MATCH(CONCATENATE(Statemnt!T$3,Statemnt!$E22,Statemnt!$F22),fNs_pD[Supp1],0))</f>
        <v>0</v>
      </c>
      <c r="U22" s="70">
        <f>INDEX(fNs_pD[Final Forecast Qty],MATCH(CONCATENATE(Statemnt!U$3,Statemnt!$E22,Statemnt!$F22),fNs_pD[Supp1],0))</f>
        <v>0</v>
      </c>
      <c r="V22" s="70">
        <f>INDEX(fNs_pD[Final Forecast Qty],MATCH(CONCATENATE(Statemnt!V$3,Statemnt!$E22,Statemnt!$F22),fNs_pD[Supp1],0))</f>
        <v>0</v>
      </c>
      <c r="W22" s="70">
        <f>INDEX(fNs_pD[Final Forecast Qty],MATCH(CONCATENATE(Statemnt!W$3,Statemnt!$E22,Statemnt!$F22),fNs_pD[Supp1],0))</f>
        <v>0</v>
      </c>
      <c r="X22" s="70">
        <f>INDEX(fNs_pD[Final Forecast Qty],MATCH(CONCATENATE(Statemnt!X$3,Statemnt!$E22,Statemnt!$F22),fNs_pD[Supp1],0))</f>
        <v>0</v>
      </c>
      <c r="Y22" s="70">
        <f>INDEX(fNs_pD[Final Forecast Qty],MATCH(CONCATENATE(Statemnt!Y$3,Statemnt!$E22,Statemnt!$F22),fNs_pD[Supp1],0))</f>
        <v>0</v>
      </c>
      <c r="Z22" s="70">
        <f>INDEX(fNs_pD[Final Forecast Qty],MATCH(CONCATENATE(Statemnt!Z$3,Statemnt!$E22,Statemnt!$F22),fNs_pD[Supp1],0))</f>
        <v>0</v>
      </c>
      <c r="AA22" s="70">
        <f>INDEX(fNs_pD[Final Forecast Qty],MATCH(CONCATENATE(Statemnt!AA$3,Statemnt!$E22,Statemnt!$F22),fNs_pD[Supp1],0))</f>
        <v>0</v>
      </c>
      <c r="AB22" s="73">
        <f t="shared" si="2"/>
        <v>0</v>
      </c>
      <c r="AC22" s="70">
        <f>INDEX(fNs_pD[Total Issue],MATCH(CONCATENATE(Statemnt!AC$3,Statemnt!$E22,Statemnt!$F22),fNs_pD[Supp1],0))</f>
        <v>0</v>
      </c>
      <c r="AD22" s="70">
        <f>INDEX(fNs_pD[Total Issue],MATCH(CONCATENATE(Statemnt!AD$3,Statemnt!$E22,Statemnt!$F22),fNs_pD[Supp1],0))</f>
        <v>0</v>
      </c>
      <c r="AE22" s="70">
        <f>INDEX(fNs_pD[Total Issue],MATCH(CONCATENATE(Statemnt!AE$3,Statemnt!$E22,Statemnt!$F22),fNs_pD[Supp1],0))</f>
        <v>0</v>
      </c>
      <c r="AF22" s="70">
        <f>INDEX(fNs_pD[Total Issue],MATCH(CONCATENATE(Statemnt!AF$3,Statemnt!$E22,Statemnt!$F22),fNs_pD[Supp1],0))</f>
        <v>0</v>
      </c>
      <c r="AG22" s="70">
        <f>INDEX(fNs_pD[Total Issue],MATCH(CONCATENATE(Statemnt!AG$3,Statemnt!$E22,Statemnt!$F22),fNs_pD[Supp1],0))</f>
        <v>0</v>
      </c>
      <c r="AH22" s="70">
        <f>INDEX(fNs_pD[Total Issue],MATCH(CONCATENATE(Statemnt!AH$3,Statemnt!$E22,Statemnt!$F22),fNs_pD[Supp1],0))</f>
        <v>0</v>
      </c>
      <c r="AI22" s="70">
        <f>INDEX(fNs_pD[Total Issue],MATCH(CONCATENATE(Statemnt!AI$3,Statemnt!$E22,Statemnt!$F22),fNs_pD[Supp1],0))</f>
        <v>0</v>
      </c>
      <c r="AJ22" s="70">
        <f>INDEX(fNs_pD[Total Issue],MATCH(CONCATENATE(Statemnt!AJ$3,Statemnt!$E22,Statemnt!$F22),fNs_pD[Supp1],0))</f>
        <v>0</v>
      </c>
      <c r="AK22" s="73">
        <f t="shared" si="3"/>
        <v>0</v>
      </c>
      <c r="AL22" s="70">
        <f>INDEX(fNs_pD[Closing Stock],MATCH(CONCATENATE(Statemnt!AL$3,Statemnt!$E22,Statemnt!$F22),fNs_pD[Supp1],0))</f>
        <v>0</v>
      </c>
      <c r="AM22" s="70">
        <f>INDEX(fNs_pD[Closing Stock],MATCH(CONCATENATE(Statemnt!AM$3,Statemnt!$E22,Statemnt!$F22),fNs_pD[Supp1],0))</f>
        <v>0</v>
      </c>
      <c r="AN22" s="70">
        <f>INDEX(fNs_pD[Closing Stock],MATCH(CONCATENATE(Statemnt!AN$3,Statemnt!$E22,Statemnt!$F22),fNs_pD[Supp1],0))</f>
        <v>0</v>
      </c>
      <c r="AO22" s="70">
        <f>INDEX(fNs_pD[Closing Stock],MATCH(CONCATENATE(Statemnt!AO$3,Statemnt!$E22,Statemnt!$F22),fNs_pD[Supp1],0))</f>
        <v>0</v>
      </c>
      <c r="AP22" s="70">
        <f>INDEX(fNs_pD[Closing Stock],MATCH(CONCATENATE(Statemnt!AP$3,Statemnt!$E22,Statemnt!$F22),fNs_pD[Supp1],0))</f>
        <v>0</v>
      </c>
      <c r="AQ22" s="70">
        <f>INDEX(fNs_pD[Closing Stock],MATCH(CONCATENATE(Statemnt!AQ$3,Statemnt!$E22,Statemnt!$F22),fNs_pD[Supp1],0))</f>
        <v>0</v>
      </c>
      <c r="AR22" s="70">
        <f>INDEX(fNs_pD[Closing Stock],MATCH(CONCATENATE(Statemnt!AR$3,Statemnt!$E22,Statemnt!$F22),fNs_pD[Supp1],0))</f>
        <v>0</v>
      </c>
      <c r="AS22" s="70">
        <f>INDEX(fNs_pD[Closing Stock],MATCH(CONCATENATE(Statemnt!AS$3,Statemnt!$E22,Statemnt!$F22),fNs_pD[Supp1],0))</f>
        <v>0</v>
      </c>
      <c r="AT22" s="73">
        <f t="shared" si="4"/>
        <v>0</v>
      </c>
      <c r="AU22" s="70">
        <f>INDEX(fNs_pD[Stock in Transit],MATCH(CONCATENATE(Statemnt!AU$3,Statemnt!$E22,Statemnt!$F22),fNs_pD[Supp1],0))</f>
        <v>0</v>
      </c>
      <c r="AV22" s="70">
        <f>INDEX(fNs_pD[Stock in Transit],MATCH(CONCATENATE(Statemnt!AV$3,Statemnt!$E22,Statemnt!$F22),fNs_pD[Supp1],0))</f>
        <v>0</v>
      </c>
      <c r="AW22" s="70">
        <f>INDEX(fNs_pD[Stock in Transit],MATCH(CONCATENATE(Statemnt!AW$3,Statemnt!$E22,Statemnt!$F22),fNs_pD[Supp1],0))</f>
        <v>0</v>
      </c>
      <c r="AX22" s="70">
        <f>INDEX(fNs_pD[Stock in Transit],MATCH(CONCATENATE(Statemnt!AX$3,Statemnt!$E22,Statemnt!$F22),fNs_pD[Supp1],0))</f>
        <v>0</v>
      </c>
      <c r="AY22" s="70">
        <f>INDEX(fNs_pD[Stock in Transit],MATCH(CONCATENATE(Statemnt!AY$3,Statemnt!$E22,Statemnt!$F22),fNs_pD[Supp1],0))</f>
        <v>0</v>
      </c>
      <c r="AZ22" s="70">
        <f>INDEX(fNs_pD[Stock in Transit],MATCH(CONCATENATE(Statemnt!AZ$3,Statemnt!$E22,Statemnt!$F22),fNs_pD[Supp1],0))</f>
        <v>0</v>
      </c>
      <c r="BA22" s="70">
        <f>INDEX(fNs_pD[Stock in Transit],MATCH(CONCATENATE(Statemnt!BA$3,Statemnt!$E22,Statemnt!$F22),fNs_pD[Supp1],0))</f>
        <v>0</v>
      </c>
      <c r="BB22" s="70">
        <f>INDEX(fNs_pD[Stock in Transit],MATCH(CONCATENATE(Statemnt!BB$3,Statemnt!$E22,Statemnt!$F22),fNs_pD[Supp1],0))</f>
        <v>0</v>
      </c>
      <c r="BC22" s="73">
        <f t="shared" si="5"/>
        <v>0</v>
      </c>
    </row>
    <row r="23" spans="1:55" ht="12.75" customHeight="1" x14ac:dyDescent="0.2">
      <c r="A23" s="59" t="str">
        <f t="shared" si="6"/>
        <v>MENDOLIVER100</v>
      </c>
      <c r="B23" s="15" t="s">
        <v>60</v>
      </c>
      <c r="C23" s="334" t="s">
        <v>72</v>
      </c>
      <c r="D23" s="74"/>
      <c r="E23" s="9" t="s">
        <v>10</v>
      </c>
      <c r="F23" s="87">
        <v>100</v>
      </c>
      <c r="G23" s="9">
        <v>96</v>
      </c>
      <c r="H23" s="341">
        <f>IF(AND(M23=0,K23=0),0,(I23*F23+I24*F24+I25*F25)/1000-M23+N23)</f>
        <v>0</v>
      </c>
      <c r="I23" s="70"/>
      <c r="J23" s="70">
        <f>IF($O$23=0,0, IF(($K$23+$M$23-$N$23) &lt;=0,0,($K$23+$M$23-$N$23)*P23/$O$23))</f>
        <v>0</v>
      </c>
      <c r="K23" s="337">
        <v>0</v>
      </c>
      <c r="L23" s="329">
        <f t="shared" si="7"/>
        <v>0</v>
      </c>
      <c r="M23" s="332"/>
      <c r="N23" s="322">
        <f>IFERROR(INDEX('Sample '!$J$5:$J$28,MATCH(Statemnt!E23,'Sample '!$D$5:$D$28,0)),0)</f>
        <v>0</v>
      </c>
      <c r="O23" s="324">
        <f>IF(P23&lt;=0,0,P23*$F23/1000)+IF(P24&lt;=0,0,P24*$F24/1000)+IF(P25&lt;=0,0,P25*$F25/1000)</f>
        <v>0</v>
      </c>
      <c r="P23" s="9">
        <f t="shared" si="1"/>
        <v>0</v>
      </c>
      <c r="Q23" s="70">
        <f t="shared" si="8"/>
        <v>0</v>
      </c>
      <c r="R23" s="70">
        <f t="shared" si="9"/>
        <v>0</v>
      </c>
      <c r="S23" s="70">
        <f>INDEX(fNs_pD[Excess Stk. Kol],MATCH(CONCATENATE("BNGL",Statemnt!$E23,Statemnt!$F23),fNs_pD[Supp1],0))</f>
        <v>0</v>
      </c>
      <c r="T23" s="70">
        <f>INDEX(fNs_pD[Final Forecast Qty],MATCH(CONCATENATE(Statemnt!T$3,Statemnt!$E23,Statemnt!$F23),fNs_pD[Supp1],0))</f>
        <v>0</v>
      </c>
      <c r="U23" s="70">
        <f>INDEX(fNs_pD[Final Forecast Qty],MATCH(CONCATENATE(Statemnt!U$3,Statemnt!$E23,Statemnt!$F23),fNs_pD[Supp1],0))</f>
        <v>0</v>
      </c>
      <c r="V23" s="70">
        <f>INDEX(fNs_pD[Final Forecast Qty],MATCH(CONCATENATE(Statemnt!V$3,Statemnt!$E23,Statemnt!$F23),fNs_pD[Supp1],0))</f>
        <v>0</v>
      </c>
      <c r="W23" s="70">
        <f>INDEX(fNs_pD[Final Forecast Qty],MATCH(CONCATENATE(Statemnt!W$3,Statemnt!$E23,Statemnt!$F23),fNs_pD[Supp1],0))</f>
        <v>0</v>
      </c>
      <c r="X23" s="70">
        <f>INDEX(fNs_pD[Final Forecast Qty],MATCH(CONCATENATE(Statemnt!X$3,Statemnt!$E23,Statemnt!$F23),fNs_pD[Supp1],0))</f>
        <v>0</v>
      </c>
      <c r="Y23" s="70">
        <f>INDEX(fNs_pD[Final Forecast Qty],MATCH(CONCATENATE(Statemnt!Y$3,Statemnt!$E23,Statemnt!$F23),fNs_pD[Supp1],0))</f>
        <v>0</v>
      </c>
      <c r="Z23" s="70">
        <f>INDEX(fNs_pD[Final Forecast Qty],MATCH(CONCATENATE(Statemnt!Z$3,Statemnt!$E23,Statemnt!$F23),fNs_pD[Supp1],0))</f>
        <v>0</v>
      </c>
      <c r="AA23" s="70">
        <f>INDEX(fNs_pD[Final Forecast Qty],MATCH(CONCATENATE(Statemnt!AA$3,Statemnt!$E23,Statemnt!$F23),fNs_pD[Supp1],0))</f>
        <v>0</v>
      </c>
      <c r="AB23" s="73">
        <f t="shared" si="2"/>
        <v>0</v>
      </c>
      <c r="AC23" s="70">
        <f>INDEX(fNs_pD[Total Issue],MATCH(CONCATENATE(Statemnt!AC$3,Statemnt!$E23,Statemnt!$F23),fNs_pD[Supp1],0))</f>
        <v>0</v>
      </c>
      <c r="AD23" s="70">
        <f>INDEX(fNs_pD[Total Issue],MATCH(CONCATENATE(Statemnt!AD$3,Statemnt!$E23,Statemnt!$F23),fNs_pD[Supp1],0))</f>
        <v>0</v>
      </c>
      <c r="AE23" s="70">
        <f>INDEX(fNs_pD[Total Issue],MATCH(CONCATENATE(Statemnt!AE$3,Statemnt!$E23,Statemnt!$F23),fNs_pD[Supp1],0))</f>
        <v>0</v>
      </c>
      <c r="AF23" s="70">
        <f>INDEX(fNs_pD[Total Issue],MATCH(CONCATENATE(Statemnt!AF$3,Statemnt!$E23,Statemnt!$F23),fNs_pD[Supp1],0))</f>
        <v>0</v>
      </c>
      <c r="AG23" s="70">
        <f>INDEX(fNs_pD[Total Issue],MATCH(CONCATENATE(Statemnt!AG$3,Statemnt!$E23,Statemnt!$F23),fNs_pD[Supp1],0))</f>
        <v>0</v>
      </c>
      <c r="AH23" s="70">
        <f>INDEX(fNs_pD[Total Issue],MATCH(CONCATENATE(Statemnt!AH$3,Statemnt!$E23,Statemnt!$F23),fNs_pD[Supp1],0))</f>
        <v>0</v>
      </c>
      <c r="AI23" s="70">
        <f>INDEX(fNs_pD[Total Issue],MATCH(CONCATENATE(Statemnt!AI$3,Statemnt!$E23,Statemnt!$F23),fNs_pD[Supp1],0))</f>
        <v>0</v>
      </c>
      <c r="AJ23" s="70">
        <f>INDEX(fNs_pD[Total Issue],MATCH(CONCATENATE(Statemnt!AJ$3,Statemnt!$E23,Statemnt!$F23),fNs_pD[Supp1],0))</f>
        <v>0</v>
      </c>
      <c r="AK23" s="73">
        <f t="shared" si="3"/>
        <v>0</v>
      </c>
      <c r="AL23" s="70">
        <f>INDEX(fNs_pD[Closing Stock],MATCH(CONCATENATE(Statemnt!AL$3,Statemnt!$E23,Statemnt!$F23),fNs_pD[Supp1],0))</f>
        <v>0</v>
      </c>
      <c r="AM23" s="70">
        <f>INDEX(fNs_pD[Closing Stock],MATCH(CONCATENATE(Statemnt!AM$3,Statemnt!$E23,Statemnt!$F23),fNs_pD[Supp1],0))</f>
        <v>0</v>
      </c>
      <c r="AN23" s="70">
        <f>INDEX(fNs_pD[Closing Stock],MATCH(CONCATENATE(Statemnt!AN$3,Statemnt!$E23,Statemnt!$F23),fNs_pD[Supp1],0))</f>
        <v>0</v>
      </c>
      <c r="AO23" s="70">
        <f>INDEX(fNs_pD[Closing Stock],MATCH(CONCATENATE(Statemnt!AO$3,Statemnt!$E23,Statemnt!$F23),fNs_pD[Supp1],0))</f>
        <v>0</v>
      </c>
      <c r="AP23" s="70">
        <f>INDEX(fNs_pD[Closing Stock],MATCH(CONCATENATE(Statemnt!AP$3,Statemnt!$E23,Statemnt!$F23),fNs_pD[Supp1],0))</f>
        <v>0</v>
      </c>
      <c r="AQ23" s="70">
        <f>INDEX(fNs_pD[Closing Stock],MATCH(CONCATENATE(Statemnt!AQ$3,Statemnt!$E23,Statemnt!$F23),fNs_pD[Supp1],0))</f>
        <v>0</v>
      </c>
      <c r="AR23" s="70">
        <f>INDEX(fNs_pD[Closing Stock],MATCH(CONCATENATE(Statemnt!AR$3,Statemnt!$E23,Statemnt!$F23),fNs_pD[Supp1],0))</f>
        <v>0</v>
      </c>
      <c r="AS23" s="70">
        <f>INDEX(fNs_pD[Closing Stock],MATCH(CONCATENATE(Statemnt!AS$3,Statemnt!$E23,Statemnt!$F23),fNs_pD[Supp1],0))</f>
        <v>0</v>
      </c>
      <c r="AT23" s="73">
        <f t="shared" si="4"/>
        <v>0</v>
      </c>
      <c r="AU23" s="70">
        <f>INDEX(fNs_pD[Stock in Transit],MATCH(CONCATENATE(Statemnt!AU$3,Statemnt!$E23,Statemnt!$F23),fNs_pD[Supp1],0))</f>
        <v>0</v>
      </c>
      <c r="AV23" s="70">
        <f>INDEX(fNs_pD[Stock in Transit],MATCH(CONCATENATE(Statemnt!AV$3,Statemnt!$E23,Statemnt!$F23),fNs_pD[Supp1],0))</f>
        <v>0</v>
      </c>
      <c r="AW23" s="70">
        <f>INDEX(fNs_pD[Stock in Transit],MATCH(CONCATENATE(Statemnt!AW$3,Statemnt!$E23,Statemnt!$F23),fNs_pD[Supp1],0))</f>
        <v>0</v>
      </c>
      <c r="AX23" s="70">
        <f>INDEX(fNs_pD[Stock in Transit],MATCH(CONCATENATE(Statemnt!AX$3,Statemnt!$E23,Statemnt!$F23),fNs_pD[Supp1],0))</f>
        <v>0</v>
      </c>
      <c r="AY23" s="70">
        <f>INDEX(fNs_pD[Stock in Transit],MATCH(CONCATENATE(Statemnt!AY$3,Statemnt!$E23,Statemnt!$F23),fNs_pD[Supp1],0))</f>
        <v>0</v>
      </c>
      <c r="AZ23" s="70">
        <f>INDEX(fNs_pD[Stock in Transit],MATCH(CONCATENATE(Statemnt!AZ$3,Statemnt!$E23,Statemnt!$F23),fNs_pD[Supp1],0))</f>
        <v>0</v>
      </c>
      <c r="BA23" s="70">
        <f>INDEX(fNs_pD[Stock in Transit],MATCH(CONCATENATE(Statemnt!BA$3,Statemnt!$E23,Statemnt!$F23),fNs_pD[Supp1],0))</f>
        <v>0</v>
      </c>
      <c r="BB23" s="70">
        <f>INDEX(fNs_pD[Stock in Transit],MATCH(CONCATENATE(Statemnt!BB$3,Statemnt!$E23,Statemnt!$F23),fNs_pD[Supp1],0))</f>
        <v>0</v>
      </c>
      <c r="BC23" s="73">
        <f t="shared" si="5"/>
        <v>0</v>
      </c>
    </row>
    <row r="24" spans="1:55" ht="12.75" customHeight="1" x14ac:dyDescent="0.2">
      <c r="A24" s="59" t="str">
        <f t="shared" si="6"/>
        <v>MENDOLIVER200</v>
      </c>
      <c r="B24" s="15" t="s">
        <v>60</v>
      </c>
      <c r="C24" s="336"/>
      <c r="D24" s="74"/>
      <c r="E24" s="9" t="s">
        <v>10</v>
      </c>
      <c r="F24" s="87">
        <v>200</v>
      </c>
      <c r="G24" s="9">
        <v>30</v>
      </c>
      <c r="H24" s="341"/>
      <c r="I24" s="70"/>
      <c r="J24" s="70">
        <f t="shared" ref="J24:J25" si="11">IF($O$23=0,0, IF(($K$23+$M$23-$N$23) &lt;=0,0,($K$23+$M$23-$N$23)*P24/$O$23))</f>
        <v>0</v>
      </c>
      <c r="K24" s="340"/>
      <c r="L24" s="331"/>
      <c r="M24" s="332"/>
      <c r="N24" s="325"/>
      <c r="O24" s="324"/>
      <c r="P24" s="9">
        <f t="shared" si="1"/>
        <v>0</v>
      </c>
      <c r="Q24" s="70">
        <f t="shared" si="8"/>
        <v>0</v>
      </c>
      <c r="R24" s="70">
        <f t="shared" si="9"/>
        <v>0</v>
      </c>
      <c r="S24" s="70">
        <f>INDEX(fNs_pD[Excess Stk. Kol],MATCH(CONCATENATE("BNGL",Statemnt!$E24,Statemnt!$F24),fNs_pD[Supp1],0))</f>
        <v>0</v>
      </c>
      <c r="T24" s="70">
        <f>INDEX(fNs_pD[Final Forecast Qty],MATCH(CONCATENATE(Statemnt!T$3,Statemnt!$E24,Statemnt!$F24),fNs_pD[Supp1],0))</f>
        <v>0</v>
      </c>
      <c r="U24" s="70">
        <f>INDEX(fNs_pD[Final Forecast Qty],MATCH(CONCATENATE(Statemnt!U$3,Statemnt!$E24,Statemnt!$F24),fNs_pD[Supp1],0))</f>
        <v>0</v>
      </c>
      <c r="V24" s="70">
        <f>INDEX(fNs_pD[Final Forecast Qty],MATCH(CONCATENATE(Statemnt!V$3,Statemnt!$E24,Statemnt!$F24),fNs_pD[Supp1],0))</f>
        <v>0</v>
      </c>
      <c r="W24" s="70">
        <f>INDEX(fNs_pD[Final Forecast Qty],MATCH(CONCATENATE(Statemnt!W$3,Statemnt!$E24,Statemnt!$F24),fNs_pD[Supp1],0))</f>
        <v>0</v>
      </c>
      <c r="X24" s="70">
        <f>INDEX(fNs_pD[Final Forecast Qty],MATCH(CONCATENATE(Statemnt!X$3,Statemnt!$E24,Statemnt!$F24),fNs_pD[Supp1],0))</f>
        <v>0</v>
      </c>
      <c r="Y24" s="70">
        <f>INDEX(fNs_pD[Final Forecast Qty],MATCH(CONCATENATE(Statemnt!Y$3,Statemnt!$E24,Statemnt!$F24),fNs_pD[Supp1],0))</f>
        <v>0</v>
      </c>
      <c r="Z24" s="70">
        <f>INDEX(fNs_pD[Final Forecast Qty],MATCH(CONCATENATE(Statemnt!Z$3,Statemnt!$E24,Statemnt!$F24),fNs_pD[Supp1],0))</f>
        <v>0</v>
      </c>
      <c r="AA24" s="70">
        <f>INDEX(fNs_pD[Final Forecast Qty],MATCH(CONCATENATE(Statemnt!AA$3,Statemnt!$E24,Statemnt!$F24),fNs_pD[Supp1],0))</f>
        <v>0</v>
      </c>
      <c r="AB24" s="73">
        <f t="shared" si="2"/>
        <v>0</v>
      </c>
      <c r="AC24" s="70">
        <f>INDEX(fNs_pD[Total Issue],MATCH(CONCATENATE(Statemnt!AC$3,Statemnt!$E24,Statemnt!$F24),fNs_pD[Supp1],0))</f>
        <v>0</v>
      </c>
      <c r="AD24" s="70">
        <f>INDEX(fNs_pD[Total Issue],MATCH(CONCATENATE(Statemnt!AD$3,Statemnt!$E24,Statemnt!$F24),fNs_pD[Supp1],0))</f>
        <v>0</v>
      </c>
      <c r="AE24" s="70">
        <f>INDEX(fNs_pD[Total Issue],MATCH(CONCATENATE(Statemnt!AE$3,Statemnt!$E24,Statemnt!$F24),fNs_pD[Supp1],0))</f>
        <v>0</v>
      </c>
      <c r="AF24" s="70">
        <f>INDEX(fNs_pD[Total Issue],MATCH(CONCATENATE(Statemnt!AF$3,Statemnt!$E24,Statemnt!$F24),fNs_pD[Supp1],0))</f>
        <v>0</v>
      </c>
      <c r="AG24" s="70">
        <f>INDEX(fNs_pD[Total Issue],MATCH(CONCATENATE(Statemnt!AG$3,Statemnt!$E24,Statemnt!$F24),fNs_pD[Supp1],0))</f>
        <v>0</v>
      </c>
      <c r="AH24" s="70">
        <f>INDEX(fNs_pD[Total Issue],MATCH(CONCATENATE(Statemnt!AH$3,Statemnt!$E24,Statemnt!$F24),fNs_pD[Supp1],0))</f>
        <v>0</v>
      </c>
      <c r="AI24" s="70">
        <f>INDEX(fNs_pD[Total Issue],MATCH(CONCATENATE(Statemnt!AI$3,Statemnt!$E24,Statemnt!$F24),fNs_pD[Supp1],0))</f>
        <v>0</v>
      </c>
      <c r="AJ24" s="70">
        <f>INDEX(fNs_pD[Total Issue],MATCH(CONCATENATE(Statemnt!AJ$3,Statemnt!$E24,Statemnt!$F24),fNs_pD[Supp1],0))</f>
        <v>0</v>
      </c>
      <c r="AK24" s="73">
        <f t="shared" si="3"/>
        <v>0</v>
      </c>
      <c r="AL24" s="70">
        <f>INDEX(fNs_pD[Closing Stock],MATCH(CONCATENATE(Statemnt!AL$3,Statemnt!$E24,Statemnt!$F24),fNs_pD[Supp1],0))</f>
        <v>0</v>
      </c>
      <c r="AM24" s="70">
        <f>INDEX(fNs_pD[Closing Stock],MATCH(CONCATENATE(Statemnt!AM$3,Statemnt!$E24,Statemnt!$F24),fNs_pD[Supp1],0))</f>
        <v>0</v>
      </c>
      <c r="AN24" s="70">
        <f>INDEX(fNs_pD[Closing Stock],MATCH(CONCATENATE(Statemnt!AN$3,Statemnt!$E24,Statemnt!$F24),fNs_pD[Supp1],0))</f>
        <v>0</v>
      </c>
      <c r="AO24" s="70">
        <f>INDEX(fNs_pD[Closing Stock],MATCH(CONCATENATE(Statemnt!AO$3,Statemnt!$E24,Statemnt!$F24),fNs_pD[Supp1],0))</f>
        <v>0</v>
      </c>
      <c r="AP24" s="70">
        <f>INDEX(fNs_pD[Closing Stock],MATCH(CONCATENATE(Statemnt!AP$3,Statemnt!$E24,Statemnt!$F24),fNs_pD[Supp1],0))</f>
        <v>0</v>
      </c>
      <c r="AQ24" s="70">
        <f>INDEX(fNs_pD[Closing Stock],MATCH(CONCATENATE(Statemnt!AQ$3,Statemnt!$E24,Statemnt!$F24),fNs_pD[Supp1],0))</f>
        <v>0</v>
      </c>
      <c r="AR24" s="70">
        <f>INDEX(fNs_pD[Closing Stock],MATCH(CONCATENATE(Statemnt!AR$3,Statemnt!$E24,Statemnt!$F24),fNs_pD[Supp1],0))</f>
        <v>0</v>
      </c>
      <c r="AS24" s="70">
        <f>INDEX(fNs_pD[Closing Stock],MATCH(CONCATENATE(Statemnt!AS$3,Statemnt!$E24,Statemnt!$F24),fNs_pD[Supp1],0))</f>
        <v>0</v>
      </c>
      <c r="AT24" s="73">
        <f t="shared" si="4"/>
        <v>0</v>
      </c>
      <c r="AU24" s="70">
        <f>INDEX(fNs_pD[Stock in Transit],MATCH(CONCATENATE(Statemnt!AU$3,Statemnt!$E24,Statemnt!$F24),fNs_pD[Supp1],0))</f>
        <v>0</v>
      </c>
      <c r="AV24" s="70">
        <f>INDEX(fNs_pD[Stock in Transit],MATCH(CONCATENATE(Statemnt!AV$3,Statemnt!$E24,Statemnt!$F24),fNs_pD[Supp1],0))</f>
        <v>0</v>
      </c>
      <c r="AW24" s="70">
        <f>INDEX(fNs_pD[Stock in Transit],MATCH(CONCATENATE(Statemnt!AW$3,Statemnt!$E24,Statemnt!$F24),fNs_pD[Supp1],0))</f>
        <v>0</v>
      </c>
      <c r="AX24" s="70">
        <f>INDEX(fNs_pD[Stock in Transit],MATCH(CONCATENATE(Statemnt!AX$3,Statemnt!$E24,Statemnt!$F24),fNs_pD[Supp1],0))</f>
        <v>0</v>
      </c>
      <c r="AY24" s="70">
        <f>INDEX(fNs_pD[Stock in Transit],MATCH(CONCATENATE(Statemnt!AY$3,Statemnt!$E24,Statemnt!$F24),fNs_pD[Supp1],0))</f>
        <v>0</v>
      </c>
      <c r="AZ24" s="70">
        <f>INDEX(fNs_pD[Stock in Transit],MATCH(CONCATENATE(Statemnt!AZ$3,Statemnt!$E24,Statemnt!$F24),fNs_pD[Supp1],0))</f>
        <v>0</v>
      </c>
      <c r="BA24" s="70">
        <f>INDEX(fNs_pD[Stock in Transit],MATCH(CONCATENATE(Statemnt!BA$3,Statemnt!$E24,Statemnt!$F24),fNs_pD[Supp1],0))</f>
        <v>0</v>
      </c>
      <c r="BB24" s="70">
        <f>INDEX(fNs_pD[Stock in Transit],MATCH(CONCATENATE(Statemnt!BB$3,Statemnt!$E24,Statemnt!$F24),fNs_pD[Supp1],0))</f>
        <v>0</v>
      </c>
      <c r="BC24" s="73">
        <f t="shared" si="5"/>
        <v>0</v>
      </c>
    </row>
    <row r="25" spans="1:55" ht="12.75" customHeight="1" x14ac:dyDescent="0.2">
      <c r="A25" s="59" t="str">
        <f t="shared" si="6"/>
        <v>MENDOLIVER450</v>
      </c>
      <c r="B25" s="15" t="s">
        <v>60</v>
      </c>
      <c r="C25" s="335"/>
      <c r="D25" s="74"/>
      <c r="E25" s="9" t="s">
        <v>10</v>
      </c>
      <c r="F25" s="87">
        <v>450</v>
      </c>
      <c r="G25" s="9">
        <v>20</v>
      </c>
      <c r="H25" s="341"/>
      <c r="I25" s="70"/>
      <c r="J25" s="70">
        <f t="shared" si="11"/>
        <v>0</v>
      </c>
      <c r="K25" s="338"/>
      <c r="L25" s="330"/>
      <c r="M25" s="332"/>
      <c r="N25" s="323"/>
      <c r="O25" s="324"/>
      <c r="P25" s="9">
        <f t="shared" si="1"/>
        <v>0</v>
      </c>
      <c r="Q25" s="70">
        <f t="shared" si="8"/>
        <v>0</v>
      </c>
      <c r="R25" s="70">
        <f t="shared" si="9"/>
        <v>0</v>
      </c>
      <c r="S25" s="70">
        <f>INDEX(fNs_pD[Excess Stk. Kol],MATCH(CONCATENATE("BNGL",Statemnt!$E25,Statemnt!$F25),fNs_pD[Supp1],0))</f>
        <v>0</v>
      </c>
      <c r="T25" s="70">
        <f>INDEX(fNs_pD[Final Forecast Qty],MATCH(CONCATENATE(Statemnt!T$3,Statemnt!$E25,Statemnt!$F25),fNs_pD[Supp1],0))</f>
        <v>0</v>
      </c>
      <c r="U25" s="70">
        <f>INDEX(fNs_pD[Final Forecast Qty],MATCH(CONCATENATE(Statemnt!U$3,Statemnt!$E25,Statemnt!$F25),fNs_pD[Supp1],0))</f>
        <v>0</v>
      </c>
      <c r="V25" s="70">
        <f>INDEX(fNs_pD[Final Forecast Qty],MATCH(CONCATENATE(Statemnt!V$3,Statemnt!$E25,Statemnt!$F25),fNs_pD[Supp1],0))</f>
        <v>0</v>
      </c>
      <c r="W25" s="70">
        <f>INDEX(fNs_pD[Final Forecast Qty],MATCH(CONCATENATE(Statemnt!W$3,Statemnt!$E25,Statemnt!$F25),fNs_pD[Supp1],0))</f>
        <v>0</v>
      </c>
      <c r="X25" s="70">
        <f>INDEX(fNs_pD[Final Forecast Qty],MATCH(CONCATENATE(Statemnt!X$3,Statemnt!$E25,Statemnt!$F25),fNs_pD[Supp1],0))</f>
        <v>0</v>
      </c>
      <c r="Y25" s="70">
        <f>INDEX(fNs_pD[Final Forecast Qty],MATCH(CONCATENATE(Statemnt!Y$3,Statemnt!$E25,Statemnt!$F25),fNs_pD[Supp1],0))</f>
        <v>0</v>
      </c>
      <c r="Z25" s="70">
        <f>INDEX(fNs_pD[Final Forecast Qty],MATCH(CONCATENATE(Statemnt!Z$3,Statemnt!$E25,Statemnt!$F25),fNs_pD[Supp1],0))</f>
        <v>0</v>
      </c>
      <c r="AA25" s="70">
        <f>INDEX(fNs_pD[Final Forecast Qty],MATCH(CONCATENATE(Statemnt!AA$3,Statemnt!$E25,Statemnt!$F25),fNs_pD[Supp1],0))</f>
        <v>0</v>
      </c>
      <c r="AB25" s="73">
        <f t="shared" si="2"/>
        <v>0</v>
      </c>
      <c r="AC25" s="70">
        <f>INDEX(fNs_pD[Total Issue],MATCH(CONCATENATE(Statemnt!AC$3,Statemnt!$E25,Statemnt!$F25),fNs_pD[Supp1],0))</f>
        <v>0</v>
      </c>
      <c r="AD25" s="70">
        <f>INDEX(fNs_pD[Total Issue],MATCH(CONCATENATE(Statemnt!AD$3,Statemnt!$E25,Statemnt!$F25),fNs_pD[Supp1],0))</f>
        <v>0</v>
      </c>
      <c r="AE25" s="70">
        <f>INDEX(fNs_pD[Total Issue],MATCH(CONCATENATE(Statemnt!AE$3,Statemnt!$E25,Statemnt!$F25),fNs_pD[Supp1],0))</f>
        <v>0</v>
      </c>
      <c r="AF25" s="70">
        <f>INDEX(fNs_pD[Total Issue],MATCH(CONCATENATE(Statemnt!AF$3,Statemnt!$E25,Statemnt!$F25),fNs_pD[Supp1],0))</f>
        <v>0</v>
      </c>
      <c r="AG25" s="70">
        <f>INDEX(fNs_pD[Total Issue],MATCH(CONCATENATE(Statemnt!AG$3,Statemnt!$E25,Statemnt!$F25),fNs_pD[Supp1],0))</f>
        <v>0</v>
      </c>
      <c r="AH25" s="70">
        <f>INDEX(fNs_pD[Total Issue],MATCH(CONCATENATE(Statemnt!AH$3,Statemnt!$E25,Statemnt!$F25),fNs_pD[Supp1],0))</f>
        <v>0</v>
      </c>
      <c r="AI25" s="70">
        <f>INDEX(fNs_pD[Total Issue],MATCH(CONCATENATE(Statemnt!AI$3,Statemnt!$E25,Statemnt!$F25),fNs_pD[Supp1],0))</f>
        <v>0</v>
      </c>
      <c r="AJ25" s="70">
        <f>INDEX(fNs_pD[Total Issue],MATCH(CONCATENATE(Statemnt!AJ$3,Statemnt!$E25,Statemnt!$F25),fNs_pD[Supp1],0))</f>
        <v>0</v>
      </c>
      <c r="AK25" s="73">
        <f t="shared" si="3"/>
        <v>0</v>
      </c>
      <c r="AL25" s="70">
        <f>INDEX(fNs_pD[Closing Stock],MATCH(CONCATENATE(Statemnt!AL$3,Statemnt!$E25,Statemnt!$F25),fNs_pD[Supp1],0))</f>
        <v>0</v>
      </c>
      <c r="AM25" s="70">
        <f>INDEX(fNs_pD[Closing Stock],MATCH(CONCATENATE(Statemnt!AM$3,Statemnt!$E25,Statemnt!$F25),fNs_pD[Supp1],0))</f>
        <v>0</v>
      </c>
      <c r="AN25" s="70">
        <f>INDEX(fNs_pD[Closing Stock],MATCH(CONCATENATE(Statemnt!AN$3,Statemnt!$E25,Statemnt!$F25),fNs_pD[Supp1],0))</f>
        <v>0</v>
      </c>
      <c r="AO25" s="70">
        <f>INDEX(fNs_pD[Closing Stock],MATCH(CONCATENATE(Statemnt!AO$3,Statemnt!$E25,Statemnt!$F25),fNs_pD[Supp1],0))</f>
        <v>0</v>
      </c>
      <c r="AP25" s="70">
        <f>INDEX(fNs_pD[Closing Stock],MATCH(CONCATENATE(Statemnt!AP$3,Statemnt!$E25,Statemnt!$F25),fNs_pD[Supp1],0))</f>
        <v>0</v>
      </c>
      <c r="AQ25" s="70">
        <f>INDEX(fNs_pD[Closing Stock],MATCH(CONCATENATE(Statemnt!AQ$3,Statemnt!$E25,Statemnt!$F25),fNs_pD[Supp1],0))</f>
        <v>0</v>
      </c>
      <c r="AR25" s="70">
        <f>INDEX(fNs_pD[Closing Stock],MATCH(CONCATENATE(Statemnt!AR$3,Statemnt!$E25,Statemnt!$F25),fNs_pD[Supp1],0))</f>
        <v>0</v>
      </c>
      <c r="AS25" s="70">
        <f>INDEX(fNs_pD[Closing Stock],MATCH(CONCATENATE(Statemnt!AS$3,Statemnt!$E25,Statemnt!$F25),fNs_pD[Supp1],0))</f>
        <v>0</v>
      </c>
      <c r="AT25" s="73">
        <f t="shared" si="4"/>
        <v>0</v>
      </c>
      <c r="AU25" s="70">
        <f>INDEX(fNs_pD[Stock in Transit],MATCH(CONCATENATE(Statemnt!AU$3,Statemnt!$E25,Statemnt!$F25),fNs_pD[Supp1],0))</f>
        <v>0</v>
      </c>
      <c r="AV25" s="70">
        <f>INDEX(fNs_pD[Stock in Transit],MATCH(CONCATENATE(Statemnt!AV$3,Statemnt!$E25,Statemnt!$F25),fNs_pD[Supp1],0))</f>
        <v>0</v>
      </c>
      <c r="AW25" s="70">
        <f>INDEX(fNs_pD[Stock in Transit],MATCH(CONCATENATE(Statemnt!AW$3,Statemnt!$E25,Statemnt!$F25),fNs_pD[Supp1],0))</f>
        <v>0</v>
      </c>
      <c r="AX25" s="70">
        <f>INDEX(fNs_pD[Stock in Transit],MATCH(CONCATENATE(Statemnt!AX$3,Statemnt!$E25,Statemnt!$F25),fNs_pD[Supp1],0))</f>
        <v>0</v>
      </c>
      <c r="AY25" s="70">
        <f>INDEX(fNs_pD[Stock in Transit],MATCH(CONCATENATE(Statemnt!AY$3,Statemnt!$E25,Statemnt!$F25),fNs_pD[Supp1],0))</f>
        <v>0</v>
      </c>
      <c r="AZ25" s="70">
        <f>INDEX(fNs_pD[Stock in Transit],MATCH(CONCATENATE(Statemnt!AZ$3,Statemnt!$E25,Statemnt!$F25),fNs_pD[Supp1],0))</f>
        <v>0</v>
      </c>
      <c r="BA25" s="70">
        <f>INDEX(fNs_pD[Stock in Transit],MATCH(CONCATENATE(Statemnt!BA$3,Statemnt!$E25,Statemnt!$F25),fNs_pD[Supp1],0))</f>
        <v>0</v>
      </c>
      <c r="BB25" s="70">
        <f>INDEX(fNs_pD[Stock in Transit],MATCH(CONCATENATE(Statemnt!BB$3,Statemnt!$E25,Statemnt!$F25),fNs_pD[Supp1],0))</f>
        <v>0</v>
      </c>
      <c r="BC25" s="73">
        <f t="shared" si="5"/>
        <v>0</v>
      </c>
    </row>
    <row r="26" spans="1:55" ht="15" x14ac:dyDescent="0.2">
      <c r="A26" s="59" t="str">
        <f t="shared" si="6"/>
        <v>PAINTEX6</v>
      </c>
      <c r="B26" s="15" t="s">
        <v>60</v>
      </c>
      <c r="C26" s="15" t="s">
        <v>72</v>
      </c>
      <c r="D26" s="74" t="s">
        <v>33</v>
      </c>
      <c r="E26" s="9" t="s">
        <v>11</v>
      </c>
      <c r="F26" s="87">
        <v>6</v>
      </c>
      <c r="G26" s="9">
        <v>576</v>
      </c>
      <c r="H26" s="70">
        <f>IF(AND(K26=0,M26=0),0,(I26*F26)/1000-M26+N26)</f>
        <v>199.99799999999999</v>
      </c>
      <c r="I26" s="70">
        <v>33333</v>
      </c>
      <c r="J26" s="70">
        <f>IF($O$26=0,0, IF(($K$26+$M$26-$N$26) &lt;=0,0,($K$26+$M$26-$N$26)*P26/$O$26))</f>
        <v>33333.333333333328</v>
      </c>
      <c r="K26" s="293">
        <v>200</v>
      </c>
      <c r="L26" s="192">
        <f t="shared" si="7"/>
        <v>134.31450000000001</v>
      </c>
      <c r="M26" s="153"/>
      <c r="N26" s="307">
        <f>IFERROR(INDEX('Sample '!$J$5:$J$28,MATCH(Statemnt!E26,'Sample '!$D$5:$D$28,0)),0)</f>
        <v>0</v>
      </c>
      <c r="O26" s="141">
        <f>IF(P26&lt;=0,0,P26*$F26/1000)</f>
        <v>134.31450000000001</v>
      </c>
      <c r="P26" s="9">
        <f t="shared" si="1"/>
        <v>22385.75</v>
      </c>
      <c r="Q26" s="70">
        <f t="shared" si="8"/>
        <v>20011.5</v>
      </c>
      <c r="R26" s="70">
        <f t="shared" si="9"/>
        <v>20892.333333333328</v>
      </c>
      <c r="S26" s="70">
        <f>INDEX(fNs_pD[Excess Stk. Kol],MATCH(CONCATENATE("BNGL",Statemnt!$E26,Statemnt!$F26),fNs_pD[Supp1],0))</f>
        <v>0</v>
      </c>
      <c r="T26" s="70">
        <f>INDEX(fNs_pD[Final Forecast Qty],MATCH(CONCATENATE(Statemnt!T$3,Statemnt!$E26,Statemnt!$F26),fNs_pD[Supp1],0))</f>
        <v>10020</v>
      </c>
      <c r="U26" s="70">
        <f>INDEX(fNs_pD[Final Forecast Qty],MATCH(CONCATENATE(Statemnt!U$3,Statemnt!$E26,Statemnt!$F26),fNs_pD[Supp1],0))</f>
        <v>1522.5</v>
      </c>
      <c r="V26" s="70">
        <f>INDEX(fNs_pD[Final Forecast Qty],MATCH(CONCATENATE(Statemnt!V$3,Statemnt!$E26,Statemnt!$F26),fNs_pD[Supp1],0))</f>
        <v>2956.25</v>
      </c>
      <c r="W26" s="70">
        <f>INDEX(fNs_pD[Final Forecast Qty],MATCH(CONCATENATE(Statemnt!W$3,Statemnt!$E26,Statemnt!$F26),fNs_pD[Supp1],0))</f>
        <v>588</v>
      </c>
      <c r="X26" s="70">
        <f>INDEX(fNs_pD[Final Forecast Qty],MATCH(CONCATENATE(Statemnt!X$3,Statemnt!$E26,Statemnt!$F26),fNs_pD[Supp1],0))</f>
        <v>7230</v>
      </c>
      <c r="Y26" s="70">
        <f>INDEX(fNs_pD[Final Forecast Qty],MATCH(CONCATENATE(Statemnt!Y$3,Statemnt!$E26,Statemnt!$F26),fNs_pD[Supp1],0))</f>
        <v>0</v>
      </c>
      <c r="Z26" s="70">
        <f>INDEX(fNs_pD[Final Forecast Qty],MATCH(CONCATENATE(Statemnt!Z$3,Statemnt!$E26,Statemnt!$F26),fNs_pD[Supp1],0))</f>
        <v>69</v>
      </c>
      <c r="AA26" s="70">
        <f>INDEX(fNs_pD[Final Forecast Qty],MATCH(CONCATENATE(Statemnt!AA$3,Statemnt!$E26,Statemnt!$F26),fNs_pD[Supp1],0))</f>
        <v>0</v>
      </c>
      <c r="AB26" s="73">
        <f t="shared" si="2"/>
        <v>22385.75</v>
      </c>
      <c r="AC26" s="70">
        <f>INDEX(fNs_pD[Total Issue],MATCH(CONCATENATE(Statemnt!AC$3,Statemnt!$E26,Statemnt!$F26),fNs_pD[Supp1],0))</f>
        <v>9450</v>
      </c>
      <c r="AD26" s="70">
        <f>INDEX(fNs_pD[Total Issue],MATCH(CONCATENATE(Statemnt!AD$3,Statemnt!$E26,Statemnt!$F26),fNs_pD[Supp1],0))</f>
        <v>1522.5</v>
      </c>
      <c r="AE26" s="70">
        <f>INDEX(fNs_pD[Total Issue],MATCH(CONCATENATE(Statemnt!AE$3,Statemnt!$E26,Statemnt!$F26),fNs_pD[Supp1],0))</f>
        <v>2887.5</v>
      </c>
      <c r="AF26" s="70">
        <f>INDEX(fNs_pD[Total Issue],MATCH(CONCATENATE(Statemnt!AF$3,Statemnt!$E26,Statemnt!$F26),fNs_pD[Supp1],0))</f>
        <v>346.5</v>
      </c>
      <c r="AG26" s="70">
        <f>INDEX(fNs_pD[Total Issue],MATCH(CONCATENATE(Statemnt!AG$3,Statemnt!$E26,Statemnt!$F26),fNs_pD[Supp1],0))</f>
        <v>5700</v>
      </c>
      <c r="AH26" s="70">
        <f>INDEX(fNs_pD[Total Issue],MATCH(CONCATENATE(Statemnt!AH$3,Statemnt!$E26,Statemnt!$F26),fNs_pD[Supp1],0))</f>
        <v>0</v>
      </c>
      <c r="AI26" s="70">
        <f>INDEX(fNs_pD[Total Issue],MATCH(CONCATENATE(Statemnt!AI$3,Statemnt!$E26,Statemnt!$F26),fNs_pD[Supp1],0))</f>
        <v>105</v>
      </c>
      <c r="AJ26" s="70">
        <f>INDEX(fNs_pD[Total Issue],MATCH(CONCATENATE(Statemnt!AJ$3,Statemnt!$E26,Statemnt!$F26),fNs_pD[Supp1],0))</f>
        <v>0</v>
      </c>
      <c r="AK26" s="73">
        <f t="shared" si="3"/>
        <v>20011.5</v>
      </c>
      <c r="AL26" s="70">
        <f>INDEX(fNs_pD[Closing Stock],MATCH(CONCATENATE(Statemnt!AL$3,Statemnt!$E26,Statemnt!$F26),fNs_pD[Supp1],0))</f>
        <v>17922.333333333328</v>
      </c>
      <c r="AM26" s="70">
        <f>INDEX(fNs_pD[Closing Stock],MATCH(CONCATENATE(Statemnt!AM$3,Statemnt!$E26,Statemnt!$F26),fNs_pD[Supp1],0))</f>
        <v>0</v>
      </c>
      <c r="AN26" s="70">
        <f>INDEX(fNs_pD[Closing Stock],MATCH(CONCATENATE(Statemnt!AN$3,Statemnt!$E26,Statemnt!$F26),fNs_pD[Supp1],0))</f>
        <v>1375</v>
      </c>
      <c r="AO26" s="70">
        <f>INDEX(fNs_pD[Closing Stock],MATCH(CONCATENATE(Statemnt!AO$3,Statemnt!$E26,Statemnt!$F26),fNs_pD[Supp1],0))</f>
        <v>165</v>
      </c>
      <c r="AP26" s="70">
        <f>INDEX(fNs_pD[Closing Stock],MATCH(CONCATENATE(Statemnt!AP$3,Statemnt!$E26,Statemnt!$F26),fNs_pD[Supp1],0))</f>
        <v>1320</v>
      </c>
      <c r="AQ26" s="70">
        <f>INDEX(fNs_pD[Closing Stock],MATCH(CONCATENATE(Statemnt!AQ$3,Statemnt!$E26,Statemnt!$F26),fNs_pD[Supp1],0))</f>
        <v>0</v>
      </c>
      <c r="AR26" s="70">
        <f>INDEX(fNs_pD[Closing Stock],MATCH(CONCATENATE(Statemnt!AR$3,Statemnt!$E26,Statemnt!$F26),fNs_pD[Supp1],0))</f>
        <v>110</v>
      </c>
      <c r="AS26" s="70">
        <f>INDEX(fNs_pD[Closing Stock],MATCH(CONCATENATE(Statemnt!AS$3,Statemnt!$E26,Statemnt!$F26),fNs_pD[Supp1],0))</f>
        <v>0</v>
      </c>
      <c r="AT26" s="73">
        <f t="shared" si="4"/>
        <v>20892.333333333328</v>
      </c>
      <c r="AU26" s="70">
        <f>INDEX(fNs_pD[Stock in Transit],MATCH(CONCATENATE(Statemnt!AU$3,Statemnt!$E26,Statemnt!$F26),fNs_pD[Supp1],0))</f>
        <v>0</v>
      </c>
      <c r="AV26" s="70">
        <f>INDEX(fNs_pD[Stock in Transit],MATCH(CONCATENATE(Statemnt!AV$3,Statemnt!$E26,Statemnt!$F26),fNs_pD[Supp1],0))</f>
        <v>0</v>
      </c>
      <c r="AW26" s="70">
        <f>INDEX(fNs_pD[Stock in Transit],MATCH(CONCATENATE(Statemnt!AW$3,Statemnt!$E26,Statemnt!$F26),fNs_pD[Supp1],0))</f>
        <v>0</v>
      </c>
      <c r="AX26" s="70">
        <f>INDEX(fNs_pD[Stock in Transit],MATCH(CONCATENATE(Statemnt!AX$3,Statemnt!$E26,Statemnt!$F26),fNs_pD[Supp1],0))</f>
        <v>0</v>
      </c>
      <c r="AY26" s="70">
        <f>INDEX(fNs_pD[Stock in Transit],MATCH(CONCATENATE(Statemnt!AY$3,Statemnt!$E26,Statemnt!$F26),fNs_pD[Supp1],0))</f>
        <v>0</v>
      </c>
      <c r="AZ26" s="70">
        <f>INDEX(fNs_pD[Stock in Transit],MATCH(CONCATENATE(Statemnt!AZ$3,Statemnt!$E26,Statemnt!$F26),fNs_pD[Supp1],0))</f>
        <v>0</v>
      </c>
      <c r="BA26" s="70">
        <f>INDEX(fNs_pD[Stock in Transit],MATCH(CONCATENATE(Statemnt!BA$3,Statemnt!$E26,Statemnt!$F26),fNs_pD[Supp1],0))</f>
        <v>0</v>
      </c>
      <c r="BB26" s="70">
        <f>INDEX(fNs_pD[Stock in Transit],MATCH(CONCATENATE(Statemnt!BB$3,Statemnt!$E26,Statemnt!$F26),fNs_pD[Supp1],0))</f>
        <v>0</v>
      </c>
      <c r="BC26" s="73">
        <f t="shared" si="5"/>
        <v>0</v>
      </c>
    </row>
    <row r="27" spans="1:55" s="10" customFormat="1" ht="15" customHeight="1" x14ac:dyDescent="0.2">
      <c r="A27" s="59" t="str">
        <f t="shared" si="6"/>
        <v>SPIRIT OF ETHER100</v>
      </c>
      <c r="B27" s="85" t="s">
        <v>60</v>
      </c>
      <c r="C27" s="139" t="s">
        <v>72</v>
      </c>
      <c r="D27" s="59"/>
      <c r="E27" s="9" t="s">
        <v>12</v>
      </c>
      <c r="F27" s="87">
        <v>100</v>
      </c>
      <c r="G27" s="9">
        <v>96</v>
      </c>
      <c r="H27" s="339">
        <f>IF(AND(K27=0,M27=0),0,(I27*F27+I28*F28)/1000-M27+N27)</f>
        <v>374.99999999999994</v>
      </c>
      <c r="I27" s="70">
        <v>884.09810126582272</v>
      </c>
      <c r="J27" s="70">
        <f>IF($O$27=0,0,IF(($K$27+$M$27-$N$27)&lt;=0,0,($K$27+$M$27-$N$27)*P27/$O$27))</f>
        <v>1286.9244135534318</v>
      </c>
      <c r="K27" s="337">
        <v>375</v>
      </c>
      <c r="L27" s="329">
        <f t="shared" si="7"/>
        <v>460.4</v>
      </c>
      <c r="M27" s="72"/>
      <c r="N27" s="307">
        <f>IFERROR(INDEX('Sample '!$J$5:$J$28,MATCH(Statemnt!E27,'Sample '!$D$5:$D$28,0)),0)</f>
        <v>0</v>
      </c>
      <c r="O27" s="324">
        <f>IF(P27&lt;=0,0,P27*$F27/1000)+IF(P28&lt;=0,0,P28*$F28/1000)</f>
        <v>460.4</v>
      </c>
      <c r="P27" s="9">
        <f t="shared" si="1"/>
        <v>1580</v>
      </c>
      <c r="Q27" s="70">
        <f t="shared" si="8"/>
        <v>50</v>
      </c>
      <c r="R27" s="70">
        <f t="shared" si="9"/>
        <v>1544.5503538377789</v>
      </c>
      <c r="S27" s="70">
        <f>INDEX(fNs_pD[Excess Stk. Kol],MATCH(CONCATENATE("BNGL",Statemnt!$E26,Statemnt!$F26),fNs_pD[Supp1],0))</f>
        <v>0</v>
      </c>
      <c r="T27" s="70">
        <f>INDEX(fNs_pD[Final Forecast Qty],MATCH(CONCATENATE(Statemnt!T$3,Statemnt!$E27,Statemnt!$F27),fNs_pD[Supp1],0))</f>
        <v>614</v>
      </c>
      <c r="U27" s="70">
        <f>INDEX(fNs_pD[Final Forecast Qty],MATCH(CONCATENATE(Statemnt!U$3,Statemnt!$E27,Statemnt!$F27),fNs_pD[Supp1],0))</f>
        <v>966</v>
      </c>
      <c r="V27" s="70">
        <f>INDEX(fNs_pD[Final Forecast Qty],MATCH(CONCATENATE(Statemnt!V$3,Statemnt!$E27,Statemnt!$F27),fNs_pD[Supp1],0))</f>
        <v>0</v>
      </c>
      <c r="W27" s="70">
        <f>INDEX(fNs_pD[Final Forecast Qty],MATCH(CONCATENATE(Statemnt!W$3,Statemnt!$E27,Statemnt!$F27),fNs_pD[Supp1],0))</f>
        <v>0</v>
      </c>
      <c r="X27" s="70">
        <f>INDEX(fNs_pD[Final Forecast Qty],MATCH(CONCATENATE(Statemnt!X$3,Statemnt!$E27,Statemnt!$F27),fNs_pD[Supp1],0))</f>
        <v>0</v>
      </c>
      <c r="Y27" s="70">
        <f>INDEX(fNs_pD[Final Forecast Qty],MATCH(CONCATENATE(Statemnt!Y$3,Statemnt!$E27,Statemnt!$F27),fNs_pD[Supp1],0))</f>
        <v>0</v>
      </c>
      <c r="Z27" s="70">
        <f>INDEX(fNs_pD[Final Forecast Qty],MATCH(CONCATENATE(Statemnt!Z$3,Statemnt!$E27,Statemnt!$F27),fNs_pD[Supp1],0))</f>
        <v>0</v>
      </c>
      <c r="AA27" s="70">
        <f>INDEX(fNs_pD[Final Forecast Qty],MATCH(CONCATENATE(Statemnt!AA$3,Statemnt!$E27,Statemnt!$F27),fNs_pD[Supp1],0))</f>
        <v>0</v>
      </c>
      <c r="AB27" s="73">
        <f t="shared" si="2"/>
        <v>1580</v>
      </c>
      <c r="AC27" s="70">
        <f>INDEX(fNs_pD[Total Issue],MATCH(CONCATENATE(Statemnt!AC$3,Statemnt!$E27,Statemnt!$F27),fNs_pD[Supp1],0))</f>
        <v>50</v>
      </c>
      <c r="AD27" s="70">
        <f>INDEX(fNs_pD[Total Issue],MATCH(CONCATENATE(Statemnt!AD$3,Statemnt!$E27,Statemnt!$F27),fNs_pD[Supp1],0))</f>
        <v>0</v>
      </c>
      <c r="AE27" s="70">
        <f>INDEX(fNs_pD[Total Issue],MATCH(CONCATENATE(Statemnt!AE$3,Statemnt!$E27,Statemnt!$F27),fNs_pD[Supp1],0))</f>
        <v>0</v>
      </c>
      <c r="AF27" s="70">
        <f>INDEX(fNs_pD[Total Issue],MATCH(CONCATENATE(Statemnt!AF$3,Statemnt!$E27,Statemnt!$F27),fNs_pD[Supp1],0))</f>
        <v>0</v>
      </c>
      <c r="AG27" s="70">
        <f>INDEX(fNs_pD[Total Issue],MATCH(CONCATENATE(Statemnt!AG$3,Statemnt!$E27,Statemnt!$F27),fNs_pD[Supp1],0))</f>
        <v>0</v>
      </c>
      <c r="AH27" s="70">
        <f>INDEX(fNs_pD[Total Issue],MATCH(CONCATENATE(Statemnt!AH$3,Statemnt!$E27,Statemnt!$F27),fNs_pD[Supp1],0))</f>
        <v>0</v>
      </c>
      <c r="AI27" s="70">
        <f>INDEX(fNs_pD[Total Issue],MATCH(CONCATENATE(Statemnt!AI$3,Statemnt!$E27,Statemnt!$F27),fNs_pD[Supp1],0))</f>
        <v>0</v>
      </c>
      <c r="AJ27" s="70">
        <f>INDEX(fNs_pD[Total Issue],MATCH(CONCATENATE(Statemnt!AJ$3,Statemnt!$E27,Statemnt!$F27),fNs_pD[Supp1],0))</f>
        <v>0</v>
      </c>
      <c r="AK27" s="73">
        <f t="shared" si="3"/>
        <v>50</v>
      </c>
      <c r="AL27" s="70">
        <f>INDEX(fNs_pD[Closing Stock],MATCH(CONCATENATE(Statemnt!AL$3,Statemnt!$E27,Statemnt!$F27),fNs_pD[Supp1],0))</f>
        <v>1544.5503538377789</v>
      </c>
      <c r="AM27" s="70">
        <f>INDEX(fNs_pD[Closing Stock],MATCH(CONCATENATE(Statemnt!AM$3,Statemnt!$E27,Statemnt!$F27),fNs_pD[Supp1],0))</f>
        <v>0</v>
      </c>
      <c r="AN27" s="70">
        <f>INDEX(fNs_pD[Closing Stock],MATCH(CONCATENATE(Statemnt!AN$3,Statemnt!$E27,Statemnt!$F27),fNs_pD[Supp1],0))</f>
        <v>0</v>
      </c>
      <c r="AO27" s="70">
        <f>INDEX(fNs_pD[Closing Stock],MATCH(CONCATENATE(Statemnt!AO$3,Statemnt!$E27,Statemnt!$F27),fNs_pD[Supp1],0))</f>
        <v>0</v>
      </c>
      <c r="AP27" s="70">
        <f>INDEX(fNs_pD[Closing Stock],MATCH(CONCATENATE(Statemnt!AP$3,Statemnt!$E27,Statemnt!$F27),fNs_pD[Supp1],0))</f>
        <v>0</v>
      </c>
      <c r="AQ27" s="70">
        <f>INDEX(fNs_pD[Closing Stock],MATCH(CONCATENATE(Statemnt!AQ$3,Statemnt!$E27,Statemnt!$F27),fNs_pD[Supp1],0))</f>
        <v>0</v>
      </c>
      <c r="AR27" s="70">
        <f>INDEX(fNs_pD[Closing Stock],MATCH(CONCATENATE(Statemnt!AR$3,Statemnt!$E27,Statemnt!$F27),fNs_pD[Supp1],0))</f>
        <v>0</v>
      </c>
      <c r="AS27" s="70">
        <f>INDEX(fNs_pD[Closing Stock],MATCH(CONCATENATE(Statemnt!AS$3,Statemnt!$E27,Statemnt!$F27),fNs_pD[Supp1],0))</f>
        <v>0</v>
      </c>
      <c r="AT27" s="73">
        <f t="shared" si="4"/>
        <v>1544.5503538377789</v>
      </c>
      <c r="AU27" s="70">
        <f>INDEX(fNs_pD[Stock in Transit],MATCH(CONCATENATE(Statemnt!AU$3,Statemnt!$E27,Statemnt!$F27),fNs_pD[Supp1],0))</f>
        <v>0</v>
      </c>
      <c r="AV27" s="70">
        <f>INDEX(fNs_pD[Stock in Transit],MATCH(CONCATENATE(Statemnt!AV$3,Statemnt!$E27,Statemnt!$F27),fNs_pD[Supp1],0))</f>
        <v>0</v>
      </c>
      <c r="AW27" s="70">
        <f>INDEX(fNs_pD[Stock in Transit],MATCH(CONCATENATE(Statemnt!AW$3,Statemnt!$E27,Statemnt!$F27),fNs_pD[Supp1],0))</f>
        <v>0</v>
      </c>
      <c r="AX27" s="70">
        <f>INDEX(fNs_pD[Stock in Transit],MATCH(CONCATENATE(Statemnt!AX$3,Statemnt!$E27,Statemnt!$F27),fNs_pD[Supp1],0))</f>
        <v>0</v>
      </c>
      <c r="AY27" s="70">
        <f>INDEX(fNs_pD[Stock in Transit],MATCH(CONCATENATE(Statemnt!AY$3,Statemnt!$E27,Statemnt!$F27),fNs_pD[Supp1],0))</f>
        <v>0</v>
      </c>
      <c r="AZ27" s="70">
        <f>INDEX(fNs_pD[Stock in Transit],MATCH(CONCATENATE(Statemnt!AZ$3,Statemnt!$E27,Statemnt!$F27),fNs_pD[Supp1],0))</f>
        <v>0</v>
      </c>
      <c r="BA27" s="70">
        <f>INDEX(fNs_pD[Stock in Transit],MATCH(CONCATENATE(Statemnt!BA$3,Statemnt!$E27,Statemnt!$F27),fNs_pD[Supp1],0))</f>
        <v>0</v>
      </c>
      <c r="BB27" s="70">
        <f>INDEX(fNs_pD[Stock in Transit],MATCH(CONCATENATE(Statemnt!BB$3,Statemnt!$E27,Statemnt!$F27),fNs_pD[Supp1],0))</f>
        <v>0</v>
      </c>
      <c r="BC27" s="73">
        <f t="shared" si="5"/>
        <v>0</v>
      </c>
    </row>
    <row r="28" spans="1:55" s="10" customFormat="1" ht="12.75" customHeight="1" x14ac:dyDescent="0.2">
      <c r="A28" s="59" t="str">
        <f t="shared" si="6"/>
        <v>SPIRIT OF ETHER450</v>
      </c>
      <c r="B28" s="85" t="s">
        <v>60</v>
      </c>
      <c r="C28" s="85" t="s">
        <v>73</v>
      </c>
      <c r="D28" s="85"/>
      <c r="E28" s="84" t="s">
        <v>12</v>
      </c>
      <c r="F28" s="150">
        <v>450</v>
      </c>
      <c r="G28" s="84">
        <v>20</v>
      </c>
      <c r="H28" s="322"/>
      <c r="I28" s="70">
        <v>636.86708860759484</v>
      </c>
      <c r="J28" s="70">
        <f>IF($O$27=0,0,IF(($K$27+$M$27-$N$27)&lt;=0,0,($K$27+$M$27-$N$27)*P28/$O$27))</f>
        <v>547.35013032145957</v>
      </c>
      <c r="K28" s="338"/>
      <c r="L28" s="330"/>
      <c r="M28" s="154"/>
      <c r="N28" s="307">
        <f>IFERROR(INDEX('Sample '!$J$5:$J$28,MATCH(Statemnt!E28,'Sample '!$D$5:$D$28,0)),0)</f>
        <v>0</v>
      </c>
      <c r="O28" s="326"/>
      <c r="P28" s="84">
        <f t="shared" si="1"/>
        <v>672</v>
      </c>
      <c r="Q28" s="83">
        <f t="shared" si="8"/>
        <v>200</v>
      </c>
      <c r="R28" s="83">
        <f t="shared" si="9"/>
        <v>301.54436581382686</v>
      </c>
      <c r="S28" s="83">
        <f>INDEX(fNs_pD[Excess Stk. Kol],MATCH(CONCATENATE("BNGL",Statemnt!$E27,Statemnt!$F27),fNs_pD[Supp1],0))</f>
        <v>0</v>
      </c>
      <c r="T28" s="83">
        <f>INDEX(fNs_pD[Final Forecast Qty],MATCH(CONCATENATE(Statemnt!T$3,Statemnt!$E28,Statemnt!$F28),fNs_pD[Supp1],0))</f>
        <v>408</v>
      </c>
      <c r="U28" s="83">
        <f>INDEX(fNs_pD[Final Forecast Qty],MATCH(CONCATENATE(Statemnt!U$3,Statemnt!$E28,Statemnt!$F28),fNs_pD[Supp1],0))</f>
        <v>264</v>
      </c>
      <c r="V28" s="83">
        <f>INDEX(fNs_pD[Final Forecast Qty],MATCH(CONCATENATE(Statemnt!V$3,Statemnt!$E28,Statemnt!$F28),fNs_pD[Supp1],0))</f>
        <v>0</v>
      </c>
      <c r="W28" s="83">
        <f>INDEX(fNs_pD[Final Forecast Qty],MATCH(CONCATENATE(Statemnt!W$3,Statemnt!$E28,Statemnt!$F28),fNs_pD[Supp1],0))</f>
        <v>0</v>
      </c>
      <c r="X28" s="83">
        <f>INDEX(fNs_pD[Final Forecast Qty],MATCH(CONCATENATE(Statemnt!X$3,Statemnt!$E28,Statemnt!$F28),fNs_pD[Supp1],0))</f>
        <v>0</v>
      </c>
      <c r="Y28" s="83">
        <f>INDEX(fNs_pD[Final Forecast Qty],MATCH(CONCATENATE(Statemnt!Y$3,Statemnt!$E28,Statemnt!$F28),fNs_pD[Supp1],0))</f>
        <v>0</v>
      </c>
      <c r="Z28" s="83">
        <f>INDEX(fNs_pD[Final Forecast Qty],MATCH(CONCATENATE(Statemnt!Z$3,Statemnt!$E28,Statemnt!$F28),fNs_pD[Supp1],0))</f>
        <v>0</v>
      </c>
      <c r="AA28" s="83">
        <f>INDEX(fNs_pD[Final Forecast Qty],MATCH(CONCATENATE(Statemnt!AA$3,Statemnt!$E28,Statemnt!$F28),fNs_pD[Supp1],0))</f>
        <v>0</v>
      </c>
      <c r="AB28" s="155">
        <f t="shared" si="2"/>
        <v>672</v>
      </c>
      <c r="AC28" s="83">
        <f>INDEX(fNs_pD[Total Issue],MATCH(CONCATENATE(Statemnt!AC$3,Statemnt!$E28,Statemnt!$F28),fNs_pD[Supp1],0))</f>
        <v>200</v>
      </c>
      <c r="AD28" s="83">
        <f>INDEX(fNs_pD[Total Issue],MATCH(CONCATENATE(Statemnt!AD$3,Statemnt!$E28,Statemnt!$F28),fNs_pD[Supp1],0))</f>
        <v>0</v>
      </c>
      <c r="AE28" s="83">
        <f>INDEX(fNs_pD[Total Issue],MATCH(CONCATENATE(Statemnt!AE$3,Statemnt!$E28,Statemnt!$F28),fNs_pD[Supp1],0))</f>
        <v>0</v>
      </c>
      <c r="AF28" s="83">
        <f>INDEX(fNs_pD[Total Issue],MATCH(CONCATENATE(Statemnt!AF$3,Statemnt!$E28,Statemnt!$F28),fNs_pD[Supp1],0))</f>
        <v>0</v>
      </c>
      <c r="AG28" s="83">
        <f>INDEX(fNs_pD[Total Issue],MATCH(CONCATENATE(Statemnt!AG$3,Statemnt!$E28,Statemnt!$F28),fNs_pD[Supp1],0))</f>
        <v>0</v>
      </c>
      <c r="AH28" s="83">
        <f>INDEX(fNs_pD[Total Issue],MATCH(CONCATENATE(Statemnt!AH$3,Statemnt!$E28,Statemnt!$F28),fNs_pD[Supp1],0))</f>
        <v>0</v>
      </c>
      <c r="AI28" s="83">
        <f>INDEX(fNs_pD[Total Issue],MATCH(CONCATENATE(Statemnt!AI$3,Statemnt!$E28,Statemnt!$F28),fNs_pD[Supp1],0))</f>
        <v>0</v>
      </c>
      <c r="AJ28" s="83">
        <f>INDEX(fNs_pD[Total Issue],MATCH(CONCATENATE(Statemnt!AJ$3,Statemnt!$E28,Statemnt!$F28),fNs_pD[Supp1],0))</f>
        <v>0</v>
      </c>
      <c r="AK28" s="155">
        <f t="shared" si="3"/>
        <v>200</v>
      </c>
      <c r="AL28" s="83">
        <f>INDEX(fNs_pD[Closing Stock],MATCH(CONCATENATE(Statemnt!AL$3,Statemnt!$E28,Statemnt!$F28),fNs_pD[Supp1],0))</f>
        <v>301.54436581382686</v>
      </c>
      <c r="AM28" s="83">
        <f>INDEX(fNs_pD[Closing Stock],MATCH(CONCATENATE(Statemnt!AM$3,Statemnt!$E28,Statemnt!$F28),fNs_pD[Supp1],0))</f>
        <v>0</v>
      </c>
      <c r="AN28" s="83">
        <f>INDEX(fNs_pD[Closing Stock],MATCH(CONCATENATE(Statemnt!AN$3,Statemnt!$E28,Statemnt!$F28),fNs_pD[Supp1],0))</f>
        <v>0</v>
      </c>
      <c r="AO28" s="83">
        <f>INDEX(fNs_pD[Closing Stock],MATCH(CONCATENATE(Statemnt!AO$3,Statemnt!$E28,Statemnt!$F28),fNs_pD[Supp1],0))</f>
        <v>0</v>
      </c>
      <c r="AP28" s="83">
        <f>INDEX(fNs_pD[Closing Stock],MATCH(CONCATENATE(Statemnt!AP$3,Statemnt!$E28,Statemnt!$F28),fNs_pD[Supp1],0))</f>
        <v>0</v>
      </c>
      <c r="AQ28" s="83">
        <f>INDEX(fNs_pD[Closing Stock],MATCH(CONCATENATE(Statemnt!AQ$3,Statemnt!$E28,Statemnt!$F28),fNs_pD[Supp1],0))</f>
        <v>0</v>
      </c>
      <c r="AR28" s="83">
        <f>INDEX(fNs_pD[Closing Stock],MATCH(CONCATENATE(Statemnt!AR$3,Statemnt!$E28,Statemnt!$F28),fNs_pD[Supp1],0))</f>
        <v>0</v>
      </c>
      <c r="AS28" s="83">
        <f>INDEX(fNs_pD[Closing Stock],MATCH(CONCATENATE(Statemnt!AS$3,Statemnt!$E28,Statemnt!$F28),fNs_pD[Supp1],0))</f>
        <v>0</v>
      </c>
      <c r="AT28" s="155">
        <f t="shared" si="4"/>
        <v>301.54436581382686</v>
      </c>
      <c r="AU28" s="83">
        <f>INDEX(fNs_pD[Stock in Transit],MATCH(CONCATENATE(Statemnt!AU$3,Statemnt!$E28,Statemnt!$F28),fNs_pD[Supp1],0))</f>
        <v>0</v>
      </c>
      <c r="AV28" s="83">
        <f>INDEX(fNs_pD[Stock in Transit],MATCH(CONCATENATE(Statemnt!AV$3,Statemnt!$E28,Statemnt!$F28),fNs_pD[Supp1],0))</f>
        <v>0</v>
      </c>
      <c r="AW28" s="83">
        <f>INDEX(fNs_pD[Stock in Transit],MATCH(CONCATENATE(Statemnt!AW$3,Statemnt!$E28,Statemnt!$F28),fNs_pD[Supp1],0))</f>
        <v>0</v>
      </c>
      <c r="AX28" s="83">
        <f>INDEX(fNs_pD[Stock in Transit],MATCH(CONCATENATE(Statemnt!AX$3,Statemnt!$E28,Statemnt!$F28),fNs_pD[Supp1],0))</f>
        <v>0</v>
      </c>
      <c r="AY28" s="83">
        <f>INDEX(fNs_pD[Stock in Transit],MATCH(CONCATENATE(Statemnt!AY$3,Statemnt!$E28,Statemnt!$F28),fNs_pD[Supp1],0))</f>
        <v>0</v>
      </c>
      <c r="AZ28" s="83">
        <f>INDEX(fNs_pD[Stock in Transit],MATCH(CONCATENATE(Statemnt!AZ$3,Statemnt!$E28,Statemnt!$F28),fNs_pD[Supp1],0))</f>
        <v>0</v>
      </c>
      <c r="BA28" s="83">
        <f>INDEX(fNs_pD[Stock in Transit],MATCH(CONCATENATE(Statemnt!BA$3,Statemnt!$E28,Statemnt!$F28),fNs_pD[Supp1],0))</f>
        <v>0</v>
      </c>
      <c r="BB28" s="83">
        <f>INDEX(fNs_pD[Stock in Transit],MATCH(CONCATENATE(Statemnt!BB$3,Statemnt!$E28,Statemnt!$F28),fNs_pD[Supp1],0))</f>
        <v>0</v>
      </c>
      <c r="BC28" s="155">
        <f t="shared" si="5"/>
        <v>0</v>
      </c>
    </row>
    <row r="29" spans="1:55" ht="15" x14ac:dyDescent="0.2">
      <c r="A29" s="59" t="str">
        <f t="shared" si="6"/>
        <v>DECOLIC DROPS10</v>
      </c>
      <c r="B29" s="85" t="s">
        <v>60</v>
      </c>
      <c r="C29" s="139" t="s">
        <v>72</v>
      </c>
      <c r="D29" s="59"/>
      <c r="E29" s="9" t="s">
        <v>79</v>
      </c>
      <c r="F29" s="59">
        <v>10</v>
      </c>
      <c r="G29" s="59">
        <v>100</v>
      </c>
      <c r="H29" s="70">
        <f t="shared" ref="H29:H37" si="12">IF(AND(K29=0,M29=0),0,(I29*F29)/1000-M29+N29)</f>
        <v>0</v>
      </c>
      <c r="I29" s="70"/>
      <c r="J29" s="70">
        <f>IF($O$29=0,0, IF(($K$29+$M$29-$N$29) &lt;=0,0,($K$29+$M$29-$N$29)*P29/$O$29))</f>
        <v>0</v>
      </c>
      <c r="K29" s="294">
        <v>0</v>
      </c>
      <c r="L29" s="288">
        <f t="shared" si="7"/>
        <v>800</v>
      </c>
      <c r="M29" s="59"/>
      <c r="N29" s="307">
        <f>IFERROR(INDEX('Sample '!$J$5:$J$28,MATCH(Statemnt!E29,'Sample '!$D$5:$D$28,0)),0)</f>
        <v>0</v>
      </c>
      <c r="O29" s="229">
        <f>IF(P29&lt;=0,0,P29*$F29/1000)</f>
        <v>800</v>
      </c>
      <c r="P29" s="84">
        <v>80000</v>
      </c>
      <c r="Q29" s="70">
        <f t="shared" si="8"/>
        <v>0</v>
      </c>
      <c r="R29" s="70">
        <f t="shared" si="9"/>
        <v>0</v>
      </c>
      <c r="S29" s="70">
        <f>INDEX(fNs_pD[Excess Stk. Kol],MATCH(CONCATENATE("BNGL",Statemnt!$E28,Statemnt!$F28),fNs_pD[Supp1],0))</f>
        <v>0</v>
      </c>
      <c r="T29" s="83">
        <f>INDEX(fNs_pD[Final Forecast Qty],MATCH(CONCATENATE(Statemnt!T$3,Statemnt!$E29,Statemnt!$F29),fNs_pD[Supp1],0))</f>
        <v>0</v>
      </c>
      <c r="U29" s="83">
        <f>INDEX(fNs_pD[Final Forecast Qty],MATCH(CONCATENATE(Statemnt!U$3,Statemnt!$E29,Statemnt!$F29),fNs_pD[Supp1],0))</f>
        <v>0</v>
      </c>
      <c r="V29" s="83">
        <f>INDEX(fNs_pD[Final Forecast Qty],MATCH(CONCATENATE(Statemnt!V$3,Statemnt!$E29,Statemnt!$F29),fNs_pD[Supp1],0))</f>
        <v>0</v>
      </c>
      <c r="W29" s="83">
        <f>INDEX(fNs_pD[Final Forecast Qty],MATCH(CONCATENATE(Statemnt!W$3,Statemnt!$E29,Statemnt!$F29),fNs_pD[Supp1],0))</f>
        <v>0</v>
      </c>
      <c r="X29" s="83">
        <f>INDEX(fNs_pD[Final Forecast Qty],MATCH(CONCATENATE(Statemnt!X$3,Statemnt!$E29,Statemnt!$F29),fNs_pD[Supp1],0))</f>
        <v>0</v>
      </c>
      <c r="Y29" s="83">
        <f>INDEX(fNs_pD[Final Forecast Qty],MATCH(CONCATENATE(Statemnt!Y$3,Statemnt!$E29,Statemnt!$F29),fNs_pD[Supp1],0))</f>
        <v>0</v>
      </c>
      <c r="Z29" s="83">
        <f>INDEX(fNs_pD[Final Forecast Qty],MATCH(CONCATENATE(Statemnt!Z$3,Statemnt!$E29,Statemnt!$F29),fNs_pD[Supp1],0))</f>
        <v>0</v>
      </c>
      <c r="AA29" s="83">
        <f>INDEX(fNs_pD[Final Forecast Qty],MATCH(CONCATENATE(Statemnt!AA$3,Statemnt!$E29,Statemnt!$F29),fNs_pD[Supp1],0))</f>
        <v>0</v>
      </c>
      <c r="AB29" s="155">
        <f t="shared" si="2"/>
        <v>0</v>
      </c>
      <c r="AC29" s="83">
        <f>INDEX(fNs_pD[Total Issue],MATCH(CONCATENATE(Statemnt!AC$3,Statemnt!$E29,Statemnt!$F29),fNs_pD[Supp1],0))</f>
        <v>0</v>
      </c>
      <c r="AD29" s="83">
        <f>INDEX(fNs_pD[Total Issue],MATCH(CONCATENATE(Statemnt!AD$3,Statemnt!$E29,Statemnt!$F29),fNs_pD[Supp1],0))</f>
        <v>0</v>
      </c>
      <c r="AE29" s="83">
        <f>INDEX(fNs_pD[Total Issue],MATCH(CONCATENATE(Statemnt!AE$3,Statemnt!$E29,Statemnt!$F29),fNs_pD[Supp1],0))</f>
        <v>0</v>
      </c>
      <c r="AF29" s="83">
        <f>INDEX(fNs_pD[Total Issue],MATCH(CONCATENATE(Statemnt!AF$3,Statemnt!$E29,Statemnt!$F29),fNs_pD[Supp1],0))</f>
        <v>0</v>
      </c>
      <c r="AG29" s="83">
        <f>INDEX(fNs_pD[Total Issue],MATCH(CONCATENATE(Statemnt!AG$3,Statemnt!$E29,Statemnt!$F29),fNs_pD[Supp1],0))</f>
        <v>0</v>
      </c>
      <c r="AH29" s="83">
        <f>INDEX(fNs_pD[Total Issue],MATCH(CONCATENATE(Statemnt!AH$3,Statemnt!$E29,Statemnt!$F29),fNs_pD[Supp1],0))</f>
        <v>0</v>
      </c>
      <c r="AI29" s="83">
        <f>INDEX(fNs_pD[Total Issue],MATCH(CONCATENATE(Statemnt!AI$3,Statemnt!$E29,Statemnt!$F29),fNs_pD[Supp1],0))</f>
        <v>0</v>
      </c>
      <c r="AJ29" s="83">
        <f>INDEX(fNs_pD[Total Issue],MATCH(CONCATENATE(Statemnt!AJ$3,Statemnt!$E29,Statemnt!$F29),fNs_pD[Supp1],0))</f>
        <v>0</v>
      </c>
      <c r="AK29" s="155">
        <f t="shared" si="3"/>
        <v>0</v>
      </c>
      <c r="AL29" s="83">
        <f>INDEX(fNs_pD[Closing Stock],MATCH(CONCATENATE(Statemnt!AL$3,Statemnt!$E29,Statemnt!$F29),fNs_pD[Supp1],0))</f>
        <v>0</v>
      </c>
      <c r="AM29" s="83">
        <f>INDEX(fNs_pD[Closing Stock],MATCH(CONCATENATE(Statemnt!AM$3,Statemnt!$E29,Statemnt!$F29),fNs_pD[Supp1],0))</f>
        <v>0</v>
      </c>
      <c r="AN29" s="83">
        <f>INDEX(fNs_pD[Closing Stock],MATCH(CONCATENATE(Statemnt!AN$3,Statemnt!$E29,Statemnt!$F29),fNs_pD[Supp1],0))</f>
        <v>0</v>
      </c>
      <c r="AO29" s="83">
        <f>INDEX(fNs_pD[Closing Stock],MATCH(CONCATENATE(Statemnt!AO$3,Statemnt!$E29,Statemnt!$F29),fNs_pD[Supp1],0))</f>
        <v>0</v>
      </c>
      <c r="AP29" s="83">
        <f>INDEX(fNs_pD[Closing Stock],MATCH(CONCATENATE(Statemnt!AP$3,Statemnt!$E29,Statemnt!$F29),fNs_pD[Supp1],0))</f>
        <v>0</v>
      </c>
      <c r="AQ29" s="83">
        <f>INDEX(fNs_pD[Closing Stock],MATCH(CONCATENATE(Statemnt!AQ$3,Statemnt!$E29,Statemnt!$F29),fNs_pD[Supp1],0))</f>
        <v>0</v>
      </c>
      <c r="AR29" s="83">
        <f>INDEX(fNs_pD[Closing Stock],MATCH(CONCATENATE(Statemnt!AR$3,Statemnt!$E29,Statemnt!$F29),fNs_pD[Supp1],0))</f>
        <v>0</v>
      </c>
      <c r="AS29" s="83">
        <f>INDEX(fNs_pD[Closing Stock],MATCH(CONCATENATE(Statemnt!AS$3,Statemnt!$E29,Statemnt!$F29),fNs_pD[Supp1],0))</f>
        <v>0</v>
      </c>
      <c r="AT29" s="155">
        <f t="shared" si="4"/>
        <v>0</v>
      </c>
      <c r="AU29" s="83">
        <f>INDEX(fNs_pD[Stock in Transit],MATCH(CONCATENATE(Statemnt!AU$3,Statemnt!$E29,Statemnt!$F29),fNs_pD[Supp1],0))</f>
        <v>0</v>
      </c>
      <c r="AV29" s="83">
        <f>INDEX(fNs_pD[Stock in Transit],MATCH(CONCATENATE(Statemnt!AV$3,Statemnt!$E29,Statemnt!$F29),fNs_pD[Supp1],0))</f>
        <v>0</v>
      </c>
      <c r="AW29" s="83">
        <f>INDEX(fNs_pD[Stock in Transit],MATCH(CONCATENATE(Statemnt!AW$3,Statemnt!$E29,Statemnt!$F29),fNs_pD[Supp1],0))</f>
        <v>0</v>
      </c>
      <c r="AX29" s="83">
        <f>INDEX(fNs_pD[Stock in Transit],MATCH(CONCATENATE(Statemnt!AX$3,Statemnt!$E29,Statemnt!$F29),fNs_pD[Supp1],0))</f>
        <v>0</v>
      </c>
      <c r="AY29" s="83">
        <f>INDEX(fNs_pD[Stock in Transit],MATCH(CONCATENATE(Statemnt!AY$3,Statemnt!$E29,Statemnt!$F29),fNs_pD[Supp1],0))</f>
        <v>0</v>
      </c>
      <c r="AZ29" s="83">
        <f>INDEX(fNs_pD[Stock in Transit],MATCH(CONCATENATE(Statemnt!AZ$3,Statemnt!$E29,Statemnt!$F29),fNs_pD[Supp1],0))</f>
        <v>0</v>
      </c>
      <c r="BA29" s="83">
        <f>INDEX(fNs_pD[Stock in Transit],MATCH(CONCATENATE(Statemnt!BA$3,Statemnt!$E29,Statemnt!$F29),fNs_pD[Supp1],0))</f>
        <v>0</v>
      </c>
      <c r="BB29" s="83">
        <f>INDEX(fNs_pD[Stock in Transit],MATCH(CONCATENATE(Statemnt!BB$3,Statemnt!$E29,Statemnt!$F29),fNs_pD[Supp1],0))</f>
        <v>0</v>
      </c>
      <c r="BC29" s="155">
        <f t="shared" ref="BC29:BC33" si="13">SUM(AU29:BB29)</f>
        <v>0</v>
      </c>
    </row>
    <row r="30" spans="1:55" ht="15" x14ac:dyDescent="0.2">
      <c r="A30" s="59" t="str">
        <f t="shared" si="6"/>
        <v>BRONCOFREE LS100</v>
      </c>
      <c r="B30" s="193" t="s">
        <v>60</v>
      </c>
      <c r="C30" s="211" t="s">
        <v>72</v>
      </c>
      <c r="D30" s="210"/>
      <c r="E30" s="84" t="s">
        <v>81</v>
      </c>
      <c r="F30" s="210">
        <v>100</v>
      </c>
      <c r="G30" s="210">
        <v>100</v>
      </c>
      <c r="H30" s="83">
        <f t="shared" si="12"/>
        <v>2000</v>
      </c>
      <c r="I30" s="70">
        <v>20000</v>
      </c>
      <c r="J30" s="70">
        <f>IF($O$30=0,0, IF(($K$30+$M$30-$N$30) &lt;=0,0,($K$30+$M$30-$N$30)*P30/$O$30))</f>
        <v>20000</v>
      </c>
      <c r="K30" s="294">
        <v>2000</v>
      </c>
      <c r="L30" s="288">
        <f t="shared" si="7"/>
        <v>2000</v>
      </c>
      <c r="M30" s="210"/>
      <c r="N30" s="307">
        <f>IFERROR(INDEX('Sample '!$J$5:$J$28,MATCH(Statemnt!E30,'Sample '!$D$5:$D$28,0)),0)</f>
        <v>0</v>
      </c>
      <c r="O30" s="229">
        <f t="shared" ref="O30:O32" si="14">IF(P30&lt;=0,0,P30*$F30/1000)</f>
        <v>2000</v>
      </c>
      <c r="P30" s="84">
        <v>20000</v>
      </c>
      <c r="Q30" s="83">
        <f t="shared" si="8"/>
        <v>0</v>
      </c>
      <c r="R30" s="83">
        <f t="shared" ref="R30:R32" si="15">AT30</f>
        <v>0</v>
      </c>
      <c r="S30" s="83">
        <f>INDEX(fNs_pD[Excess Stk. Kol],MATCH(CONCATENATE("BNGL",Statemnt!$E29,Statemnt!$F29),fNs_pD[Supp1],0))</f>
        <v>0</v>
      </c>
      <c r="T30" s="83">
        <f>INDEX(fNs_pD[Final Forecast Qty],MATCH(CONCATENATE(Statemnt!T$3,Statemnt!$E30,Statemnt!$F30),fNs_pD[Supp1],0))</f>
        <v>0</v>
      </c>
      <c r="U30" s="83">
        <f>INDEX(fNs_pD[Final Forecast Qty],MATCH(CONCATENATE(Statemnt!U$3,Statemnt!$E30,Statemnt!$F30),fNs_pD[Supp1],0))</f>
        <v>0</v>
      </c>
      <c r="V30" s="83">
        <f>INDEX(fNs_pD[Final Forecast Qty],MATCH(CONCATENATE(Statemnt!V$3,Statemnt!$E30,Statemnt!$F30),fNs_pD[Supp1],0))</f>
        <v>0</v>
      </c>
      <c r="W30" s="83">
        <f>INDEX(fNs_pD[Final Forecast Qty],MATCH(CONCATENATE(Statemnt!W$3,Statemnt!$E30,Statemnt!$F30),fNs_pD[Supp1],0))</f>
        <v>0</v>
      </c>
      <c r="X30" s="83">
        <f>INDEX(fNs_pD[Final Forecast Qty],MATCH(CONCATENATE(Statemnt!X$3,Statemnt!$E30,Statemnt!$F30),fNs_pD[Supp1],0))</f>
        <v>0</v>
      </c>
      <c r="Y30" s="83">
        <f>INDEX(fNs_pD[Final Forecast Qty],MATCH(CONCATENATE(Statemnt!Y$3,Statemnt!$E30,Statemnt!$F30),fNs_pD[Supp1],0))</f>
        <v>0</v>
      </c>
      <c r="Z30" s="83">
        <f>INDEX(fNs_pD[Final Forecast Qty],MATCH(CONCATENATE(Statemnt!Z$3,Statemnt!$E30,Statemnt!$F30),fNs_pD[Supp1],0))</f>
        <v>0</v>
      </c>
      <c r="AA30" s="83">
        <f>INDEX(fNs_pD[Final Forecast Qty],MATCH(CONCATENATE(Statemnt!AA$3,Statemnt!$E30,Statemnt!$F30),fNs_pD[Supp1],0))</f>
        <v>0</v>
      </c>
      <c r="AB30" s="155">
        <f t="shared" si="2"/>
        <v>0</v>
      </c>
      <c r="AC30" s="83">
        <f>INDEX(fNs_pD[Total Issue],MATCH(CONCATENATE(Statemnt!AC$3,Statemnt!$E30,Statemnt!$F30),fNs_pD[Supp1],0))</f>
        <v>0</v>
      </c>
      <c r="AD30" s="83">
        <f>INDEX(fNs_pD[Total Issue],MATCH(CONCATENATE(Statemnt!AD$3,Statemnt!$E30,Statemnt!$F30),fNs_pD[Supp1],0))</f>
        <v>0</v>
      </c>
      <c r="AE30" s="83">
        <f>INDEX(fNs_pD[Total Issue],MATCH(CONCATENATE(Statemnt!AE$3,Statemnt!$E30,Statemnt!$F30),fNs_pD[Supp1],0))</f>
        <v>0</v>
      </c>
      <c r="AF30" s="83">
        <f>INDEX(fNs_pD[Total Issue],MATCH(CONCATENATE(Statemnt!AF$3,Statemnt!$E30,Statemnt!$F30),fNs_pD[Supp1],0))</f>
        <v>0</v>
      </c>
      <c r="AG30" s="83">
        <f>INDEX(fNs_pD[Total Issue],MATCH(CONCATENATE(Statemnt!AG$3,Statemnt!$E30,Statemnt!$F30),fNs_pD[Supp1],0))</f>
        <v>0</v>
      </c>
      <c r="AH30" s="83">
        <f>INDEX(fNs_pD[Total Issue],MATCH(CONCATENATE(Statemnt!AH$3,Statemnt!$E30,Statemnt!$F30),fNs_pD[Supp1],0))</f>
        <v>0</v>
      </c>
      <c r="AI30" s="83">
        <f>INDEX(fNs_pD[Total Issue],MATCH(CONCATENATE(Statemnt!AI$3,Statemnt!$E30,Statemnt!$F30),fNs_pD[Supp1],0))</f>
        <v>0</v>
      </c>
      <c r="AJ30" s="83">
        <f>INDEX(fNs_pD[Total Issue],MATCH(CONCATENATE(Statemnt!AJ$3,Statemnt!$E30,Statemnt!$F30),fNs_pD[Supp1],0))</f>
        <v>0</v>
      </c>
      <c r="AK30" s="155">
        <f t="shared" si="3"/>
        <v>0</v>
      </c>
      <c r="AL30" s="83">
        <f>INDEX(fNs_pD[Closing Stock],MATCH(CONCATENATE(Statemnt!AL$3,Statemnt!$E30,Statemnt!$F30),fNs_pD[Supp1],0))</f>
        <v>0</v>
      </c>
      <c r="AM30" s="83">
        <f>INDEX(fNs_pD[Closing Stock],MATCH(CONCATENATE(Statemnt!AM$3,Statemnt!$E30,Statemnt!$F30),fNs_pD[Supp1],0))</f>
        <v>0</v>
      </c>
      <c r="AN30" s="83">
        <f>INDEX(fNs_pD[Closing Stock],MATCH(CONCATENATE(Statemnt!AN$3,Statemnt!$E30,Statemnt!$F30),fNs_pD[Supp1],0))</f>
        <v>0</v>
      </c>
      <c r="AO30" s="83">
        <f>INDEX(fNs_pD[Closing Stock],MATCH(CONCATENATE(Statemnt!AO$3,Statemnt!$E30,Statemnt!$F30),fNs_pD[Supp1],0))</f>
        <v>0</v>
      </c>
      <c r="AP30" s="83">
        <f>INDEX(fNs_pD[Closing Stock],MATCH(CONCATENATE(Statemnt!AP$3,Statemnt!$E30,Statemnt!$F30),fNs_pD[Supp1],0))</f>
        <v>0</v>
      </c>
      <c r="AQ30" s="83">
        <f>INDEX(fNs_pD[Closing Stock],MATCH(CONCATENATE(Statemnt!AQ$3,Statemnt!$E30,Statemnt!$F30),fNs_pD[Supp1],0))</f>
        <v>0</v>
      </c>
      <c r="AR30" s="83">
        <f>INDEX(fNs_pD[Closing Stock],MATCH(CONCATENATE(Statemnt!AR$3,Statemnt!$E30,Statemnt!$F30),fNs_pD[Supp1],0))</f>
        <v>0</v>
      </c>
      <c r="AS30" s="83">
        <f>INDEX(fNs_pD[Closing Stock],MATCH(CONCATENATE(Statemnt!AS$3,Statemnt!$E30,Statemnt!$F30),fNs_pD[Supp1],0))</f>
        <v>0</v>
      </c>
      <c r="AT30" s="155">
        <f t="shared" si="4"/>
        <v>0</v>
      </c>
      <c r="AU30" s="83">
        <f>INDEX(fNs_pD[Stock in Transit],MATCH(CONCATENATE(Statemnt!AU$3,Statemnt!$E30,Statemnt!$F30),fNs_pD[Supp1],0))</f>
        <v>0</v>
      </c>
      <c r="AV30" s="83">
        <f>INDEX(fNs_pD[Stock in Transit],MATCH(CONCATENATE(Statemnt!AV$3,Statemnt!$E30,Statemnt!$F30),fNs_pD[Supp1],0))</f>
        <v>0</v>
      </c>
      <c r="AW30" s="83">
        <f>INDEX(fNs_pD[Stock in Transit],MATCH(CONCATENATE(Statemnt!AW$3,Statemnt!$E30,Statemnt!$F30),fNs_pD[Supp1],0))</f>
        <v>0</v>
      </c>
      <c r="AX30" s="83">
        <f>INDEX(fNs_pD[Stock in Transit],MATCH(CONCATENATE(Statemnt!AX$3,Statemnt!$E30,Statemnt!$F30),fNs_pD[Supp1],0))</f>
        <v>0</v>
      </c>
      <c r="AY30" s="83">
        <f>INDEX(fNs_pD[Stock in Transit],MATCH(CONCATENATE(Statemnt!AY$3,Statemnt!$E30,Statemnt!$F30),fNs_pD[Supp1],0))</f>
        <v>0</v>
      </c>
      <c r="AZ30" s="83">
        <f>INDEX(fNs_pD[Stock in Transit],MATCH(CONCATENATE(Statemnt!AZ$3,Statemnt!$E30,Statemnt!$F30),fNs_pD[Supp1],0))</f>
        <v>0</v>
      </c>
      <c r="BA30" s="83">
        <f>INDEX(fNs_pD[Stock in Transit],MATCH(CONCATENATE(Statemnt!BA$3,Statemnt!$E30,Statemnt!$F30),fNs_pD[Supp1],0))</f>
        <v>0</v>
      </c>
      <c r="BB30" s="83">
        <f>INDEX(fNs_pD[Stock in Transit],MATCH(CONCATENATE(Statemnt!BB$3,Statemnt!$E30,Statemnt!$F30),fNs_pD[Supp1],0))</f>
        <v>0</v>
      </c>
      <c r="BC30" s="155">
        <f t="shared" si="13"/>
        <v>0</v>
      </c>
    </row>
    <row r="31" spans="1:55" s="59" customFormat="1" ht="12.75" customHeight="1" x14ac:dyDescent="0.2">
      <c r="A31" s="59" t="str">
        <f t="shared" si="6"/>
        <v>BRONCOFREE S100</v>
      </c>
      <c r="B31" s="85" t="s">
        <v>60</v>
      </c>
      <c r="C31" s="139" t="s">
        <v>72</v>
      </c>
      <c r="E31" s="9" t="s">
        <v>86</v>
      </c>
      <c r="F31" s="59">
        <v>100</v>
      </c>
      <c r="G31" s="59">
        <v>100</v>
      </c>
      <c r="H31" s="83">
        <f t="shared" si="12"/>
        <v>6000</v>
      </c>
      <c r="I31" s="70">
        <v>60000</v>
      </c>
      <c r="J31" s="70">
        <f>IF($O$31=0,0, IF(($K$31+$M$31-$N$31) &lt;=0,0,($K$31+$M$31-$N$31)*P31/$O$31))</f>
        <v>60000</v>
      </c>
      <c r="K31" s="295">
        <v>6000</v>
      </c>
      <c r="L31" s="288">
        <f t="shared" si="7"/>
        <v>6000</v>
      </c>
      <c r="N31" s="309">
        <f>IFERROR(INDEX('Sample '!$J$5:$J$28,MATCH(Statemnt!E31,'Sample '!$D$5:$D$28,0)),0)</f>
        <v>0</v>
      </c>
      <c r="O31" s="229">
        <f t="shared" si="14"/>
        <v>6000</v>
      </c>
      <c r="P31" s="9">
        <v>60000</v>
      </c>
      <c r="Q31" s="70">
        <f t="shared" si="8"/>
        <v>0</v>
      </c>
      <c r="R31" s="70">
        <f t="shared" si="15"/>
        <v>0</v>
      </c>
      <c r="S31" s="70">
        <f>INDEX(fNs_pD[Excess Stk. Kol],MATCH(CONCATENATE("BNGL",Statemnt!$E30,Statemnt!$F30),fNs_pD[Supp1],0))</f>
        <v>0</v>
      </c>
      <c r="T31" s="70">
        <f>INDEX(fNs_pD[Final Forecast Qty],MATCH(CONCATENATE(Statemnt!T$3,Statemnt!$E31,Statemnt!$F31),fNs_pD[Supp1],0))</f>
        <v>0</v>
      </c>
      <c r="U31" s="70">
        <f>INDEX(fNs_pD[Final Forecast Qty],MATCH(CONCATENATE(Statemnt!U$3,Statemnt!$E31,Statemnt!$F31),fNs_pD[Supp1],0))</f>
        <v>0</v>
      </c>
      <c r="V31" s="70">
        <f>INDEX(fNs_pD[Final Forecast Qty],MATCH(CONCATENATE(Statemnt!V$3,Statemnt!$E31,Statemnt!$F31),fNs_pD[Supp1],0))</f>
        <v>0</v>
      </c>
      <c r="W31" s="70">
        <f>INDEX(fNs_pD[Final Forecast Qty],MATCH(CONCATENATE(Statemnt!W$3,Statemnt!$E31,Statemnt!$F31),fNs_pD[Supp1],0))</f>
        <v>0</v>
      </c>
      <c r="X31" s="70">
        <f>INDEX(fNs_pD[Final Forecast Qty],MATCH(CONCATENATE(Statemnt!X$3,Statemnt!$E31,Statemnt!$F31),fNs_pD[Supp1],0))</f>
        <v>0</v>
      </c>
      <c r="Y31" s="70">
        <f>INDEX(fNs_pD[Final Forecast Qty],MATCH(CONCATENATE(Statemnt!Y$3,Statemnt!$E31,Statemnt!$F31),fNs_pD[Supp1],0))</f>
        <v>0</v>
      </c>
      <c r="Z31" s="70">
        <f>INDEX(fNs_pD[Final Forecast Qty],MATCH(CONCATENATE(Statemnt!Z$3,Statemnt!$E31,Statemnt!$F31),fNs_pD[Supp1],0))</f>
        <v>0</v>
      </c>
      <c r="AA31" s="70">
        <f>INDEX(fNs_pD[Final Forecast Qty],MATCH(CONCATENATE(Statemnt!AA$3,Statemnt!$E31,Statemnt!$F31),fNs_pD[Supp1],0))</f>
        <v>0</v>
      </c>
      <c r="AB31" s="73">
        <f t="shared" si="2"/>
        <v>0</v>
      </c>
      <c r="AC31" s="70">
        <f>INDEX(fNs_pD[Total Issue],MATCH(CONCATENATE(Statemnt!AC$3,Statemnt!$E31,Statemnt!$F31),fNs_pD[Supp1],0))</f>
        <v>0</v>
      </c>
      <c r="AD31" s="70">
        <f>INDEX(fNs_pD[Total Issue],MATCH(CONCATENATE(Statemnt!AD$3,Statemnt!$E31,Statemnt!$F31),fNs_pD[Supp1],0))</f>
        <v>0</v>
      </c>
      <c r="AE31" s="70">
        <f>INDEX(fNs_pD[Total Issue],MATCH(CONCATENATE(Statemnt!AE$3,Statemnt!$E31,Statemnt!$F31),fNs_pD[Supp1],0))</f>
        <v>0</v>
      </c>
      <c r="AF31" s="70">
        <f>INDEX(fNs_pD[Total Issue],MATCH(CONCATENATE(Statemnt!AF$3,Statemnt!$E31,Statemnt!$F31),fNs_pD[Supp1],0))</f>
        <v>0</v>
      </c>
      <c r="AG31" s="70">
        <f>INDEX(fNs_pD[Total Issue],MATCH(CONCATENATE(Statemnt!AG$3,Statemnt!$E31,Statemnt!$F31),fNs_pD[Supp1],0))</f>
        <v>0</v>
      </c>
      <c r="AH31" s="70">
        <f>INDEX(fNs_pD[Total Issue],MATCH(CONCATENATE(Statemnt!AH$3,Statemnt!$E31,Statemnt!$F31),fNs_pD[Supp1],0))</f>
        <v>0</v>
      </c>
      <c r="AI31" s="70">
        <f>INDEX(fNs_pD[Total Issue],MATCH(CONCATENATE(Statemnt!AI$3,Statemnt!$E31,Statemnt!$F31),fNs_pD[Supp1],0))</f>
        <v>0</v>
      </c>
      <c r="AJ31" s="70">
        <f>INDEX(fNs_pD[Total Issue],MATCH(CONCATENATE(Statemnt!AJ$3,Statemnt!$E31,Statemnt!$F31),fNs_pD[Supp1],0))</f>
        <v>0</v>
      </c>
      <c r="AK31" s="73">
        <f t="shared" si="3"/>
        <v>0</v>
      </c>
      <c r="AL31" s="70">
        <f>INDEX(fNs_pD[Closing Stock],MATCH(CONCATENATE(Statemnt!AL$3,Statemnt!$E31,Statemnt!$F31),fNs_pD[Supp1],0))</f>
        <v>0</v>
      </c>
      <c r="AM31" s="70">
        <f>INDEX(fNs_pD[Closing Stock],MATCH(CONCATENATE(Statemnt!AM$3,Statemnt!$E31,Statemnt!$F31),fNs_pD[Supp1],0))</f>
        <v>0</v>
      </c>
      <c r="AN31" s="70">
        <f>INDEX(fNs_pD[Closing Stock],MATCH(CONCATENATE(Statemnt!AN$3,Statemnt!$E31,Statemnt!$F31),fNs_pD[Supp1],0))</f>
        <v>0</v>
      </c>
      <c r="AO31" s="70">
        <f>INDEX(fNs_pD[Closing Stock],MATCH(CONCATENATE(Statemnt!AO$3,Statemnt!$E31,Statemnt!$F31),fNs_pD[Supp1],0))</f>
        <v>0</v>
      </c>
      <c r="AP31" s="70">
        <f>INDEX(fNs_pD[Closing Stock],MATCH(CONCATENATE(Statemnt!AP$3,Statemnt!$E31,Statemnt!$F31),fNs_pD[Supp1],0))</f>
        <v>0</v>
      </c>
      <c r="AQ31" s="70">
        <f>INDEX(fNs_pD[Closing Stock],MATCH(CONCATENATE(Statemnt!AQ$3,Statemnt!$E31,Statemnt!$F31),fNs_pD[Supp1],0))</f>
        <v>0</v>
      </c>
      <c r="AR31" s="70">
        <f>INDEX(fNs_pD[Closing Stock],MATCH(CONCATENATE(Statemnt!AR$3,Statemnt!$E31,Statemnt!$F31),fNs_pD[Supp1],0))</f>
        <v>0</v>
      </c>
      <c r="AS31" s="70">
        <f>INDEX(fNs_pD[Closing Stock],MATCH(CONCATENATE(Statemnt!AS$3,Statemnt!$E31,Statemnt!$F31),fNs_pD[Supp1],0))</f>
        <v>0</v>
      </c>
      <c r="AT31" s="73">
        <f t="shared" si="4"/>
        <v>0</v>
      </c>
      <c r="AU31" s="70">
        <f>INDEX(fNs_pD[Stock in Transit],MATCH(CONCATENATE(Statemnt!AU$3,Statemnt!$E31,Statemnt!$F31),fNs_pD[Supp1],0))</f>
        <v>0</v>
      </c>
      <c r="AV31" s="70">
        <f>INDEX(fNs_pD[Stock in Transit],MATCH(CONCATENATE(Statemnt!AV$3,Statemnt!$E31,Statemnt!$F31),fNs_pD[Supp1],0))</f>
        <v>0</v>
      </c>
      <c r="AW31" s="70">
        <f>INDEX(fNs_pD[Stock in Transit],MATCH(CONCATENATE(Statemnt!AW$3,Statemnt!$E31,Statemnt!$F31),fNs_pD[Supp1],0))</f>
        <v>0</v>
      </c>
      <c r="AX31" s="70">
        <f>INDEX(fNs_pD[Stock in Transit],MATCH(CONCATENATE(Statemnt!AX$3,Statemnt!$E31,Statemnt!$F31),fNs_pD[Supp1],0))</f>
        <v>0</v>
      </c>
      <c r="AY31" s="70">
        <f>INDEX(fNs_pD[Stock in Transit],MATCH(CONCATENATE(Statemnt!AY$3,Statemnt!$E31,Statemnt!$F31),fNs_pD[Supp1],0))</f>
        <v>0</v>
      </c>
      <c r="AZ31" s="70">
        <f>INDEX(fNs_pD[Stock in Transit],MATCH(CONCATENATE(Statemnt!AZ$3,Statemnt!$E31,Statemnt!$F31),fNs_pD[Supp1],0))</f>
        <v>0</v>
      </c>
      <c r="BA31" s="70">
        <f>INDEX(fNs_pD[Stock in Transit],MATCH(CONCATENATE(Statemnt!BA$3,Statemnt!$E31,Statemnt!$F31),fNs_pD[Supp1],0))</f>
        <v>0</v>
      </c>
      <c r="BB31" s="70">
        <f>INDEX(fNs_pD[Stock in Transit],MATCH(CONCATENATE(Statemnt!BB$3,Statemnt!$E31,Statemnt!$F31),fNs_pD[Supp1],0))</f>
        <v>0</v>
      </c>
      <c r="BC31" s="73">
        <f t="shared" si="13"/>
        <v>0</v>
      </c>
    </row>
    <row r="32" spans="1:55" ht="18.75" customHeight="1" x14ac:dyDescent="0.2">
      <c r="A32" s="59" t="str">
        <f t="shared" si="6"/>
        <v>CARMOZYME NEO200</v>
      </c>
      <c r="B32" s="85" t="s">
        <v>60</v>
      </c>
      <c r="C32" s="139" t="s">
        <v>72</v>
      </c>
      <c r="D32" s="210"/>
      <c r="E32" s="9" t="s">
        <v>88</v>
      </c>
      <c r="F32" s="59">
        <v>200</v>
      </c>
      <c r="G32" s="59">
        <v>50</v>
      </c>
      <c r="H32" s="83">
        <f t="shared" si="12"/>
        <v>1000</v>
      </c>
      <c r="I32" s="70">
        <v>3421</v>
      </c>
      <c r="J32" s="70">
        <f>IF($O$32=0,0, IF(($K$32+$M$32-$N$32) &lt;=0,0,($K$32+$M$32-$N$32)*P32/$O$32))</f>
        <v>3421.0000000000009</v>
      </c>
      <c r="K32" s="295">
        <v>1000</v>
      </c>
      <c r="L32" s="288">
        <f t="shared" si="7"/>
        <v>941.72499999999991</v>
      </c>
      <c r="M32" s="59"/>
      <c r="N32" s="309">
        <f>IFERROR(INDEX('Sample '!$J$5:$J$28,MATCH(Statemnt!E32,'Sample '!$D$5:$D$28,0)),0)</f>
        <v>315.8</v>
      </c>
      <c r="O32" s="230">
        <f t="shared" si="14"/>
        <v>625.92499999999995</v>
      </c>
      <c r="P32" s="9">
        <f t="shared" ref="P32:P42" si="16">IF(AB32-S32&lt;0,0,AB32-S32)</f>
        <v>3129.625</v>
      </c>
      <c r="Q32" s="70">
        <f t="shared" si="8"/>
        <v>3661.35</v>
      </c>
      <c r="R32" s="70">
        <f t="shared" si="15"/>
        <v>3972</v>
      </c>
      <c r="S32" s="70">
        <f>INDEX(fNs_pD[Excess Stk. Kol],MATCH(CONCATENATE("BNGL",Statemnt!$E31,Statemnt!$F31),fNs_pD[Supp1],0))</f>
        <v>0</v>
      </c>
      <c r="T32" s="70">
        <f>INDEX(fNs_pD[Final Forecast Qty],MATCH(CONCATENATE(Statemnt!T$3,Statemnt!$E32,Statemnt!$F32),fNs_pD[Supp1],0))</f>
        <v>2717</v>
      </c>
      <c r="U32" s="70">
        <f>INDEX(fNs_pD[Final Forecast Qty],MATCH(CONCATENATE(Statemnt!U$3,Statemnt!$E32,Statemnt!$F32),fNs_pD[Supp1],0))</f>
        <v>94.5</v>
      </c>
      <c r="V32" s="70">
        <f>INDEX(fNs_pD[Final Forecast Qty],MATCH(CONCATENATE(Statemnt!V$3,Statemnt!$E32,Statemnt!$F32),fNs_pD[Supp1],0))</f>
        <v>210</v>
      </c>
      <c r="W32" s="70">
        <f>INDEX(fNs_pD[Final Forecast Qty],MATCH(CONCATENATE(Statemnt!W$3,Statemnt!$E32,Statemnt!$F32),fNs_pD[Supp1],0))</f>
        <v>0</v>
      </c>
      <c r="X32" s="70">
        <f>INDEX(fNs_pD[Final Forecast Qty],MATCH(CONCATENATE(Statemnt!X$3,Statemnt!$E32,Statemnt!$F32),fNs_pD[Supp1],0))</f>
        <v>38</v>
      </c>
      <c r="Y32" s="70">
        <f>INDEX(fNs_pD[Final Forecast Qty],MATCH(CONCATENATE(Statemnt!Y$3,Statemnt!$E32,Statemnt!$F32),fNs_pD[Supp1],0))</f>
        <v>0</v>
      </c>
      <c r="Z32" s="70">
        <f>INDEX(fNs_pD[Final Forecast Qty],MATCH(CONCATENATE(Statemnt!Z$3,Statemnt!$E32,Statemnt!$F32),fNs_pD[Supp1],0))</f>
        <v>70.125</v>
      </c>
      <c r="AA32" s="70">
        <f>INDEX(fNs_pD[Final Forecast Qty],MATCH(CONCATENATE(Statemnt!AA$3,Statemnt!$E32,Statemnt!$F32),fNs_pD[Supp1],0))</f>
        <v>0</v>
      </c>
      <c r="AB32" s="73">
        <f t="shared" ref="AB32:AB39" si="17">SUM(T32:AA32)</f>
        <v>3129.625</v>
      </c>
      <c r="AC32" s="70">
        <f>INDEX(fNs_pD[Total Issue],MATCH(CONCATENATE(Statemnt!AC$3,Statemnt!$E32,Statemnt!$F32),fNs_pD[Supp1],0))</f>
        <v>3360</v>
      </c>
      <c r="AD32" s="70">
        <f>INDEX(fNs_pD[Total Issue],MATCH(CONCATENATE(Statemnt!AD$3,Statemnt!$E32,Statemnt!$F32),fNs_pD[Supp1],0))</f>
        <v>94.5</v>
      </c>
      <c r="AE32" s="70">
        <f>INDEX(fNs_pD[Total Issue],MATCH(CONCATENATE(Statemnt!AE$3,Statemnt!$E32,Statemnt!$F32),fNs_pD[Supp1],0))</f>
        <v>149.1</v>
      </c>
      <c r="AF32" s="70">
        <f>INDEX(fNs_pD[Total Issue],MATCH(CONCATENATE(Statemnt!AF$3,Statemnt!$E32,Statemnt!$F32),fNs_pD[Supp1],0))</f>
        <v>0</v>
      </c>
      <c r="AG32" s="70">
        <f>INDEX(fNs_pD[Total Issue],MATCH(CONCATENATE(Statemnt!AG$3,Statemnt!$E32,Statemnt!$F32),fNs_pD[Supp1],0))</f>
        <v>0</v>
      </c>
      <c r="AH32" s="70">
        <f>INDEX(fNs_pD[Total Issue],MATCH(CONCATENATE(Statemnt!AH$3,Statemnt!$E32,Statemnt!$F32),fNs_pD[Supp1],0))</f>
        <v>0</v>
      </c>
      <c r="AI32" s="70">
        <f>INDEX(fNs_pD[Total Issue],MATCH(CONCATENATE(Statemnt!AI$3,Statemnt!$E32,Statemnt!$F32),fNs_pD[Supp1],0))</f>
        <v>57.75</v>
      </c>
      <c r="AJ32" s="70">
        <f>INDEX(fNs_pD[Total Issue],MATCH(CONCATENATE(Statemnt!AJ$3,Statemnt!$E32,Statemnt!$F32),fNs_pD[Supp1],0))</f>
        <v>0</v>
      </c>
      <c r="AK32" s="73">
        <f t="shared" ref="AK32:AK39" si="18">SUM(AC32:AJ32)</f>
        <v>3661.35</v>
      </c>
      <c r="AL32" s="70">
        <f>INDEX(fNs_pD[Closing Stock],MATCH(CONCATENATE(Statemnt!AL$3,Statemnt!$E32,Statemnt!$F32),fNs_pD[Supp1],0))</f>
        <v>3884.5</v>
      </c>
      <c r="AM32" s="70">
        <f>INDEX(fNs_pD[Closing Stock],MATCH(CONCATENATE(Statemnt!AM$3,Statemnt!$E32,Statemnt!$F32),fNs_pD[Supp1],0))</f>
        <v>0</v>
      </c>
      <c r="AN32" s="70">
        <f>INDEX(fNs_pD[Closing Stock],MATCH(CONCATENATE(Statemnt!AN$3,Statemnt!$E32,Statemnt!$F32),fNs_pD[Supp1],0))</f>
        <v>71</v>
      </c>
      <c r="AO32" s="70">
        <f>INDEX(fNs_pD[Closing Stock],MATCH(CONCATENATE(Statemnt!AO$3,Statemnt!$E32,Statemnt!$F32),fNs_pD[Supp1],0))</f>
        <v>0</v>
      </c>
      <c r="AP32" s="70">
        <f>INDEX(fNs_pD[Closing Stock],MATCH(CONCATENATE(Statemnt!AP$3,Statemnt!$E32,Statemnt!$F32),fNs_pD[Supp1],0))</f>
        <v>0</v>
      </c>
      <c r="AQ32" s="70">
        <f>INDEX(fNs_pD[Closing Stock],MATCH(CONCATENATE(Statemnt!AQ$3,Statemnt!$E32,Statemnt!$F32),fNs_pD[Supp1],0))</f>
        <v>0</v>
      </c>
      <c r="AR32" s="70">
        <f>INDEX(fNs_pD[Closing Stock],MATCH(CONCATENATE(Statemnt!AR$3,Statemnt!$E32,Statemnt!$F32),fNs_pD[Supp1],0))</f>
        <v>16.5</v>
      </c>
      <c r="AS32" s="70">
        <f>INDEX(fNs_pD[Closing Stock],MATCH(CONCATENATE(Statemnt!AS$3,Statemnt!$E32,Statemnt!$F32),fNs_pD[Supp1],0))</f>
        <v>0</v>
      </c>
      <c r="AT32" s="73">
        <f t="shared" si="4"/>
        <v>3972</v>
      </c>
      <c r="AU32" s="70">
        <f>INDEX(fNs_pD[Stock in Transit],MATCH(CONCATENATE(Statemnt!AU$3,Statemnt!$E32,Statemnt!$F32),fNs_pD[Supp1],0))</f>
        <v>0</v>
      </c>
      <c r="AV32" s="70">
        <f>INDEX(fNs_pD[Stock in Transit],MATCH(CONCATENATE(Statemnt!AV$3,Statemnt!$E32,Statemnt!$F32),fNs_pD[Supp1],0))</f>
        <v>0</v>
      </c>
      <c r="AW32" s="70">
        <f>INDEX(fNs_pD[Stock in Transit],MATCH(CONCATENATE(Statemnt!AW$3,Statemnt!$E32,Statemnt!$F32),fNs_pD[Supp1],0))</f>
        <v>0</v>
      </c>
      <c r="AX32" s="70">
        <f>INDEX(fNs_pD[Stock in Transit],MATCH(CONCATENATE(Statemnt!AX$3,Statemnt!$E32,Statemnt!$F32),fNs_pD[Supp1],0))</f>
        <v>0</v>
      </c>
      <c r="AY32" s="70">
        <f>INDEX(fNs_pD[Stock in Transit],MATCH(CONCATENATE(Statemnt!AY$3,Statemnt!$E32,Statemnt!$F32),fNs_pD[Supp1],0))</f>
        <v>0</v>
      </c>
      <c r="AZ32" s="70">
        <f>INDEX(fNs_pD[Stock in Transit],MATCH(CONCATENATE(Statemnt!AZ$3,Statemnt!$E32,Statemnt!$F32),fNs_pD[Supp1],0))</f>
        <v>0</v>
      </c>
      <c r="BA32" s="70">
        <f>INDEX(fNs_pD[Stock in Transit],MATCH(CONCATENATE(Statemnt!BA$3,Statemnt!$E32,Statemnt!$F32),fNs_pD[Supp1],0))</f>
        <v>0</v>
      </c>
      <c r="BB32" s="70">
        <f>INDEX(fNs_pD[Stock in Transit],MATCH(CONCATENATE(Statemnt!BB$3,Statemnt!$E32,Statemnt!$F32),fNs_pD[Supp1],0))</f>
        <v>0</v>
      </c>
      <c r="BC32" s="73">
        <f t="shared" si="13"/>
        <v>0</v>
      </c>
    </row>
    <row r="33" spans="1:55" ht="16.5" customHeight="1" x14ac:dyDescent="0.2">
      <c r="A33" s="59" t="str">
        <f t="shared" si="6"/>
        <v>CATAREX-AT100</v>
      </c>
      <c r="B33" s="15" t="s">
        <v>60</v>
      </c>
      <c r="C33" s="74" t="s">
        <v>72</v>
      </c>
      <c r="D33" s="85" t="s">
        <v>34</v>
      </c>
      <c r="E33" s="241" t="s">
        <v>89</v>
      </c>
      <c r="F33" s="87">
        <v>100</v>
      </c>
      <c r="G33" s="9">
        <v>96</v>
      </c>
      <c r="H33" s="240">
        <f t="shared" si="12"/>
        <v>500</v>
      </c>
      <c r="I33" s="70">
        <v>5000</v>
      </c>
      <c r="J33" s="70">
        <f>IF($O$33=0,0, IF(($K$33+$M$33-$N$33) &lt;=0,0,($K$33+$M$33-$N$33)*P33/$O$33))</f>
        <v>5000</v>
      </c>
      <c r="K33" s="294">
        <v>500</v>
      </c>
      <c r="L33" s="286">
        <f t="shared" si="7"/>
        <v>283.7</v>
      </c>
      <c r="M33" s="239"/>
      <c r="N33" s="309">
        <f>IFERROR(INDEX('Sample '!$J$5:$J$28,MATCH(Statemnt!E33,'Sample '!$D$5:$D$28,0)),0)</f>
        <v>0</v>
      </c>
      <c r="O33" s="152">
        <f>IF(P33&lt;=0,0,P33*$F33/1000)</f>
        <v>283.7</v>
      </c>
      <c r="P33" s="9">
        <f t="shared" si="16"/>
        <v>2837</v>
      </c>
      <c r="Q33" s="70">
        <f t="shared" si="8"/>
        <v>5690</v>
      </c>
      <c r="R33" s="70">
        <f>AT33</f>
        <v>8484</v>
      </c>
      <c r="S33" s="70">
        <f>INDEX(fNs_pD[Excess Stk. Kol],MATCH(CONCATENATE("BNGL",Statemnt!$E33,Statemnt!$F33),fNs_pD[Supp1],0))</f>
        <v>0</v>
      </c>
      <c r="T33" s="70">
        <f>INDEX(fNs_pD[Final Forecast Qty],MATCH(CONCATENATE(Statemnt!T$3,Statemnt!$E33,Statemnt!$F33),fNs_pD[Supp1],0))</f>
        <v>1583</v>
      </c>
      <c r="U33" s="70">
        <f>INDEX(fNs_pD[Final Forecast Qty],MATCH(CONCATENATE(Statemnt!U$3,Statemnt!$E33,Statemnt!$F33),fNs_pD[Supp1],0))</f>
        <v>500</v>
      </c>
      <c r="V33" s="70">
        <f>INDEX(fNs_pD[Final Forecast Qty],MATCH(CONCATENATE(Statemnt!V$3,Statemnt!$E33,Statemnt!$F33),fNs_pD[Supp1],0))</f>
        <v>350</v>
      </c>
      <c r="W33" s="70">
        <f>INDEX(fNs_pD[Final Forecast Qty],MATCH(CONCATENATE(Statemnt!W$3,Statemnt!$E33,Statemnt!$F33),fNs_pD[Supp1],0))</f>
        <v>200</v>
      </c>
      <c r="X33" s="70">
        <f>INDEX(fNs_pD[Final Forecast Qty],MATCH(CONCATENATE(Statemnt!X$3,Statemnt!$E33,Statemnt!$F33),fNs_pD[Supp1],0))</f>
        <v>204</v>
      </c>
      <c r="Y33" s="70">
        <f>INDEX(fNs_pD[Final Forecast Qty],MATCH(CONCATENATE(Statemnt!Y$3,Statemnt!$E33,Statemnt!$F33),fNs_pD[Supp1],0))</f>
        <v>0</v>
      </c>
      <c r="Z33" s="70">
        <f>INDEX(fNs_pD[Final Forecast Qty],MATCH(CONCATENATE(Statemnt!Z$3,Statemnt!$E33,Statemnt!$F33),fNs_pD[Supp1],0))</f>
        <v>0</v>
      </c>
      <c r="AA33" s="70">
        <f>INDEX(fNs_pD[Final Forecast Qty],MATCH(CONCATENATE(Statemnt!AA$3,Statemnt!$E33,Statemnt!$F33),fNs_pD[Supp1],0))</f>
        <v>0</v>
      </c>
      <c r="AB33" s="73">
        <f t="shared" si="17"/>
        <v>2837</v>
      </c>
      <c r="AC33" s="70">
        <f>INDEX(fNs_pD[Total Issue],MATCH(CONCATENATE(Statemnt!AC$3,Statemnt!$E33,Statemnt!$F33),fNs_pD[Supp1],0))</f>
        <v>4570</v>
      </c>
      <c r="AD33" s="70">
        <f>INDEX(fNs_pD[Total Issue],MATCH(CONCATENATE(Statemnt!AD$3,Statemnt!$E33,Statemnt!$F33),fNs_pD[Supp1],0))</f>
        <v>500</v>
      </c>
      <c r="AE33" s="70">
        <f>INDEX(fNs_pD[Total Issue],MATCH(CONCATENATE(Statemnt!AE$3,Statemnt!$E33,Statemnt!$F33),fNs_pD[Supp1],0))</f>
        <v>300</v>
      </c>
      <c r="AF33" s="70">
        <f>INDEX(fNs_pD[Total Issue],MATCH(CONCATENATE(Statemnt!AF$3,Statemnt!$E33,Statemnt!$F33),fNs_pD[Supp1],0))</f>
        <v>100</v>
      </c>
      <c r="AG33" s="70">
        <f>INDEX(fNs_pD[Total Issue],MATCH(CONCATENATE(Statemnt!AG$3,Statemnt!$E33,Statemnt!$F33),fNs_pD[Supp1],0))</f>
        <v>220</v>
      </c>
      <c r="AH33" s="70">
        <f>INDEX(fNs_pD[Total Issue],MATCH(CONCATENATE(Statemnt!AH$3,Statemnt!$E33,Statemnt!$F33),fNs_pD[Supp1],0))</f>
        <v>0</v>
      </c>
      <c r="AI33" s="70">
        <f>INDEX(fNs_pD[Total Issue],MATCH(CONCATENATE(Statemnt!AI$3,Statemnt!$E33,Statemnt!$F33),fNs_pD[Supp1],0))</f>
        <v>0</v>
      </c>
      <c r="AJ33" s="70">
        <f>INDEX(fNs_pD[Total Issue],MATCH(CONCATENATE(Statemnt!AJ$3,Statemnt!$E33,Statemnt!$F33),fNs_pD[Supp1],0))</f>
        <v>0</v>
      </c>
      <c r="AK33" s="73">
        <f t="shared" si="18"/>
        <v>5690</v>
      </c>
      <c r="AL33" s="70">
        <f>INDEX(fNs_pD[Closing Stock],MATCH(CONCATENATE(Statemnt!AL$3,Statemnt!$E33,Statemnt!$F33),fNs_pD[Supp1],0))</f>
        <v>8095</v>
      </c>
      <c r="AM33" s="70">
        <f>INDEX(fNs_pD[Closing Stock],MATCH(CONCATENATE(Statemnt!AM$3,Statemnt!$E33,Statemnt!$F33),fNs_pD[Supp1],0))</f>
        <v>0</v>
      </c>
      <c r="AN33" s="70">
        <f>INDEX(fNs_pD[Closing Stock],MATCH(CONCATENATE(Statemnt!AN$3,Statemnt!$E33,Statemnt!$F33),fNs_pD[Supp1],0))</f>
        <v>150</v>
      </c>
      <c r="AO33" s="70">
        <f>INDEX(fNs_pD[Closing Stock],MATCH(CONCATENATE(Statemnt!AO$3,Statemnt!$E33,Statemnt!$F33),fNs_pD[Supp1],0))</f>
        <v>113</v>
      </c>
      <c r="AP33" s="70">
        <f>INDEX(fNs_pD[Closing Stock],MATCH(CONCATENATE(Statemnt!AP$3,Statemnt!$E33,Statemnt!$F33),fNs_pD[Supp1],0))</f>
        <v>126</v>
      </c>
      <c r="AQ33" s="70">
        <f>INDEX(fNs_pD[Closing Stock],MATCH(CONCATENATE(Statemnt!AQ$3,Statemnt!$E33,Statemnt!$F33),fNs_pD[Supp1],0))</f>
        <v>0</v>
      </c>
      <c r="AR33" s="70">
        <f>INDEX(fNs_pD[Closing Stock],MATCH(CONCATENATE(Statemnt!AR$3,Statemnt!$E33,Statemnt!$F33),fNs_pD[Supp1],0))</f>
        <v>0</v>
      </c>
      <c r="AS33" s="70">
        <f>INDEX(fNs_pD[Closing Stock],MATCH(CONCATENATE(Statemnt!AS$3,Statemnt!$E33,Statemnt!$F33),fNs_pD[Supp1],0))</f>
        <v>0</v>
      </c>
      <c r="AT33" s="73">
        <f t="shared" ref="AT33:AT39" si="19">SUM(AL33:AS33)</f>
        <v>8484</v>
      </c>
      <c r="AU33" s="70">
        <f>INDEX(fNs_pD[Stock in Transit],MATCH(CONCATENATE(Statemnt!AU$3,Statemnt!$E33,Statemnt!$F33),fNs_pD[Supp1],0))</f>
        <v>0</v>
      </c>
      <c r="AV33" s="70">
        <f>INDEX(fNs_pD[Stock in Transit],MATCH(CONCATENATE(Statemnt!AV$3,Statemnt!$E33,Statemnt!$F33),fNs_pD[Supp1],0))</f>
        <v>0</v>
      </c>
      <c r="AW33" s="70">
        <f>INDEX(fNs_pD[Stock in Transit],MATCH(CONCATENATE(Statemnt!AW$3,Statemnt!$E33,Statemnt!$F33),fNs_pD[Supp1],0))</f>
        <v>0</v>
      </c>
      <c r="AX33" s="70">
        <f>INDEX(fNs_pD[Stock in Transit],MATCH(CONCATENATE(Statemnt!AX$3,Statemnt!$E33,Statemnt!$F33),fNs_pD[Supp1],0))</f>
        <v>0</v>
      </c>
      <c r="AY33" s="70">
        <f>INDEX(fNs_pD[Stock in Transit],MATCH(CONCATENATE(Statemnt!AY$3,Statemnt!$E33,Statemnt!$F33),fNs_pD[Supp1],0))</f>
        <v>0</v>
      </c>
      <c r="AZ33" s="70">
        <f>INDEX(fNs_pD[Stock in Transit],MATCH(CONCATENATE(Statemnt!AZ$3,Statemnt!$E33,Statemnt!$F33),fNs_pD[Supp1],0))</f>
        <v>0</v>
      </c>
      <c r="BA33" s="70">
        <f>INDEX(fNs_pD[Stock in Transit],MATCH(CONCATENATE(Statemnt!BA$3,Statemnt!$E33,Statemnt!$F33),fNs_pD[Supp1],0))</f>
        <v>0</v>
      </c>
      <c r="BB33" s="70">
        <f>INDEX(fNs_pD[Stock in Transit],MATCH(CONCATENATE(Statemnt!BB$3,Statemnt!$E33,Statemnt!$F33),fNs_pD[Supp1],0))</f>
        <v>0</v>
      </c>
      <c r="BC33" s="73">
        <f t="shared" si="13"/>
        <v>0</v>
      </c>
    </row>
    <row r="34" spans="1:55" s="3" customFormat="1" ht="15.75" x14ac:dyDescent="0.25">
      <c r="A34" s="59" t="str">
        <f t="shared" si="6"/>
        <v>CARMOZYME NXG200</v>
      </c>
      <c r="B34" s="139" t="s">
        <v>60</v>
      </c>
      <c r="C34" s="139" t="s">
        <v>72</v>
      </c>
      <c r="D34" s="139"/>
      <c r="E34" s="9" t="s">
        <v>90</v>
      </c>
      <c r="F34" s="259">
        <v>200</v>
      </c>
      <c r="G34" s="259">
        <v>30</v>
      </c>
      <c r="H34" s="258">
        <f t="shared" si="12"/>
        <v>2000</v>
      </c>
      <c r="I34" s="70">
        <v>10000</v>
      </c>
      <c r="J34" s="70">
        <f>IF($O$34=0,0, IF(($K$34+$M$34-$N$34) &lt;=0,0,($K$34+$M$34-$N$34)*P34/$O$34))</f>
        <v>10000</v>
      </c>
      <c r="K34" s="296">
        <v>2000</v>
      </c>
      <c r="L34" s="286">
        <f t="shared" si="7"/>
        <v>2116.4</v>
      </c>
      <c r="M34" s="139"/>
      <c r="N34" s="309">
        <f>IFERROR(INDEX('Sample '!$J$5:$J$28,MATCH(Statemnt!E34,'Sample '!$D$5:$D$28,0)),0)</f>
        <v>0</v>
      </c>
      <c r="O34" s="152">
        <f>IF(P34&lt;=0,0,P34*$F34/1000)</f>
        <v>2116.4</v>
      </c>
      <c r="P34" s="9">
        <f t="shared" si="16"/>
        <v>10582</v>
      </c>
      <c r="Q34" s="70">
        <f t="shared" si="8"/>
        <v>7800</v>
      </c>
      <c r="R34" s="70">
        <f>AT34</f>
        <v>5084</v>
      </c>
      <c r="S34" s="70">
        <f>INDEX(fNs_pD[Excess Stk. Kol],MATCH(CONCATENATE("BNGL",Statemnt!$E34,Statemnt!$F34),fNs_pD[Supp1],0))</f>
        <v>0</v>
      </c>
      <c r="T34" s="70">
        <f>INDEX(fNs_pD[Final Forecast Qty],MATCH(CONCATENATE(Statemnt!T$3,Statemnt!$E34,Statemnt!$F34),fNs_pD[Supp1],0))</f>
        <v>2906</v>
      </c>
      <c r="U34" s="70">
        <f>INDEX(fNs_pD[Final Forecast Qty],MATCH(CONCATENATE(Statemnt!U$3,Statemnt!$E34,Statemnt!$F34),fNs_pD[Supp1],0))</f>
        <v>3300</v>
      </c>
      <c r="V34" s="70">
        <f>INDEX(fNs_pD[Final Forecast Qty],MATCH(CONCATENATE(Statemnt!V$3,Statemnt!$E34,Statemnt!$F34),fNs_pD[Supp1],0))</f>
        <v>1980</v>
      </c>
      <c r="W34" s="70">
        <f>INDEX(fNs_pD[Final Forecast Qty],MATCH(CONCATENATE(Statemnt!W$3,Statemnt!$E34,Statemnt!$F34),fNs_pD[Supp1],0))</f>
        <v>473</v>
      </c>
      <c r="X34" s="70">
        <f>INDEX(fNs_pD[Final Forecast Qty],MATCH(CONCATENATE(Statemnt!X$3,Statemnt!$E34,Statemnt!$F34),fNs_pD[Supp1],0))</f>
        <v>1923</v>
      </c>
      <c r="Y34" s="70">
        <f>INDEX(fNs_pD[Final Forecast Qty],MATCH(CONCATENATE(Statemnt!Y$3,Statemnt!$E34,Statemnt!$F34),fNs_pD[Supp1],0))</f>
        <v>0</v>
      </c>
      <c r="Z34" s="70">
        <f>INDEX(fNs_pD[Final Forecast Qty],MATCH(CONCATENATE(Statemnt!Z$3,Statemnt!$E34,Statemnt!$F34),fNs_pD[Supp1],0))</f>
        <v>0</v>
      </c>
      <c r="AA34" s="70">
        <f>INDEX(fNs_pD[Final Forecast Qty],MATCH(CONCATENATE(Statemnt!AA$3,Statemnt!$E34,Statemnt!$F34),fNs_pD[Supp1],0))</f>
        <v>0</v>
      </c>
      <c r="AB34" s="73">
        <f t="shared" si="17"/>
        <v>10582</v>
      </c>
      <c r="AC34" s="70">
        <f>INDEX(fNs_pD[Total Issue],MATCH(CONCATENATE(Statemnt!AC$3,Statemnt!$E34,Statemnt!$F34),fNs_pD[Supp1],0))</f>
        <v>3300</v>
      </c>
      <c r="AD34" s="70">
        <f>INDEX(fNs_pD[Total Issue],MATCH(CONCATENATE(Statemnt!AD$3,Statemnt!$E34,Statemnt!$F34),fNs_pD[Supp1],0))</f>
        <v>2200</v>
      </c>
      <c r="AE34" s="70">
        <f>INDEX(fNs_pD[Total Issue],MATCH(CONCATENATE(Statemnt!AE$3,Statemnt!$E34,Statemnt!$F34),fNs_pD[Supp1],0))</f>
        <v>600</v>
      </c>
      <c r="AF34" s="70">
        <f>INDEX(fNs_pD[Total Issue],MATCH(CONCATENATE(Statemnt!AF$3,Statemnt!$E34,Statemnt!$F34),fNs_pD[Supp1],0))</f>
        <v>250</v>
      </c>
      <c r="AG34" s="70">
        <f>INDEX(fNs_pD[Total Issue],MATCH(CONCATENATE(Statemnt!AG$3,Statemnt!$E34,Statemnt!$F34),fNs_pD[Supp1],0))</f>
        <v>1450</v>
      </c>
      <c r="AH34" s="70">
        <f>INDEX(fNs_pD[Total Issue],MATCH(CONCATENATE(Statemnt!AH$3,Statemnt!$E34,Statemnt!$F34),fNs_pD[Supp1],0))</f>
        <v>0</v>
      </c>
      <c r="AI34" s="70">
        <f>INDEX(fNs_pD[Total Issue],MATCH(CONCATENATE(Statemnt!AI$3,Statemnt!$E34,Statemnt!$F34),fNs_pD[Supp1],0))</f>
        <v>0</v>
      </c>
      <c r="AJ34" s="70">
        <f>INDEX(fNs_pD[Total Issue],MATCH(CONCATENATE(Statemnt!AJ$3,Statemnt!$E34,Statemnt!$F34),fNs_pD[Supp1],0))</f>
        <v>0</v>
      </c>
      <c r="AK34" s="73">
        <f t="shared" si="18"/>
        <v>7800</v>
      </c>
      <c r="AL34" s="70">
        <f>INDEX(fNs_pD[Closing Stock],MATCH(CONCATENATE(Statemnt!AL$3,Statemnt!$E34,Statemnt!$F34),fNs_pD[Supp1],0))</f>
        <v>4407</v>
      </c>
      <c r="AM34" s="70">
        <f>INDEX(fNs_pD[Closing Stock],MATCH(CONCATENATE(Statemnt!AM$3,Statemnt!$E34,Statemnt!$F34),fNs_pD[Supp1],0))</f>
        <v>0</v>
      </c>
      <c r="AN34" s="70">
        <f>INDEX(fNs_pD[Closing Stock],MATCH(CONCATENATE(Statemnt!AN$3,Statemnt!$E34,Statemnt!$F34),fNs_pD[Supp1],0))</f>
        <v>300</v>
      </c>
      <c r="AO34" s="70">
        <f>INDEX(fNs_pD[Closing Stock],MATCH(CONCATENATE(Statemnt!AO$3,Statemnt!$E34,Statemnt!$F34),fNs_pD[Supp1],0))</f>
        <v>125</v>
      </c>
      <c r="AP34" s="70">
        <f>INDEX(fNs_pD[Closing Stock],MATCH(CONCATENATE(Statemnt!AP$3,Statemnt!$E34,Statemnt!$F34),fNs_pD[Supp1],0))</f>
        <v>252</v>
      </c>
      <c r="AQ34" s="70">
        <f>INDEX(fNs_pD[Closing Stock],MATCH(CONCATENATE(Statemnt!AQ$3,Statemnt!$E34,Statemnt!$F34),fNs_pD[Supp1],0))</f>
        <v>0</v>
      </c>
      <c r="AR34" s="70">
        <f>INDEX(fNs_pD[Closing Stock],MATCH(CONCATENATE(Statemnt!AR$3,Statemnt!$E34,Statemnt!$F34),fNs_pD[Supp1],0))</f>
        <v>0</v>
      </c>
      <c r="AS34" s="70">
        <f>INDEX(fNs_pD[Closing Stock],MATCH(CONCATENATE(Statemnt!AS$3,Statemnt!$E34,Statemnt!$F34),fNs_pD[Supp1],0))</f>
        <v>0</v>
      </c>
      <c r="AT34" s="73">
        <f t="shared" si="19"/>
        <v>5084</v>
      </c>
    </row>
    <row r="35" spans="1:55" ht="15.75" x14ac:dyDescent="0.2">
      <c r="A35" s="59" t="str">
        <f t="shared" si="6"/>
        <v>BRONCOFREE KID50</v>
      </c>
      <c r="B35" s="139" t="s">
        <v>60</v>
      </c>
      <c r="C35" s="304" t="s">
        <v>72</v>
      </c>
      <c r="D35" s="59"/>
      <c r="E35" s="59" t="s">
        <v>91</v>
      </c>
      <c r="F35" s="59">
        <v>50</v>
      </c>
      <c r="G35" s="59">
        <v>100</v>
      </c>
      <c r="H35" s="303">
        <f t="shared" si="12"/>
        <v>2000</v>
      </c>
      <c r="I35" s="70">
        <v>40000</v>
      </c>
      <c r="J35" s="70">
        <f>IF($O$35=0,0, IF(($K$35+$M$35-$N$35) &lt;=0,0,($K$35+$M$35-$N$35)*P35/$O$35))</f>
        <v>40000</v>
      </c>
      <c r="K35" s="305">
        <v>2000</v>
      </c>
      <c r="L35" s="302">
        <f t="shared" si="7"/>
        <v>2000</v>
      </c>
      <c r="M35" s="59"/>
      <c r="N35" s="309">
        <f>IFERROR(INDEX('Sample '!$J$5:$J$28,MATCH(Statemnt!E35,'Sample '!$D$5:$D$32,0)),0)</f>
        <v>0</v>
      </c>
      <c r="O35" s="152">
        <f>IF(P35&lt;=0,0,P35*$F35/1000)</f>
        <v>2000</v>
      </c>
      <c r="P35" s="9">
        <v>40000</v>
      </c>
      <c r="Q35" s="70">
        <f t="shared" si="8"/>
        <v>0</v>
      </c>
      <c r="R35" s="70">
        <f t="shared" ref="R35:R57" si="20">AT35</f>
        <v>0</v>
      </c>
      <c r="S35" s="59"/>
      <c r="T35" s="59"/>
      <c r="U35" s="59"/>
      <c r="V35" s="59"/>
      <c r="W35" s="59"/>
      <c r="X35" s="59"/>
      <c r="Y35" s="59"/>
      <c r="Z35" s="59"/>
      <c r="AA35" s="59"/>
      <c r="AB35" s="73">
        <f t="shared" si="17"/>
        <v>0</v>
      </c>
      <c r="AC35" s="59"/>
      <c r="AD35" s="59"/>
      <c r="AE35" s="59"/>
      <c r="AF35" s="59"/>
      <c r="AG35" s="59"/>
      <c r="AH35" s="59"/>
      <c r="AI35" s="59"/>
      <c r="AJ35" s="59"/>
      <c r="AK35" s="73">
        <f t="shared" si="18"/>
        <v>0</v>
      </c>
      <c r="AL35" s="59"/>
      <c r="AM35" s="59"/>
      <c r="AN35" s="59"/>
      <c r="AO35" s="59"/>
      <c r="AP35" s="59"/>
      <c r="AQ35" s="59"/>
      <c r="AR35" s="59"/>
      <c r="AS35" s="59"/>
      <c r="AT35" s="73">
        <f t="shared" si="19"/>
        <v>0</v>
      </c>
    </row>
    <row r="36" spans="1:55" x14ac:dyDescent="0.2">
      <c r="A36" s="59" t="str">
        <f t="shared" si="6"/>
        <v>SIDOSE10</v>
      </c>
      <c r="B36" s="139" t="s">
        <v>60</v>
      </c>
      <c r="C36" s="304" t="s">
        <v>72</v>
      </c>
      <c r="D36" s="59"/>
      <c r="E36" s="59" t="s">
        <v>92</v>
      </c>
      <c r="F36" s="59">
        <v>10</v>
      </c>
      <c r="G36" s="59">
        <v>50</v>
      </c>
      <c r="H36" s="303">
        <f t="shared" si="12"/>
        <v>0</v>
      </c>
      <c r="I36" s="70"/>
      <c r="J36" s="70">
        <f>IF($O$36=0,0, IF(($K$36+$M$36-$N$36) &lt;=0,0,($K$36+$M$36-$N$36)*P36/$O$36))</f>
        <v>0</v>
      </c>
      <c r="K36" s="312"/>
      <c r="L36" s="302">
        <f t="shared" si="7"/>
        <v>0</v>
      </c>
      <c r="M36" s="59"/>
      <c r="N36" s="309">
        <f>IFERROR(INDEX('Sample '!$J$5:$J$28,MATCH(Statemnt!E36,'Sample '!$D$5:$D$32,0)),0)</f>
        <v>0</v>
      </c>
      <c r="O36" s="152">
        <f>IF(P36&lt;=0,0,P36*$F36/1000)</f>
        <v>0</v>
      </c>
      <c r="P36" s="9">
        <f t="shared" si="16"/>
        <v>0</v>
      </c>
      <c r="Q36" s="70">
        <f t="shared" si="8"/>
        <v>0</v>
      </c>
      <c r="R36" s="70">
        <f t="shared" si="20"/>
        <v>0</v>
      </c>
      <c r="S36" s="59"/>
      <c r="T36" s="59"/>
      <c r="U36" s="59"/>
      <c r="V36" s="59"/>
      <c r="W36" s="59"/>
      <c r="X36" s="59"/>
      <c r="Y36" s="59"/>
      <c r="Z36" s="59"/>
      <c r="AA36" s="59"/>
      <c r="AB36" s="73">
        <f t="shared" si="17"/>
        <v>0</v>
      </c>
      <c r="AC36" s="59"/>
      <c r="AD36" s="59"/>
      <c r="AE36" s="59"/>
      <c r="AF36" s="59"/>
      <c r="AG36" s="59"/>
      <c r="AH36" s="59"/>
      <c r="AI36" s="59"/>
      <c r="AJ36" s="59"/>
      <c r="AK36" s="73">
        <f t="shared" si="18"/>
        <v>0</v>
      </c>
      <c r="AL36" s="59"/>
      <c r="AM36" s="59"/>
      <c r="AN36" s="59"/>
      <c r="AO36" s="59"/>
      <c r="AP36" s="59"/>
      <c r="AQ36" s="59"/>
      <c r="AR36" s="59"/>
      <c r="AS36" s="59"/>
      <c r="AT36" s="73">
        <f t="shared" si="19"/>
        <v>0</v>
      </c>
    </row>
    <row r="37" spans="1:55" x14ac:dyDescent="0.2">
      <c r="A37" s="59" t="str">
        <f t="shared" si="6"/>
        <v>ONIMEX LS100</v>
      </c>
      <c r="B37" s="139" t="s">
        <v>60</v>
      </c>
      <c r="C37" s="304" t="s">
        <v>72</v>
      </c>
      <c r="D37" s="59"/>
      <c r="E37" s="59" t="s">
        <v>93</v>
      </c>
      <c r="F37" s="59">
        <v>100</v>
      </c>
      <c r="G37" s="59">
        <v>40</v>
      </c>
      <c r="H37" s="303">
        <f t="shared" si="12"/>
        <v>0</v>
      </c>
      <c r="I37" s="70"/>
      <c r="J37" s="70">
        <f>IF($O$37=0,0, IF(($K$37+$M$37-$N$37) &lt;=0,0,($K$37+$M$37-$N$37)*P37/$O$37))</f>
        <v>0</v>
      </c>
      <c r="K37" s="312"/>
      <c r="L37" s="302">
        <f t="shared" si="7"/>
        <v>0</v>
      </c>
      <c r="M37" s="59"/>
      <c r="N37" s="309">
        <f>IFERROR(INDEX('Sample '!$J$5:$J$28,MATCH(Statemnt!E37,'Sample '!$D$5:$D$32,0)),0)</f>
        <v>0</v>
      </c>
      <c r="O37" s="152">
        <f>IF(P37&lt;=0,0,P37*$F37/1000)</f>
        <v>0</v>
      </c>
      <c r="P37" s="9">
        <f t="shared" si="16"/>
        <v>0</v>
      </c>
      <c r="Q37" s="70">
        <f t="shared" si="8"/>
        <v>0</v>
      </c>
      <c r="R37" s="70">
        <f t="shared" si="20"/>
        <v>0</v>
      </c>
      <c r="S37" s="59"/>
      <c r="T37" s="59"/>
      <c r="U37" s="59"/>
      <c r="V37" s="59"/>
      <c r="W37" s="59"/>
      <c r="X37" s="59"/>
      <c r="Y37" s="59"/>
      <c r="Z37" s="59"/>
      <c r="AA37" s="59"/>
      <c r="AB37" s="73">
        <f t="shared" si="17"/>
        <v>0</v>
      </c>
      <c r="AC37" s="59"/>
      <c r="AD37" s="59"/>
      <c r="AE37" s="59"/>
      <c r="AF37" s="59"/>
      <c r="AG37" s="59"/>
      <c r="AH37" s="59"/>
      <c r="AI37" s="59"/>
      <c r="AJ37" s="59"/>
      <c r="AK37" s="73">
        <f t="shared" si="18"/>
        <v>0</v>
      </c>
      <c r="AL37" s="59"/>
      <c r="AM37" s="59"/>
      <c r="AN37" s="59"/>
      <c r="AO37" s="59"/>
      <c r="AP37" s="59"/>
      <c r="AQ37" s="59"/>
      <c r="AR37" s="59"/>
      <c r="AS37" s="59"/>
      <c r="AT37" s="73">
        <f t="shared" si="19"/>
        <v>0</v>
      </c>
    </row>
    <row r="38" spans="1:55" x14ac:dyDescent="0.2">
      <c r="A38" s="59" t="str">
        <f t="shared" si="6"/>
        <v>ANOVITS L200</v>
      </c>
      <c r="B38" s="139" t="s">
        <v>60</v>
      </c>
      <c r="C38" s="304" t="s">
        <v>72</v>
      </c>
      <c r="D38" s="59"/>
      <c r="E38" s="59" t="s">
        <v>94</v>
      </c>
      <c r="F38" s="59">
        <v>200</v>
      </c>
      <c r="G38" s="59">
        <v>40</v>
      </c>
      <c r="H38" s="322">
        <f>IF(AND(K38=0,M38=0),0,(I38*F38+I39*F39)/1000-M38+N38)</f>
        <v>1000</v>
      </c>
      <c r="I38" s="70">
        <v>3000</v>
      </c>
      <c r="J38" s="70">
        <f>IF($O$38=0,0, IF(($K$38+$M$38-$N$38) &lt;=0,0,($K$38+$M$38-$N$38)*P38/$O$38))</f>
        <v>3000</v>
      </c>
      <c r="K38" s="345">
        <v>1000</v>
      </c>
      <c r="L38" s="329">
        <f t="shared" si="7"/>
        <v>1000</v>
      </c>
      <c r="M38" s="59"/>
      <c r="N38" s="322">
        <f>IFERROR(INDEX('Sample '!$J$5:$J$28,MATCH(Statemnt!E38,'Sample '!$D$5:$D$32,0)),0)</f>
        <v>0</v>
      </c>
      <c r="O38" s="320">
        <f>IF(P38&lt;=0,0,P38*$F38/1000)+IF(P39&lt;=0,0,P39*$F39/1000)</f>
        <v>1000</v>
      </c>
      <c r="P38" s="9">
        <v>3000</v>
      </c>
      <c r="Q38" s="70">
        <f t="shared" si="8"/>
        <v>0</v>
      </c>
      <c r="R38" s="70">
        <f t="shared" si="20"/>
        <v>0</v>
      </c>
      <c r="S38" s="59"/>
      <c r="T38" s="59"/>
      <c r="U38" s="59"/>
      <c r="V38" s="59"/>
      <c r="W38" s="59"/>
      <c r="X38" s="59"/>
      <c r="Y38" s="59"/>
      <c r="Z38" s="59"/>
      <c r="AA38" s="59"/>
      <c r="AB38" s="73">
        <f t="shared" si="17"/>
        <v>0</v>
      </c>
      <c r="AC38" s="59"/>
      <c r="AD38" s="59"/>
      <c r="AE38" s="59"/>
      <c r="AF38" s="59"/>
      <c r="AG38" s="59"/>
      <c r="AH38" s="59"/>
      <c r="AI38" s="59"/>
      <c r="AJ38" s="59"/>
      <c r="AK38" s="73">
        <f t="shared" si="18"/>
        <v>0</v>
      </c>
      <c r="AL38" s="59"/>
      <c r="AM38" s="59"/>
      <c r="AN38" s="59"/>
      <c r="AO38" s="59"/>
      <c r="AP38" s="59"/>
      <c r="AQ38" s="59"/>
      <c r="AR38" s="59"/>
      <c r="AS38" s="59"/>
      <c r="AT38" s="73">
        <f t="shared" si="19"/>
        <v>0</v>
      </c>
    </row>
    <row r="39" spans="1:55" x14ac:dyDescent="0.2">
      <c r="A39" s="59" t="str">
        <f t="shared" si="6"/>
        <v>ANOVITS L100</v>
      </c>
      <c r="B39" s="139" t="s">
        <v>60</v>
      </c>
      <c r="C39" s="304" t="s">
        <v>72</v>
      </c>
      <c r="D39" s="59"/>
      <c r="E39" s="59" t="s">
        <v>94</v>
      </c>
      <c r="F39" s="59">
        <v>100</v>
      </c>
      <c r="G39" s="59">
        <v>50</v>
      </c>
      <c r="H39" s="323"/>
      <c r="I39" s="70">
        <v>4000</v>
      </c>
      <c r="J39" s="70">
        <f>IF($O$38=0,0, IF(($K$38+$M$38-$N$38) &lt;=0,0,($K$38+$M$38-$N$38)*P39/$O$38))</f>
        <v>4000</v>
      </c>
      <c r="K39" s="346"/>
      <c r="L39" s="330"/>
      <c r="M39" s="59"/>
      <c r="N39" s="323"/>
      <c r="O39" s="321"/>
      <c r="P39" s="9">
        <v>4000</v>
      </c>
      <c r="Q39" s="70">
        <f t="shared" si="8"/>
        <v>0</v>
      </c>
      <c r="R39" s="70">
        <f t="shared" si="20"/>
        <v>0</v>
      </c>
      <c r="S39" s="59"/>
      <c r="T39" s="59"/>
      <c r="U39" s="59"/>
      <c r="V39" s="59"/>
      <c r="W39" s="59"/>
      <c r="X39" s="59"/>
      <c r="Y39" s="59"/>
      <c r="Z39" s="59"/>
      <c r="AA39" s="59"/>
      <c r="AB39" s="73">
        <f t="shared" si="17"/>
        <v>0</v>
      </c>
      <c r="AC39" s="59"/>
      <c r="AD39" s="59"/>
      <c r="AE39" s="59"/>
      <c r="AF39" s="59"/>
      <c r="AG39" s="59"/>
      <c r="AH39" s="59"/>
      <c r="AI39" s="59"/>
      <c r="AJ39" s="59"/>
      <c r="AK39" s="73">
        <f t="shared" si="18"/>
        <v>0</v>
      </c>
      <c r="AL39" s="59"/>
      <c r="AM39" s="59"/>
      <c r="AN39" s="59"/>
      <c r="AO39" s="59"/>
      <c r="AP39" s="59"/>
      <c r="AQ39" s="59"/>
      <c r="AR39" s="59"/>
      <c r="AS39" s="59"/>
      <c r="AT39" s="73">
        <f t="shared" si="19"/>
        <v>0</v>
      </c>
    </row>
    <row r="40" spans="1:55" x14ac:dyDescent="0.2">
      <c r="A40" s="59" t="str">
        <f t="shared" si="6"/>
        <v>SOFAZYME 200</v>
      </c>
      <c r="B40" s="139" t="s">
        <v>60</v>
      </c>
      <c r="C40" s="304" t="s">
        <v>72</v>
      </c>
      <c r="D40" s="59"/>
      <c r="E40" s="59" t="s">
        <v>95</v>
      </c>
      <c r="F40" s="59">
        <v>200</v>
      </c>
      <c r="G40" s="59"/>
      <c r="H40" s="83">
        <f>IF(AND(K40=0,M40=0),0,(I40*F40)/1000-M40+N40)</f>
        <v>1000</v>
      </c>
      <c r="I40" s="70">
        <v>5000</v>
      </c>
      <c r="J40" s="70">
        <f>IF($O$40=0,0, IF(($K$40+$M$40-$N$40) &lt;=0,0,($K$40+$M$40-$N$40)*P40/$O$40))</f>
        <v>5000</v>
      </c>
      <c r="K40" s="312">
        <v>1000</v>
      </c>
      <c r="L40" s="306">
        <f t="shared" si="7"/>
        <v>1000</v>
      </c>
      <c r="M40" s="59"/>
      <c r="N40" s="307">
        <f>IFERROR(INDEX('Sample '!$J$5:$J$28,MATCH(Statemnt!E40,'Sample '!$D$5:$D$32,0)),0)</f>
        <v>0</v>
      </c>
      <c r="O40" s="152">
        <f t="shared" ref="O40:O42" si="21">IF(P40&lt;=0,0,P40*$F40/1000)</f>
        <v>1000</v>
      </c>
      <c r="P40" s="9">
        <v>5000</v>
      </c>
      <c r="Q40" s="70">
        <f t="shared" si="8"/>
        <v>0</v>
      </c>
      <c r="R40" s="70">
        <f t="shared" si="20"/>
        <v>0</v>
      </c>
      <c r="S40" s="59"/>
      <c r="T40" s="59"/>
      <c r="U40" s="59"/>
      <c r="V40" s="59"/>
      <c r="W40" s="59"/>
      <c r="X40" s="59"/>
      <c r="Y40" s="59"/>
      <c r="Z40" s="59"/>
      <c r="AA40" s="59"/>
      <c r="AB40" s="73">
        <f t="shared" ref="AB40:AB43" si="22">SUM(T40:AA40)</f>
        <v>0</v>
      </c>
      <c r="AC40" s="59"/>
      <c r="AD40" s="59"/>
      <c r="AE40" s="59"/>
      <c r="AF40" s="59"/>
      <c r="AG40" s="59"/>
      <c r="AH40" s="59"/>
      <c r="AI40" s="59"/>
      <c r="AJ40" s="59"/>
      <c r="AK40" s="73">
        <f t="shared" ref="AK40:AK43" si="23">SUM(AC40:AJ40)</f>
        <v>0</v>
      </c>
      <c r="AL40" s="59"/>
      <c r="AM40" s="59"/>
      <c r="AN40" s="59"/>
      <c r="AO40" s="59"/>
      <c r="AP40" s="59"/>
      <c r="AQ40" s="59"/>
      <c r="AR40" s="59"/>
      <c r="AS40" s="59"/>
      <c r="AT40" s="73">
        <f t="shared" ref="AT40:AT44" si="24">SUM(AL40:AS40)</f>
        <v>0</v>
      </c>
    </row>
    <row r="41" spans="1:55" x14ac:dyDescent="0.2">
      <c r="A41" s="59" t="str">
        <f t="shared" si="6"/>
        <v>CLEARGY D 100</v>
      </c>
      <c r="B41" s="139" t="s">
        <v>60</v>
      </c>
      <c r="C41" s="304" t="s">
        <v>72</v>
      </c>
      <c r="D41" s="59"/>
      <c r="E41" s="308" t="s">
        <v>96</v>
      </c>
      <c r="F41" s="59">
        <v>100</v>
      </c>
      <c r="G41" s="59"/>
      <c r="H41" s="83">
        <f>IF(AND(K41=0,M41=0),0,(I41*F41)/1000-M41+N41)</f>
        <v>500</v>
      </c>
      <c r="I41" s="70">
        <v>5000</v>
      </c>
      <c r="J41" s="70">
        <f>IF($O$41=0,0, IF(($K$41+$M$41-$N$41) &lt;=0,0,($K$41+$M$41-$N$41)*P41/$O$41))</f>
        <v>5000</v>
      </c>
      <c r="K41" s="312">
        <v>500</v>
      </c>
      <c r="L41" s="306">
        <f t="shared" si="7"/>
        <v>500</v>
      </c>
      <c r="M41" s="59"/>
      <c r="N41" s="309">
        <f>IFERROR(INDEX('Sample '!$J$5:$J$28,MATCH(Statemnt!E41,'Sample '!$D$5:$D$32,0)),0)</f>
        <v>0</v>
      </c>
      <c r="O41" s="152">
        <f t="shared" si="21"/>
        <v>500</v>
      </c>
      <c r="P41" s="9">
        <v>5000</v>
      </c>
      <c r="Q41" s="70">
        <f t="shared" si="8"/>
        <v>0</v>
      </c>
      <c r="R41" s="70">
        <f t="shared" si="20"/>
        <v>0</v>
      </c>
      <c r="S41" s="59"/>
      <c r="T41" s="59"/>
      <c r="U41" s="59"/>
      <c r="V41" s="59"/>
      <c r="W41" s="59"/>
      <c r="X41" s="59"/>
      <c r="Y41" s="59"/>
      <c r="Z41" s="59"/>
      <c r="AA41" s="59"/>
      <c r="AB41" s="73">
        <f t="shared" si="22"/>
        <v>0</v>
      </c>
      <c r="AC41" s="59"/>
      <c r="AD41" s="59"/>
      <c r="AE41" s="59"/>
      <c r="AF41" s="59"/>
      <c r="AG41" s="59"/>
      <c r="AH41" s="59"/>
      <c r="AI41" s="59"/>
      <c r="AJ41" s="59"/>
      <c r="AK41" s="73">
        <f t="shared" si="23"/>
        <v>0</v>
      </c>
      <c r="AL41" s="59"/>
      <c r="AM41" s="59"/>
      <c r="AN41" s="59"/>
      <c r="AO41" s="59"/>
      <c r="AP41" s="59"/>
      <c r="AQ41" s="59"/>
      <c r="AR41" s="59"/>
      <c r="AS41" s="59"/>
      <c r="AT41" s="73">
        <f t="shared" si="24"/>
        <v>0</v>
      </c>
    </row>
    <row r="42" spans="1:55" ht="15.75" x14ac:dyDescent="0.2">
      <c r="A42" s="59" t="str">
        <f t="shared" si="6"/>
        <v>AIRFRESH LC 60</v>
      </c>
      <c r="B42" s="139" t="s">
        <v>60</v>
      </c>
      <c r="C42" s="304" t="s">
        <v>72</v>
      </c>
      <c r="D42" s="59"/>
      <c r="E42" s="308" t="s">
        <v>97</v>
      </c>
      <c r="F42" s="59">
        <v>60</v>
      </c>
      <c r="G42" s="59"/>
      <c r="H42" s="83">
        <f>IF(AND(K42=0,M42=0),0,(I42*F42)/1000-M42+N42)</f>
        <v>0</v>
      </c>
      <c r="I42" s="70"/>
      <c r="J42" s="70">
        <f>IF($O$42=0,0, IF(($K$42+$M$42-$N$42) &lt;=0,0,($K$42+$M$42-$N$42)*P42/$O$42))</f>
        <v>0</v>
      </c>
      <c r="K42" s="305"/>
      <c r="L42" s="306">
        <f t="shared" si="7"/>
        <v>0</v>
      </c>
      <c r="M42" s="59"/>
      <c r="N42" s="309">
        <f>IFERROR(INDEX('Sample '!$J$5:$J$28,MATCH(Statemnt!E42,'Sample '!$D$5:$D$32,0)),0)</f>
        <v>0</v>
      </c>
      <c r="O42" s="152">
        <f t="shared" si="21"/>
        <v>0</v>
      </c>
      <c r="P42" s="9">
        <f t="shared" si="16"/>
        <v>0</v>
      </c>
      <c r="Q42" s="70">
        <f t="shared" si="8"/>
        <v>0</v>
      </c>
      <c r="R42" s="70">
        <f t="shared" si="20"/>
        <v>0</v>
      </c>
      <c r="S42" s="59"/>
      <c r="T42" s="59"/>
      <c r="U42" s="59"/>
      <c r="V42" s="59"/>
      <c r="W42" s="59"/>
      <c r="X42" s="59"/>
      <c r="Y42" s="59"/>
      <c r="Z42" s="59"/>
      <c r="AA42" s="59"/>
      <c r="AB42" s="73">
        <f t="shared" si="22"/>
        <v>0</v>
      </c>
      <c r="AC42" s="59"/>
      <c r="AD42" s="59"/>
      <c r="AE42" s="59"/>
      <c r="AF42" s="59"/>
      <c r="AG42" s="59"/>
      <c r="AH42" s="59"/>
      <c r="AI42" s="59"/>
      <c r="AJ42" s="59"/>
      <c r="AK42" s="73">
        <f t="shared" si="23"/>
        <v>0</v>
      </c>
      <c r="AL42" s="59"/>
      <c r="AM42" s="59"/>
      <c r="AN42" s="59"/>
      <c r="AO42" s="59"/>
      <c r="AP42" s="59"/>
      <c r="AQ42" s="59"/>
      <c r="AR42" s="59"/>
      <c r="AS42" s="59"/>
      <c r="AT42" s="73">
        <f t="shared" si="24"/>
        <v>0</v>
      </c>
    </row>
    <row r="43" spans="1:55" x14ac:dyDescent="0.2">
      <c r="A43" s="59" t="str">
        <f t="shared" si="6"/>
        <v>ZESTAPLEX 200</v>
      </c>
      <c r="B43" s="139" t="s">
        <v>60</v>
      </c>
      <c r="C43" s="304" t="s">
        <v>72</v>
      </c>
      <c r="D43" s="59"/>
      <c r="E43" s="308" t="s">
        <v>98</v>
      </c>
      <c r="F43" s="59">
        <v>200</v>
      </c>
      <c r="G43" s="59"/>
      <c r="H43" s="322">
        <f>IF(AND(K43=0,M43=0),0,(I43*F43+I44*F44)/1000-M43+N43)</f>
        <v>1500</v>
      </c>
      <c r="I43" s="70">
        <v>7500</v>
      </c>
      <c r="J43" s="70">
        <f>IF($O$43=0,0, IF(($K$43+$M$43-$N$43) &lt;=0,0,($K$43+$M$43-$N$43)*P43/$O$43))</f>
        <v>7500</v>
      </c>
      <c r="K43" s="345">
        <v>1500</v>
      </c>
      <c r="L43" s="329">
        <f t="shared" si="7"/>
        <v>1500</v>
      </c>
      <c r="M43" s="59"/>
      <c r="N43" s="322">
        <f>IFERROR(INDEX('Sample '!$J$5:$J$28,MATCH(Statemnt!E43,'Sample '!$D$5:$D$32,0)),0)</f>
        <v>0</v>
      </c>
      <c r="O43" s="320">
        <f>IF(P43&lt;=0,0,P43*$F43/1000)+IF(P44&lt;=0,0,P44*$F44/1000)</f>
        <v>1500</v>
      </c>
      <c r="P43" s="9">
        <v>7500</v>
      </c>
      <c r="Q43" s="70">
        <f t="shared" si="8"/>
        <v>0</v>
      </c>
      <c r="R43" s="70">
        <f t="shared" si="20"/>
        <v>0</v>
      </c>
      <c r="S43" s="59"/>
      <c r="T43" s="59"/>
      <c r="U43" s="59"/>
      <c r="V43" s="59"/>
      <c r="W43" s="59"/>
      <c r="X43" s="59"/>
      <c r="Y43" s="59"/>
      <c r="Z43" s="59"/>
      <c r="AA43" s="59"/>
      <c r="AB43" s="73">
        <f t="shared" si="22"/>
        <v>0</v>
      </c>
      <c r="AC43" s="59"/>
      <c r="AD43" s="59"/>
      <c r="AE43" s="59"/>
      <c r="AF43" s="59"/>
      <c r="AG43" s="59"/>
      <c r="AH43" s="59"/>
      <c r="AI43" s="59"/>
      <c r="AJ43" s="59"/>
      <c r="AK43" s="73">
        <f t="shared" si="23"/>
        <v>0</v>
      </c>
      <c r="AL43" s="59"/>
      <c r="AM43" s="59"/>
      <c r="AN43" s="59"/>
      <c r="AO43" s="59"/>
      <c r="AP43" s="59"/>
      <c r="AQ43" s="59"/>
      <c r="AR43" s="59"/>
      <c r="AS43" s="59"/>
      <c r="AT43" s="73">
        <f t="shared" si="24"/>
        <v>0</v>
      </c>
    </row>
    <row r="44" spans="1:55" x14ac:dyDescent="0.2">
      <c r="A44" s="59" t="str">
        <f t="shared" si="6"/>
        <v>ZESTAPLEX 150</v>
      </c>
      <c r="B44" s="139" t="s">
        <v>60</v>
      </c>
      <c r="C44" s="304" t="s">
        <v>72</v>
      </c>
      <c r="D44" s="59"/>
      <c r="E44" s="308" t="s">
        <v>98</v>
      </c>
      <c r="F44" s="59">
        <v>150</v>
      </c>
      <c r="G44" s="59"/>
      <c r="H44" s="323"/>
      <c r="I44" s="70"/>
      <c r="J44" s="70">
        <f>IF($O$43=0,0, IF(($K$43+$M$43-$N$43) &lt;=0,0,($K$43+$M$43-$N$43)*P44/$O$43))</f>
        <v>0</v>
      </c>
      <c r="K44" s="346"/>
      <c r="L44" s="330"/>
      <c r="M44" s="59"/>
      <c r="N44" s="323"/>
      <c r="O44" s="321"/>
      <c r="P44" s="9">
        <f>IF(AB44-S44&lt;0,0,AB44-S44)</f>
        <v>0</v>
      </c>
      <c r="Q44" s="70">
        <f t="shared" si="8"/>
        <v>0</v>
      </c>
      <c r="R44" s="70">
        <f t="shared" si="20"/>
        <v>0</v>
      </c>
      <c r="S44" s="59"/>
      <c r="T44" s="59"/>
      <c r="U44" s="59"/>
      <c r="V44" s="59"/>
      <c r="W44" s="59"/>
      <c r="X44" s="59"/>
      <c r="Y44" s="59"/>
      <c r="Z44" s="59"/>
      <c r="AA44" s="59"/>
      <c r="AB44" s="73">
        <f t="shared" ref="AB44:AB56" si="25">SUM(T44:AA44)</f>
        <v>0</v>
      </c>
      <c r="AC44" s="59"/>
      <c r="AD44" s="59"/>
      <c r="AE44" s="59"/>
      <c r="AF44" s="59"/>
      <c r="AG44" s="59"/>
      <c r="AH44" s="59"/>
      <c r="AI44" s="59"/>
      <c r="AJ44" s="59"/>
      <c r="AK44" s="73">
        <f>SUM(AC44:AJ44)</f>
        <v>0</v>
      </c>
      <c r="AL44" s="59"/>
      <c r="AM44" s="59"/>
      <c r="AN44" s="59"/>
      <c r="AO44" s="59"/>
      <c r="AP44" s="59"/>
      <c r="AQ44" s="59"/>
      <c r="AR44" s="59"/>
      <c r="AS44" s="59"/>
      <c r="AT44" s="73">
        <f t="shared" si="24"/>
        <v>0</v>
      </c>
    </row>
    <row r="45" spans="1:55" x14ac:dyDescent="0.2">
      <c r="A45" s="59" t="str">
        <f t="shared" si="6"/>
        <v>CLEARGY LS100</v>
      </c>
      <c r="B45" s="139" t="s">
        <v>60</v>
      </c>
      <c r="C45" s="304" t="s">
        <v>72</v>
      </c>
      <c r="D45" s="59"/>
      <c r="E45" s="308" t="s">
        <v>99</v>
      </c>
      <c r="F45" s="59">
        <v>100</v>
      </c>
      <c r="G45" s="59"/>
      <c r="H45" s="83">
        <f>IF(AND(K45=0,M45=0),0,(I45*F45)/1000-M45+N45)</f>
        <v>0</v>
      </c>
      <c r="I45" s="70"/>
      <c r="J45" s="70">
        <f>IF($O$45=0,0, IF(($K$45+$M$45-$N$45) &lt;=0,0,($K$45+$M$45-$N$45)*P45/$O$45))</f>
        <v>0</v>
      </c>
      <c r="K45" s="312"/>
      <c r="L45" s="311">
        <f t="shared" si="7"/>
        <v>0</v>
      </c>
      <c r="M45" s="59"/>
      <c r="N45" s="310">
        <f>IFERROR(INDEX('Sample '!$J$5:$J$28,MATCH(Statemnt!E45,'Sample '!$D$5:$D$32,0)),0)</f>
        <v>0</v>
      </c>
      <c r="O45" s="152">
        <f t="shared" ref="O45:O46" si="26">IF(P45&lt;=0,0,P45*$F45/1000)</f>
        <v>0</v>
      </c>
      <c r="P45" s="9">
        <f>IF(AB45-S45&lt;0,0,AB45-S45)</f>
        <v>0</v>
      </c>
      <c r="Q45" s="70">
        <f t="shared" si="8"/>
        <v>0</v>
      </c>
      <c r="R45" s="70">
        <f t="shared" si="20"/>
        <v>0</v>
      </c>
      <c r="S45" s="59"/>
      <c r="T45" s="59"/>
      <c r="U45" s="59"/>
      <c r="V45" s="59"/>
      <c r="W45" s="59"/>
      <c r="X45" s="59"/>
      <c r="Y45" s="59"/>
      <c r="Z45" s="59"/>
      <c r="AA45" s="59"/>
      <c r="AB45" s="73">
        <f t="shared" si="25"/>
        <v>0</v>
      </c>
      <c r="AC45" s="59"/>
      <c r="AD45" s="59"/>
      <c r="AE45" s="59"/>
      <c r="AF45" s="59"/>
      <c r="AG45" s="59"/>
      <c r="AH45" s="59"/>
      <c r="AI45" s="59"/>
      <c r="AJ45" s="59"/>
      <c r="AK45" s="73">
        <f t="shared" ref="AK45:AK55" si="27">SUM(AC45:AJ45)</f>
        <v>0</v>
      </c>
      <c r="AL45" s="59"/>
      <c r="AM45" s="59"/>
      <c r="AN45" s="59"/>
      <c r="AO45" s="59"/>
      <c r="AP45" s="59"/>
      <c r="AQ45" s="59"/>
      <c r="AR45" s="59"/>
      <c r="AS45" s="59"/>
      <c r="AT45" s="73">
        <f t="shared" ref="AT45:AT55" si="28">SUM(AL45:AS45)</f>
        <v>0</v>
      </c>
    </row>
    <row r="46" spans="1:55" x14ac:dyDescent="0.2">
      <c r="A46" s="59" t="str">
        <f t="shared" si="6"/>
        <v>FRUNZE250</v>
      </c>
      <c r="B46" s="139" t="s">
        <v>60</v>
      </c>
      <c r="C46" s="304" t="s">
        <v>72</v>
      </c>
      <c r="D46" s="59"/>
      <c r="E46" s="59" t="s">
        <v>100</v>
      </c>
      <c r="F46" s="59">
        <v>250</v>
      </c>
      <c r="G46" s="59"/>
      <c r="H46" s="83">
        <f t="shared" ref="H46:H57" si="29">IF(AND(K46=0,M46=0),0,(I46*F46)/1000-M46+N46)</f>
        <v>0</v>
      </c>
      <c r="I46" s="70"/>
      <c r="J46" s="70">
        <f>IF($O$46=0,0, IF(($K$46+$M$46-$N$46) &lt;=0,0,($K$46+$M$46-$N$46)*P46/$O$46))</f>
        <v>0</v>
      </c>
      <c r="K46" s="312"/>
      <c r="L46" s="311">
        <f t="shared" si="7"/>
        <v>0</v>
      </c>
      <c r="M46" s="59"/>
      <c r="N46" s="310">
        <f>IFERROR(INDEX('Sample '!$J$5:$J$28,MATCH(Statemnt!E46,'Sample '!$D$5:$D$32,0)),0)</f>
        <v>0</v>
      </c>
      <c r="O46" s="152">
        <f t="shared" si="26"/>
        <v>0</v>
      </c>
      <c r="P46" s="9">
        <f>IF(AB46-S46&lt;0,0,AB46-S46)</f>
        <v>0</v>
      </c>
      <c r="Q46" s="70">
        <f t="shared" si="8"/>
        <v>0</v>
      </c>
      <c r="R46" s="70">
        <f t="shared" si="20"/>
        <v>0</v>
      </c>
      <c r="S46" s="59"/>
      <c r="T46" s="59"/>
      <c r="U46" s="59"/>
      <c r="V46" s="59"/>
      <c r="W46" s="59"/>
      <c r="X46" s="59"/>
      <c r="Y46" s="59"/>
      <c r="Z46" s="59"/>
      <c r="AA46" s="59"/>
      <c r="AB46" s="73">
        <f t="shared" si="25"/>
        <v>0</v>
      </c>
      <c r="AC46" s="59"/>
      <c r="AD46" s="59"/>
      <c r="AE46" s="59"/>
      <c r="AF46" s="59"/>
      <c r="AG46" s="59"/>
      <c r="AH46" s="59"/>
      <c r="AI46" s="59"/>
      <c r="AJ46" s="59"/>
      <c r="AK46" s="73">
        <f t="shared" si="27"/>
        <v>0</v>
      </c>
      <c r="AL46" s="59"/>
      <c r="AM46" s="59"/>
      <c r="AN46" s="59"/>
      <c r="AO46" s="59"/>
      <c r="AP46" s="59"/>
      <c r="AQ46" s="59"/>
      <c r="AR46" s="59"/>
      <c r="AS46" s="59"/>
      <c r="AT46" s="73">
        <f t="shared" si="28"/>
        <v>0</v>
      </c>
    </row>
    <row r="47" spans="1:55" x14ac:dyDescent="0.2">
      <c r="A47" s="59" t="str">
        <f t="shared" si="6"/>
        <v>PLURASUN D100</v>
      </c>
      <c r="B47" s="139" t="s">
        <v>60</v>
      </c>
      <c r="C47" s="304" t="s">
        <v>72</v>
      </c>
      <c r="D47" s="59"/>
      <c r="E47" s="59" t="s">
        <v>101</v>
      </c>
      <c r="F47" s="59">
        <v>100</v>
      </c>
      <c r="G47" s="59"/>
      <c r="H47" s="83">
        <f t="shared" si="29"/>
        <v>0</v>
      </c>
      <c r="I47" s="70"/>
      <c r="J47" s="70">
        <f>IF($O$47=0,0, IF(($K$47+$M$47-$N$47) &lt;=0,0,($K$47+$M$47-$N$47)*P47/$O$47))</f>
        <v>0</v>
      </c>
      <c r="K47" s="312"/>
      <c r="L47" s="311">
        <f t="shared" si="7"/>
        <v>0</v>
      </c>
      <c r="M47" s="59"/>
      <c r="N47" s="310">
        <f>IFERROR(INDEX('Sample '!$J$5:$J$28,MATCH(Statemnt!E47,'Sample '!$D$5:$D$32,0)),0)</f>
        <v>0</v>
      </c>
      <c r="O47" s="320">
        <f t="shared" ref="O47" si="30">IF(P47&lt;=0,0,P47*$F47/1000)+IF(P48&lt;=0,0,P48*$F48/1000)</f>
        <v>0</v>
      </c>
      <c r="P47" s="9">
        <f>IF(AB47-S47&lt;0,0,AB47-S47)</f>
        <v>0</v>
      </c>
      <c r="Q47" s="70">
        <f t="shared" si="8"/>
        <v>0</v>
      </c>
      <c r="R47" s="70">
        <f t="shared" si="20"/>
        <v>0</v>
      </c>
      <c r="S47" s="59"/>
      <c r="T47" s="59"/>
      <c r="U47" s="59"/>
      <c r="V47" s="59"/>
      <c r="W47" s="59"/>
      <c r="X47" s="59"/>
      <c r="Y47" s="59"/>
      <c r="Z47" s="59"/>
      <c r="AA47" s="59"/>
      <c r="AB47" s="73">
        <f t="shared" si="25"/>
        <v>0</v>
      </c>
      <c r="AC47" s="59"/>
      <c r="AD47" s="59"/>
      <c r="AE47" s="59"/>
      <c r="AF47" s="59"/>
      <c r="AG47" s="59"/>
      <c r="AH47" s="59"/>
      <c r="AI47" s="59"/>
      <c r="AJ47" s="59"/>
      <c r="AK47" s="73">
        <f t="shared" si="27"/>
        <v>0</v>
      </c>
      <c r="AL47" s="59"/>
      <c r="AM47" s="59"/>
      <c r="AN47" s="59"/>
      <c r="AO47" s="59"/>
      <c r="AP47" s="59"/>
      <c r="AQ47" s="59"/>
      <c r="AR47" s="59"/>
      <c r="AS47" s="59"/>
      <c r="AT47" s="73">
        <f t="shared" si="28"/>
        <v>0</v>
      </c>
    </row>
    <row r="48" spans="1:55" x14ac:dyDescent="0.2">
      <c r="A48" s="59" t="str">
        <f t="shared" si="6"/>
        <v>PLURASUN 100</v>
      </c>
      <c r="B48" s="139" t="s">
        <v>60</v>
      </c>
      <c r="C48" s="304" t="s">
        <v>72</v>
      </c>
      <c r="D48" s="59"/>
      <c r="E48" s="59" t="s">
        <v>102</v>
      </c>
      <c r="F48" s="59">
        <v>100</v>
      </c>
      <c r="G48" s="59"/>
      <c r="H48" s="70">
        <f t="shared" si="29"/>
        <v>0</v>
      </c>
      <c r="I48" s="70"/>
      <c r="J48" s="70">
        <f>IF($O$48=0,0, IF(($K$48+$M$48-$N$48) &lt;=0,0,($K$48+$M$48-$N$48)*P48/$O$48))</f>
        <v>0</v>
      </c>
      <c r="K48" s="312"/>
      <c r="L48" s="311">
        <f t="shared" si="7"/>
        <v>0</v>
      </c>
      <c r="M48" s="59"/>
      <c r="N48" s="310">
        <f>IFERROR(INDEX('Sample '!$J$5:$J$28,MATCH(Statemnt!E48,'Sample '!$D$5:$D$32,0)),0)</f>
        <v>0</v>
      </c>
      <c r="O48" s="321"/>
      <c r="P48" s="9">
        <f>IF(AB48-S48&lt;0,0,AB48-S48)</f>
        <v>0</v>
      </c>
      <c r="Q48" s="70">
        <f t="shared" si="8"/>
        <v>0</v>
      </c>
      <c r="R48" s="70">
        <f t="shared" si="20"/>
        <v>0</v>
      </c>
      <c r="S48" s="59"/>
      <c r="T48" s="59"/>
      <c r="U48" s="59"/>
      <c r="V48" s="59"/>
      <c r="W48" s="59"/>
      <c r="X48" s="59"/>
      <c r="Y48" s="59"/>
      <c r="Z48" s="59"/>
      <c r="AA48" s="59"/>
      <c r="AB48" s="73">
        <f t="shared" si="25"/>
        <v>0</v>
      </c>
      <c r="AC48" s="59"/>
      <c r="AD48" s="59"/>
      <c r="AE48" s="59"/>
      <c r="AF48" s="59"/>
      <c r="AG48" s="59"/>
      <c r="AH48" s="59"/>
      <c r="AI48" s="59"/>
      <c r="AJ48" s="59"/>
      <c r="AK48" s="73">
        <f t="shared" si="27"/>
        <v>0</v>
      </c>
      <c r="AL48" s="59"/>
      <c r="AM48" s="59"/>
      <c r="AN48" s="59"/>
      <c r="AO48" s="59"/>
      <c r="AP48" s="59"/>
      <c r="AQ48" s="59"/>
      <c r="AR48" s="59"/>
      <c r="AS48" s="59"/>
      <c r="AT48" s="73">
        <f t="shared" si="28"/>
        <v>0</v>
      </c>
    </row>
    <row r="49" spans="1:46" x14ac:dyDescent="0.2">
      <c r="A49" s="59" t="str">
        <f t="shared" si="6"/>
        <v>VIT. B COMPLEX200</v>
      </c>
      <c r="B49" s="139" t="s">
        <v>60</v>
      </c>
      <c r="C49" s="304" t="s">
        <v>72</v>
      </c>
      <c r="D49" s="59"/>
      <c r="E49" s="314" t="s">
        <v>103</v>
      </c>
      <c r="F49" s="59">
        <v>200</v>
      </c>
      <c r="G49" s="59"/>
      <c r="H49" s="83">
        <f t="shared" si="29"/>
        <v>0</v>
      </c>
      <c r="I49" s="70"/>
      <c r="J49" s="70">
        <f t="shared" ref="J49:J52" si="31">IF($O$43=0,0, IF(($K$43+$M$43-$N$43) &lt;=0,0,($K$43+$M$43-$N$43)*P49/$O$43))</f>
        <v>0</v>
      </c>
      <c r="K49" s="83"/>
      <c r="L49" s="83">
        <f t="shared" ref="L49:N57" si="32">IF(AND(O49=0,Q49=0),0,(M49*J49)/1000-Q49+R49)</f>
        <v>0</v>
      </c>
      <c r="M49" s="83">
        <f t="shared" ref="M49:N55" si="33">IF(AND(P49=0,R49=0),0,(N49*K49)/1000-R49+S49)</f>
        <v>0</v>
      </c>
      <c r="N49" s="83">
        <f t="shared" si="33"/>
        <v>0</v>
      </c>
      <c r="O49" s="152">
        <f t="shared" ref="O49:O50" si="34">IF(P49&lt;=0,0,P49*$F49/1000)</f>
        <v>0</v>
      </c>
      <c r="P49" s="9">
        <f t="shared" ref="P49:P57" si="35">IF(AB49-S49&lt;0,0,AB49-S49)</f>
        <v>0</v>
      </c>
      <c r="Q49" s="70">
        <f t="shared" si="8"/>
        <v>0</v>
      </c>
      <c r="R49" s="70">
        <f t="shared" si="20"/>
        <v>0</v>
      </c>
      <c r="S49" s="59"/>
      <c r="T49" s="59"/>
      <c r="U49" s="59"/>
      <c r="V49" s="59"/>
      <c r="W49" s="59"/>
      <c r="X49" s="59"/>
      <c r="Y49" s="59"/>
      <c r="Z49" s="59"/>
      <c r="AA49" s="59"/>
      <c r="AB49" s="73">
        <f t="shared" si="25"/>
        <v>0</v>
      </c>
      <c r="AC49" s="59"/>
      <c r="AD49" s="59"/>
      <c r="AE49" s="59"/>
      <c r="AF49" s="59"/>
      <c r="AG49" s="59"/>
      <c r="AH49" s="59"/>
      <c r="AI49" s="59"/>
      <c r="AJ49" s="59"/>
      <c r="AK49" s="73">
        <f t="shared" si="27"/>
        <v>0</v>
      </c>
      <c r="AL49" s="59"/>
      <c r="AM49" s="59"/>
      <c r="AN49" s="59"/>
      <c r="AO49" s="59"/>
      <c r="AP49" s="59"/>
      <c r="AQ49" s="59"/>
      <c r="AR49" s="59"/>
      <c r="AS49" s="59"/>
      <c r="AT49" s="73">
        <f t="shared" si="28"/>
        <v>0</v>
      </c>
    </row>
    <row r="50" spans="1:46" x14ac:dyDescent="0.2">
      <c r="A50" s="59" t="str">
        <f t="shared" si="6"/>
        <v>XOLMEL 100ML100</v>
      </c>
      <c r="B50" s="139" t="s">
        <v>60</v>
      </c>
      <c r="C50" s="304" t="s">
        <v>72</v>
      </c>
      <c r="D50" s="59"/>
      <c r="E50" s="314" t="s">
        <v>104</v>
      </c>
      <c r="F50" s="59">
        <v>100</v>
      </c>
      <c r="G50" s="59"/>
      <c r="H50" s="83">
        <f t="shared" si="29"/>
        <v>0</v>
      </c>
      <c r="I50" s="70"/>
      <c r="J50" s="70">
        <f t="shared" si="31"/>
        <v>0</v>
      </c>
      <c r="K50" s="315"/>
      <c r="L50" s="83">
        <f t="shared" si="32"/>
        <v>0</v>
      </c>
      <c r="M50" s="83">
        <f t="shared" si="33"/>
        <v>0</v>
      </c>
      <c r="N50" s="83">
        <f t="shared" si="33"/>
        <v>0</v>
      </c>
      <c r="O50" s="152">
        <f t="shared" si="34"/>
        <v>0</v>
      </c>
      <c r="P50" s="9">
        <f t="shared" si="35"/>
        <v>0</v>
      </c>
      <c r="Q50" s="70">
        <f t="shared" si="8"/>
        <v>0</v>
      </c>
      <c r="R50" s="70">
        <f t="shared" si="20"/>
        <v>0</v>
      </c>
      <c r="S50" s="59"/>
      <c r="T50" s="59"/>
      <c r="U50" s="59"/>
      <c r="V50" s="59"/>
      <c r="W50" s="59"/>
      <c r="X50" s="59"/>
      <c r="Y50" s="59"/>
      <c r="Z50" s="59"/>
      <c r="AA50" s="59"/>
      <c r="AB50" s="73">
        <f t="shared" si="25"/>
        <v>0</v>
      </c>
      <c r="AC50" s="59"/>
      <c r="AD50" s="59"/>
      <c r="AE50" s="59"/>
      <c r="AF50" s="59"/>
      <c r="AG50" s="59"/>
      <c r="AH50" s="59"/>
      <c r="AI50" s="59"/>
      <c r="AJ50" s="59"/>
      <c r="AK50" s="73">
        <f t="shared" si="27"/>
        <v>0</v>
      </c>
      <c r="AL50" s="59"/>
      <c r="AM50" s="59"/>
      <c r="AN50" s="59"/>
      <c r="AO50" s="59"/>
      <c r="AP50" s="59"/>
      <c r="AQ50" s="59"/>
      <c r="AR50" s="59"/>
      <c r="AS50" s="59"/>
      <c r="AT50" s="73">
        <f t="shared" si="28"/>
        <v>0</v>
      </c>
    </row>
    <row r="51" spans="1:46" x14ac:dyDescent="0.2">
      <c r="A51" s="59" t="str">
        <f t="shared" si="6"/>
        <v>STUDY L 200ML200</v>
      </c>
      <c r="B51" s="139" t="s">
        <v>60</v>
      </c>
      <c r="C51" s="304" t="s">
        <v>72</v>
      </c>
      <c r="D51" s="59"/>
      <c r="E51" s="144" t="s">
        <v>105</v>
      </c>
      <c r="F51" s="59">
        <v>200</v>
      </c>
      <c r="G51" s="59"/>
      <c r="H51" s="83">
        <f t="shared" si="29"/>
        <v>0</v>
      </c>
      <c r="I51" s="70"/>
      <c r="J51" s="70">
        <f t="shared" si="31"/>
        <v>0</v>
      </c>
      <c r="K51" s="316"/>
      <c r="L51" s="83">
        <f t="shared" si="32"/>
        <v>0</v>
      </c>
      <c r="M51" s="83">
        <f t="shared" si="33"/>
        <v>0</v>
      </c>
      <c r="N51" s="83">
        <f t="shared" si="33"/>
        <v>0</v>
      </c>
      <c r="O51" s="320">
        <f t="shared" ref="O51" si="36">IF(P51&lt;=0,0,P51*$F51/1000)+IF(P52&lt;=0,0,P52*$F52/1000)</f>
        <v>0</v>
      </c>
      <c r="P51" s="9">
        <f t="shared" si="35"/>
        <v>0</v>
      </c>
      <c r="Q51" s="70">
        <f t="shared" si="8"/>
        <v>0</v>
      </c>
      <c r="R51" s="70">
        <f t="shared" si="20"/>
        <v>0</v>
      </c>
      <c r="S51" s="59"/>
      <c r="T51" s="59"/>
      <c r="U51" s="59"/>
      <c r="V51" s="59"/>
      <c r="W51" s="59"/>
      <c r="X51" s="59"/>
      <c r="Y51" s="59"/>
      <c r="Z51" s="59"/>
      <c r="AA51" s="59"/>
      <c r="AB51" s="73">
        <f t="shared" si="25"/>
        <v>0</v>
      </c>
      <c r="AC51" s="59"/>
      <c r="AD51" s="59"/>
      <c r="AE51" s="59"/>
      <c r="AF51" s="59"/>
      <c r="AG51" s="59"/>
      <c r="AH51" s="59"/>
      <c r="AI51" s="59"/>
      <c r="AJ51" s="59"/>
      <c r="AK51" s="73">
        <f t="shared" si="27"/>
        <v>0</v>
      </c>
      <c r="AL51" s="59"/>
      <c r="AM51" s="59"/>
      <c r="AN51" s="59"/>
      <c r="AO51" s="59"/>
      <c r="AP51" s="59"/>
      <c r="AQ51" s="59"/>
      <c r="AR51" s="59"/>
      <c r="AS51" s="59"/>
      <c r="AT51" s="73">
        <f t="shared" si="28"/>
        <v>0</v>
      </c>
    </row>
    <row r="52" spans="1:46" x14ac:dyDescent="0.2">
      <c r="A52" s="59" t="str">
        <f t="shared" si="6"/>
        <v>STUDY L 100ML100</v>
      </c>
      <c r="B52" s="139" t="s">
        <v>60</v>
      </c>
      <c r="C52" s="304" t="s">
        <v>72</v>
      </c>
      <c r="D52" s="59"/>
      <c r="E52" s="144" t="s">
        <v>106</v>
      </c>
      <c r="F52" s="59">
        <v>100</v>
      </c>
      <c r="G52" s="59"/>
      <c r="H52" s="83">
        <f t="shared" si="29"/>
        <v>0</v>
      </c>
      <c r="I52" s="70"/>
      <c r="J52" s="70">
        <f t="shared" si="31"/>
        <v>0</v>
      </c>
      <c r="K52" s="315"/>
      <c r="L52" s="83">
        <f t="shared" si="32"/>
        <v>0</v>
      </c>
      <c r="M52" s="83">
        <f t="shared" si="33"/>
        <v>0</v>
      </c>
      <c r="N52" s="83">
        <f t="shared" si="33"/>
        <v>0</v>
      </c>
      <c r="O52" s="321"/>
      <c r="P52" s="9">
        <f t="shared" si="35"/>
        <v>0</v>
      </c>
      <c r="Q52" s="70">
        <f t="shared" si="8"/>
        <v>0</v>
      </c>
      <c r="R52" s="70">
        <f t="shared" si="20"/>
        <v>0</v>
      </c>
      <c r="S52" s="59"/>
      <c r="T52" s="59"/>
      <c r="U52" s="59"/>
      <c r="V52" s="59"/>
      <c r="W52" s="59"/>
      <c r="X52" s="59"/>
      <c r="Y52" s="59"/>
      <c r="Z52" s="59"/>
      <c r="AA52" s="59"/>
      <c r="AB52" s="73">
        <f t="shared" si="25"/>
        <v>0</v>
      </c>
      <c r="AC52" s="59"/>
      <c r="AD52" s="59"/>
      <c r="AE52" s="59"/>
      <c r="AF52" s="59"/>
      <c r="AG52" s="59"/>
      <c r="AH52" s="59"/>
      <c r="AI52" s="59"/>
      <c r="AJ52" s="59"/>
      <c r="AK52" s="73">
        <f t="shared" si="27"/>
        <v>0</v>
      </c>
      <c r="AL52" s="59"/>
      <c r="AM52" s="59"/>
      <c r="AN52" s="59"/>
      <c r="AO52" s="59"/>
      <c r="AP52" s="59"/>
      <c r="AQ52" s="59"/>
      <c r="AR52" s="59"/>
      <c r="AS52" s="59"/>
      <c r="AT52" s="73">
        <f t="shared" si="28"/>
        <v>0</v>
      </c>
    </row>
    <row r="53" spans="1:46" x14ac:dyDescent="0.2">
      <c r="A53" s="59" t="str">
        <f t="shared" si="6"/>
        <v>URZYME 200ML200</v>
      </c>
      <c r="B53" s="139" t="s">
        <v>60</v>
      </c>
      <c r="C53" s="304" t="s">
        <v>72</v>
      </c>
      <c r="D53" s="59"/>
      <c r="E53" s="144" t="s">
        <v>107</v>
      </c>
      <c r="F53" s="59">
        <v>200</v>
      </c>
      <c r="G53" s="59"/>
      <c r="H53" s="322">
        <f>IF(AND(K53=0,M53=0),0,(I53*F53+I54*F54)/1000-M53+N53)</f>
        <v>0</v>
      </c>
      <c r="I53" s="70"/>
      <c r="J53" s="70">
        <f>IF($O$53=0,0, IF(($K$53+$M$53-$N$53) &lt;=0,0,($K$53+$M$53-$N$53)*P53/$O$53))</f>
        <v>0</v>
      </c>
      <c r="K53" s="343"/>
      <c r="L53" s="83">
        <f t="shared" si="32"/>
        <v>0</v>
      </c>
      <c r="M53" s="83">
        <f t="shared" si="33"/>
        <v>0</v>
      </c>
      <c r="N53" s="83">
        <f t="shared" si="33"/>
        <v>0</v>
      </c>
      <c r="O53" s="320">
        <f t="shared" ref="O53" si="37">IF(P53&lt;=0,0,P53*$F53/1000)+IF(P54&lt;=0,0,P54*$F54/1000)</f>
        <v>0</v>
      </c>
      <c r="P53" s="9">
        <f t="shared" si="35"/>
        <v>0</v>
      </c>
      <c r="Q53" s="70">
        <f t="shared" si="8"/>
        <v>0</v>
      </c>
      <c r="R53" s="70">
        <f t="shared" si="20"/>
        <v>0</v>
      </c>
      <c r="S53" s="59"/>
      <c r="T53" s="59"/>
      <c r="U53" s="59"/>
      <c r="V53" s="59"/>
      <c r="W53" s="59"/>
      <c r="X53" s="59"/>
      <c r="Y53" s="59"/>
      <c r="Z53" s="59"/>
      <c r="AA53" s="59"/>
      <c r="AB53" s="73">
        <f t="shared" si="25"/>
        <v>0</v>
      </c>
      <c r="AC53" s="59"/>
      <c r="AD53" s="59"/>
      <c r="AE53" s="59"/>
      <c r="AF53" s="59"/>
      <c r="AG53" s="59"/>
      <c r="AH53" s="59"/>
      <c r="AI53" s="59"/>
      <c r="AJ53" s="59"/>
      <c r="AK53" s="73">
        <f t="shared" si="27"/>
        <v>0</v>
      </c>
      <c r="AL53" s="59"/>
      <c r="AM53" s="59"/>
      <c r="AN53" s="59"/>
      <c r="AO53" s="59"/>
      <c r="AP53" s="59"/>
      <c r="AQ53" s="59"/>
      <c r="AR53" s="59"/>
      <c r="AS53" s="59"/>
      <c r="AT53" s="73">
        <f t="shared" si="28"/>
        <v>0</v>
      </c>
    </row>
    <row r="54" spans="1:46" x14ac:dyDescent="0.2">
      <c r="A54" s="59" t="str">
        <f t="shared" si="6"/>
        <v>URZYME 100ML100</v>
      </c>
      <c r="B54" s="139" t="s">
        <v>60</v>
      </c>
      <c r="C54" s="304" t="s">
        <v>72</v>
      </c>
      <c r="D54" s="59"/>
      <c r="E54" s="144" t="s">
        <v>108</v>
      </c>
      <c r="F54" s="59">
        <v>100</v>
      </c>
      <c r="G54" s="59"/>
      <c r="H54" s="323"/>
      <c r="I54" s="70"/>
      <c r="J54" s="70">
        <f>IF($O$54=0,0, IF(($K$54+$M$54-$N$54) &lt;=0,0,($K$54+$M$54-$N$54)*P54/$O$54))</f>
        <v>0</v>
      </c>
      <c r="K54" s="344"/>
      <c r="L54" s="83">
        <f t="shared" si="32"/>
        <v>0</v>
      </c>
      <c r="M54" s="83">
        <f t="shared" si="33"/>
        <v>0</v>
      </c>
      <c r="N54" s="83">
        <f t="shared" si="33"/>
        <v>0</v>
      </c>
      <c r="O54" s="321"/>
      <c r="P54" s="9">
        <f t="shared" si="35"/>
        <v>0</v>
      </c>
      <c r="Q54" s="70">
        <f t="shared" si="8"/>
        <v>0</v>
      </c>
      <c r="R54" s="70">
        <f t="shared" si="20"/>
        <v>0</v>
      </c>
      <c r="S54" s="59"/>
      <c r="T54" s="59"/>
      <c r="U54" s="59"/>
      <c r="V54" s="59"/>
      <c r="W54" s="59"/>
      <c r="X54" s="59"/>
      <c r="Y54" s="59"/>
      <c r="Z54" s="59"/>
      <c r="AA54" s="59"/>
      <c r="AB54" s="73">
        <f t="shared" si="25"/>
        <v>0</v>
      </c>
      <c r="AC54" s="59"/>
      <c r="AD54" s="59"/>
      <c r="AE54" s="59"/>
      <c r="AF54" s="59"/>
      <c r="AG54" s="59"/>
      <c r="AH54" s="59"/>
      <c r="AI54" s="59"/>
      <c r="AJ54" s="59"/>
      <c r="AK54" s="73">
        <f t="shared" si="27"/>
        <v>0</v>
      </c>
      <c r="AL54" s="59"/>
      <c r="AM54" s="59"/>
      <c r="AN54" s="59"/>
      <c r="AO54" s="59"/>
      <c r="AP54" s="59"/>
      <c r="AQ54" s="59"/>
      <c r="AR54" s="59"/>
      <c r="AS54" s="59"/>
      <c r="AT54" s="73">
        <f t="shared" si="28"/>
        <v>0</v>
      </c>
    </row>
    <row r="55" spans="1:46" ht="15.75" x14ac:dyDescent="0.2">
      <c r="A55" s="59" t="str">
        <f t="shared" si="6"/>
        <v>BLX L 375 SYP200</v>
      </c>
      <c r="B55" s="139" t="s">
        <v>60</v>
      </c>
      <c r="C55" s="304" t="s">
        <v>72</v>
      </c>
      <c r="D55" s="59"/>
      <c r="E55" s="144" t="s">
        <v>109</v>
      </c>
      <c r="F55" s="59">
        <v>200</v>
      </c>
      <c r="G55" s="59"/>
      <c r="H55" s="83">
        <f t="shared" si="29"/>
        <v>0</v>
      </c>
      <c r="I55" s="70"/>
      <c r="J55" s="70">
        <f>IF($O$55=0,0, IF(($K$55+$M$55-$N$55) &lt;=0,0,($K$55+$M$55-$N$55)*P55/$O$55))</f>
        <v>0</v>
      </c>
      <c r="K55" s="305"/>
      <c r="L55" s="83">
        <f t="shared" si="32"/>
        <v>0</v>
      </c>
      <c r="M55" s="83">
        <f t="shared" si="33"/>
        <v>0</v>
      </c>
      <c r="N55" s="83">
        <f t="shared" si="33"/>
        <v>0</v>
      </c>
      <c r="O55" s="152">
        <f t="shared" ref="O55:O57" si="38">IF(P55&lt;=0,0,P55*$F55/1000)</f>
        <v>0</v>
      </c>
      <c r="P55" s="9">
        <f t="shared" si="35"/>
        <v>0</v>
      </c>
      <c r="Q55" s="70">
        <f t="shared" si="8"/>
        <v>0</v>
      </c>
      <c r="R55" s="70">
        <f t="shared" si="20"/>
        <v>0</v>
      </c>
      <c r="S55" s="59"/>
      <c r="T55" s="59"/>
      <c r="U55" s="59"/>
      <c r="V55" s="59"/>
      <c r="W55" s="59"/>
      <c r="X55" s="59"/>
      <c r="Y55" s="59"/>
      <c r="Z55" s="59"/>
      <c r="AA55" s="59"/>
      <c r="AB55" s="73">
        <f t="shared" si="25"/>
        <v>0</v>
      </c>
      <c r="AC55" s="59"/>
      <c r="AD55" s="59"/>
      <c r="AE55" s="59"/>
      <c r="AF55" s="59"/>
      <c r="AG55" s="59"/>
      <c r="AH55" s="59"/>
      <c r="AI55" s="59"/>
      <c r="AJ55" s="59"/>
      <c r="AK55" s="73">
        <f t="shared" si="27"/>
        <v>0</v>
      </c>
      <c r="AL55" s="59"/>
      <c r="AM55" s="59"/>
      <c r="AN55" s="59"/>
      <c r="AO55" s="59"/>
      <c r="AP55" s="59"/>
      <c r="AQ55" s="59"/>
      <c r="AR55" s="59"/>
      <c r="AS55" s="59"/>
      <c r="AT55" s="73">
        <f t="shared" si="28"/>
        <v>0</v>
      </c>
    </row>
    <row r="56" spans="1:46" ht="15.75" x14ac:dyDescent="0.2">
      <c r="A56" s="59" t="str">
        <f t="shared" si="6"/>
        <v>LYVIPLEX 200ML200</v>
      </c>
      <c r="B56" s="139" t="s">
        <v>60</v>
      </c>
      <c r="C56" s="304" t="s">
        <v>72</v>
      </c>
      <c r="D56" s="59"/>
      <c r="E56" s="144" t="s">
        <v>110</v>
      </c>
      <c r="F56" s="59">
        <v>200</v>
      </c>
      <c r="G56" s="59"/>
      <c r="H56" s="70">
        <f t="shared" si="29"/>
        <v>500</v>
      </c>
      <c r="I56" s="70">
        <v>2500</v>
      </c>
      <c r="J56" s="70">
        <f>IF($O$56=0,0, IF(($K$56+$M$56-$N$56) &lt;=0,0,($K$56+$M$56-$N$56)*P56/$O$56))</f>
        <v>2500</v>
      </c>
      <c r="K56" s="305">
        <v>500</v>
      </c>
      <c r="L56" s="70">
        <v>500</v>
      </c>
      <c r="M56" s="70">
        <f t="shared" si="32"/>
        <v>0</v>
      </c>
      <c r="N56" s="70">
        <f t="shared" si="32"/>
        <v>0</v>
      </c>
      <c r="O56" s="152">
        <f t="shared" si="38"/>
        <v>500</v>
      </c>
      <c r="P56" s="9">
        <v>2500</v>
      </c>
      <c r="Q56" s="70">
        <f t="shared" si="8"/>
        <v>0</v>
      </c>
      <c r="R56" s="70">
        <f t="shared" si="20"/>
        <v>0</v>
      </c>
      <c r="S56" s="59"/>
      <c r="T56" s="59"/>
      <c r="U56" s="59"/>
      <c r="V56" s="59"/>
      <c r="W56" s="59"/>
      <c r="X56" s="59"/>
      <c r="Y56" s="59"/>
      <c r="Z56" s="59"/>
      <c r="AA56" s="59"/>
      <c r="AB56" s="73">
        <f t="shared" si="25"/>
        <v>0</v>
      </c>
      <c r="AC56" s="59"/>
      <c r="AD56" s="59"/>
      <c r="AE56" s="59"/>
      <c r="AF56" s="59"/>
      <c r="AG56" s="59"/>
      <c r="AH56" s="59"/>
      <c r="AI56" s="59"/>
      <c r="AJ56" s="59"/>
      <c r="AK56" s="73">
        <f t="shared" ref="AK56" si="39">SUM(AC56:AJ56)</f>
        <v>0</v>
      </c>
      <c r="AL56" s="59"/>
      <c r="AM56" s="59"/>
      <c r="AN56" s="59"/>
      <c r="AO56" s="59"/>
      <c r="AP56" s="59"/>
      <c r="AQ56" s="59"/>
      <c r="AR56" s="59"/>
      <c r="AS56" s="59"/>
      <c r="AT56" s="73">
        <f t="shared" ref="AT56" si="40">SUM(AL56:AS56)</f>
        <v>0</v>
      </c>
    </row>
    <row r="57" spans="1:46" ht="15.75" x14ac:dyDescent="0.25">
      <c r="A57" s="59" t="str">
        <f t="shared" si="6"/>
        <v>MEPLON RED (SUSPENSION)150</v>
      </c>
      <c r="B57" s="139" t="s">
        <v>60</v>
      </c>
      <c r="C57" s="304" t="s">
        <v>72</v>
      </c>
      <c r="D57" s="59"/>
      <c r="E57" s="317" t="s">
        <v>111</v>
      </c>
      <c r="F57" s="318">
        <v>150</v>
      </c>
      <c r="G57" s="59"/>
      <c r="H57" s="70">
        <f t="shared" si="29"/>
        <v>499.95</v>
      </c>
      <c r="I57" s="70">
        <v>3333</v>
      </c>
      <c r="J57" s="70">
        <v>3333</v>
      </c>
      <c r="K57" s="305">
        <v>500</v>
      </c>
      <c r="L57" s="70">
        <f t="shared" si="32"/>
        <v>0</v>
      </c>
      <c r="M57" s="70">
        <f t="shared" si="32"/>
        <v>0</v>
      </c>
      <c r="N57" s="70">
        <f t="shared" si="32"/>
        <v>0</v>
      </c>
      <c r="O57" s="152">
        <f t="shared" si="38"/>
        <v>0</v>
      </c>
      <c r="P57" s="9">
        <f t="shared" si="35"/>
        <v>0</v>
      </c>
      <c r="Q57" s="70">
        <f t="shared" si="8"/>
        <v>0</v>
      </c>
      <c r="R57" s="70">
        <f t="shared" si="20"/>
        <v>0</v>
      </c>
      <c r="S57" s="59"/>
      <c r="T57" s="59"/>
      <c r="U57" s="59"/>
      <c r="V57" s="59"/>
      <c r="W57" s="59"/>
      <c r="X57" s="59"/>
      <c r="Y57" s="59"/>
      <c r="Z57" s="59"/>
      <c r="AA57" s="59"/>
      <c r="AB57" s="73">
        <f t="shared" ref="AB57" si="41">SUM(T57:AA57)</f>
        <v>0</v>
      </c>
      <c r="AC57" s="59"/>
      <c r="AD57" s="59"/>
      <c r="AE57" s="59"/>
      <c r="AF57" s="59"/>
      <c r="AG57" s="59"/>
      <c r="AH57" s="59"/>
      <c r="AI57" s="59"/>
      <c r="AJ57" s="59"/>
      <c r="AK57" s="73">
        <f t="shared" ref="AK57" si="42">SUM(AC57:AJ57)</f>
        <v>0</v>
      </c>
      <c r="AL57" s="59"/>
      <c r="AM57" s="59"/>
      <c r="AN57" s="59"/>
      <c r="AO57" s="59"/>
      <c r="AP57" s="59"/>
      <c r="AQ57" s="59"/>
      <c r="AR57" s="59"/>
      <c r="AS57" s="59"/>
      <c r="AT57" s="73">
        <f t="shared" ref="AT57" si="43">SUM(AL57:AS57)</f>
        <v>0</v>
      </c>
    </row>
    <row r="58" spans="1:46" x14ac:dyDescent="0.2">
      <c r="K58" s="297"/>
      <c r="L58" s="2"/>
      <c r="O58" s="148"/>
      <c r="P58" s="149"/>
      <c r="R58" s="6"/>
      <c r="AB58" s="2"/>
    </row>
    <row r="59" spans="1:46" x14ac:dyDescent="0.2">
      <c r="K59" s="297"/>
      <c r="L59" s="2"/>
      <c r="O59" s="148"/>
      <c r="P59" s="149"/>
      <c r="R59" s="6"/>
      <c r="AB59" s="2"/>
    </row>
    <row r="60" spans="1:46" x14ac:dyDescent="0.2">
      <c r="K60" s="297"/>
      <c r="L60" s="2"/>
      <c r="O60" s="148"/>
      <c r="P60" s="149"/>
      <c r="R60" s="6"/>
      <c r="AB60" s="2"/>
    </row>
    <row r="61" spans="1:46" x14ac:dyDescent="0.2">
      <c r="K61" s="297"/>
      <c r="L61" s="2"/>
      <c r="O61" s="2"/>
      <c r="R61" s="6"/>
      <c r="AB61" s="2"/>
    </row>
    <row r="62" spans="1:46" x14ac:dyDescent="0.2">
      <c r="K62" s="297"/>
      <c r="L62" s="2"/>
      <c r="O62" s="2"/>
      <c r="R62" s="6"/>
      <c r="AB62" s="2"/>
    </row>
    <row r="63" spans="1:46" x14ac:dyDescent="0.2">
      <c r="K63" s="297"/>
      <c r="L63" s="2"/>
      <c r="O63" s="2"/>
      <c r="R63" s="6"/>
      <c r="AB63" s="2"/>
    </row>
    <row r="64" spans="1:46" x14ac:dyDescent="0.2">
      <c r="K64" s="297"/>
      <c r="L64" s="2"/>
      <c r="O64" s="2"/>
      <c r="R64" s="6"/>
      <c r="AB64" s="2"/>
    </row>
    <row r="65" spans="2:28" x14ac:dyDescent="0.2">
      <c r="K65" s="297"/>
      <c r="L65" s="2"/>
      <c r="O65" s="2"/>
      <c r="R65" s="6"/>
      <c r="AB65" s="2"/>
    </row>
    <row r="66" spans="2:28" x14ac:dyDescent="0.2">
      <c r="K66" s="297"/>
      <c r="L66" s="2"/>
      <c r="O66" s="2"/>
      <c r="R66" s="6"/>
      <c r="AB66" s="2"/>
    </row>
    <row r="67" spans="2:28" x14ac:dyDescent="0.2">
      <c r="K67" s="297"/>
      <c r="L67" s="2"/>
      <c r="O67" s="2"/>
      <c r="R67" s="6"/>
      <c r="AB67" s="2"/>
    </row>
    <row r="68" spans="2:28" x14ac:dyDescent="0.2">
      <c r="K68" s="297"/>
      <c r="L68" s="2"/>
      <c r="O68" s="2"/>
      <c r="R68" s="6"/>
      <c r="AB68" s="2"/>
    </row>
    <row r="69" spans="2:28" x14ac:dyDescent="0.2">
      <c r="K69" s="297"/>
      <c r="L69" s="2"/>
      <c r="O69" s="2"/>
      <c r="R69" s="6"/>
      <c r="AB69" s="2"/>
    </row>
    <row r="70" spans="2:28" x14ac:dyDescent="0.2">
      <c r="K70" s="297"/>
      <c r="L70" s="2"/>
      <c r="O70" s="2"/>
      <c r="R70" s="6"/>
      <c r="AB70" s="2"/>
    </row>
    <row r="71" spans="2:28" x14ac:dyDescent="0.2">
      <c r="K71" s="297"/>
      <c r="L71" s="2"/>
      <c r="O71" s="2"/>
      <c r="R71" s="6"/>
      <c r="AB71" s="2"/>
    </row>
    <row r="72" spans="2:28" x14ac:dyDescent="0.2">
      <c r="K72" s="297"/>
      <c r="L72" s="2"/>
      <c r="O72" s="2"/>
      <c r="R72" s="6"/>
      <c r="AB72" s="2"/>
    </row>
    <row r="73" spans="2:28" x14ac:dyDescent="0.2">
      <c r="K73" s="297"/>
      <c r="L73" s="2"/>
      <c r="O73" s="2"/>
      <c r="R73" s="6"/>
      <c r="AB73" s="2"/>
    </row>
    <row r="74" spans="2:28" x14ac:dyDescent="0.2">
      <c r="B74" s="8"/>
      <c r="C74" s="8"/>
      <c r="D74" s="8"/>
      <c r="K74" s="297"/>
      <c r="L74" s="2"/>
      <c r="O74" s="2"/>
      <c r="R74" s="6"/>
      <c r="AB74" s="2"/>
    </row>
    <row r="75" spans="2:28" x14ac:dyDescent="0.2">
      <c r="B75" s="8"/>
      <c r="C75" s="8"/>
      <c r="D75" s="8"/>
      <c r="K75" s="297"/>
      <c r="L75" s="2"/>
      <c r="O75" s="2"/>
    </row>
    <row r="76" spans="2:28" x14ac:dyDescent="0.2">
      <c r="B76" s="8"/>
      <c r="C76" s="8"/>
      <c r="D76" s="8"/>
      <c r="K76" s="297"/>
      <c r="L76" s="2"/>
      <c r="O76" s="2"/>
    </row>
    <row r="77" spans="2:28" x14ac:dyDescent="0.2">
      <c r="K77" s="297"/>
      <c r="L77" s="2"/>
      <c r="O77" s="2"/>
    </row>
    <row r="78" spans="2:28" x14ac:dyDescent="0.2">
      <c r="K78" s="297"/>
      <c r="L78" s="2"/>
      <c r="O78" s="2"/>
    </row>
    <row r="79" spans="2:28" x14ac:dyDescent="0.2">
      <c r="K79" s="297"/>
      <c r="L79" s="2"/>
      <c r="O79" s="2"/>
    </row>
    <row r="80" spans="2:28" x14ac:dyDescent="0.2">
      <c r="K80" s="297"/>
      <c r="L80" s="2"/>
      <c r="O80" s="2"/>
    </row>
    <row r="81" spans="2:28" x14ac:dyDescent="0.2">
      <c r="K81" s="297"/>
      <c r="L81" s="2"/>
      <c r="O81" s="2"/>
    </row>
    <row r="82" spans="2:28" s="8" customFormat="1" x14ac:dyDescent="0.2">
      <c r="B82" s="2"/>
      <c r="C82" s="2"/>
      <c r="D82" s="2"/>
      <c r="K82" s="298"/>
      <c r="AB82" s="13"/>
    </row>
    <row r="83" spans="2:28" s="8" customFormat="1" x14ac:dyDescent="0.2">
      <c r="B83" s="2"/>
      <c r="C83" s="2"/>
      <c r="D83" s="2"/>
      <c r="K83" s="298"/>
      <c r="AB83" s="13"/>
    </row>
    <row r="84" spans="2:28" s="8" customFormat="1" x14ac:dyDescent="0.2">
      <c r="B84" s="2"/>
      <c r="C84" s="2"/>
      <c r="D84" s="2"/>
      <c r="K84" s="298"/>
      <c r="AB84" s="13"/>
    </row>
    <row r="85" spans="2:28" x14ac:dyDescent="0.2">
      <c r="K85" s="297"/>
      <c r="L85" s="2"/>
      <c r="O85" s="2"/>
    </row>
    <row r="86" spans="2:28" x14ac:dyDescent="0.2">
      <c r="K86" s="297"/>
      <c r="L86" s="2"/>
      <c r="O86" s="2"/>
    </row>
    <row r="87" spans="2:28" x14ac:dyDescent="0.2">
      <c r="K87" s="297"/>
      <c r="L87" s="2"/>
      <c r="O87" s="2"/>
    </row>
    <row r="88" spans="2:28" x14ac:dyDescent="0.2">
      <c r="K88" s="297"/>
      <c r="L88" s="2"/>
      <c r="O88" s="2"/>
    </row>
    <row r="89" spans="2:28" x14ac:dyDescent="0.2">
      <c r="K89" s="297"/>
      <c r="L89" s="2"/>
      <c r="O89" s="2"/>
    </row>
    <row r="90" spans="2:28" x14ac:dyDescent="0.2">
      <c r="K90" s="297"/>
      <c r="L90" s="2"/>
      <c r="O90" s="2"/>
    </row>
    <row r="91" spans="2:28" x14ac:dyDescent="0.2">
      <c r="K91" s="297"/>
      <c r="L91" s="2"/>
      <c r="O91" s="2"/>
    </row>
    <row r="92" spans="2:28" x14ac:dyDescent="0.2">
      <c r="K92" s="297"/>
      <c r="L92" s="2"/>
      <c r="O92" s="2"/>
    </row>
  </sheetData>
  <sheetProtection formatColumns="0" formatRows="0" autoFilter="0"/>
  <protectedRanges>
    <protectedRange password="E933" sqref="K4:K6 M4:M10 M13:M28 K16:K30" name="forecast"/>
    <protectedRange password="E933" sqref="K10" name="forecast_1"/>
    <protectedRange password="E933" sqref="K13:K15" name="forecast_2"/>
    <protectedRange password="E933" sqref="K7:K9" name="forecast_1_1"/>
  </protectedRanges>
  <autoFilter ref="B3:BC31"/>
  <customSheetViews>
    <customSheetView guid="{1CCA264A-8DE4-4C1E-9201-DDEF015560B6}" showGridLines="0" showAutoFilter="1" hiddenRows="1" hiddenColumns="1" showRuler="0">
      <selection activeCell="B2" sqref="B2"/>
      <pageMargins left="0.75" right="0.75" top="1" bottom="1" header="0.5" footer="0.5"/>
      <pageSetup paperSize="5" orientation="landscape" r:id="rId1"/>
      <headerFooter alignWithMargins="0"/>
      <autoFilter ref="B1:BP1"/>
    </customSheetView>
    <customSheetView guid="{F6221BCE-F9AC-4977-8232-D6EAA45A7D52}" showGridLines="0" showAutoFilter="1" hiddenRows="1" hiddenColumns="1" showRuler="0" topLeftCell="A3">
      <pane ySplit="1" topLeftCell="A19" activePane="bottomLeft"/>
      <selection pane="bottomLeft" activeCell="F4" sqref="F4"/>
      <pageMargins left="0.75" right="0.75" top="1" bottom="1" header="0.5" footer="0.5"/>
      <pageSetup paperSize="5" orientation="landscape" r:id="rId2"/>
      <headerFooter alignWithMargins="0"/>
      <autoFilter ref="B1:BP1"/>
    </customSheetView>
    <customSheetView guid="{CA38701A-88DC-4073-9491-C17F9BC12D86}" showGridLines="0" showAutoFilter="1" hiddenRows="1" hiddenColumns="1" showRuler="0" topLeftCell="A3">
      <selection activeCell="K4" sqref="K4"/>
      <pageMargins left="0.75" right="0.75" top="1" bottom="1" header="0.5" footer="0.5"/>
      <pageSetup paperSize="5" orientation="landscape" r:id="rId3"/>
      <headerFooter alignWithMargins="0"/>
      <autoFilter ref="B1:BP1"/>
    </customSheetView>
    <customSheetView guid="{128E3542-BE10-4C27-BB0F-559183F503A3}" showGridLines="0" showAutoFilter="1" hiddenColumns="1" showRuler="0" topLeftCell="A80">
      <selection activeCell="E104" sqref="E104"/>
      <pageMargins left="0.75" right="0.75" top="1" bottom="1" header="0.5" footer="0.5"/>
      <pageSetup orientation="portrait" r:id="rId4"/>
      <headerFooter alignWithMargins="0"/>
      <autoFilter ref="B1:BP1"/>
    </customSheetView>
    <customSheetView guid="{44787F48-BD86-467C-BC67-0C9123DF55EC}" showGridLines="0" showAutoFilter="1" showRuler="0" topLeftCell="U1">
      <selection activeCell="K18" sqref="K18:K19"/>
      <pageMargins left="0.75" right="0.75" top="1" bottom="1" header="0.5" footer="0.5"/>
      <pageSetup orientation="portrait" r:id="rId5"/>
      <headerFooter alignWithMargins="0"/>
      <autoFilter ref="B1:BQ1"/>
    </customSheetView>
    <customSheetView guid="{D74FECA1-E3F6-4870-A7B4-B7F97B31A195}" showGridLines="0" showAutoFilter="1" showRuler="0" topLeftCell="A25">
      <selection activeCell="K28" sqref="K28:K30"/>
      <pageMargins left="0.75" right="0.75" top="1" bottom="1" header="0.5" footer="0.5"/>
      <pageSetup orientation="portrait" r:id="rId6"/>
      <headerFooter alignWithMargins="0"/>
      <autoFilter ref="B1:BQ1"/>
    </customSheetView>
    <customSheetView guid="{7319CA8B-FC54-4FCE-B08A-08D83A1B73B2}" showGridLines="0" showAutoFilter="1" showRuler="0">
      <selection activeCell="K23" sqref="K23"/>
      <pageMargins left="0.75" right="0.75" top="1" bottom="1" header="0.5" footer="0.5"/>
      <pageSetup orientation="portrait" r:id="rId7"/>
      <headerFooter alignWithMargins="0"/>
      <autoFilter ref="B1:BQ1"/>
    </customSheetView>
    <customSheetView guid="{3AAB7410-7B2F-40C6-B424-B0A1CCD3D489}" showGridLines="0" showAutoFilter="1" showRuler="0" topLeftCell="A82">
      <selection activeCell="J109" sqref="J109"/>
      <pageMargins left="0.75" right="0.75" top="1" bottom="1" header="0.5" footer="0.5"/>
      <pageSetup orientation="portrait" r:id="rId8"/>
      <headerFooter alignWithMargins="0"/>
      <autoFilter ref="B1:BQ1"/>
    </customSheetView>
    <customSheetView guid="{E5C77963-C354-44D2-9FF5-989599DD76B5}" showGridLines="0" showAutoFilter="1" showRuler="0" topLeftCell="A2">
      <selection activeCell="G19" sqref="G19"/>
      <pageMargins left="0.75" right="0.75" top="1" bottom="1" header="0.5" footer="0.5"/>
      <pageSetup orientation="portrait" r:id="rId9"/>
      <headerFooter alignWithMargins="0"/>
      <autoFilter ref="B1:BP1"/>
    </customSheetView>
    <customSheetView guid="{549A4CDD-6664-4AEE-A598-EEF191D13C66}" showGridLines="0" showAutoFilter="1" showRuler="0">
      <selection activeCell="K105" sqref="K105"/>
      <pageMargins left="0.75" right="0.75" top="1" bottom="1" header="0.5" footer="0.5"/>
      <pageSetup orientation="portrait" r:id="rId10"/>
      <headerFooter alignWithMargins="0"/>
      <autoFilter ref="B1:BQ1"/>
    </customSheetView>
    <customSheetView guid="{0D6D01B5-83A8-41C3-A0C2-576F65F86A1D}" showGridLines="0" showAutoFilter="1" showRuler="0" topLeftCell="A79">
      <selection activeCell="B89" sqref="B89:N107"/>
      <pageMargins left="0.75" right="0.75" top="1" bottom="1" header="0.5" footer="0.5"/>
      <pageSetup orientation="portrait" r:id="rId11"/>
      <headerFooter alignWithMargins="0"/>
      <autoFilter ref="B1:BQ1"/>
    </customSheetView>
    <customSheetView guid="{862CA7B8-A853-4BD4-B365-5F8E85ABC686}" showGridLines="0" showAutoFilter="1" showRuler="0">
      <selection activeCell="K12" sqref="K12"/>
      <pageMargins left="0.75" right="0.75" top="1" bottom="1" header="0.5" footer="0.5"/>
      <pageSetup orientation="portrait" r:id="rId12"/>
      <headerFooter alignWithMargins="0"/>
      <autoFilter ref="B1:BQ1"/>
    </customSheetView>
    <customSheetView guid="{AC447D51-2C5A-4996-B945-C2DA799C709F}" showGridLines="0" showAutoFilter="1" hiddenColumns="1" showRuler="0">
      <selection activeCell="BH2" sqref="BH2:BO2"/>
      <pageMargins left="0.75" right="0.75" top="1" bottom="1" header="0.5" footer="0.5"/>
      <pageSetup orientation="portrait" r:id="rId13"/>
      <headerFooter alignWithMargins="0"/>
      <autoFilter ref="B1:BP1"/>
    </customSheetView>
    <customSheetView guid="{81D8C271-5C1F-4F07-B560-A317A4C9A4B3}" showGridLines="0" showAutoFilter="1" hiddenColumns="1" showRuler="0">
      <selection activeCell="K1" sqref="K1"/>
      <pageMargins left="0.75" right="0.75" top="1" bottom="1" header="0.5" footer="0.5"/>
      <pageSetup orientation="portrait" r:id="rId14"/>
      <headerFooter alignWithMargins="0"/>
      <autoFilter ref="B1:BP1"/>
    </customSheetView>
    <customSheetView guid="{FD06B62E-2595-4242-BB4B-CFEEC5AB892C}" showGridLines="0" showAutoFilter="1" hiddenColumns="1" showRuler="0">
      <pane ySplit="3" topLeftCell="A90" activePane="bottomLeft"/>
      <selection pane="bottomLeft" activeCell="H92" sqref="H92:H93"/>
      <pageMargins left="0.75" right="0.75" top="1" bottom="1" header="0.5" footer="0.5"/>
      <pageSetup orientation="portrait" r:id="rId15"/>
      <headerFooter alignWithMargins="0"/>
      <autoFilter ref="B1:BP1"/>
    </customSheetView>
    <customSheetView guid="{775CF0F3-B73D-4B8E-AF0B-4A5EE29B56E8}" showGridLines="0" showAutoFilter="1" hiddenRows="1" hiddenColumns="1" showRuler="0" topLeftCell="A3">
      <pane ySplit="1" topLeftCell="A4" activePane="bottomLeft"/>
      <selection pane="bottomLeft" activeCell="K21" sqref="K21:K22"/>
      <pageMargins left="0.75" right="0.75" top="1" bottom="1" header="0.5" footer="0.5"/>
      <pageSetup paperSize="5" orientation="landscape" r:id="rId16"/>
      <headerFooter alignWithMargins="0"/>
      <autoFilter ref="B1:BP1"/>
    </customSheetView>
    <customSheetView guid="{1E1A3D13-3C9B-419A-BA9F-E605EBBC102D}" showGridLines="0" showAutoFilter="1" hiddenRows="1" hiddenColumns="1" showRuler="0">
      <pane ySplit="1.2666666666666666" topLeftCell="A22" activePane="bottomLeft"/>
      <selection pane="bottomLeft" activeCell="G39" sqref="G39"/>
      <pageMargins left="0.75" right="0.75" top="1" bottom="1" header="0.5" footer="0.5"/>
      <pageSetup paperSize="5" orientation="landscape" r:id="rId17"/>
      <headerFooter alignWithMargins="0"/>
      <autoFilter ref="B1:BP1"/>
    </customSheetView>
    <customSheetView guid="{ED728C8F-A3B2-45FF-82BF-B0311FCF10C8}" showGridLines="0" showAutoFilter="1" hiddenRows="1" hiddenColumns="1" showRuler="0">
      <pane xSplit="4" ySplit="3" topLeftCell="F37" activePane="bottomRight"/>
      <selection pane="bottomRight" activeCell="J38" sqref="J38:J39"/>
      <pageMargins left="0.75" right="0.75" top="1" bottom="1" header="0.5" footer="0.5"/>
      <pageSetup paperSize="5" orientation="landscape" r:id="rId18"/>
      <headerFooter alignWithMargins="0"/>
      <autoFilter ref="B1:BP1"/>
    </customSheetView>
  </customSheetViews>
  <mergeCells count="60">
    <mergeCell ref="B1:BC1"/>
    <mergeCell ref="O47:O48"/>
    <mergeCell ref="O51:O52"/>
    <mergeCell ref="O53:O54"/>
    <mergeCell ref="H53:H54"/>
    <mergeCell ref="K53:K54"/>
    <mergeCell ref="H43:H44"/>
    <mergeCell ref="K38:K39"/>
    <mergeCell ref="K43:K44"/>
    <mergeCell ref="L38:L39"/>
    <mergeCell ref="L43:L44"/>
    <mergeCell ref="H38:H39"/>
    <mergeCell ref="H5:H6"/>
    <mergeCell ref="M5:M6"/>
    <mergeCell ref="K5:K6"/>
    <mergeCell ref="H7:H9"/>
    <mergeCell ref="K27:K28"/>
    <mergeCell ref="H27:H28"/>
    <mergeCell ref="C5:C6"/>
    <mergeCell ref="C7:C9"/>
    <mergeCell ref="L5:L6"/>
    <mergeCell ref="L7:L9"/>
    <mergeCell ref="C23:C25"/>
    <mergeCell ref="H13:H14"/>
    <mergeCell ref="K13:K14"/>
    <mergeCell ref="K18:K19"/>
    <mergeCell ref="H18:H19"/>
    <mergeCell ref="K23:K25"/>
    <mergeCell ref="H23:H25"/>
    <mergeCell ref="C13:C14"/>
    <mergeCell ref="C18:C19"/>
    <mergeCell ref="L23:L25"/>
    <mergeCell ref="L27:L28"/>
    <mergeCell ref="O13:O14"/>
    <mergeCell ref="M13:M14"/>
    <mergeCell ref="M18:M19"/>
    <mergeCell ref="O23:O25"/>
    <mergeCell ref="O18:O19"/>
    <mergeCell ref="M23:M25"/>
    <mergeCell ref="M7:M9"/>
    <mergeCell ref="K7:K9"/>
    <mergeCell ref="L13:L14"/>
    <mergeCell ref="L18:L19"/>
    <mergeCell ref="N7:N9"/>
    <mergeCell ref="O38:O39"/>
    <mergeCell ref="O43:O44"/>
    <mergeCell ref="N38:N39"/>
    <mergeCell ref="N43:N44"/>
    <mergeCell ref="O5:O6"/>
    <mergeCell ref="N5:N6"/>
    <mergeCell ref="N13:N14"/>
    <mergeCell ref="N18:N19"/>
    <mergeCell ref="N23:N25"/>
    <mergeCell ref="O7:O9"/>
    <mergeCell ref="O27:O28"/>
    <mergeCell ref="AU2:BC2"/>
    <mergeCell ref="Q2:S2"/>
    <mergeCell ref="T2:AB2"/>
    <mergeCell ref="AL2:AT2"/>
    <mergeCell ref="AC2:AK2"/>
  </mergeCells>
  <phoneticPr fontId="11" type="noConversion"/>
  <conditionalFormatting sqref="N93:P95">
    <cfRule type="cellIs" dxfId="24" priority="6" stopIfTrue="1" operator="equal">
      <formula>0</formula>
    </cfRule>
  </conditionalFormatting>
  <pageMargins left="0.75" right="0.75" top="1" bottom="1" header="0.5" footer="0.5"/>
  <pageSetup paperSize="5" orientation="landscape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G5" sqref="G5:G28"/>
    </sheetView>
  </sheetViews>
  <sheetFormatPr defaultRowHeight="12.75" x14ac:dyDescent="0.2"/>
  <cols>
    <col min="4" max="4" width="45.7109375" bestFit="1" customWidth="1"/>
    <col min="10" max="10" width="9.28515625" bestFit="1" customWidth="1"/>
  </cols>
  <sheetData>
    <row r="2" spans="1:10" ht="18" x14ac:dyDescent="0.2">
      <c r="A2" s="2"/>
      <c r="B2" s="2"/>
      <c r="C2" s="2"/>
      <c r="D2" s="11" t="s">
        <v>46</v>
      </c>
      <c r="E2" s="2"/>
      <c r="F2" s="2"/>
      <c r="G2" s="2"/>
      <c r="H2" s="2"/>
      <c r="I2" s="5"/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5"/>
      <c r="J3" s="2"/>
    </row>
    <row r="4" spans="1:10" ht="38.25" x14ac:dyDescent="0.2">
      <c r="A4" s="16" t="s">
        <v>49</v>
      </c>
      <c r="B4" s="16"/>
      <c r="C4" s="16" t="s">
        <v>39</v>
      </c>
      <c r="D4" s="16" t="s">
        <v>41</v>
      </c>
      <c r="E4" s="16" t="s">
        <v>19</v>
      </c>
      <c r="F4" s="16" t="s">
        <v>45</v>
      </c>
      <c r="G4" s="100" t="s">
        <v>26</v>
      </c>
      <c r="H4" s="17" t="s">
        <v>23</v>
      </c>
      <c r="I4" s="99" t="s">
        <v>80</v>
      </c>
      <c r="J4" s="16" t="s">
        <v>65</v>
      </c>
    </row>
    <row r="5" spans="1:10" ht="13.5" x14ac:dyDescent="0.25">
      <c r="A5" s="15" t="s">
        <v>60</v>
      </c>
      <c r="B5" s="15"/>
      <c r="C5" s="109" t="s">
        <v>34</v>
      </c>
      <c r="D5" s="86" t="s">
        <v>68</v>
      </c>
      <c r="E5" s="87">
        <v>60</v>
      </c>
      <c r="F5" s="87">
        <v>96</v>
      </c>
      <c r="G5" s="228"/>
      <c r="H5" s="18">
        <f>G5*E5/1000</f>
        <v>0</v>
      </c>
      <c r="I5" s="68">
        <v>0</v>
      </c>
      <c r="J5" s="147">
        <f>IF(H5&gt;I5,H5-I5,0)</f>
        <v>0</v>
      </c>
    </row>
    <row r="6" spans="1:10" ht="13.5" x14ac:dyDescent="0.25">
      <c r="A6" s="15" t="s">
        <v>60</v>
      </c>
      <c r="B6" s="15"/>
      <c r="C6" s="109" t="s">
        <v>36</v>
      </c>
      <c r="D6" s="86" t="s">
        <v>4</v>
      </c>
      <c r="E6" s="87">
        <v>60</v>
      </c>
      <c r="F6" s="87">
        <v>96</v>
      </c>
      <c r="G6" s="228">
        <v>0</v>
      </c>
      <c r="H6" s="18">
        <f t="shared" ref="H6:H20" si="0">G6*E6/1000</f>
        <v>0</v>
      </c>
      <c r="I6" s="68">
        <v>0</v>
      </c>
      <c r="J6" s="147">
        <f t="shared" ref="J6:J28" si="1">IF(H6&gt;I6,H6-I6,0)</f>
        <v>0</v>
      </c>
    </row>
    <row r="7" spans="1:10" ht="13.5" x14ac:dyDescent="0.25">
      <c r="A7" s="15" t="s">
        <v>60</v>
      </c>
      <c r="B7" s="15"/>
      <c r="C7" s="109" t="s">
        <v>34</v>
      </c>
      <c r="D7" s="86" t="s">
        <v>5</v>
      </c>
      <c r="E7" s="87">
        <v>15</v>
      </c>
      <c r="F7" s="87">
        <v>180</v>
      </c>
      <c r="G7" s="228"/>
      <c r="H7" s="18">
        <f t="shared" si="0"/>
        <v>0</v>
      </c>
      <c r="I7" s="68">
        <v>0</v>
      </c>
      <c r="J7" s="147">
        <f t="shared" si="1"/>
        <v>0</v>
      </c>
    </row>
    <row r="8" spans="1:10" ht="13.5" x14ac:dyDescent="0.25">
      <c r="A8" s="15" t="s">
        <v>60</v>
      </c>
      <c r="B8" s="15"/>
      <c r="C8" s="109" t="s">
        <v>34</v>
      </c>
      <c r="D8" s="86" t="s">
        <v>76</v>
      </c>
      <c r="E8" s="87">
        <v>50</v>
      </c>
      <c r="F8" s="87">
        <v>96</v>
      </c>
      <c r="G8" s="228">
        <v>2690</v>
      </c>
      <c r="H8" s="18">
        <f t="shared" si="0"/>
        <v>134.5</v>
      </c>
      <c r="I8" s="68">
        <v>0</v>
      </c>
      <c r="J8" s="147">
        <f t="shared" si="1"/>
        <v>134.5</v>
      </c>
    </row>
    <row r="9" spans="1:10" ht="13.5" x14ac:dyDescent="0.25">
      <c r="A9" s="15" t="s">
        <v>60</v>
      </c>
      <c r="B9" s="15"/>
      <c r="C9" s="109" t="s">
        <v>34</v>
      </c>
      <c r="D9" s="86" t="s">
        <v>63</v>
      </c>
      <c r="E9" s="87">
        <v>60</v>
      </c>
      <c r="F9" s="87">
        <v>96</v>
      </c>
      <c r="G9" s="228">
        <v>0</v>
      </c>
      <c r="H9" s="18">
        <f t="shared" si="0"/>
        <v>0</v>
      </c>
      <c r="I9" s="68">
        <v>0</v>
      </c>
      <c r="J9" s="147">
        <f t="shared" si="1"/>
        <v>0</v>
      </c>
    </row>
    <row r="10" spans="1:10" ht="13.5" x14ac:dyDescent="0.25">
      <c r="A10" s="15" t="s">
        <v>60</v>
      </c>
      <c r="B10" s="15"/>
      <c r="C10" s="109"/>
      <c r="D10" s="86" t="s">
        <v>6</v>
      </c>
      <c r="E10" s="87">
        <v>60</v>
      </c>
      <c r="F10" s="87">
        <v>96</v>
      </c>
      <c r="G10" s="228">
        <v>1690</v>
      </c>
      <c r="H10" s="18">
        <f t="shared" si="0"/>
        <v>101.4</v>
      </c>
      <c r="I10" s="68">
        <v>0</v>
      </c>
      <c r="J10" s="147">
        <f t="shared" si="1"/>
        <v>101.4</v>
      </c>
    </row>
    <row r="11" spans="1:10" ht="13.5" x14ac:dyDescent="0.25">
      <c r="A11" s="15" t="s">
        <v>60</v>
      </c>
      <c r="B11" s="15"/>
      <c r="C11" s="109"/>
      <c r="D11" s="86" t="s">
        <v>55</v>
      </c>
      <c r="E11" s="87">
        <v>100</v>
      </c>
      <c r="F11" s="87">
        <v>100</v>
      </c>
      <c r="G11" s="228">
        <v>3782</v>
      </c>
      <c r="H11" s="18">
        <f t="shared" si="0"/>
        <v>378.2</v>
      </c>
      <c r="I11" s="68">
        <v>0</v>
      </c>
      <c r="J11" s="147">
        <f t="shared" si="1"/>
        <v>378.2</v>
      </c>
    </row>
    <row r="12" spans="1:10" ht="13.5" x14ac:dyDescent="0.25">
      <c r="A12" s="15" t="s">
        <v>60</v>
      </c>
      <c r="B12" s="15"/>
      <c r="C12" s="109"/>
      <c r="D12" s="86" t="s">
        <v>87</v>
      </c>
      <c r="E12" s="87">
        <v>100</v>
      </c>
      <c r="F12" s="87">
        <v>100</v>
      </c>
      <c r="G12" s="228"/>
      <c r="H12" s="18">
        <f t="shared" si="0"/>
        <v>0</v>
      </c>
      <c r="I12" s="68">
        <v>0</v>
      </c>
      <c r="J12" s="147">
        <f t="shared" si="1"/>
        <v>0</v>
      </c>
    </row>
    <row r="13" spans="1:10" ht="13.5" x14ac:dyDescent="0.25">
      <c r="A13" s="15" t="s">
        <v>60</v>
      </c>
      <c r="B13" s="15"/>
      <c r="C13" s="109" t="s">
        <v>34</v>
      </c>
      <c r="D13" s="86" t="s">
        <v>74</v>
      </c>
      <c r="E13" s="87">
        <v>10</v>
      </c>
      <c r="F13" s="87">
        <v>450</v>
      </c>
      <c r="G13" s="228">
        <v>0</v>
      </c>
      <c r="H13" s="18">
        <f t="shared" si="0"/>
        <v>0</v>
      </c>
      <c r="I13" s="68">
        <v>0</v>
      </c>
      <c r="J13" s="147">
        <f t="shared" si="1"/>
        <v>0</v>
      </c>
    </row>
    <row r="14" spans="1:10" ht="13.5" x14ac:dyDescent="0.25">
      <c r="A14" s="15" t="s">
        <v>60</v>
      </c>
      <c r="B14" s="15"/>
      <c r="C14" s="109"/>
      <c r="D14" s="86" t="s">
        <v>7</v>
      </c>
      <c r="E14" s="87">
        <v>60</v>
      </c>
      <c r="F14" s="87">
        <v>96</v>
      </c>
      <c r="G14" s="228"/>
      <c r="H14" s="18">
        <f t="shared" si="0"/>
        <v>0</v>
      </c>
      <c r="I14" s="68">
        <v>0</v>
      </c>
      <c r="J14" s="147">
        <f t="shared" si="1"/>
        <v>0</v>
      </c>
    </row>
    <row r="15" spans="1:10" ht="13.5" x14ac:dyDescent="0.25">
      <c r="A15" s="15" t="s">
        <v>60</v>
      </c>
      <c r="B15" s="15"/>
      <c r="C15" s="109"/>
      <c r="D15" s="86" t="s">
        <v>78</v>
      </c>
      <c r="E15" s="87">
        <v>30</v>
      </c>
      <c r="F15" s="87">
        <v>200</v>
      </c>
      <c r="G15" s="228">
        <v>598</v>
      </c>
      <c r="H15" s="18">
        <f t="shared" si="0"/>
        <v>17.940000000000001</v>
      </c>
      <c r="I15" s="68">
        <v>0</v>
      </c>
      <c r="J15" s="147">
        <f t="shared" si="1"/>
        <v>17.940000000000001</v>
      </c>
    </row>
    <row r="16" spans="1:10" ht="13.5" x14ac:dyDescent="0.25">
      <c r="A16" s="15" t="s">
        <v>60</v>
      </c>
      <c r="B16" s="15"/>
      <c r="C16" s="109" t="s">
        <v>34</v>
      </c>
      <c r="D16" s="102" t="s">
        <v>85</v>
      </c>
      <c r="E16" s="87">
        <v>50</v>
      </c>
      <c r="F16" s="87">
        <v>216</v>
      </c>
      <c r="G16" s="228"/>
      <c r="H16" s="18">
        <f t="shared" si="0"/>
        <v>0</v>
      </c>
      <c r="I16" s="68">
        <v>0</v>
      </c>
      <c r="J16" s="147">
        <f t="shared" si="1"/>
        <v>0</v>
      </c>
    </row>
    <row r="17" spans="1:10" ht="13.5" x14ac:dyDescent="0.25">
      <c r="A17" s="15" t="s">
        <v>60</v>
      </c>
      <c r="B17" s="144"/>
      <c r="C17" s="144"/>
      <c r="D17" s="81" t="s">
        <v>10</v>
      </c>
      <c r="E17" s="145">
        <v>60</v>
      </c>
      <c r="F17" s="145">
        <v>96</v>
      </c>
      <c r="G17" s="228"/>
      <c r="H17" s="18">
        <f t="shared" si="0"/>
        <v>0</v>
      </c>
      <c r="I17" s="68">
        <v>0</v>
      </c>
      <c r="J17" s="147">
        <f t="shared" si="1"/>
        <v>0</v>
      </c>
    </row>
    <row r="18" spans="1:10" ht="13.5" x14ac:dyDescent="0.25">
      <c r="A18" s="15" t="s">
        <v>60</v>
      </c>
      <c r="B18" s="144"/>
      <c r="C18" s="144"/>
      <c r="D18" s="81" t="s">
        <v>11</v>
      </c>
      <c r="E18" s="145">
        <v>6</v>
      </c>
      <c r="F18" s="145">
        <v>576</v>
      </c>
      <c r="G18" s="228">
        <v>0</v>
      </c>
      <c r="H18" s="18">
        <f t="shared" si="0"/>
        <v>0</v>
      </c>
      <c r="I18" s="68">
        <v>0</v>
      </c>
      <c r="J18" s="147">
        <f t="shared" si="1"/>
        <v>0</v>
      </c>
    </row>
    <row r="19" spans="1:10" ht="13.5" x14ac:dyDescent="0.25">
      <c r="A19" s="74" t="s">
        <v>60</v>
      </c>
      <c r="B19" s="144"/>
      <c r="C19" s="144"/>
      <c r="D19" s="81" t="s">
        <v>79</v>
      </c>
      <c r="E19" s="145">
        <v>10</v>
      </c>
      <c r="F19" s="145">
        <v>200</v>
      </c>
      <c r="G19" s="228"/>
      <c r="H19" s="146">
        <f t="shared" si="0"/>
        <v>0</v>
      </c>
      <c r="I19" s="68">
        <v>0</v>
      </c>
      <c r="J19" s="156">
        <f t="shared" si="1"/>
        <v>0</v>
      </c>
    </row>
    <row r="20" spans="1:10" ht="13.5" x14ac:dyDescent="0.25">
      <c r="A20" s="85" t="s">
        <v>60</v>
      </c>
      <c r="B20" s="144"/>
      <c r="C20" s="144"/>
      <c r="D20" s="81" t="s">
        <v>81</v>
      </c>
      <c r="E20" s="145">
        <v>50</v>
      </c>
      <c r="F20" s="144">
        <v>200</v>
      </c>
      <c r="G20" s="228">
        <v>0</v>
      </c>
      <c r="H20" s="146">
        <f t="shared" si="0"/>
        <v>0</v>
      </c>
      <c r="I20" s="144">
        <v>0</v>
      </c>
      <c r="J20" s="156">
        <f t="shared" si="1"/>
        <v>0</v>
      </c>
    </row>
    <row r="21" spans="1:10" ht="13.5" x14ac:dyDescent="0.25">
      <c r="A21" s="85" t="s">
        <v>60</v>
      </c>
      <c r="B21" s="144"/>
      <c r="C21" s="144"/>
      <c r="D21" s="81" t="s">
        <v>86</v>
      </c>
      <c r="E21" s="145">
        <v>50</v>
      </c>
      <c r="F21" s="144">
        <v>200</v>
      </c>
      <c r="G21" s="228">
        <v>0</v>
      </c>
      <c r="H21" s="146">
        <f t="shared" ref="H21:H28" si="2">G21*E21/1000</f>
        <v>0</v>
      </c>
      <c r="I21" s="144">
        <v>0</v>
      </c>
      <c r="J21" s="156">
        <f t="shared" si="1"/>
        <v>0</v>
      </c>
    </row>
    <row r="22" spans="1:10" ht="13.5" x14ac:dyDescent="0.25">
      <c r="A22" s="85" t="s">
        <v>60</v>
      </c>
      <c r="B22" s="144"/>
      <c r="C22" s="144"/>
      <c r="D22" s="81" t="s">
        <v>88</v>
      </c>
      <c r="E22" s="145">
        <v>100</v>
      </c>
      <c r="F22" s="144">
        <v>100</v>
      </c>
      <c r="G22" s="228">
        <v>3158</v>
      </c>
      <c r="H22" s="146">
        <f t="shared" si="2"/>
        <v>315.8</v>
      </c>
      <c r="I22" s="144">
        <v>0</v>
      </c>
      <c r="J22" s="156">
        <f t="shared" si="1"/>
        <v>315.8</v>
      </c>
    </row>
    <row r="23" spans="1:10" ht="13.5" x14ac:dyDescent="0.25">
      <c r="A23" s="15" t="s">
        <v>60</v>
      </c>
      <c r="B23" s="15"/>
      <c r="C23" s="109" t="s">
        <v>34</v>
      </c>
      <c r="D23" s="86" t="s">
        <v>89</v>
      </c>
      <c r="E23" s="87">
        <v>60</v>
      </c>
      <c r="F23" s="87">
        <v>96</v>
      </c>
      <c r="G23" s="228">
        <v>0</v>
      </c>
      <c r="H23" s="146">
        <f t="shared" si="2"/>
        <v>0</v>
      </c>
      <c r="I23" s="68">
        <v>0</v>
      </c>
      <c r="J23" s="156">
        <f t="shared" si="1"/>
        <v>0</v>
      </c>
    </row>
    <row r="24" spans="1:10" ht="13.5" x14ac:dyDescent="0.25">
      <c r="A24" s="15" t="s">
        <v>60</v>
      </c>
      <c r="B24" s="144"/>
      <c r="C24" s="144"/>
      <c r="D24" s="81" t="s">
        <v>90</v>
      </c>
      <c r="E24" s="145">
        <v>50</v>
      </c>
      <c r="F24" s="260">
        <v>96</v>
      </c>
      <c r="G24" s="228">
        <v>0</v>
      </c>
      <c r="H24" s="146">
        <f t="shared" si="2"/>
        <v>0</v>
      </c>
      <c r="I24" s="144">
        <v>0</v>
      </c>
      <c r="J24" s="156">
        <f t="shared" si="1"/>
        <v>0</v>
      </c>
    </row>
    <row r="25" spans="1:10" ht="13.5" x14ac:dyDescent="0.25">
      <c r="A25" s="15" t="s">
        <v>60</v>
      </c>
      <c r="B25" s="144"/>
      <c r="C25" s="144"/>
      <c r="D25" s="59" t="s">
        <v>91</v>
      </c>
      <c r="E25" s="59">
        <v>50</v>
      </c>
      <c r="F25" s="59">
        <v>100</v>
      </c>
      <c r="G25" s="228">
        <v>0</v>
      </c>
      <c r="H25" s="146">
        <f t="shared" si="2"/>
        <v>0</v>
      </c>
      <c r="I25" s="144">
        <v>0</v>
      </c>
      <c r="J25" s="156">
        <f t="shared" si="1"/>
        <v>0</v>
      </c>
    </row>
    <row r="26" spans="1:10" ht="13.5" x14ac:dyDescent="0.25">
      <c r="A26" s="15" t="s">
        <v>60</v>
      </c>
      <c r="B26" s="144"/>
      <c r="C26" s="144"/>
      <c r="D26" s="59" t="s">
        <v>92</v>
      </c>
      <c r="E26" s="59">
        <v>10</v>
      </c>
      <c r="F26" s="59">
        <v>50</v>
      </c>
      <c r="G26" s="228">
        <v>0</v>
      </c>
      <c r="H26" s="146">
        <f t="shared" si="2"/>
        <v>0</v>
      </c>
      <c r="I26" s="144">
        <v>0</v>
      </c>
      <c r="J26" s="156">
        <f t="shared" si="1"/>
        <v>0</v>
      </c>
    </row>
    <row r="27" spans="1:10" ht="13.5" x14ac:dyDescent="0.25">
      <c r="A27" s="15" t="s">
        <v>60</v>
      </c>
      <c r="B27" s="144"/>
      <c r="C27" s="144"/>
      <c r="D27" s="59" t="s">
        <v>93</v>
      </c>
      <c r="E27" s="59">
        <v>50</v>
      </c>
      <c r="F27" s="59">
        <v>40</v>
      </c>
      <c r="G27" s="228">
        <v>0</v>
      </c>
      <c r="H27" s="146">
        <f t="shared" si="2"/>
        <v>0</v>
      </c>
      <c r="I27" s="144">
        <v>0</v>
      </c>
      <c r="J27" s="156">
        <f t="shared" si="1"/>
        <v>0</v>
      </c>
    </row>
    <row r="28" spans="1:10" ht="13.5" x14ac:dyDescent="0.25">
      <c r="A28" s="15" t="s">
        <v>60</v>
      </c>
      <c r="B28" s="144"/>
      <c r="C28" s="144"/>
      <c r="D28" s="59" t="s">
        <v>94</v>
      </c>
      <c r="E28" s="59">
        <v>50</v>
      </c>
      <c r="F28" s="59">
        <v>50</v>
      </c>
      <c r="G28" s="228">
        <v>0</v>
      </c>
      <c r="H28" s="146">
        <f t="shared" si="2"/>
        <v>0</v>
      </c>
      <c r="I28" s="144">
        <v>0</v>
      </c>
      <c r="J28" s="156">
        <f t="shared" si="1"/>
        <v>0</v>
      </c>
    </row>
    <row r="29" spans="1:10" x14ac:dyDescent="0.2">
      <c r="A29" s="15" t="s">
        <v>60</v>
      </c>
      <c r="B29" s="144"/>
      <c r="C29" s="144"/>
      <c r="D29" s="59" t="s">
        <v>95</v>
      </c>
    </row>
    <row r="30" spans="1:10" x14ac:dyDescent="0.2">
      <c r="A30" s="15" t="s">
        <v>60</v>
      </c>
      <c r="B30" s="144"/>
      <c r="C30" s="144"/>
      <c r="D30" s="308" t="s">
        <v>96</v>
      </c>
    </row>
    <row r="31" spans="1:10" x14ac:dyDescent="0.2">
      <c r="A31" s="15" t="s">
        <v>60</v>
      </c>
      <c r="B31" s="144"/>
      <c r="C31" s="144"/>
      <c r="D31" s="308" t="s">
        <v>97</v>
      </c>
    </row>
    <row r="32" spans="1:10" x14ac:dyDescent="0.2">
      <c r="A32" s="15" t="s">
        <v>60</v>
      </c>
      <c r="B32" s="144"/>
      <c r="C32" s="144"/>
      <c r="D32" s="59" t="s">
        <v>94</v>
      </c>
    </row>
  </sheetData>
  <autoFilter ref="A4:J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FD291"/>
  <sheetViews>
    <sheetView showGridLines="0" workbookViewId="0">
      <pane xSplit="1" topLeftCell="B1" activePane="topRight" state="frozen"/>
      <selection pane="topRight" activeCell="U19" sqref="U19"/>
    </sheetView>
  </sheetViews>
  <sheetFormatPr defaultRowHeight="12.75" x14ac:dyDescent="0.2"/>
  <cols>
    <col min="1" max="1" width="6.85546875" style="37" customWidth="1"/>
    <col min="2" max="2" width="13.5703125" style="37" customWidth="1"/>
    <col min="3" max="3" width="6" style="37" customWidth="1"/>
    <col min="4" max="4" width="6.140625" style="158" customWidth="1"/>
    <col min="5" max="5" width="4.85546875" style="46" customWidth="1"/>
    <col min="6" max="6" width="21" style="158" customWidth="1"/>
    <col min="7" max="7" width="7" style="37" customWidth="1"/>
    <col min="8" max="8" width="6.5703125" style="37" customWidth="1"/>
    <col min="9" max="9" width="7.85546875" style="37" customWidth="1"/>
    <col min="10" max="10" width="5.85546875" style="37" customWidth="1"/>
    <col min="11" max="11" width="5.7109375" style="37" customWidth="1"/>
    <col min="12" max="12" width="15.5703125" style="224" customWidth="1"/>
    <col min="13" max="13" width="6.85546875" style="37" customWidth="1"/>
    <col min="14" max="14" width="7.28515625" style="37" customWidth="1"/>
    <col min="15" max="15" width="9" style="37" customWidth="1"/>
    <col min="16" max="16" width="9.42578125" style="37" customWidth="1"/>
    <col min="17" max="17" width="4.85546875" style="37" customWidth="1"/>
    <col min="18" max="18" width="3.42578125" style="37" customWidth="1"/>
    <col min="19" max="19" width="9.5703125" style="37" customWidth="1"/>
    <col min="20" max="20" width="11.42578125" style="37" customWidth="1"/>
    <col min="21" max="21" width="18" style="158" customWidth="1"/>
    <col min="22" max="22" width="20.5703125" style="37" customWidth="1"/>
    <col min="23" max="23" width="16.140625" style="37" customWidth="1"/>
    <col min="24" max="25" width="18.28515625" style="37" customWidth="1"/>
    <col min="26" max="27" width="9.140625" style="37" customWidth="1"/>
    <col min="28" max="16384" width="9.140625" style="37"/>
  </cols>
  <sheetData>
    <row r="1" spans="1:25" s="14" customFormat="1" x14ac:dyDescent="0.2">
      <c r="D1" s="158"/>
      <c r="E1" s="19"/>
      <c r="F1" s="158"/>
      <c r="L1" s="221">
        <f>SUBTOTAL(9,fNs_pD[Sale])</f>
        <v>432721.35</v>
      </c>
      <c r="O1" s="42">
        <f>SUBTOTAL(9,fNs_pD[Total Issue])</f>
        <v>432721.35</v>
      </c>
      <c r="U1" s="158"/>
    </row>
    <row r="2" spans="1:25" s="14" customFormat="1" ht="12.75" customHeight="1" x14ac:dyDescent="0.2">
      <c r="D2" s="159"/>
      <c r="E2" s="19"/>
      <c r="F2" s="166"/>
      <c r="G2" s="21"/>
      <c r="K2" s="22">
        <f>SUBTOTAL(9,fNs_pD[Opening Stock])</f>
        <v>0</v>
      </c>
      <c r="L2" s="347" t="s">
        <v>15</v>
      </c>
      <c r="M2" s="347"/>
      <c r="N2" s="347"/>
      <c r="O2" s="347"/>
      <c r="P2" s="22">
        <f>SUBTOTAL(9,fNs_pD[Closing Stock])</f>
        <v>84569.757539974846</v>
      </c>
      <c r="Q2" s="22">
        <f>SUBTOTAL(9,fNs_pD[Stock in Transit])</f>
        <v>0</v>
      </c>
      <c r="R2" s="22"/>
      <c r="S2" s="22"/>
      <c r="T2" s="175">
        <f>SUBTOTAL(9,T4:T289)</f>
        <v>400363.14246002515</v>
      </c>
      <c r="U2" s="175">
        <f>SUBTOTAL(9,U4:U289)</f>
        <v>341502</v>
      </c>
      <c r="V2" s="22">
        <f>SUBTOTAL(9,fNs_pD[Proposed Forecast of Current Month])</f>
        <v>447162.17051301012</v>
      </c>
      <c r="W2" s="22"/>
      <c r="X2" s="22">
        <f>SUBTOTAL(9,fNs_pD[Final Forecast Qty])</f>
        <v>447162.17051301012</v>
      </c>
      <c r="Y2" s="22">
        <f>SUBTOTAL(9,fNs_pD[Final Forecast Value])</f>
        <v>12030394.871249998</v>
      </c>
    </row>
    <row r="3" spans="1:25" s="19" customFormat="1" ht="60" customHeight="1" x14ac:dyDescent="0.2">
      <c r="A3" s="63" t="s">
        <v>59</v>
      </c>
      <c r="B3" s="19" t="s">
        <v>61</v>
      </c>
      <c r="C3" s="26" t="s">
        <v>49</v>
      </c>
      <c r="D3" s="179" t="s">
        <v>40</v>
      </c>
      <c r="E3" s="26" t="s">
        <v>39</v>
      </c>
      <c r="F3" s="180" t="s">
        <v>0</v>
      </c>
      <c r="G3" s="26" t="s">
        <v>19</v>
      </c>
      <c r="H3" s="26" t="s">
        <v>32</v>
      </c>
      <c r="I3" s="26" t="s">
        <v>37</v>
      </c>
      <c r="J3" s="26" t="s">
        <v>38</v>
      </c>
      <c r="K3" s="26" t="s">
        <v>1</v>
      </c>
      <c r="L3" s="222" t="s">
        <v>13</v>
      </c>
      <c r="M3" s="24" t="s">
        <v>14</v>
      </c>
      <c r="N3" s="24" t="s">
        <v>47</v>
      </c>
      <c r="O3" s="27" t="s">
        <v>56</v>
      </c>
      <c r="P3" s="23" t="s">
        <v>2</v>
      </c>
      <c r="Q3" s="23" t="s">
        <v>20</v>
      </c>
      <c r="R3" s="23" t="s">
        <v>24</v>
      </c>
      <c r="S3" s="23" t="s">
        <v>62</v>
      </c>
      <c r="T3" s="64" t="s">
        <v>70</v>
      </c>
      <c r="U3" s="178" t="s">
        <v>69</v>
      </c>
      <c r="V3" s="64" t="s">
        <v>71</v>
      </c>
      <c r="W3" s="63" t="s">
        <v>64</v>
      </c>
      <c r="X3" s="25" t="s">
        <v>57</v>
      </c>
      <c r="Y3" s="25" t="s">
        <v>58</v>
      </c>
    </row>
    <row r="4" spans="1:25" s="20" customFormat="1" ht="12.75" customHeight="1" x14ac:dyDescent="0.2">
      <c r="A4" s="43" t="str">
        <f>CONCATENATE(fNs_pD[[#This Row],[Name of Product]],fNs_pD[[#This Row],[Pack]])</f>
        <v>AMIRID -O (SUSPENSION)30</v>
      </c>
      <c r="B4" s="182" t="str">
        <f>CONCATENATE(fNs_pD[[#This Row],[Depot]],fNs_pD[[#This Row],[Name of Product]],fNs_pD[[#This Row],[Pack]])</f>
        <v>AGTLAMIRID -O (SUSPENSION)30</v>
      </c>
      <c r="C4" s="65" t="s">
        <v>60</v>
      </c>
      <c r="D4" s="160" t="s">
        <v>51</v>
      </c>
      <c r="E4" s="184"/>
      <c r="F4" s="183" t="s">
        <v>82</v>
      </c>
      <c r="G4" s="185">
        <v>30</v>
      </c>
      <c r="H4" s="186"/>
      <c r="I4" s="187"/>
      <c r="J4" s="187"/>
      <c r="K4" s="182"/>
      <c r="L4" s="223">
        <v>0</v>
      </c>
      <c r="M4" s="182"/>
      <c r="N4" s="182"/>
      <c r="O4" s="182">
        <f>fNs_pD[[#This Row],[Sale]]+fNs_pD[[#This Row],[Replacement]]+fNs_pD[[#This Row],[Brkg, Lkg, Exp]]</f>
        <v>0</v>
      </c>
      <c r="P4" s="223">
        <v>0</v>
      </c>
      <c r="Q4" s="182"/>
      <c r="R4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" s="67">
        <v>1.5</v>
      </c>
      <c r="T4" s="189">
        <f>fNs_pD[[#This Row],[Factor (Months)]]*fNs_pD[[#This Row],[Total Issue]]-fNs_pD[[#This Row],[Closing Stock]]-fNs_pD[[#This Row],[Stock in Transit]]</f>
        <v>0</v>
      </c>
      <c r="U4" s="176">
        <v>0</v>
      </c>
      <c r="V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" s="190">
        <f>fNs_pD[[#This Row],[Proposed Forecast of Current Month]]</f>
        <v>0</v>
      </c>
      <c r="Y4" s="190">
        <f>(fNs_pD[[#This Row],[Final Forecast Qty]]*fNs_pD[[#This Row],[Rate]])</f>
        <v>0</v>
      </c>
    </row>
    <row r="5" spans="1:25" s="20" customFormat="1" ht="12.75" customHeight="1" x14ac:dyDescent="0.2">
      <c r="A5" s="43" t="str">
        <f>CONCATENATE(fNs_pD[[#This Row],[Name of Product]],fNs_pD[[#This Row],[Pack]])</f>
        <v>ASTRINZYME PLUS200</v>
      </c>
      <c r="B5" s="182" t="str">
        <f>CONCATENATE(fNs_pD[[#This Row],[Depot]],fNs_pD[[#This Row],[Name of Product]],fNs_pD[[#This Row],[Pack]])</f>
        <v>AGTLASTRINZYME PLUS200</v>
      </c>
      <c r="C5" s="65" t="s">
        <v>60</v>
      </c>
      <c r="D5" s="160" t="s">
        <v>51</v>
      </c>
      <c r="E5" s="28" t="s">
        <v>34</v>
      </c>
      <c r="F5" s="160" t="s">
        <v>68</v>
      </c>
      <c r="G5" s="40">
        <v>200</v>
      </c>
      <c r="H5" s="39">
        <v>30</v>
      </c>
      <c r="I5" s="41">
        <v>49.5</v>
      </c>
      <c r="J5" s="41">
        <v>0</v>
      </c>
      <c r="K5" s="110"/>
      <c r="L5" s="223">
        <v>0</v>
      </c>
      <c r="M5" s="43"/>
      <c r="N5" s="43"/>
      <c r="O5" s="65">
        <f>fNs_pD[[#This Row],[Sale]]+fNs_pD[[#This Row],[Replacement]]+fNs_pD[[#This Row],[Brkg, Lkg, Exp]]</f>
        <v>0</v>
      </c>
      <c r="P5" s="223">
        <v>0</v>
      </c>
      <c r="Q5" s="43"/>
      <c r="R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" s="67">
        <v>1.5</v>
      </c>
      <c r="T5" s="189">
        <f>fNs_pD[[#This Row],[Factor (Months)]]*fNs_pD[[#This Row],[Total Issue]]-fNs_pD[[#This Row],[Closing Stock]]-fNs_pD[[#This Row],[Stock in Transit]]</f>
        <v>0</v>
      </c>
      <c r="U5" s="176">
        <v>0</v>
      </c>
      <c r="V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" s="66">
        <f>fNs_pD[[#This Row],[Proposed Forecast of Current Month]]</f>
        <v>0</v>
      </c>
      <c r="Y5" s="44">
        <f>(fNs_pD[[#This Row],[Final Forecast Qty]]*fNs_pD[[#This Row],[Rate]])</f>
        <v>0</v>
      </c>
    </row>
    <row r="6" spans="1:25" s="20" customFormat="1" ht="12.75" customHeight="1" x14ac:dyDescent="0.2">
      <c r="A6" s="43" t="str">
        <f>CONCATENATE(fNs_pD[[#This Row],[Name of Product]],fNs_pD[[#This Row],[Pack]])</f>
        <v>BACILOL30</v>
      </c>
      <c r="B6" s="182" t="str">
        <f>CONCATENATE(fNs_pD[[#This Row],[Depot]],fNs_pD[[#This Row],[Name of Product]],fNs_pD[[#This Row],[Pack]])</f>
        <v>AGTLBACILOL30</v>
      </c>
      <c r="C6" s="65" t="s">
        <v>60</v>
      </c>
      <c r="D6" s="161" t="s">
        <v>51</v>
      </c>
      <c r="E6" s="77"/>
      <c r="F6" s="161" t="s">
        <v>3</v>
      </c>
      <c r="G6" s="91">
        <v>30</v>
      </c>
      <c r="H6" s="90">
        <v>192</v>
      </c>
      <c r="I6" s="92"/>
      <c r="J6" s="92"/>
      <c r="K6" s="110"/>
      <c r="L6" s="223">
        <v>0</v>
      </c>
      <c r="M6" s="89"/>
      <c r="N6" s="89"/>
      <c r="O6" s="65">
        <f>fNs_pD[[#This Row],[Sale]]+fNs_pD[[#This Row],[Replacement]]+fNs_pD[[#This Row],[Brkg, Lkg, Exp]]</f>
        <v>0</v>
      </c>
      <c r="P6" s="223">
        <v>0</v>
      </c>
      <c r="Q6" s="89"/>
      <c r="R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" s="67">
        <v>1.5</v>
      </c>
      <c r="T6" s="189">
        <f>fNs_pD[[#This Row],[Factor (Months)]]*fNs_pD[[#This Row],[Total Issue]]-fNs_pD[[#This Row],[Closing Stock]]-fNs_pD[[#This Row],[Stock in Transit]]</f>
        <v>0</v>
      </c>
      <c r="U6" s="176">
        <v>0</v>
      </c>
      <c r="V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" s="66">
        <f>fNs_pD[[#This Row],[Proposed Forecast of Current Month]]</f>
        <v>0</v>
      </c>
      <c r="Y6" s="94">
        <f>(fNs_pD[[#This Row],[Final Forecast Qty]]*fNs_pD[[#This Row],[Rate]])</f>
        <v>0</v>
      </c>
    </row>
    <row r="7" spans="1:25" s="20" customFormat="1" ht="12.75" customHeight="1" x14ac:dyDescent="0.2">
      <c r="A7" s="43" t="str">
        <f>CONCATENATE(fNs_pD[[#This Row],[Name of Product]],fNs_pD[[#This Row],[Pack]])</f>
        <v>BACILOL100</v>
      </c>
      <c r="B7" s="182" t="str">
        <f>CONCATENATE(fNs_pD[[#This Row],[Depot]],fNs_pD[[#This Row],[Name of Product]],fNs_pD[[#This Row],[Pack]])</f>
        <v>AGTLBACILOL100</v>
      </c>
      <c r="C7" s="65" t="s">
        <v>60</v>
      </c>
      <c r="D7" s="160" t="s">
        <v>51</v>
      </c>
      <c r="E7" s="28"/>
      <c r="F7" s="160" t="s">
        <v>3</v>
      </c>
      <c r="G7" s="29">
        <v>100</v>
      </c>
      <c r="H7" s="20">
        <v>96</v>
      </c>
      <c r="I7" s="30">
        <v>13.59</v>
      </c>
      <c r="J7" s="30">
        <v>0</v>
      </c>
      <c r="K7" s="110"/>
      <c r="L7" s="223">
        <v>0</v>
      </c>
      <c r="M7" s="65"/>
      <c r="N7" s="65"/>
      <c r="O7" s="65">
        <f>fNs_pD[[#This Row],[Sale]]+fNs_pD[[#This Row],[Replacement]]+fNs_pD[[#This Row],[Brkg, Lkg, Exp]]</f>
        <v>0</v>
      </c>
      <c r="P7" s="223">
        <v>0</v>
      </c>
      <c r="Q7" s="65"/>
      <c r="R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" s="67">
        <v>1.5</v>
      </c>
      <c r="T7" s="189">
        <f>fNs_pD[[#This Row],[Factor (Months)]]*fNs_pD[[#This Row],[Total Issue]]-fNs_pD[[#This Row],[Closing Stock]]-fNs_pD[[#This Row],[Stock in Transit]]</f>
        <v>0</v>
      </c>
      <c r="U7" s="176">
        <v>0</v>
      </c>
      <c r="V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" s="66">
        <f>fNs_pD[[#This Row],[Proposed Forecast of Current Month]]</f>
        <v>0</v>
      </c>
      <c r="Y7" s="66">
        <f>(fNs_pD[[#This Row],[Final Forecast Qty]]*fNs_pD[[#This Row],[Rate]])</f>
        <v>0</v>
      </c>
    </row>
    <row r="8" spans="1:25" s="20" customFormat="1" x14ac:dyDescent="0.2">
      <c r="A8" s="43" t="str">
        <f>CONCATENATE(fNs_pD[[#This Row],[Name of Product]],fNs_pD[[#This Row],[Pack]])</f>
        <v>BRONCOFREE LS100</v>
      </c>
      <c r="B8" s="182" t="str">
        <f>CONCATENATE(fNs_pD[[#This Row],[Depot]],fNs_pD[[#This Row],[Name of Product]],fNs_pD[[#This Row],[Pack]])</f>
        <v>AGTLBRONCOFREE LS100</v>
      </c>
      <c r="C8" s="65" t="s">
        <v>60</v>
      </c>
      <c r="D8" s="158" t="s">
        <v>51</v>
      </c>
      <c r="E8" s="46"/>
      <c r="F8" s="20" t="s">
        <v>81</v>
      </c>
      <c r="G8" s="69">
        <v>100</v>
      </c>
      <c r="H8" s="37"/>
      <c r="I8" s="61"/>
      <c r="J8" s="61"/>
      <c r="K8" s="65"/>
      <c r="L8" s="223">
        <v>0</v>
      </c>
      <c r="M8" s="60"/>
      <c r="N8" s="60"/>
      <c r="O8" s="65">
        <f>fNs_pD[[#This Row],[Sale]]+fNs_pD[[#This Row],[Replacement]]+fNs_pD[[#This Row],[Brkg, Lkg, Exp]]</f>
        <v>0</v>
      </c>
      <c r="P8" s="223">
        <v>0</v>
      </c>
      <c r="Q8" s="60"/>
      <c r="R8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" s="67">
        <v>1.5</v>
      </c>
      <c r="T8" s="189">
        <f>fNs_pD[[#This Row],[Factor (Months)]]*fNs_pD[[#This Row],[Total Issue]]-fNs_pD[[#This Row],[Closing Stock]]-fNs_pD[[#This Row],[Stock in Transit]]</f>
        <v>0</v>
      </c>
      <c r="U8" s="176">
        <v>0</v>
      </c>
      <c r="V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" s="66">
        <f>fNs_pD[[#This Row],[Proposed Forecast of Current Month]]</f>
        <v>0</v>
      </c>
      <c r="Y8" s="62">
        <f>(fNs_pD[[#This Row],[Final Forecast Qty]]*fNs_pD[[#This Row],[Rate]])</f>
        <v>0</v>
      </c>
    </row>
    <row r="9" spans="1:25" s="20" customFormat="1" ht="12.75" customHeight="1" x14ac:dyDescent="0.2">
      <c r="A9" s="43" t="str">
        <f>CONCATENATE(fNs_pD[[#This Row],[Name of Product]],fNs_pD[[#This Row],[Pack]])</f>
        <v>BRONCOFREE S100</v>
      </c>
      <c r="B9" s="182" t="str">
        <f>CONCATENATE(fNs_pD[[#This Row],[Depot]],fNs_pD[[#This Row],[Name of Product]],fNs_pD[[#This Row],[Pack]])</f>
        <v>AGTLBRONCOFREE S100</v>
      </c>
      <c r="C9" s="65" t="s">
        <v>60</v>
      </c>
      <c r="D9" s="158" t="s">
        <v>51</v>
      </c>
      <c r="E9" s="46"/>
      <c r="F9" s="20" t="s">
        <v>86</v>
      </c>
      <c r="G9" s="69">
        <v>100</v>
      </c>
      <c r="H9" s="37"/>
      <c r="I9" s="61"/>
      <c r="J9" s="61"/>
      <c r="K9" s="65"/>
      <c r="L9" s="223">
        <v>0</v>
      </c>
      <c r="M9" s="60"/>
      <c r="N9" s="60"/>
      <c r="O9" s="65">
        <f>fNs_pD[[#This Row],[Sale]]+fNs_pD[[#This Row],[Replacement]]+fNs_pD[[#This Row],[Brkg, Lkg, Exp]]</f>
        <v>0</v>
      </c>
      <c r="P9" s="223">
        <v>0</v>
      </c>
      <c r="Q9" s="60"/>
      <c r="R9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" s="67">
        <v>1.5</v>
      </c>
      <c r="T9" s="189">
        <f>fNs_pD[[#This Row],[Factor (Months)]]*fNs_pD[[#This Row],[Total Issue]]-fNs_pD[[#This Row],[Closing Stock]]-fNs_pD[[#This Row],[Stock in Transit]]</f>
        <v>0</v>
      </c>
      <c r="U9" s="176">
        <v>0</v>
      </c>
      <c r="V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" s="66">
        <f>fNs_pD[[#This Row],[Proposed Forecast of Current Month]]</f>
        <v>0</v>
      </c>
      <c r="Y9" s="62">
        <f>(fNs_pD[[#This Row],[Final Forecast Qty]]*fNs_pD[[#This Row],[Rate]])</f>
        <v>0</v>
      </c>
    </row>
    <row r="10" spans="1:25" s="20" customFormat="1" ht="12.75" customHeight="1" x14ac:dyDescent="0.2">
      <c r="A10" s="43" t="str">
        <f>CONCATENATE(fNs_pD[[#This Row],[Name of Product]],fNs_pD[[#This Row],[Pack]])</f>
        <v>CARMOZYME100</v>
      </c>
      <c r="B10" s="182" t="str">
        <f>CONCATENATE(fNs_pD[[#This Row],[Depot]],fNs_pD[[#This Row],[Name of Product]],fNs_pD[[#This Row],[Pack]])</f>
        <v>AGTLCARMOZYME100</v>
      </c>
      <c r="C10" s="65" t="s">
        <v>60</v>
      </c>
      <c r="D10" s="162" t="s">
        <v>51</v>
      </c>
      <c r="E10" s="77" t="s">
        <v>36</v>
      </c>
      <c r="F10" s="162" t="s">
        <v>4</v>
      </c>
      <c r="G10" s="78">
        <v>100</v>
      </c>
      <c r="H10" s="76">
        <v>96</v>
      </c>
      <c r="I10" s="79"/>
      <c r="J10" s="79"/>
      <c r="K10" s="110"/>
      <c r="L10" s="223">
        <v>3150</v>
      </c>
      <c r="M10" s="75"/>
      <c r="N10" s="75"/>
      <c r="O10" s="65">
        <f>fNs_pD[[#This Row],[Sale]]+fNs_pD[[#This Row],[Replacement]]+fNs_pD[[#This Row],[Brkg, Lkg, Exp]]</f>
        <v>3150</v>
      </c>
      <c r="P10" s="223">
        <v>1500</v>
      </c>
      <c r="Q10" s="75"/>
      <c r="R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" s="67">
        <v>1.5</v>
      </c>
      <c r="T10" s="189">
        <f>fNs_pD[[#This Row],[Factor (Months)]]*fNs_pD[[#This Row],[Total Issue]]-fNs_pD[[#This Row],[Closing Stock]]-fNs_pD[[#This Row],[Stock in Transit]]</f>
        <v>3225</v>
      </c>
      <c r="U10" s="176">
        <v>2436</v>
      </c>
      <c r="V1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3225</v>
      </c>
      <c r="W1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0.32389162561576357</v>
      </c>
      <c r="X10" s="66">
        <f>fNs_pD[[#This Row],[Proposed Forecast of Current Month]]</f>
        <v>3225</v>
      </c>
      <c r="Y10" s="80">
        <f>(fNs_pD[[#This Row],[Final Forecast Qty]]*fNs_pD[[#This Row],[Rate]])</f>
        <v>0</v>
      </c>
    </row>
    <row r="11" spans="1:25" s="20" customFormat="1" ht="12.75" customHeight="1" x14ac:dyDescent="0.2">
      <c r="A11" s="43" t="str">
        <f>CONCATENATE(fNs_pD[[#This Row],[Name of Product]],fNs_pD[[#This Row],[Pack]])</f>
        <v>CARMOZYME200</v>
      </c>
      <c r="B11" s="182" t="str">
        <f>CONCATENATE(fNs_pD[[#This Row],[Depot]],fNs_pD[[#This Row],[Name of Product]],fNs_pD[[#This Row],[Pack]])</f>
        <v>AGTLCARMOZYME200</v>
      </c>
      <c r="C11" s="65" t="s">
        <v>60</v>
      </c>
      <c r="D11" s="160" t="s">
        <v>51</v>
      </c>
      <c r="E11" s="28" t="s">
        <v>36</v>
      </c>
      <c r="F11" s="160" t="s">
        <v>4</v>
      </c>
      <c r="G11" s="29">
        <v>200</v>
      </c>
      <c r="H11" s="20">
        <v>30</v>
      </c>
      <c r="I11" s="30">
        <v>26.88</v>
      </c>
      <c r="J11" s="30">
        <v>2.44</v>
      </c>
      <c r="K11" s="110"/>
      <c r="L11" s="223">
        <v>6300</v>
      </c>
      <c r="M11" s="65"/>
      <c r="N11" s="65"/>
      <c r="O11" s="65">
        <f>fNs_pD[[#This Row],[Sale]]+fNs_pD[[#This Row],[Replacement]]+fNs_pD[[#This Row],[Brkg, Lkg, Exp]]</f>
        <v>6300</v>
      </c>
      <c r="P11" s="223">
        <v>3000</v>
      </c>
      <c r="Q11" s="65"/>
      <c r="R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" s="67">
        <v>1.5</v>
      </c>
      <c r="T11" s="189">
        <f>fNs_pD[[#This Row],[Factor (Months)]]*fNs_pD[[#This Row],[Total Issue]]-fNs_pD[[#This Row],[Closing Stock]]-fNs_pD[[#This Row],[Stock in Transit]]</f>
        <v>6450</v>
      </c>
      <c r="U11" s="176">
        <v>4727</v>
      </c>
      <c r="V1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6450</v>
      </c>
      <c r="W1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0.36450179818066425</v>
      </c>
      <c r="X11" s="66">
        <f>fNs_pD[[#This Row],[Proposed Forecast of Current Month]]</f>
        <v>6450</v>
      </c>
      <c r="Y11" s="66">
        <f>(fNs_pD[[#This Row],[Final Forecast Qty]]*fNs_pD[[#This Row],[Rate]])</f>
        <v>173376</v>
      </c>
    </row>
    <row r="12" spans="1:25" s="20" customFormat="1" ht="12.75" customHeight="1" x14ac:dyDescent="0.2">
      <c r="A12" s="43" t="str">
        <f>CONCATENATE(fNs_pD[[#This Row],[Name of Product]],fNs_pD[[#This Row],[Pack]])</f>
        <v>CARMOZYME450</v>
      </c>
      <c r="B12" s="182" t="str">
        <f>CONCATENATE(fNs_pD[[#This Row],[Depot]],fNs_pD[[#This Row],[Name of Product]],fNs_pD[[#This Row],[Pack]])</f>
        <v>AGTLCARMOZYME450</v>
      </c>
      <c r="C12" s="65" t="s">
        <v>60</v>
      </c>
      <c r="D12" s="160" t="s">
        <v>51</v>
      </c>
      <c r="E12" s="28" t="s">
        <v>36</v>
      </c>
      <c r="F12" s="160" t="s">
        <v>4</v>
      </c>
      <c r="G12" s="29">
        <v>450</v>
      </c>
      <c r="H12" s="20">
        <v>20</v>
      </c>
      <c r="I12" s="30">
        <v>44.3</v>
      </c>
      <c r="J12" s="30">
        <v>4.03</v>
      </c>
      <c r="K12" s="110"/>
      <c r="L12" s="223">
        <v>3990</v>
      </c>
      <c r="M12" s="65"/>
      <c r="N12" s="65"/>
      <c r="O12" s="65">
        <f>fNs_pD[[#This Row],[Sale]]+fNs_pD[[#This Row],[Replacement]]+fNs_pD[[#This Row],[Brkg, Lkg, Exp]]</f>
        <v>3990</v>
      </c>
      <c r="P12" s="223">
        <v>1900</v>
      </c>
      <c r="Q12" s="65"/>
      <c r="R1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" s="67">
        <v>1.5</v>
      </c>
      <c r="T12" s="189">
        <f>fNs_pD[[#This Row],[Factor (Months)]]*fNs_pD[[#This Row],[Total Issue]]-fNs_pD[[#This Row],[Closing Stock]]-fNs_pD[[#This Row],[Stock in Transit]]</f>
        <v>4085</v>
      </c>
      <c r="U12" s="176">
        <v>1610</v>
      </c>
      <c r="V1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4085</v>
      </c>
      <c r="W1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1.5372670807453417</v>
      </c>
      <c r="X12" s="66">
        <f>fNs_pD[[#This Row],[Proposed Forecast of Current Month]]</f>
        <v>4085</v>
      </c>
      <c r="Y12" s="66">
        <f>(fNs_pD[[#This Row],[Final Forecast Qty]]*fNs_pD[[#This Row],[Rate]])</f>
        <v>180965.5</v>
      </c>
    </row>
    <row r="13" spans="1:25" s="20" customFormat="1" ht="12.75" customHeight="1" x14ac:dyDescent="0.2">
      <c r="A13" s="43" t="str">
        <f>CONCATENATE(fNs_pD[[#This Row],[Name of Product]],fNs_pD[[#This Row],[Pack]])</f>
        <v>CARMOZYME DROPS15</v>
      </c>
      <c r="B13" s="182" t="str">
        <f>CONCATENATE(fNs_pD[[#This Row],[Depot]],fNs_pD[[#This Row],[Name of Product]],fNs_pD[[#This Row],[Pack]])</f>
        <v>AGTLCARMOZYME DROPS15</v>
      </c>
      <c r="C13" s="65" t="s">
        <v>60</v>
      </c>
      <c r="D13" s="160" t="s">
        <v>51</v>
      </c>
      <c r="E13" s="28" t="s">
        <v>34</v>
      </c>
      <c r="F13" s="160" t="s">
        <v>5</v>
      </c>
      <c r="G13" s="29">
        <v>15</v>
      </c>
      <c r="H13" s="20">
        <v>180</v>
      </c>
      <c r="I13" s="30">
        <v>69.59</v>
      </c>
      <c r="J13" s="30">
        <v>6.33</v>
      </c>
      <c r="K13" s="110"/>
      <c r="L13" s="223">
        <v>200</v>
      </c>
      <c r="M13" s="65"/>
      <c r="N13" s="65"/>
      <c r="O13" s="65">
        <f>fNs_pD[[#This Row],[Sale]]+fNs_pD[[#This Row],[Replacement]]+fNs_pD[[#This Row],[Brkg, Lkg, Exp]]</f>
        <v>200</v>
      </c>
      <c r="P13" s="223">
        <v>0</v>
      </c>
      <c r="Q13" s="65"/>
      <c r="R1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" s="67">
        <v>1.5</v>
      </c>
      <c r="T13" s="189">
        <f>fNs_pD[[#This Row],[Factor (Months)]]*fNs_pD[[#This Row],[Total Issue]]-fNs_pD[[#This Row],[Closing Stock]]-fNs_pD[[#This Row],[Stock in Transit]]</f>
        <v>300</v>
      </c>
      <c r="U13" s="176">
        <v>0</v>
      </c>
      <c r="V1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300</v>
      </c>
      <c r="W13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3" s="66">
        <f>fNs_pD[[#This Row],[Proposed Forecast of Current Month]]</f>
        <v>300</v>
      </c>
      <c r="Y13" s="66">
        <f>(fNs_pD[[#This Row],[Final Forecast Qty]]*fNs_pD[[#This Row],[Rate]])</f>
        <v>20877</v>
      </c>
    </row>
    <row r="14" spans="1:25" s="20" customFormat="1" ht="12.75" customHeight="1" x14ac:dyDescent="0.2">
      <c r="A14" s="43" t="str">
        <f>CONCATENATE(fNs_pD[[#This Row],[Name of Product]],fNs_pD[[#This Row],[Pack]])</f>
        <v>CARMOZYME NEO200</v>
      </c>
      <c r="B14" s="182" t="str">
        <f>CONCATENATE(fNs_pD[[#This Row],[Depot]],fNs_pD[[#This Row],[Name of Product]],fNs_pD[[#This Row],[Pack]])</f>
        <v>AGTLCARMOZYME NEO200</v>
      </c>
      <c r="C14" s="65" t="s">
        <v>60</v>
      </c>
      <c r="D14" s="232" t="s">
        <v>51</v>
      </c>
      <c r="E14" s="233"/>
      <c r="F14" s="232" t="s">
        <v>88</v>
      </c>
      <c r="G14" s="234">
        <v>200</v>
      </c>
      <c r="H14" s="235">
        <v>50</v>
      </c>
      <c r="I14" s="236"/>
      <c r="J14" s="236"/>
      <c r="K14" s="231"/>
      <c r="L14" s="223">
        <v>0</v>
      </c>
      <c r="M14" s="231"/>
      <c r="N14" s="231"/>
      <c r="O14" s="182">
        <f>fNs_pD[[#This Row],[Sale]]+fNs_pD[[#This Row],[Replacement]]+fNs_pD[[#This Row],[Brkg, Lkg, Exp]]</f>
        <v>0</v>
      </c>
      <c r="P14" s="223">
        <v>0</v>
      </c>
      <c r="Q14" s="237"/>
      <c r="R14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" s="238">
        <v>1.5</v>
      </c>
      <c r="T14" s="189">
        <f>fNs_pD[[#This Row],[Factor (Months)]]*fNs_pD[[#This Row],[Total Issue]]-fNs_pD[[#This Row],[Closing Stock]]-fNs_pD[[#This Row],[Stock in Transit]]</f>
        <v>0</v>
      </c>
      <c r="U14" s="176">
        <v>0</v>
      </c>
      <c r="V1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" s="190">
        <f>fNs_pD[[#This Row],[Proposed Forecast of Current Month]]</f>
        <v>0</v>
      </c>
      <c r="Y14" s="190">
        <f>(fNs_pD[[#This Row],[Final Forecast Qty]]*fNs_pD[[#This Row],[Rate]])</f>
        <v>0</v>
      </c>
    </row>
    <row r="15" spans="1:25" s="160" customFormat="1" ht="12.75" customHeight="1" x14ac:dyDescent="0.2">
      <c r="A15" s="43" t="str">
        <f>CONCATENATE(fNs_pD[[#This Row],[Name of Product]],fNs_pD[[#This Row],[Pack]])</f>
        <v>CARMOZYME NXG200</v>
      </c>
      <c r="B15" s="182" t="str">
        <f>CONCATENATE(fNs_pD[[#This Row],[Depot]],fNs_pD[[#This Row],[Name of Product]],fNs_pD[[#This Row],[Pack]])</f>
        <v>AGTLCARMOZYME NXG200</v>
      </c>
      <c r="C15" s="65" t="s">
        <v>60</v>
      </c>
      <c r="D15" s="160" t="s">
        <v>51</v>
      </c>
      <c r="E15" s="117"/>
      <c r="F15" s="160" t="s">
        <v>90</v>
      </c>
      <c r="G15" s="125">
        <v>200</v>
      </c>
      <c r="H15" s="120">
        <v>30</v>
      </c>
      <c r="I15" s="127"/>
      <c r="J15" s="127"/>
      <c r="K15" s="112"/>
      <c r="L15" s="223">
        <v>250</v>
      </c>
      <c r="M15" s="112"/>
      <c r="N15" s="112"/>
      <c r="O15" s="112">
        <f>fNs_pD[[#This Row],[Sale]]+fNs_pD[[#This Row],[Replacement]]+fNs_pD[[#This Row],[Brkg, Lkg, Exp]]</f>
        <v>250</v>
      </c>
      <c r="P15" s="223">
        <v>125</v>
      </c>
      <c r="Q15" s="112"/>
      <c r="R15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" s="131">
        <v>1.5</v>
      </c>
      <c r="T15" s="189">
        <f>fNs_pD[[#This Row],[Factor (Months)]]*fNs_pD[[#This Row],[Total Issue]]-fNs_pD[[#This Row],[Closing Stock]]-fNs_pD[[#This Row],[Stock in Transit]]</f>
        <v>250</v>
      </c>
      <c r="U15" s="176">
        <v>473</v>
      </c>
      <c r="V1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473</v>
      </c>
      <c r="W15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0.89200000000000002</v>
      </c>
      <c r="X15" s="134">
        <f>fNs_pD[[#This Row],[Proposed Forecast of Current Month]]</f>
        <v>473</v>
      </c>
      <c r="Y15" s="134">
        <f>(fNs_pD[[#This Row],[Final Forecast Qty]]*fNs_pD[[#This Row],[Rate]])</f>
        <v>0</v>
      </c>
    </row>
    <row r="16" spans="1:25" s="20" customFormat="1" ht="12.75" customHeight="1" x14ac:dyDescent="0.2">
      <c r="A16" s="43" t="str">
        <f>CONCATENATE(fNs_pD[[#This Row],[Name of Product]],fNs_pD[[#This Row],[Pack]])</f>
        <v>CATAREX EXPECTORANT60</v>
      </c>
      <c r="B16" s="182" t="str">
        <f>CONCATENATE(fNs_pD[[#This Row],[Depot]],fNs_pD[[#This Row],[Name of Product]],fNs_pD[[#This Row],[Pack]])</f>
        <v>AGTLCATAREX EXPECTORANT60</v>
      </c>
      <c r="C16" s="65" t="s">
        <v>60</v>
      </c>
      <c r="D16" s="160" t="s">
        <v>51</v>
      </c>
      <c r="E16" s="28" t="s">
        <v>34</v>
      </c>
      <c r="F16" s="183" t="s">
        <v>83</v>
      </c>
      <c r="G16" s="185">
        <v>60</v>
      </c>
      <c r="H16" s="186"/>
      <c r="I16" s="187"/>
      <c r="J16" s="187"/>
      <c r="K16" s="182"/>
      <c r="L16" s="223">
        <v>0</v>
      </c>
      <c r="M16" s="182"/>
      <c r="N16" s="182"/>
      <c r="O16" s="182">
        <f>fNs_pD[[#This Row],[Sale]]+fNs_pD[[#This Row],[Replacement]]+fNs_pD[[#This Row],[Brkg, Lkg, Exp]]</f>
        <v>0</v>
      </c>
      <c r="P16" s="223">
        <v>0</v>
      </c>
      <c r="Q16" s="182"/>
      <c r="R16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" s="67">
        <v>1.5</v>
      </c>
      <c r="T16" s="189">
        <f>fNs_pD[[#This Row],[Factor (Months)]]*fNs_pD[[#This Row],[Total Issue]]-fNs_pD[[#This Row],[Closing Stock]]-fNs_pD[[#This Row],[Stock in Transit]]</f>
        <v>0</v>
      </c>
      <c r="U16" s="176">
        <v>0</v>
      </c>
      <c r="V1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" s="190">
        <f>fNs_pD[[#This Row],[Proposed Forecast of Current Month]]</f>
        <v>0</v>
      </c>
      <c r="Y16" s="190">
        <f>(fNs_pD[[#This Row],[Final Forecast Qty]]*fNs_pD[[#This Row],[Rate]])</f>
        <v>0</v>
      </c>
    </row>
    <row r="17" spans="1:25" s="20" customFormat="1" x14ac:dyDescent="0.2">
      <c r="A17" s="43" t="str">
        <f>CONCATENATE(fNs_pD[[#This Row],[Name of Product]],fNs_pD[[#This Row],[Pack]])</f>
        <v>CATAREX EXPECTORANT100</v>
      </c>
      <c r="B17" s="182" t="str">
        <f>CONCATENATE(fNs_pD[[#This Row],[Depot]],fNs_pD[[#This Row],[Name of Product]],fNs_pD[[#This Row],[Pack]])</f>
        <v>AGTLCATAREX EXPECTORANT100</v>
      </c>
      <c r="C17" s="65" t="s">
        <v>60</v>
      </c>
      <c r="D17" s="160" t="s">
        <v>51</v>
      </c>
      <c r="E17" s="28" t="s">
        <v>34</v>
      </c>
      <c r="F17" s="183" t="s">
        <v>83</v>
      </c>
      <c r="G17" s="185">
        <v>100</v>
      </c>
      <c r="H17" s="186"/>
      <c r="I17" s="187"/>
      <c r="J17" s="187"/>
      <c r="K17" s="182"/>
      <c r="L17" s="223">
        <v>0</v>
      </c>
      <c r="M17" s="182"/>
      <c r="N17" s="182"/>
      <c r="O17" s="182">
        <f>fNs_pD[[#This Row],[Sale]]+fNs_pD[[#This Row],[Replacement]]+fNs_pD[[#This Row],[Brkg, Lkg, Exp]]</f>
        <v>0</v>
      </c>
      <c r="P17" s="223">
        <v>0</v>
      </c>
      <c r="Q17" s="182"/>
      <c r="R17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" s="67">
        <v>1.5</v>
      </c>
      <c r="T17" s="189">
        <f>fNs_pD[[#This Row],[Factor (Months)]]*fNs_pD[[#This Row],[Total Issue]]-fNs_pD[[#This Row],[Closing Stock]]-fNs_pD[[#This Row],[Stock in Transit]]</f>
        <v>0</v>
      </c>
      <c r="U17" s="176">
        <v>0</v>
      </c>
      <c r="V1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" s="190">
        <f>fNs_pD[[#This Row],[Proposed Forecast of Current Month]]</f>
        <v>0</v>
      </c>
      <c r="Y17" s="190">
        <f>(fNs_pD[[#This Row],[Final Forecast Qty]]*fNs_pD[[#This Row],[Rate]])</f>
        <v>0</v>
      </c>
    </row>
    <row r="18" spans="1:25" s="20" customFormat="1" x14ac:dyDescent="0.2">
      <c r="A18" s="43" t="str">
        <f>CONCATENATE(fNs_pD[[#This Row],[Name of Product]],fNs_pD[[#This Row],[Pack]])</f>
        <v>CATAREX LS100</v>
      </c>
      <c r="B18" s="182" t="str">
        <f>CONCATENATE(fNs_pD[[#This Row],[Depot]],fNs_pD[[#This Row],[Name of Product]],fNs_pD[[#This Row],[Pack]])</f>
        <v>AGTLCATAREX LS100</v>
      </c>
      <c r="C18" s="65" t="s">
        <v>60</v>
      </c>
      <c r="D18" s="232" t="s">
        <v>51</v>
      </c>
      <c r="E18" s="28" t="s">
        <v>34</v>
      </c>
      <c r="F18" s="160" t="s">
        <v>76</v>
      </c>
      <c r="G18" s="29">
        <v>100</v>
      </c>
      <c r="H18" s="20">
        <v>96</v>
      </c>
      <c r="I18" s="30">
        <v>12.92</v>
      </c>
      <c r="J18" s="30">
        <v>0</v>
      </c>
      <c r="K18" s="110"/>
      <c r="L18" s="223">
        <v>200</v>
      </c>
      <c r="M18" s="65"/>
      <c r="N18" s="65"/>
      <c r="O18" s="65">
        <f>fNs_pD[[#This Row],[Sale]]+fNs_pD[[#This Row],[Replacement]]+fNs_pD[[#This Row],[Brkg, Lkg, Exp]]</f>
        <v>200</v>
      </c>
      <c r="P18" s="223">
        <v>100</v>
      </c>
      <c r="Q18" s="65"/>
      <c r="R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" s="67">
        <v>1.5</v>
      </c>
      <c r="T18" s="189">
        <f>fNs_pD[[#This Row],[Factor (Months)]]*fNs_pD[[#This Row],[Total Issue]]-fNs_pD[[#This Row],[Closing Stock]]-fNs_pD[[#This Row],[Stock in Transit]]</f>
        <v>200</v>
      </c>
      <c r="U18" s="176">
        <v>200</v>
      </c>
      <c r="V1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200</v>
      </c>
      <c r="W1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" s="66">
        <f>fNs_pD[[#This Row],[Proposed Forecast of Current Month]]</f>
        <v>200</v>
      </c>
      <c r="Y18" s="66">
        <f>(fNs_pD[[#This Row],[Final Forecast Qty]]*fNs_pD[[#This Row],[Rate]])</f>
        <v>2584</v>
      </c>
    </row>
    <row r="19" spans="1:25" s="20" customFormat="1" x14ac:dyDescent="0.2">
      <c r="A19" s="243" t="str">
        <f>CONCATENATE(fNs_pD[[#This Row],[Name of Product]],fNs_pD[[#This Row],[Pack]])</f>
        <v>CATAREX-AT100</v>
      </c>
      <c r="B19" s="182" t="str">
        <f>CONCATENATE(fNs_pD[[#This Row],[Depot]],fNs_pD[[#This Row],[Name of Product]],fNs_pD[[#This Row],[Pack]])</f>
        <v>AGTLCATAREX-AT100</v>
      </c>
      <c r="C19" s="38" t="s">
        <v>60</v>
      </c>
      <c r="D19" s="232" t="s">
        <v>51</v>
      </c>
      <c r="E19" s="245"/>
      <c r="F19" s="242" t="s">
        <v>89</v>
      </c>
      <c r="G19" s="246">
        <v>100</v>
      </c>
      <c r="H19" s="242">
        <v>96</v>
      </c>
      <c r="I19" s="247"/>
      <c r="J19" s="247"/>
      <c r="K19" s="243"/>
      <c r="L19" s="223">
        <v>100</v>
      </c>
      <c r="M19" s="243"/>
      <c r="N19" s="243"/>
      <c r="O19" s="248">
        <f>fNs_pD[[#This Row],[Sale]]+fNs_pD[[#This Row],[Replacement]]+fNs_pD[[#This Row],[Brkg, Lkg, Exp]]</f>
        <v>100</v>
      </c>
      <c r="P19" s="223">
        <v>113</v>
      </c>
      <c r="Q19" s="249"/>
      <c r="R19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" s="251">
        <v>1.5</v>
      </c>
      <c r="T19" s="189">
        <f>fNs_pD[[#This Row],[Factor (Months)]]*fNs_pD[[#This Row],[Total Issue]]-fNs_pD[[#This Row],[Closing Stock]]-fNs_pD[[#This Row],[Stock in Transit]]</f>
        <v>37</v>
      </c>
      <c r="U19" s="176">
        <v>200</v>
      </c>
      <c r="V1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200</v>
      </c>
      <c r="W19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4.4054054054054053</v>
      </c>
      <c r="X19" s="252">
        <f>fNs_pD[[#This Row],[Proposed Forecast of Current Month]]</f>
        <v>200</v>
      </c>
      <c r="Y19" s="252">
        <f>(fNs_pD[[#This Row],[Final Forecast Qty]]*fNs_pD[[#This Row],[Rate]])</f>
        <v>0</v>
      </c>
    </row>
    <row r="20" spans="1:25" s="20" customFormat="1" x14ac:dyDescent="0.2">
      <c r="A20" s="43" t="str">
        <f>CONCATENATE(fNs_pD[[#This Row],[Name of Product]],fNs_pD[[#This Row],[Pack]])</f>
        <v>CATAREX-T100</v>
      </c>
      <c r="B20" s="182" t="str">
        <f>CONCATENATE(fNs_pD[[#This Row],[Depot]],fNs_pD[[#This Row],[Name of Product]],fNs_pD[[#This Row],[Pack]])</f>
        <v>AGTLCATAREX-T100</v>
      </c>
      <c r="C20" s="65" t="s">
        <v>60</v>
      </c>
      <c r="D20" s="232" t="s">
        <v>51</v>
      </c>
      <c r="E20" s="28" t="s">
        <v>34</v>
      </c>
      <c r="F20" s="196" t="s">
        <v>63</v>
      </c>
      <c r="G20" s="29">
        <v>100</v>
      </c>
      <c r="H20" s="20">
        <v>96</v>
      </c>
      <c r="I20" s="30">
        <v>35.29</v>
      </c>
      <c r="J20" s="30">
        <v>4.87</v>
      </c>
      <c r="K20" s="110"/>
      <c r="L20" s="223">
        <v>0</v>
      </c>
      <c r="M20" s="65"/>
      <c r="N20" s="65"/>
      <c r="O20" s="65">
        <f>fNs_pD[[#This Row],[Sale]]+fNs_pD[[#This Row],[Replacement]]+fNs_pD[[#This Row],[Brkg, Lkg, Exp]]</f>
        <v>0</v>
      </c>
      <c r="P20" s="223">
        <v>0</v>
      </c>
      <c r="Q20" s="65"/>
      <c r="R2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" s="67">
        <v>1.5</v>
      </c>
      <c r="T20" s="189">
        <f>fNs_pD[[#This Row],[Factor (Months)]]*fNs_pD[[#This Row],[Total Issue]]-fNs_pD[[#This Row],[Closing Stock]]-fNs_pD[[#This Row],[Stock in Transit]]</f>
        <v>0</v>
      </c>
      <c r="U20" s="176">
        <v>0</v>
      </c>
      <c r="V2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" s="66">
        <f>fNs_pD[[#This Row],[Proposed Forecast of Current Month]]</f>
        <v>0</v>
      </c>
      <c r="Y20" s="66">
        <f>(fNs_pD[[#This Row],[Final Forecast Qty]]*fNs_pD[[#This Row],[Rate]])</f>
        <v>0</v>
      </c>
    </row>
    <row r="21" spans="1:25" s="194" customFormat="1" x14ac:dyDescent="0.2">
      <c r="A21" s="43" t="str">
        <f>CONCATENATE(fNs_pD[[#This Row],[Name of Product]],fNs_pD[[#This Row],[Pack]])</f>
        <v>CITRO100</v>
      </c>
      <c r="B21" s="182" t="str">
        <f>CONCATENATE(fNs_pD[[#This Row],[Depot]],fNs_pD[[#This Row],[Name of Product]],fNs_pD[[#This Row],[Pack]])</f>
        <v>AGTLCITRO100</v>
      </c>
      <c r="C21" s="65" t="s">
        <v>60</v>
      </c>
      <c r="D21" s="160" t="s">
        <v>51</v>
      </c>
      <c r="E21" s="28" t="s">
        <v>35</v>
      </c>
      <c r="F21" s="160" t="s">
        <v>6</v>
      </c>
      <c r="G21" s="29">
        <v>100</v>
      </c>
      <c r="H21" s="20">
        <v>96</v>
      </c>
      <c r="I21" s="30">
        <v>33.65</v>
      </c>
      <c r="J21" s="30">
        <v>0</v>
      </c>
      <c r="K21" s="110"/>
      <c r="L21" s="223">
        <v>1050</v>
      </c>
      <c r="M21" s="65"/>
      <c r="N21" s="65"/>
      <c r="O21" s="65">
        <f>fNs_pD[[#This Row],[Sale]]+fNs_pD[[#This Row],[Replacement]]+fNs_pD[[#This Row],[Brkg, Lkg, Exp]]</f>
        <v>1050</v>
      </c>
      <c r="P21" s="223">
        <v>500</v>
      </c>
      <c r="Q21" s="65"/>
      <c r="R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" s="67">
        <v>1.5</v>
      </c>
      <c r="T21" s="189">
        <f>fNs_pD[[#This Row],[Factor (Months)]]*fNs_pD[[#This Row],[Total Issue]]-fNs_pD[[#This Row],[Closing Stock]]-fNs_pD[[#This Row],[Stock in Transit]]</f>
        <v>1075</v>
      </c>
      <c r="U21" s="176">
        <v>800</v>
      </c>
      <c r="V2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1075</v>
      </c>
      <c r="W2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0.34375</v>
      </c>
      <c r="X21" s="66">
        <f>fNs_pD[[#This Row],[Proposed Forecast of Current Month]]</f>
        <v>1075</v>
      </c>
      <c r="Y21" s="66">
        <f>(fNs_pD[[#This Row],[Final Forecast Qty]]*fNs_pD[[#This Row],[Rate]])</f>
        <v>36173.75</v>
      </c>
    </row>
    <row r="22" spans="1:25" s="160" customFormat="1" x14ac:dyDescent="0.2">
      <c r="A22" s="43" t="str">
        <f>CONCATENATE(fNs_pD[[#This Row],[Name of Product]],fNs_pD[[#This Row],[Pack]])</f>
        <v>CITRO450</v>
      </c>
      <c r="B22" s="182" t="str">
        <f>CONCATENATE(fNs_pD[[#This Row],[Depot]],fNs_pD[[#This Row],[Name of Product]],fNs_pD[[#This Row],[Pack]])</f>
        <v>AGTLCITRO450</v>
      </c>
      <c r="C22" s="65" t="s">
        <v>60</v>
      </c>
      <c r="D22" s="163" t="s">
        <v>51</v>
      </c>
      <c r="E22" s="52"/>
      <c r="F22" s="163" t="s">
        <v>6</v>
      </c>
      <c r="G22" s="53">
        <v>450</v>
      </c>
      <c r="H22" s="49">
        <v>20</v>
      </c>
      <c r="I22" s="56"/>
      <c r="J22" s="56"/>
      <c r="K22" s="110"/>
      <c r="L22" s="223">
        <v>0</v>
      </c>
      <c r="M22" s="48"/>
      <c r="N22" s="48"/>
      <c r="O22" s="65">
        <f>fNs_pD[[#This Row],[Sale]]+fNs_pD[[#This Row],[Replacement]]+fNs_pD[[#This Row],[Brkg, Lkg, Exp]]</f>
        <v>0</v>
      </c>
      <c r="P22" s="223">
        <v>0</v>
      </c>
      <c r="Q22" s="48"/>
      <c r="R2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" s="67">
        <v>1.5</v>
      </c>
      <c r="T22" s="189">
        <f>fNs_pD[[#This Row],[Factor (Months)]]*fNs_pD[[#This Row],[Total Issue]]-fNs_pD[[#This Row],[Closing Stock]]-fNs_pD[[#This Row],[Stock in Transit]]</f>
        <v>0</v>
      </c>
      <c r="U22" s="176">
        <v>0</v>
      </c>
      <c r="V2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" s="66">
        <f>fNs_pD[[#This Row],[Proposed Forecast of Current Month]]</f>
        <v>0</v>
      </c>
      <c r="Y22" s="58">
        <f>(fNs_pD[[#This Row],[Final Forecast Qty]]*fNs_pD[[#This Row],[Rate]])</f>
        <v>0</v>
      </c>
    </row>
    <row r="23" spans="1:25" s="20" customFormat="1" x14ac:dyDescent="0.2">
      <c r="A23" s="43" t="str">
        <f>CONCATENATE(fNs_pD[[#This Row],[Name of Product]],fNs_pD[[#This Row],[Pack]])</f>
        <v>DECOLIC DROPS10</v>
      </c>
      <c r="B23" s="182" t="str">
        <f>CONCATENATE(fNs_pD[[#This Row],[Depot]],fNs_pD[[#This Row],[Name of Product]],fNs_pD[[#This Row],[Pack]])</f>
        <v>AGTLDECOLIC DROPS10</v>
      </c>
      <c r="C23" s="65" t="s">
        <v>60</v>
      </c>
      <c r="D23" s="163" t="s">
        <v>51</v>
      </c>
      <c r="E23" s="46"/>
      <c r="F23" s="20" t="s">
        <v>79</v>
      </c>
      <c r="G23" s="206">
        <v>10</v>
      </c>
      <c r="H23" s="14">
        <v>100</v>
      </c>
      <c r="I23" s="61"/>
      <c r="J23" s="61"/>
      <c r="K23" s="65"/>
      <c r="L23" s="223">
        <v>0</v>
      </c>
      <c r="M23" s="60"/>
      <c r="N23" s="60"/>
      <c r="O23" s="65">
        <f>fNs_pD[[#This Row],[Sale]]+fNs_pD[[#This Row],[Replacement]]+fNs_pD[[#This Row],[Brkg, Lkg, Exp]]</f>
        <v>0</v>
      </c>
      <c r="P23" s="223">
        <v>0</v>
      </c>
      <c r="Q23" s="60"/>
      <c r="R2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" s="67">
        <v>1.5</v>
      </c>
      <c r="T23" s="189">
        <f>fNs_pD[[#This Row],[Factor (Months)]]*fNs_pD[[#This Row],[Total Issue]]-fNs_pD[[#This Row],[Closing Stock]]-fNs_pD[[#This Row],[Stock in Transit]]</f>
        <v>0</v>
      </c>
      <c r="U23" s="176">
        <v>0</v>
      </c>
      <c r="V2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" s="66">
        <f>fNs_pD[[#This Row],[Proposed Forecast of Current Month]]</f>
        <v>0</v>
      </c>
      <c r="Y23" s="62">
        <f>(fNs_pD[[#This Row],[Final Forecast Qty]]*fNs_pD[[#This Row],[Rate]])</f>
        <v>0</v>
      </c>
    </row>
    <row r="24" spans="1:25" s="20" customFormat="1" ht="12.75" customHeight="1" x14ac:dyDescent="0.2">
      <c r="A24" s="43" t="str">
        <f>CONCATENATE(fNs_pD[[#This Row],[Name of Product]],fNs_pD[[#This Row],[Pack]])</f>
        <v>GROW-LY200</v>
      </c>
      <c r="B24" s="182" t="str">
        <f>CONCATENATE(fNs_pD[[#This Row],[Depot]],fNs_pD[[#This Row],[Name of Product]],fNs_pD[[#This Row],[Pack]])</f>
        <v>AGTLGROW-LY200</v>
      </c>
      <c r="C24" s="65" t="s">
        <v>60</v>
      </c>
      <c r="D24" s="160" t="s">
        <v>51</v>
      </c>
      <c r="E24" s="28" t="s">
        <v>34</v>
      </c>
      <c r="F24" s="160" t="s">
        <v>55</v>
      </c>
      <c r="G24" s="29">
        <v>200</v>
      </c>
      <c r="H24" s="20">
        <v>50</v>
      </c>
      <c r="I24" s="30">
        <v>26.85</v>
      </c>
      <c r="J24" s="30">
        <v>0</v>
      </c>
      <c r="K24" s="110"/>
      <c r="L24" s="223">
        <v>250</v>
      </c>
      <c r="M24" s="65"/>
      <c r="N24" s="65"/>
      <c r="O24" s="65">
        <f>fNs_pD[[#This Row],[Sale]]+fNs_pD[[#This Row],[Replacement]]+fNs_pD[[#This Row],[Brkg, Lkg, Exp]]</f>
        <v>250</v>
      </c>
      <c r="P24" s="223">
        <v>125</v>
      </c>
      <c r="Q24" s="65"/>
      <c r="R2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" s="67">
        <v>1.5</v>
      </c>
      <c r="T24" s="189">
        <f>fNs_pD[[#This Row],[Factor (Months)]]*fNs_pD[[#This Row],[Total Issue]]-fNs_pD[[#This Row],[Closing Stock]]-fNs_pD[[#This Row],[Stock in Transit]]</f>
        <v>250</v>
      </c>
      <c r="U24" s="176">
        <v>575</v>
      </c>
      <c r="V2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575</v>
      </c>
      <c r="W2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1.3</v>
      </c>
      <c r="X24" s="66">
        <f>fNs_pD[[#This Row],[Proposed Forecast of Current Month]]</f>
        <v>575</v>
      </c>
      <c r="Y24" s="66">
        <f>(fNs_pD[[#This Row],[Final Forecast Qty]]*fNs_pD[[#This Row],[Rate]])</f>
        <v>15438.75</v>
      </c>
    </row>
    <row r="25" spans="1:25" s="20" customFormat="1" ht="12.75" customHeight="1" x14ac:dyDescent="0.2">
      <c r="A25" s="43" t="str">
        <f>CONCATENATE(fNs_pD[[#This Row],[Name of Product]],fNs_pD[[#This Row],[Pack]])</f>
        <v>GROW-LY SF200</v>
      </c>
      <c r="B25" s="182" t="str">
        <f>CONCATENATE(fNs_pD[[#This Row],[Depot]],fNs_pD[[#This Row],[Name of Product]],fNs_pD[[#This Row],[Pack]])</f>
        <v>AGTLGROW-LY SF200</v>
      </c>
      <c r="C25" s="38" t="s">
        <v>60</v>
      </c>
      <c r="D25" s="158" t="s">
        <v>51</v>
      </c>
      <c r="E25" s="212"/>
      <c r="F25" s="158" t="s">
        <v>87</v>
      </c>
      <c r="G25" s="213">
        <v>200</v>
      </c>
      <c r="H25" s="158">
        <v>50</v>
      </c>
      <c r="I25" s="214"/>
      <c r="J25" s="214"/>
      <c r="K25" s="175"/>
      <c r="L25" s="223">
        <v>0</v>
      </c>
      <c r="M25" s="175"/>
      <c r="N25" s="175"/>
      <c r="O25" s="38">
        <f>fNs_pD[[#This Row],[Sale]]+fNs_pD[[#This Row],[Replacement]]+fNs_pD[[#This Row],[Brkg, Lkg, Exp]]</f>
        <v>0</v>
      </c>
      <c r="P25" s="223">
        <v>0</v>
      </c>
      <c r="Q25" s="175"/>
      <c r="R25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" s="177">
        <v>1.5</v>
      </c>
      <c r="T25" s="189">
        <f>fNs_pD[[#This Row],[Factor (Months)]]*fNs_pD[[#This Row],[Total Issue]]-fNs_pD[[#This Row],[Closing Stock]]-fNs_pD[[#This Row],[Stock in Transit]]</f>
        <v>0</v>
      </c>
      <c r="U25" s="176">
        <v>0</v>
      </c>
      <c r="V2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" s="216">
        <f>fNs_pD[[#This Row],[Proposed Forecast of Current Month]]</f>
        <v>0</v>
      </c>
      <c r="Y25" s="216">
        <f>(fNs_pD[[#This Row],[Final Forecast Qty]]*fNs_pD[[#This Row],[Rate]])</f>
        <v>0</v>
      </c>
    </row>
    <row r="26" spans="1:25" s="20" customFormat="1" ht="12.75" customHeight="1" x14ac:dyDescent="0.2">
      <c r="A26" s="43" t="str">
        <f>CONCATENATE(fNs_pD[[#This Row],[Name of Product]],fNs_pD[[#This Row],[Pack]])</f>
        <v>HELMOPAR10</v>
      </c>
      <c r="B26" s="182" t="str">
        <f>CONCATENATE(fNs_pD[[#This Row],[Depot]],fNs_pD[[#This Row],[Name of Product]],fNs_pD[[#This Row],[Pack]])</f>
        <v>AGTLHELMOPAR10</v>
      </c>
      <c r="C26" s="65" t="s">
        <v>60</v>
      </c>
      <c r="D26" s="160" t="s">
        <v>51</v>
      </c>
      <c r="E26" s="28" t="s">
        <v>34</v>
      </c>
      <c r="F26" s="160" t="s">
        <v>74</v>
      </c>
      <c r="G26" s="29">
        <v>10</v>
      </c>
      <c r="H26" s="20">
        <v>480</v>
      </c>
      <c r="I26" s="30">
        <v>23.7</v>
      </c>
      <c r="J26" s="30">
        <v>3.27</v>
      </c>
      <c r="K26" s="110"/>
      <c r="L26" s="223">
        <v>0</v>
      </c>
      <c r="M26" s="65"/>
      <c r="N26" s="65"/>
      <c r="O26" s="65">
        <f>fNs_pD[[#This Row],[Sale]]+fNs_pD[[#This Row],[Replacement]]+fNs_pD[[#This Row],[Brkg, Lkg, Exp]]</f>
        <v>0</v>
      </c>
      <c r="P26" s="223">
        <v>0</v>
      </c>
      <c r="Q26" s="65"/>
      <c r="R2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" s="67">
        <v>1.5</v>
      </c>
      <c r="T26" s="189">
        <f>fNs_pD[[#This Row],[Factor (Months)]]*fNs_pD[[#This Row],[Total Issue]]-fNs_pD[[#This Row],[Closing Stock]]-fNs_pD[[#This Row],[Stock in Transit]]</f>
        <v>0</v>
      </c>
      <c r="U26" s="176">
        <v>0</v>
      </c>
      <c r="V2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" s="66">
        <f>fNs_pD[[#This Row],[Proposed Forecast of Current Month]]</f>
        <v>0</v>
      </c>
      <c r="Y26" s="66">
        <f>(fNs_pD[[#This Row],[Final Forecast Qty]]*fNs_pD[[#This Row],[Rate]])</f>
        <v>0</v>
      </c>
    </row>
    <row r="27" spans="1:25" s="20" customFormat="1" ht="12.75" customHeight="1" x14ac:dyDescent="0.2">
      <c r="A27" s="43" t="str">
        <f>CONCATENATE(fNs_pD[[#This Row],[Name of Product]],fNs_pD[[#This Row],[Pack]])</f>
        <v>HEPALINE100</v>
      </c>
      <c r="B27" s="182" t="str">
        <f>CONCATENATE(fNs_pD[[#This Row],[Depot]],fNs_pD[[#This Row],[Name of Product]],fNs_pD[[#This Row],[Pack]])</f>
        <v>AGTLHEPALINE100</v>
      </c>
      <c r="C27" s="65" t="s">
        <v>60</v>
      </c>
      <c r="D27" s="160" t="s">
        <v>51</v>
      </c>
      <c r="E27" s="28"/>
      <c r="F27" s="262" t="s">
        <v>7</v>
      </c>
      <c r="G27" s="29">
        <v>100</v>
      </c>
      <c r="H27" s="20">
        <v>96</v>
      </c>
      <c r="I27" s="30">
        <v>47.68</v>
      </c>
      <c r="J27" s="30">
        <v>0</v>
      </c>
      <c r="K27" s="110"/>
      <c r="L27" s="223">
        <v>0</v>
      </c>
      <c r="M27" s="65"/>
      <c r="N27" s="65"/>
      <c r="O27" s="65">
        <f>fNs_pD[[#This Row],[Sale]]+fNs_pD[[#This Row],[Replacement]]+fNs_pD[[#This Row],[Brkg, Lkg, Exp]]</f>
        <v>0</v>
      </c>
      <c r="P27" s="223">
        <v>0</v>
      </c>
      <c r="Q27" s="65"/>
      <c r="R2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" s="67">
        <v>1.5</v>
      </c>
      <c r="T27" s="189">
        <f>fNs_pD[[#This Row],[Factor (Months)]]*fNs_pD[[#This Row],[Total Issue]]-fNs_pD[[#This Row],[Closing Stock]]-fNs_pD[[#This Row],[Stock in Transit]]</f>
        <v>0</v>
      </c>
      <c r="U27" s="176">
        <v>0</v>
      </c>
      <c r="V2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" s="66">
        <f>fNs_pD[[#This Row],[Proposed Forecast of Current Month]]</f>
        <v>0</v>
      </c>
      <c r="Y27" s="66">
        <f>(fNs_pD[[#This Row],[Final Forecast Qty]]*fNs_pD[[#This Row],[Rate]])</f>
        <v>0</v>
      </c>
    </row>
    <row r="28" spans="1:25" s="20" customFormat="1" ht="12.75" customHeight="1" x14ac:dyDescent="0.2">
      <c r="A28" s="43" t="str">
        <f>CONCATENATE(fNs_pD[[#This Row],[Name of Product]],fNs_pD[[#This Row],[Pack]])</f>
        <v>HEPALINE200</v>
      </c>
      <c r="B28" s="182" t="str">
        <f>CONCATENATE(fNs_pD[[#This Row],[Depot]],fNs_pD[[#This Row],[Name of Product]],fNs_pD[[#This Row],[Pack]])</f>
        <v>AGTLHEPALINE200</v>
      </c>
      <c r="C28" s="65" t="s">
        <v>60</v>
      </c>
      <c r="D28" s="158" t="s">
        <v>51</v>
      </c>
      <c r="E28" s="46"/>
      <c r="F28" s="262" t="s">
        <v>7</v>
      </c>
      <c r="G28" s="69">
        <v>200</v>
      </c>
      <c r="H28" s="37">
        <v>30</v>
      </c>
      <c r="I28" s="61"/>
      <c r="J28" s="61"/>
      <c r="K28" s="110"/>
      <c r="L28" s="223">
        <v>0</v>
      </c>
      <c r="M28" s="60"/>
      <c r="N28" s="60"/>
      <c r="O28" s="65">
        <f>fNs_pD[[#This Row],[Sale]]+fNs_pD[[#This Row],[Replacement]]+fNs_pD[[#This Row],[Brkg, Lkg, Exp]]</f>
        <v>0</v>
      </c>
      <c r="P28" s="223">
        <v>0</v>
      </c>
      <c r="Q28" s="60"/>
      <c r="R2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" s="67">
        <v>1.5</v>
      </c>
      <c r="T28" s="189">
        <f>fNs_pD[[#This Row],[Factor (Months)]]*fNs_pD[[#This Row],[Total Issue]]-fNs_pD[[#This Row],[Closing Stock]]-fNs_pD[[#This Row],[Stock in Transit]]</f>
        <v>0</v>
      </c>
      <c r="U28" s="176">
        <v>0</v>
      </c>
      <c r="V2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" s="66">
        <f>fNs_pD[[#This Row],[Proposed Forecast of Current Month]]</f>
        <v>0</v>
      </c>
      <c r="Y28" s="62">
        <f>(fNs_pD[[#This Row],[Final Forecast Qty]]*fNs_pD[[#This Row],[Rate]])</f>
        <v>0</v>
      </c>
    </row>
    <row r="29" spans="1:25" s="20" customFormat="1" ht="12.75" customHeight="1" x14ac:dyDescent="0.2">
      <c r="A29" s="43" t="str">
        <f>CONCATENATE(fNs_pD[[#This Row],[Name of Product]],fNs_pD[[#This Row],[Pack]])</f>
        <v>LOK-AR60</v>
      </c>
      <c r="B29" s="182" t="str">
        <f>CONCATENATE(fNs_pD[[#This Row],[Depot]],fNs_pD[[#This Row],[Name of Product]],fNs_pD[[#This Row],[Pack]])</f>
        <v>AGTLLOK-AR60</v>
      </c>
      <c r="C29" s="65" t="s">
        <v>60</v>
      </c>
      <c r="D29" s="158" t="s">
        <v>51</v>
      </c>
      <c r="E29" s="117"/>
      <c r="F29" s="300" t="s">
        <v>78</v>
      </c>
      <c r="G29" s="123">
        <v>60</v>
      </c>
      <c r="H29" s="119">
        <v>216</v>
      </c>
      <c r="I29" s="127"/>
      <c r="J29" s="127"/>
      <c r="K29" s="111"/>
      <c r="L29" s="223">
        <v>50</v>
      </c>
      <c r="M29" s="112"/>
      <c r="N29" s="112"/>
      <c r="O29" s="111">
        <f>fNs_pD[[#This Row],[Sale]]+fNs_pD[[#This Row],[Replacement]]+fNs_pD[[#This Row],[Brkg, Lkg, Exp]]</f>
        <v>50</v>
      </c>
      <c r="P29" s="223">
        <v>25</v>
      </c>
      <c r="Q29" s="112"/>
      <c r="R29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" s="67">
        <v>1.5</v>
      </c>
      <c r="T29" s="189">
        <f>fNs_pD[[#This Row],[Factor (Months)]]*fNs_pD[[#This Row],[Total Issue]]-fNs_pD[[#This Row],[Closing Stock]]-fNs_pD[[#This Row],[Stock in Transit]]</f>
        <v>50</v>
      </c>
      <c r="U29" s="176">
        <v>0</v>
      </c>
      <c r="V2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50</v>
      </c>
      <c r="W29" s="13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9" s="66">
        <f>fNs_pD[[#This Row],[Proposed Forecast of Current Month]]</f>
        <v>50</v>
      </c>
      <c r="Y29" s="134">
        <f>(fNs_pD[[#This Row],[Final Forecast Qty]]*fNs_pD[[#This Row],[Rate]])</f>
        <v>0</v>
      </c>
    </row>
    <row r="30" spans="1:25" s="20" customFormat="1" ht="12.75" customHeight="1" x14ac:dyDescent="0.2">
      <c r="A30" s="43" t="str">
        <f>CONCATENATE(fNs_pD[[#This Row],[Name of Product]],fNs_pD[[#This Row],[Pack]])</f>
        <v>MANDL'S PAINT25</v>
      </c>
      <c r="B30" s="182" t="str">
        <f>CONCATENATE(fNs_pD[[#This Row],[Depot]],fNs_pD[[#This Row],[Name of Product]],fNs_pD[[#This Row],[Pack]])</f>
        <v>AGTLMANDL'S PAINT25</v>
      </c>
      <c r="C30" s="65" t="s">
        <v>60</v>
      </c>
      <c r="D30" s="161" t="s">
        <v>51</v>
      </c>
      <c r="E30" s="101"/>
      <c r="F30" s="261" t="s">
        <v>8</v>
      </c>
      <c r="G30" s="96">
        <v>25</v>
      </c>
      <c r="H30" s="95">
        <v>180</v>
      </c>
      <c r="I30" s="92"/>
      <c r="J30" s="92"/>
      <c r="K30" s="110"/>
      <c r="L30" s="223">
        <v>0</v>
      </c>
      <c r="M30" s="89"/>
      <c r="N30" s="89"/>
      <c r="O30" s="65">
        <f>fNs_pD[[#This Row],[Sale]]+fNs_pD[[#This Row],[Replacement]]+fNs_pD[[#This Row],[Brkg, Lkg, Exp]]</f>
        <v>0</v>
      </c>
      <c r="P30" s="223">
        <v>0</v>
      </c>
      <c r="Q30" s="89"/>
      <c r="R3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0" s="67">
        <v>1.5</v>
      </c>
      <c r="T30" s="189">
        <f>fNs_pD[[#This Row],[Factor (Months)]]*fNs_pD[[#This Row],[Total Issue]]-fNs_pD[[#This Row],[Closing Stock]]-fNs_pD[[#This Row],[Stock in Transit]]</f>
        <v>0</v>
      </c>
      <c r="U30" s="176">
        <v>0</v>
      </c>
      <c r="V3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0" s="66">
        <f>fNs_pD[[#This Row],[Proposed Forecast of Current Month]]</f>
        <v>0</v>
      </c>
      <c r="Y30" s="94">
        <f>(fNs_pD[[#This Row],[Final Forecast Qty]]*fNs_pD[[#This Row],[Rate]])</f>
        <v>0</v>
      </c>
    </row>
    <row r="31" spans="1:25" s="20" customFormat="1" ht="12.75" customHeight="1" x14ac:dyDescent="0.2">
      <c r="A31" s="43" t="str">
        <f>CONCATENATE(fNs_pD[[#This Row],[Name of Product]],fNs_pD[[#This Row],[Pack]])</f>
        <v>MAVESAR OT 100</v>
      </c>
      <c r="B31" s="182" t="str">
        <f>CONCATENATE(fNs_pD[[#This Row],[Depot]],fNs_pD[[#This Row],[Name of Product]],fNs_pD[[#This Row],[Pack]])</f>
        <v>AGTLMAVESAR OT 100</v>
      </c>
      <c r="C31" s="65" t="s">
        <v>60</v>
      </c>
      <c r="D31" s="160" t="s">
        <v>51</v>
      </c>
      <c r="E31" s="28" t="s">
        <v>34</v>
      </c>
      <c r="F31" s="301" t="s">
        <v>75</v>
      </c>
      <c r="G31" s="29">
        <v>100</v>
      </c>
      <c r="H31" s="20">
        <v>100</v>
      </c>
      <c r="I31" s="30">
        <v>26.14</v>
      </c>
      <c r="J31" s="30">
        <v>0</v>
      </c>
      <c r="K31" s="110"/>
      <c r="L31" s="223">
        <v>0</v>
      </c>
      <c r="M31" s="65"/>
      <c r="N31" s="65"/>
      <c r="O31" s="65">
        <f>fNs_pD[[#This Row],[Sale]]+fNs_pD[[#This Row],[Replacement]]+fNs_pD[[#This Row],[Brkg, Lkg, Exp]]</f>
        <v>0</v>
      </c>
      <c r="P31" s="223">
        <v>0</v>
      </c>
      <c r="Q31" s="65"/>
      <c r="R3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1" s="67">
        <v>1.5</v>
      </c>
      <c r="T31" s="189">
        <f>fNs_pD[[#This Row],[Factor (Months)]]*fNs_pD[[#This Row],[Total Issue]]-fNs_pD[[#This Row],[Closing Stock]]-fNs_pD[[#This Row],[Stock in Transit]]</f>
        <v>0</v>
      </c>
      <c r="U31" s="176">
        <v>0</v>
      </c>
      <c r="V3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1" s="66">
        <f>fNs_pD[[#This Row],[Proposed Forecast of Current Month]]</f>
        <v>0</v>
      </c>
      <c r="Y31" s="66">
        <f>(fNs_pD[[#This Row],[Final Forecast Qty]]*fNs_pD[[#This Row],[Rate]])</f>
        <v>0</v>
      </c>
    </row>
    <row r="32" spans="1:25" s="20" customFormat="1" ht="12.75" customHeight="1" x14ac:dyDescent="0.2">
      <c r="A32" s="43" t="str">
        <f>CONCATENATE(fNs_pD[[#This Row],[Name of Product]],fNs_pD[[#This Row],[Pack]])</f>
        <v>MENDINE-PV50</v>
      </c>
      <c r="B32" s="182" t="str">
        <f>CONCATENATE(fNs_pD[[#This Row],[Depot]],fNs_pD[[#This Row],[Name of Product]],fNs_pD[[#This Row],[Pack]])</f>
        <v>AGTLMENDINE-PV50</v>
      </c>
      <c r="C32" s="65" t="s">
        <v>60</v>
      </c>
      <c r="D32" s="160" t="s">
        <v>51</v>
      </c>
      <c r="E32" s="28"/>
      <c r="F32" s="160" t="s">
        <v>9</v>
      </c>
      <c r="G32" s="29">
        <v>50</v>
      </c>
      <c r="H32" s="20">
        <v>96</v>
      </c>
      <c r="I32" s="30">
        <v>38.72</v>
      </c>
      <c r="J32" s="30">
        <v>0</v>
      </c>
      <c r="K32" s="110"/>
      <c r="L32" s="223">
        <v>0</v>
      </c>
      <c r="M32" s="65"/>
      <c r="N32" s="65"/>
      <c r="O32" s="65">
        <f>fNs_pD[[#This Row],[Sale]]+fNs_pD[[#This Row],[Replacement]]+fNs_pD[[#This Row],[Brkg, Lkg, Exp]]</f>
        <v>0</v>
      </c>
      <c r="P32" s="223">
        <v>0</v>
      </c>
      <c r="Q32" s="65"/>
      <c r="R3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2" s="67">
        <v>1.5</v>
      </c>
      <c r="T32" s="189">
        <f>fNs_pD[[#This Row],[Factor (Months)]]*fNs_pD[[#This Row],[Total Issue]]-fNs_pD[[#This Row],[Closing Stock]]-fNs_pD[[#This Row],[Stock in Transit]]</f>
        <v>0</v>
      </c>
      <c r="U32" s="176">
        <v>0</v>
      </c>
      <c r="V3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2" s="66">
        <f>fNs_pD[[#This Row],[Proposed Forecast of Current Month]]</f>
        <v>0</v>
      </c>
      <c r="Y32" s="66">
        <f>(fNs_pD[[#This Row],[Final Forecast Qty]]*fNs_pD[[#This Row],[Rate]])</f>
        <v>0</v>
      </c>
    </row>
    <row r="33" spans="1:25" s="20" customFormat="1" x14ac:dyDescent="0.2">
      <c r="A33" s="43" t="str">
        <f>CONCATENATE(fNs_pD[[#This Row],[Name of Product]],fNs_pD[[#This Row],[Pack]])</f>
        <v>MENDINE-PV100</v>
      </c>
      <c r="B33" s="182" t="str">
        <f>CONCATENATE(fNs_pD[[#This Row],[Depot]],fNs_pD[[#This Row],[Name of Product]],fNs_pD[[#This Row],[Pack]])</f>
        <v>AGTLMENDINE-PV100</v>
      </c>
      <c r="C33" s="65" t="s">
        <v>60</v>
      </c>
      <c r="D33" s="160" t="s">
        <v>51</v>
      </c>
      <c r="E33" s="28"/>
      <c r="F33" s="160" t="s">
        <v>9</v>
      </c>
      <c r="G33" s="29">
        <v>100</v>
      </c>
      <c r="H33" s="20">
        <v>96</v>
      </c>
      <c r="I33" s="30">
        <v>14.84</v>
      </c>
      <c r="J33" s="30">
        <v>1.35</v>
      </c>
      <c r="K33" s="110"/>
      <c r="L33" s="223">
        <v>0</v>
      </c>
      <c r="M33" s="31"/>
      <c r="N33" s="31"/>
      <c r="O33" s="65">
        <f>fNs_pD[[#This Row],[Sale]]+fNs_pD[[#This Row],[Replacement]]+fNs_pD[[#This Row],[Brkg, Lkg, Exp]]</f>
        <v>0</v>
      </c>
      <c r="P33" s="223">
        <v>0</v>
      </c>
      <c r="Q33" s="31"/>
      <c r="R3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3" s="67">
        <v>1.5</v>
      </c>
      <c r="T33" s="189">
        <f>fNs_pD[[#This Row],[Factor (Months)]]*fNs_pD[[#This Row],[Total Issue]]-fNs_pD[[#This Row],[Closing Stock]]-fNs_pD[[#This Row],[Stock in Transit]]</f>
        <v>0</v>
      </c>
      <c r="U33" s="176">
        <v>0</v>
      </c>
      <c r="V3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3" s="66">
        <f>fNs_pD[[#This Row],[Proposed Forecast of Current Month]]</f>
        <v>0</v>
      </c>
      <c r="Y33" s="32">
        <f>(fNs_pD[[#This Row],[Final Forecast Qty]]*fNs_pD[[#This Row],[Rate]])</f>
        <v>0</v>
      </c>
    </row>
    <row r="34" spans="1:25" s="20" customFormat="1" x14ac:dyDescent="0.2">
      <c r="A34" s="43" t="str">
        <f>CONCATENATE(fNs_pD[[#This Row],[Name of Product]],fNs_pD[[#This Row],[Pack]])</f>
        <v>MENDOLIVER100</v>
      </c>
      <c r="B34" s="182" t="str">
        <f>CONCATENATE(fNs_pD[[#This Row],[Depot]],fNs_pD[[#This Row],[Name of Product]],fNs_pD[[#This Row],[Pack]])</f>
        <v>AGTLMENDOLIVER100</v>
      </c>
      <c r="C34" s="65" t="s">
        <v>60</v>
      </c>
      <c r="D34" s="161" t="s">
        <v>51</v>
      </c>
      <c r="E34" s="46"/>
      <c r="F34" s="168" t="s">
        <v>10</v>
      </c>
      <c r="G34" s="10">
        <v>100</v>
      </c>
      <c r="H34" s="10">
        <v>96</v>
      </c>
      <c r="I34" s="61"/>
      <c r="J34" s="61"/>
      <c r="K34" s="110"/>
      <c r="L34" s="223">
        <v>0</v>
      </c>
      <c r="M34" s="60"/>
      <c r="N34" s="60"/>
      <c r="O34" s="65">
        <f>fNs_pD[[#This Row],[Sale]]+fNs_pD[[#This Row],[Replacement]]+fNs_pD[[#This Row],[Brkg, Lkg, Exp]]</f>
        <v>0</v>
      </c>
      <c r="P34" s="223">
        <v>0</v>
      </c>
      <c r="Q34" s="60"/>
      <c r="R3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4" s="67">
        <v>1.5</v>
      </c>
      <c r="T34" s="189">
        <f>fNs_pD[[#This Row],[Factor (Months)]]*fNs_pD[[#This Row],[Total Issue]]-fNs_pD[[#This Row],[Closing Stock]]-fNs_pD[[#This Row],[Stock in Transit]]</f>
        <v>0</v>
      </c>
      <c r="U34" s="176">
        <v>0</v>
      </c>
      <c r="V3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4" s="66">
        <f>fNs_pD[[#This Row],[Proposed Forecast of Current Month]]</f>
        <v>0</v>
      </c>
      <c r="Y34" s="62">
        <f>(fNs_pD[[#This Row],[Final Forecast Qty]]*fNs_pD[[#This Row],[Rate]])</f>
        <v>0</v>
      </c>
    </row>
    <row r="35" spans="1:25" s="20" customFormat="1" x14ac:dyDescent="0.2">
      <c r="A35" s="43" t="str">
        <f>CONCATENATE(fNs_pD[[#This Row],[Name of Product]],fNs_pD[[#This Row],[Pack]])</f>
        <v>MENDOLIVER200</v>
      </c>
      <c r="B35" s="182" t="str">
        <f>CONCATENATE(fNs_pD[[#This Row],[Depot]],fNs_pD[[#This Row],[Name of Product]],fNs_pD[[#This Row],[Pack]])</f>
        <v>AGTLMENDOLIVER200</v>
      </c>
      <c r="C35" s="65" t="s">
        <v>60</v>
      </c>
      <c r="D35" s="160" t="s">
        <v>51</v>
      </c>
      <c r="E35" s="28"/>
      <c r="F35" s="160" t="s">
        <v>10</v>
      </c>
      <c r="G35" s="29">
        <v>200</v>
      </c>
      <c r="H35" s="20">
        <v>30</v>
      </c>
      <c r="I35" s="30">
        <v>33.380000000000003</v>
      </c>
      <c r="J35" s="30">
        <v>0</v>
      </c>
      <c r="K35" s="110"/>
      <c r="L35" s="223">
        <v>0</v>
      </c>
      <c r="M35" s="65"/>
      <c r="N35" s="65"/>
      <c r="O35" s="65">
        <f>fNs_pD[[#This Row],[Sale]]+fNs_pD[[#This Row],[Replacement]]+fNs_pD[[#This Row],[Brkg, Lkg, Exp]]</f>
        <v>0</v>
      </c>
      <c r="P35" s="223">
        <v>0</v>
      </c>
      <c r="Q35" s="65"/>
      <c r="R3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5" s="67">
        <v>1.5</v>
      </c>
      <c r="T35" s="189">
        <f>fNs_pD[[#This Row],[Factor (Months)]]*fNs_pD[[#This Row],[Total Issue]]-fNs_pD[[#This Row],[Closing Stock]]-fNs_pD[[#This Row],[Stock in Transit]]</f>
        <v>0</v>
      </c>
      <c r="U35" s="176">
        <v>0</v>
      </c>
      <c r="V3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5" s="66">
        <f>fNs_pD[[#This Row],[Proposed Forecast of Current Month]]</f>
        <v>0</v>
      </c>
      <c r="Y35" s="66">
        <f>(fNs_pD[[#This Row],[Final Forecast Qty]]*fNs_pD[[#This Row],[Rate]])</f>
        <v>0</v>
      </c>
    </row>
    <row r="36" spans="1:25" s="20" customFormat="1" x14ac:dyDescent="0.2">
      <c r="A36" s="43" t="str">
        <f>CONCATENATE(fNs_pD[[#This Row],[Name of Product]],fNs_pD[[#This Row],[Pack]])</f>
        <v>MENDOLIVER450</v>
      </c>
      <c r="B36" s="182" t="str">
        <f>CONCATENATE(fNs_pD[[#This Row],[Depot]],fNs_pD[[#This Row],[Name of Product]],fNs_pD[[#This Row],[Pack]])</f>
        <v>AGTLMENDOLIVER450</v>
      </c>
      <c r="C36" s="65" t="s">
        <v>60</v>
      </c>
      <c r="D36" s="160" t="s">
        <v>51</v>
      </c>
      <c r="E36" s="28"/>
      <c r="F36" s="160" t="s">
        <v>10</v>
      </c>
      <c r="G36" s="29">
        <v>450</v>
      </c>
      <c r="H36" s="20">
        <v>20</v>
      </c>
      <c r="I36" s="30">
        <v>59.6</v>
      </c>
      <c r="J36" s="30">
        <v>0</v>
      </c>
      <c r="K36" s="110"/>
      <c r="L36" s="223">
        <v>0</v>
      </c>
      <c r="M36" s="65"/>
      <c r="N36" s="65"/>
      <c r="O36" s="65">
        <f>fNs_pD[[#This Row],[Sale]]+fNs_pD[[#This Row],[Replacement]]+fNs_pD[[#This Row],[Brkg, Lkg, Exp]]</f>
        <v>0</v>
      </c>
      <c r="P36" s="223">
        <v>0</v>
      </c>
      <c r="Q36" s="65"/>
      <c r="R3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6" s="67">
        <v>1.5</v>
      </c>
      <c r="T36" s="189">
        <f>fNs_pD[[#This Row],[Factor (Months)]]*fNs_pD[[#This Row],[Total Issue]]-fNs_pD[[#This Row],[Closing Stock]]-fNs_pD[[#This Row],[Stock in Transit]]</f>
        <v>0</v>
      </c>
      <c r="U36" s="176">
        <v>0</v>
      </c>
      <c r="V3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6" s="66">
        <f>fNs_pD[[#This Row],[Proposed Forecast of Current Month]]</f>
        <v>0</v>
      </c>
      <c r="Y36" s="66">
        <f>(fNs_pD[[#This Row],[Final Forecast Qty]]*fNs_pD[[#This Row],[Rate]])</f>
        <v>0</v>
      </c>
    </row>
    <row r="37" spans="1:25" s="20" customFormat="1" x14ac:dyDescent="0.2">
      <c r="A37" s="43" t="str">
        <f>CONCATENATE(fNs_pD[[#This Row],[Name of Product]],fNs_pD[[#This Row],[Pack]])</f>
        <v>PAINTEX6</v>
      </c>
      <c r="B37" s="182" t="str">
        <f>CONCATENATE(fNs_pD[[#This Row],[Depot]],fNs_pD[[#This Row],[Name of Product]],fNs_pD[[#This Row],[Pack]])</f>
        <v>AGTLPAINTEX6</v>
      </c>
      <c r="C37" s="65" t="s">
        <v>60</v>
      </c>
      <c r="D37" s="160" t="s">
        <v>51</v>
      </c>
      <c r="E37" s="28" t="s">
        <v>33</v>
      </c>
      <c r="F37" s="196" t="s">
        <v>11</v>
      </c>
      <c r="G37" s="29">
        <v>6</v>
      </c>
      <c r="H37" s="20">
        <v>576</v>
      </c>
      <c r="I37" s="30">
        <v>42.1</v>
      </c>
      <c r="J37" s="30">
        <v>0</v>
      </c>
      <c r="K37" s="110"/>
      <c r="L37" s="223">
        <v>346.5</v>
      </c>
      <c r="M37" s="65"/>
      <c r="N37" s="65"/>
      <c r="O37" s="65">
        <f>fNs_pD[[#This Row],[Sale]]+fNs_pD[[#This Row],[Replacement]]+fNs_pD[[#This Row],[Brkg, Lkg, Exp]]</f>
        <v>346.5</v>
      </c>
      <c r="P37" s="223">
        <v>165</v>
      </c>
      <c r="Q37" s="65"/>
      <c r="R3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7" s="67">
        <v>1.5</v>
      </c>
      <c r="T37" s="189">
        <f>fNs_pD[[#This Row],[Factor (Months)]]*fNs_pD[[#This Row],[Total Issue]]-fNs_pD[[#This Row],[Closing Stock]]-fNs_pD[[#This Row],[Stock in Transit]]</f>
        <v>354.75</v>
      </c>
      <c r="U37" s="176">
        <v>588</v>
      </c>
      <c r="V3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588</v>
      </c>
      <c r="W3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0.65750528541226216</v>
      </c>
      <c r="X37" s="66">
        <f>fNs_pD[[#This Row],[Proposed Forecast of Current Month]]</f>
        <v>588</v>
      </c>
      <c r="Y37" s="66">
        <f>(fNs_pD[[#This Row],[Final Forecast Qty]]*fNs_pD[[#This Row],[Rate]])</f>
        <v>24754.799999999999</v>
      </c>
    </row>
    <row r="38" spans="1:25" s="20" customFormat="1" x14ac:dyDescent="0.2">
      <c r="A38" s="43" t="str">
        <f>CONCATENATE(fNs_pD[[#This Row],[Name of Product]],fNs_pD[[#This Row],[Pack]])</f>
        <v>SPIRIT OF ETHER100</v>
      </c>
      <c r="B38" s="182" t="str">
        <f>CONCATENATE(fNs_pD[[#This Row],[Depot]],fNs_pD[[#This Row],[Name of Product]],fNs_pD[[#This Row],[Pack]])</f>
        <v>AGTLSPIRIT OF ETHER100</v>
      </c>
      <c r="C38" s="65" t="s">
        <v>60</v>
      </c>
      <c r="D38" s="158" t="s">
        <v>51</v>
      </c>
      <c r="E38" s="46"/>
      <c r="F38" s="267" t="s">
        <v>12</v>
      </c>
      <c r="G38" s="54">
        <v>100</v>
      </c>
      <c r="H38" s="50">
        <v>96</v>
      </c>
      <c r="I38" s="61"/>
      <c r="J38" s="61"/>
      <c r="K38" s="110"/>
      <c r="L38" s="223">
        <v>0</v>
      </c>
      <c r="M38" s="60"/>
      <c r="N38" s="60"/>
      <c r="O38" s="65">
        <f>fNs_pD[[#This Row],[Sale]]+fNs_pD[[#This Row],[Replacement]]+fNs_pD[[#This Row],[Brkg, Lkg, Exp]]</f>
        <v>0</v>
      </c>
      <c r="P38" s="223">
        <v>0</v>
      </c>
      <c r="Q38" s="60"/>
      <c r="R3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8" s="67">
        <v>1.5</v>
      </c>
      <c r="T38" s="189">
        <f>fNs_pD[[#This Row],[Factor (Months)]]*fNs_pD[[#This Row],[Total Issue]]-fNs_pD[[#This Row],[Closing Stock]]-fNs_pD[[#This Row],[Stock in Transit]]</f>
        <v>0</v>
      </c>
      <c r="U38" s="176">
        <v>0</v>
      </c>
      <c r="V3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8" s="66">
        <f>fNs_pD[[#This Row],[Proposed Forecast of Current Month]]</f>
        <v>0</v>
      </c>
      <c r="Y38" s="62">
        <f>(fNs_pD[[#This Row],[Final Forecast Qty]]*fNs_pD[[#This Row],[Rate]])</f>
        <v>0</v>
      </c>
    </row>
    <row r="39" spans="1:25" s="20" customFormat="1" x14ac:dyDescent="0.2">
      <c r="A39" s="43" t="str">
        <f>CONCATENATE(fNs_pD[[#This Row],[Name of Product]],fNs_pD[[#This Row],[Pack]])</f>
        <v>SPIRIT OF ETHER450</v>
      </c>
      <c r="B39" s="182" t="str">
        <f>CONCATENATE(fNs_pD[[#This Row],[Depot]],fNs_pD[[#This Row],[Name of Product]],fNs_pD[[#This Row],[Pack]])</f>
        <v>AGTLSPIRIT OF ETHER450</v>
      </c>
      <c r="C39" s="65" t="s">
        <v>60</v>
      </c>
      <c r="D39" s="158" t="s">
        <v>51</v>
      </c>
      <c r="E39" s="46"/>
      <c r="F39" s="262" t="s">
        <v>12</v>
      </c>
      <c r="G39" s="69">
        <v>450</v>
      </c>
      <c r="H39" s="37">
        <v>20</v>
      </c>
      <c r="I39" s="61"/>
      <c r="J39" s="61"/>
      <c r="K39" s="110"/>
      <c r="L39" s="223">
        <v>0</v>
      </c>
      <c r="M39" s="60"/>
      <c r="N39" s="60"/>
      <c r="O39" s="65">
        <f>fNs_pD[[#This Row],[Sale]]+fNs_pD[[#This Row],[Replacement]]+fNs_pD[[#This Row],[Brkg, Lkg, Exp]]</f>
        <v>0</v>
      </c>
      <c r="P39" s="223">
        <v>0</v>
      </c>
      <c r="Q39" s="60"/>
      <c r="R3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9" s="67">
        <v>1.5</v>
      </c>
      <c r="T39" s="189">
        <f>fNs_pD[[#This Row],[Factor (Months)]]*fNs_pD[[#This Row],[Total Issue]]-fNs_pD[[#This Row],[Closing Stock]]-fNs_pD[[#This Row],[Stock in Transit]]</f>
        <v>0</v>
      </c>
      <c r="U39" s="176">
        <v>0</v>
      </c>
      <c r="V3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9" s="66">
        <f>fNs_pD[[#This Row],[Proposed Forecast of Current Month]]</f>
        <v>0</v>
      </c>
      <c r="Y39" s="62">
        <f>(fNs_pD[[#This Row],[Final Forecast Qty]]*fNs_pD[[#This Row],[Rate]])</f>
        <v>0</v>
      </c>
    </row>
    <row r="40" spans="1:25" s="20" customFormat="1" x14ac:dyDescent="0.2">
      <c r="A40" s="43" t="str">
        <f>CONCATENATE(fNs_pD[[#This Row],[Name of Product]],fNs_pD[[#This Row],[Pack]])</f>
        <v>AMIRID -O (SUSPENSION)30</v>
      </c>
      <c r="B40" s="182" t="str">
        <f>CONCATENATE(fNs_pD[[#This Row],[Depot]],fNs_pD[[#This Row],[Name of Product]],fNs_pD[[#This Row],[Pack]])</f>
        <v>BNGLAMIRID -O (SUSPENSION)30</v>
      </c>
      <c r="C40" s="65" t="s">
        <v>60</v>
      </c>
      <c r="D40" s="160" t="s">
        <v>67</v>
      </c>
      <c r="E40" s="117" t="s">
        <v>34</v>
      </c>
      <c r="F40" s="183" t="s">
        <v>82</v>
      </c>
      <c r="G40" s="123">
        <v>30</v>
      </c>
      <c r="H40" s="119"/>
      <c r="I40" s="127"/>
      <c r="J40" s="127"/>
      <c r="K40" s="111"/>
      <c r="L40" s="223">
        <v>0</v>
      </c>
      <c r="M40" s="112"/>
      <c r="N40" s="112"/>
      <c r="O40" s="111">
        <f>fNs_pD[[#This Row],[Sale]]+fNs_pD[[#This Row],[Replacement]]+fNs_pD[[#This Row],[Brkg, Lkg, Exp]]</f>
        <v>0</v>
      </c>
      <c r="P40" s="223">
        <v>0</v>
      </c>
      <c r="Q40" s="112"/>
      <c r="R40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0" s="132">
        <v>1</v>
      </c>
      <c r="T40" s="189">
        <f>fNs_pD[[#This Row],[Factor (Months)]]*fNs_pD[[#This Row],[Total Issue]]-fNs_pD[[#This Row],[Closing Stock]]-fNs_pD[[#This Row],[Stock in Transit]]</f>
        <v>0</v>
      </c>
      <c r="U40" s="176">
        <v>0</v>
      </c>
      <c r="V4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0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0" s="133">
        <f>fNs_pD[[#This Row],[Proposed Forecast of Current Month]]</f>
        <v>0</v>
      </c>
      <c r="Y40" s="134">
        <f>(fNs_pD[[#This Row],[Final Forecast Qty]]*fNs_pD[[#This Row],[Rate]])</f>
        <v>0</v>
      </c>
    </row>
    <row r="41" spans="1:25" s="20" customFormat="1" ht="12.75" customHeight="1" x14ac:dyDescent="0.2">
      <c r="A41" s="43" t="str">
        <f>CONCATENATE(fNs_pD[[#This Row],[Name of Product]],fNs_pD[[#This Row],[Pack]])</f>
        <v>ASTRINZYME PLUS200</v>
      </c>
      <c r="B41" s="182" t="str">
        <f>CONCATENATE(fNs_pD[[#This Row],[Depot]],fNs_pD[[#This Row],[Name of Product]],fNs_pD[[#This Row],[Pack]])</f>
        <v>BNGLASTRINZYME PLUS200</v>
      </c>
      <c r="C41" s="65" t="s">
        <v>60</v>
      </c>
      <c r="D41" s="160" t="s">
        <v>67</v>
      </c>
      <c r="E41" s="28" t="s">
        <v>34</v>
      </c>
      <c r="F41" s="158" t="s">
        <v>68</v>
      </c>
      <c r="G41" s="40">
        <v>200</v>
      </c>
      <c r="H41" s="39">
        <v>30</v>
      </c>
      <c r="I41" s="41">
        <v>49.5</v>
      </c>
      <c r="J41" s="41">
        <v>0</v>
      </c>
      <c r="K41" s="110"/>
      <c r="L41" s="223">
        <v>0</v>
      </c>
      <c r="M41" s="43"/>
      <c r="N41" s="43"/>
      <c r="O41" s="65">
        <f>fNs_pD[[#This Row],[Sale]]+fNs_pD[[#This Row],[Replacement]]+fNs_pD[[#This Row],[Brkg, Lkg, Exp]]</f>
        <v>0</v>
      </c>
      <c r="P41" s="223">
        <v>0</v>
      </c>
      <c r="Q41" s="43"/>
      <c r="R4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1" s="132">
        <v>1</v>
      </c>
      <c r="T41" s="189">
        <f>fNs_pD[[#This Row],[Factor (Months)]]*fNs_pD[[#This Row],[Total Issue]]-fNs_pD[[#This Row],[Closing Stock]]-fNs_pD[[#This Row],[Stock in Transit]]</f>
        <v>0</v>
      </c>
      <c r="U41" s="176">
        <v>0</v>
      </c>
      <c r="V4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1" s="66">
        <f>fNs_pD[[#This Row],[Proposed Forecast of Current Month]]</f>
        <v>0</v>
      </c>
      <c r="Y41" s="44">
        <f>(fNs_pD[[#This Row],[Final Forecast Qty]]*fNs_pD[[#This Row],[Rate]])</f>
        <v>0</v>
      </c>
    </row>
    <row r="42" spans="1:25" s="20" customFormat="1" ht="12.75" customHeight="1" x14ac:dyDescent="0.2">
      <c r="A42" s="43" t="str">
        <f>CONCATENATE(fNs_pD[[#This Row],[Name of Product]],fNs_pD[[#This Row],[Pack]])</f>
        <v>BACILOL30</v>
      </c>
      <c r="B42" s="182" t="str">
        <f>CONCATENATE(fNs_pD[[#This Row],[Depot]],fNs_pD[[#This Row],[Name of Product]],fNs_pD[[#This Row],[Pack]])</f>
        <v>BNGLBACILOL30</v>
      </c>
      <c r="C42" s="65" t="s">
        <v>60</v>
      </c>
      <c r="D42" s="161" t="s">
        <v>67</v>
      </c>
      <c r="E42" s="77"/>
      <c r="F42" s="165" t="s">
        <v>3</v>
      </c>
      <c r="G42" s="91">
        <v>30</v>
      </c>
      <c r="H42" s="90">
        <v>192</v>
      </c>
      <c r="I42" s="92"/>
      <c r="J42" s="92"/>
      <c r="K42" s="110"/>
      <c r="L42" s="223">
        <v>0</v>
      </c>
      <c r="M42" s="89"/>
      <c r="N42" s="89"/>
      <c r="O42" s="65">
        <f>fNs_pD[[#This Row],[Sale]]+fNs_pD[[#This Row],[Replacement]]+fNs_pD[[#This Row],[Brkg, Lkg, Exp]]</f>
        <v>0</v>
      </c>
      <c r="P42" s="223">
        <v>0</v>
      </c>
      <c r="Q42" s="89"/>
      <c r="R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2" s="132">
        <v>1</v>
      </c>
      <c r="T42" s="189">
        <f>fNs_pD[[#This Row],[Factor (Months)]]*fNs_pD[[#This Row],[Total Issue]]-fNs_pD[[#This Row],[Closing Stock]]-fNs_pD[[#This Row],[Stock in Transit]]</f>
        <v>0</v>
      </c>
      <c r="U42" s="176">
        <v>0</v>
      </c>
      <c r="V4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2" s="66">
        <f>fNs_pD[[#This Row],[Proposed Forecast of Current Month]]</f>
        <v>0</v>
      </c>
      <c r="Y42" s="94">
        <f>(fNs_pD[[#This Row],[Final Forecast Qty]]*fNs_pD[[#This Row],[Rate]])</f>
        <v>0</v>
      </c>
    </row>
    <row r="43" spans="1:25" s="20" customFormat="1" x14ac:dyDescent="0.2">
      <c r="A43" s="43" t="str">
        <f>CONCATENATE(fNs_pD[[#This Row],[Name of Product]],fNs_pD[[#This Row],[Pack]])</f>
        <v>BACILOL100</v>
      </c>
      <c r="B43" s="182" t="str">
        <f>CONCATENATE(fNs_pD[[#This Row],[Depot]],fNs_pD[[#This Row],[Name of Product]],fNs_pD[[#This Row],[Pack]])</f>
        <v>BNGLBACILOL100</v>
      </c>
      <c r="C43" s="65" t="s">
        <v>60</v>
      </c>
      <c r="D43" s="160" t="s">
        <v>67</v>
      </c>
      <c r="E43" s="28"/>
      <c r="F43" s="160" t="s">
        <v>3</v>
      </c>
      <c r="G43" s="29">
        <v>100</v>
      </c>
      <c r="H43" s="20">
        <v>96</v>
      </c>
      <c r="I43" s="30">
        <v>13.59</v>
      </c>
      <c r="J43" s="30">
        <v>0</v>
      </c>
      <c r="K43" s="110"/>
      <c r="L43" s="223">
        <v>0</v>
      </c>
      <c r="M43" s="65"/>
      <c r="N43" s="65"/>
      <c r="O43" s="65">
        <f>fNs_pD[[#This Row],[Sale]]+fNs_pD[[#This Row],[Replacement]]+fNs_pD[[#This Row],[Brkg, Lkg, Exp]]</f>
        <v>0</v>
      </c>
      <c r="P43" s="223">
        <v>0</v>
      </c>
      <c r="Q43" s="65"/>
      <c r="R4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3" s="132">
        <v>1</v>
      </c>
      <c r="T43" s="189">
        <f>fNs_pD[[#This Row],[Factor (Months)]]*fNs_pD[[#This Row],[Total Issue]]-fNs_pD[[#This Row],[Closing Stock]]-fNs_pD[[#This Row],[Stock in Transit]]</f>
        <v>0</v>
      </c>
      <c r="U43" s="176">
        <v>0</v>
      </c>
      <c r="V4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3" s="66">
        <f>fNs_pD[[#This Row],[Proposed Forecast of Current Month]]</f>
        <v>0</v>
      </c>
      <c r="Y43" s="66">
        <f>(fNs_pD[[#This Row],[Final Forecast Qty]]*fNs_pD[[#This Row],[Rate]])</f>
        <v>0</v>
      </c>
    </row>
    <row r="44" spans="1:25" s="20" customFormat="1" ht="12.75" customHeight="1" x14ac:dyDescent="0.2">
      <c r="A44" s="43" t="str">
        <f>CONCATENATE(fNs_pD[[#This Row],[Name of Product]],fNs_pD[[#This Row],[Pack]])</f>
        <v>BRONCOFREE LS100</v>
      </c>
      <c r="B44" s="182" t="str">
        <f>CONCATENATE(fNs_pD[[#This Row],[Depot]],fNs_pD[[#This Row],[Name of Product]],fNs_pD[[#This Row],[Pack]])</f>
        <v>BNGLBRONCOFREE LS100</v>
      </c>
      <c r="C44" s="65" t="s">
        <v>60</v>
      </c>
      <c r="D44" s="158" t="s">
        <v>67</v>
      </c>
      <c r="E44" s="46"/>
      <c r="F44" s="20" t="s">
        <v>81</v>
      </c>
      <c r="G44" s="10">
        <v>100</v>
      </c>
      <c r="H44" s="37"/>
      <c r="I44" s="61"/>
      <c r="J44" s="61"/>
      <c r="K44" s="65"/>
      <c r="L44" s="223">
        <v>0</v>
      </c>
      <c r="M44" s="60"/>
      <c r="N44" s="60"/>
      <c r="O44" s="65">
        <f>fNs_pD[[#This Row],[Sale]]+fNs_pD[[#This Row],[Replacement]]+fNs_pD[[#This Row],[Brkg, Lkg, Exp]]</f>
        <v>0</v>
      </c>
      <c r="P44" s="223">
        <v>0</v>
      </c>
      <c r="Q44" s="60"/>
      <c r="R44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4" s="132">
        <v>1</v>
      </c>
      <c r="T44" s="189">
        <f>fNs_pD[[#This Row],[Factor (Months)]]*fNs_pD[[#This Row],[Total Issue]]-fNs_pD[[#This Row],[Closing Stock]]-fNs_pD[[#This Row],[Stock in Transit]]</f>
        <v>0</v>
      </c>
      <c r="U44" s="176">
        <v>0</v>
      </c>
      <c r="V4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4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4" s="66">
        <f>fNs_pD[[#This Row],[Proposed Forecast of Current Month]]</f>
        <v>0</v>
      </c>
      <c r="Y44" s="62">
        <f>(fNs_pD[[#This Row],[Final Forecast Qty]]*fNs_pD[[#This Row],[Rate]])</f>
        <v>0</v>
      </c>
    </row>
    <row r="45" spans="1:25" s="20" customFormat="1" ht="12.75" customHeight="1" x14ac:dyDescent="0.2">
      <c r="A45" s="43" t="str">
        <f>CONCATENATE(fNs_pD[[#This Row],[Name of Product]],fNs_pD[[#This Row],[Pack]])</f>
        <v>BRONCOFREE S100</v>
      </c>
      <c r="B45" s="182" t="str">
        <f>CONCATENATE(fNs_pD[[#This Row],[Depot]],fNs_pD[[#This Row],[Name of Product]],fNs_pD[[#This Row],[Pack]])</f>
        <v>BNGLBRONCOFREE S100</v>
      </c>
      <c r="C45" s="65" t="s">
        <v>60</v>
      </c>
      <c r="D45" s="158" t="s">
        <v>67</v>
      </c>
      <c r="E45" s="46"/>
      <c r="F45" s="20" t="s">
        <v>86</v>
      </c>
      <c r="G45" s="2">
        <v>100</v>
      </c>
      <c r="H45" s="37"/>
      <c r="I45" s="61"/>
      <c r="J45" s="61"/>
      <c r="K45" s="65"/>
      <c r="L45" s="223">
        <v>0</v>
      </c>
      <c r="M45" s="60"/>
      <c r="N45" s="60"/>
      <c r="O45" s="65">
        <f>fNs_pD[[#This Row],[Sale]]+fNs_pD[[#This Row],[Replacement]]+fNs_pD[[#This Row],[Brkg, Lkg, Exp]]</f>
        <v>0</v>
      </c>
      <c r="P45" s="223">
        <v>0</v>
      </c>
      <c r="Q45" s="60"/>
      <c r="R45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5" s="132">
        <v>1</v>
      </c>
      <c r="T45" s="189">
        <f>fNs_pD[[#This Row],[Factor (Months)]]*fNs_pD[[#This Row],[Total Issue]]-fNs_pD[[#This Row],[Closing Stock]]-fNs_pD[[#This Row],[Stock in Transit]]</f>
        <v>0</v>
      </c>
      <c r="U45" s="176">
        <v>0</v>
      </c>
      <c r="V4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5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5" s="66">
        <f>fNs_pD[[#This Row],[Proposed Forecast of Current Month]]</f>
        <v>0</v>
      </c>
      <c r="Y45" s="62">
        <f>(fNs_pD[[#This Row],[Final Forecast Qty]]*fNs_pD[[#This Row],[Rate]])</f>
        <v>0</v>
      </c>
    </row>
    <row r="46" spans="1:25" s="20" customFormat="1" ht="12.75" customHeight="1" x14ac:dyDescent="0.2">
      <c r="A46" s="43" t="str">
        <f>CONCATENATE(fNs_pD[[#This Row],[Name of Product]],fNs_pD[[#This Row],[Pack]])</f>
        <v>CARMOZYME100</v>
      </c>
      <c r="B46" s="182" t="str">
        <f>CONCATENATE(fNs_pD[[#This Row],[Depot]],fNs_pD[[#This Row],[Name of Product]],fNs_pD[[#This Row],[Pack]])</f>
        <v>BNGLCARMOZYME100</v>
      </c>
      <c r="C46" s="65" t="s">
        <v>60</v>
      </c>
      <c r="D46" s="162" t="s">
        <v>67</v>
      </c>
      <c r="E46" s="77" t="s">
        <v>36</v>
      </c>
      <c r="F46" s="171" t="s">
        <v>4</v>
      </c>
      <c r="G46" s="78">
        <v>100</v>
      </c>
      <c r="H46" s="76">
        <v>96</v>
      </c>
      <c r="I46" s="79"/>
      <c r="J46" s="79"/>
      <c r="K46" s="110"/>
      <c r="L46" s="223">
        <v>45475</v>
      </c>
      <c r="M46" s="75"/>
      <c r="N46" s="75"/>
      <c r="O46" s="65">
        <f>fNs_pD[[#This Row],[Sale]]+fNs_pD[[#This Row],[Replacement]]+fNs_pD[[#This Row],[Brkg, Lkg, Exp]]</f>
        <v>45475</v>
      </c>
      <c r="P46" s="223">
        <v>313.82948698991095</v>
      </c>
      <c r="Q46" s="75"/>
      <c r="R4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6" s="132">
        <v>1</v>
      </c>
      <c r="T46" s="189">
        <f>fNs_pD[[#This Row],[Factor (Months)]]*fNs_pD[[#This Row],[Total Issue]]-fNs_pD[[#This Row],[Closing Stock]]-fNs_pD[[#This Row],[Stock in Transit]]</f>
        <v>45161.170513010089</v>
      </c>
      <c r="U46" s="176">
        <v>33050</v>
      </c>
      <c r="V4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45161.170513010089</v>
      </c>
      <c r="W4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0.36644993987927654</v>
      </c>
      <c r="X46" s="66">
        <f>fNs_pD[[#This Row],[Proposed Forecast of Current Month]]</f>
        <v>45161.170513010089</v>
      </c>
      <c r="Y46" s="80">
        <f>(fNs_pD[[#This Row],[Final Forecast Qty]]*fNs_pD[[#This Row],[Rate]])</f>
        <v>0</v>
      </c>
    </row>
    <row r="47" spans="1:25" s="20" customFormat="1" ht="12.75" customHeight="1" x14ac:dyDescent="0.2">
      <c r="A47" s="43" t="str">
        <f>CONCATENATE(fNs_pD[[#This Row],[Name of Product]],fNs_pD[[#This Row],[Pack]])</f>
        <v>CARMOZYME200</v>
      </c>
      <c r="B47" s="182" t="str">
        <f>CONCATENATE(fNs_pD[[#This Row],[Depot]],fNs_pD[[#This Row],[Name of Product]],fNs_pD[[#This Row],[Pack]])</f>
        <v>BNGLCARMOZYME200</v>
      </c>
      <c r="C47" s="65" t="s">
        <v>60</v>
      </c>
      <c r="D47" s="160" t="s">
        <v>67</v>
      </c>
      <c r="E47" s="28" t="s">
        <v>36</v>
      </c>
      <c r="F47" s="160" t="s">
        <v>4</v>
      </c>
      <c r="G47" s="29">
        <v>200</v>
      </c>
      <c r="H47" s="20">
        <v>30</v>
      </c>
      <c r="I47" s="30">
        <v>26.88</v>
      </c>
      <c r="J47" s="30">
        <v>2.44</v>
      </c>
      <c r="K47" s="110"/>
      <c r="L47" s="223">
        <v>84400</v>
      </c>
      <c r="M47" s="65"/>
      <c r="N47" s="65"/>
      <c r="O47" s="65">
        <f>fNs_pD[[#This Row],[Sale]]+fNs_pD[[#This Row],[Replacement]]+fNs_pD[[#This Row],[Brkg, Lkg, Exp]]</f>
        <v>84400</v>
      </c>
      <c r="P47" s="223">
        <v>0</v>
      </c>
      <c r="Q47" s="65"/>
      <c r="R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7" s="132">
        <v>1</v>
      </c>
      <c r="T47" s="189">
        <f>fNs_pD[[#This Row],[Factor (Months)]]*fNs_pD[[#This Row],[Total Issue]]-fNs_pD[[#This Row],[Closing Stock]]-fNs_pD[[#This Row],[Stock in Transit]]</f>
        <v>84400</v>
      </c>
      <c r="U47" s="176">
        <v>73524</v>
      </c>
      <c r="V4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84400</v>
      </c>
      <c r="W4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0.14792448724226104</v>
      </c>
      <c r="X47" s="66">
        <f>fNs_pD[[#This Row],[Proposed Forecast of Current Month]]</f>
        <v>84400</v>
      </c>
      <c r="Y47" s="66">
        <f>(fNs_pD[[#This Row],[Final Forecast Qty]]*fNs_pD[[#This Row],[Rate]])</f>
        <v>2268672</v>
      </c>
    </row>
    <row r="48" spans="1:25" s="20" customFormat="1" ht="12.75" customHeight="1" x14ac:dyDescent="0.2">
      <c r="A48" s="43" t="str">
        <f>CONCATENATE(fNs_pD[[#This Row],[Name of Product]],fNs_pD[[#This Row],[Pack]])</f>
        <v>CARMOZYME450</v>
      </c>
      <c r="B48" s="182" t="str">
        <f>CONCATENATE(fNs_pD[[#This Row],[Depot]],fNs_pD[[#This Row],[Name of Product]],fNs_pD[[#This Row],[Pack]])</f>
        <v>BNGLCARMOZYME450</v>
      </c>
      <c r="C48" s="65" t="s">
        <v>60</v>
      </c>
      <c r="D48" s="160" t="s">
        <v>67</v>
      </c>
      <c r="E48" s="28" t="s">
        <v>36</v>
      </c>
      <c r="F48" s="160" t="s">
        <v>4</v>
      </c>
      <c r="G48" s="29">
        <v>450</v>
      </c>
      <c r="H48" s="20">
        <v>20</v>
      </c>
      <c r="I48" s="30">
        <v>44.3</v>
      </c>
      <c r="J48" s="30">
        <v>4.03</v>
      </c>
      <c r="K48" s="110"/>
      <c r="L48" s="223">
        <v>89635</v>
      </c>
      <c r="M48" s="65"/>
      <c r="N48" s="65"/>
      <c r="O48" s="65">
        <f>fNs_pD[[#This Row],[Sale]]+fNs_pD[[#This Row],[Replacement]]+fNs_pD[[#This Row],[Brkg, Lkg, Exp]]</f>
        <v>89635</v>
      </c>
      <c r="P48" s="223">
        <v>0</v>
      </c>
      <c r="Q48" s="65"/>
      <c r="R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8" s="132">
        <v>1</v>
      </c>
      <c r="T48" s="189">
        <f>fNs_pD[[#This Row],[Factor (Months)]]*fNs_pD[[#This Row],[Total Issue]]-fNs_pD[[#This Row],[Closing Stock]]-fNs_pD[[#This Row],[Stock in Transit]]</f>
        <v>89635</v>
      </c>
      <c r="U48" s="176">
        <v>65877</v>
      </c>
      <c r="V4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89635</v>
      </c>
      <c r="W4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0.36064180214642438</v>
      </c>
      <c r="X48" s="66">
        <f>fNs_pD[[#This Row],[Proposed Forecast of Current Month]]</f>
        <v>89635</v>
      </c>
      <c r="Y48" s="66">
        <f>(fNs_pD[[#This Row],[Final Forecast Qty]]*fNs_pD[[#This Row],[Rate]])</f>
        <v>3970830.4999999995</v>
      </c>
    </row>
    <row r="49" spans="1:25" s="20" customFormat="1" x14ac:dyDescent="0.2">
      <c r="A49" s="43" t="str">
        <f>CONCATENATE(fNs_pD[[#This Row],[Name of Product]],fNs_pD[[#This Row],[Pack]])</f>
        <v>CARMOZYME DROPS15</v>
      </c>
      <c r="B49" s="182" t="str">
        <f>CONCATENATE(fNs_pD[[#This Row],[Depot]],fNs_pD[[#This Row],[Name of Product]],fNs_pD[[#This Row],[Pack]])</f>
        <v>BNGLCARMOZYME DROPS15</v>
      </c>
      <c r="C49" s="65" t="s">
        <v>60</v>
      </c>
      <c r="D49" s="160" t="s">
        <v>67</v>
      </c>
      <c r="E49" s="28" t="s">
        <v>34</v>
      </c>
      <c r="F49" s="160" t="s">
        <v>5</v>
      </c>
      <c r="G49" s="29">
        <v>15</v>
      </c>
      <c r="H49" s="20">
        <v>180</v>
      </c>
      <c r="I49" s="30">
        <v>69.59</v>
      </c>
      <c r="J49" s="30">
        <v>6.33</v>
      </c>
      <c r="K49" s="110"/>
      <c r="L49" s="223">
        <v>2715</v>
      </c>
      <c r="M49" s="65"/>
      <c r="N49" s="65"/>
      <c r="O49" s="65">
        <f>fNs_pD[[#This Row],[Sale]]+fNs_pD[[#This Row],[Replacement]]+fNs_pD[[#This Row],[Brkg, Lkg, Exp]]</f>
        <v>2715</v>
      </c>
      <c r="P49" s="223">
        <v>0</v>
      </c>
      <c r="Q49" s="65"/>
      <c r="R4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9" s="132">
        <v>1</v>
      </c>
      <c r="T49" s="189">
        <f>fNs_pD[[#This Row],[Factor (Months)]]*fNs_pD[[#This Row],[Total Issue]]-fNs_pD[[#This Row],[Closing Stock]]-fNs_pD[[#This Row],[Stock in Transit]]</f>
        <v>2715</v>
      </c>
      <c r="U49" s="176">
        <v>568</v>
      </c>
      <c r="V4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2715</v>
      </c>
      <c r="W4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3.7799295774647885</v>
      </c>
      <c r="X49" s="66">
        <f>fNs_pD[[#This Row],[Proposed Forecast of Current Month]]</f>
        <v>2715</v>
      </c>
      <c r="Y49" s="66">
        <f>(fNs_pD[[#This Row],[Final Forecast Qty]]*fNs_pD[[#This Row],[Rate]])</f>
        <v>188936.85</v>
      </c>
    </row>
    <row r="50" spans="1:25" s="160" customFormat="1" x14ac:dyDescent="0.2">
      <c r="A50" s="43" t="str">
        <f>CONCATENATE(fNs_pD[[#This Row],[Name of Product]],fNs_pD[[#This Row],[Pack]])</f>
        <v>CARMOZYME NEO200</v>
      </c>
      <c r="B50" s="182" t="str">
        <f>CONCATENATE(fNs_pD[[#This Row],[Depot]],fNs_pD[[#This Row],[Name of Product]],fNs_pD[[#This Row],[Pack]])</f>
        <v>BNGLCARMOZYME NEO200</v>
      </c>
      <c r="C50" s="65" t="s">
        <v>60</v>
      </c>
      <c r="D50" s="232" t="s">
        <v>67</v>
      </c>
      <c r="E50" s="233"/>
      <c r="F50" s="232" t="s">
        <v>88</v>
      </c>
      <c r="G50" s="234">
        <v>200</v>
      </c>
      <c r="H50" s="235">
        <v>50</v>
      </c>
      <c r="I50" s="236"/>
      <c r="J50" s="236"/>
      <c r="K50" s="231"/>
      <c r="L50" s="223">
        <v>3360</v>
      </c>
      <c r="M50" s="231"/>
      <c r="N50" s="231"/>
      <c r="O50" s="182">
        <f>fNs_pD[[#This Row],[Sale]]+fNs_pD[[#This Row],[Replacement]]+fNs_pD[[#This Row],[Brkg, Lkg, Exp]]</f>
        <v>3360</v>
      </c>
      <c r="P50" s="223">
        <v>3884.5</v>
      </c>
      <c r="Q50" s="237"/>
      <c r="R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0" s="238">
        <v>1</v>
      </c>
      <c r="T50" s="189">
        <f>fNs_pD[[#This Row],[Factor (Months)]]*fNs_pD[[#This Row],[Total Issue]]-fNs_pD[[#This Row],[Closing Stock]]-fNs_pD[[#This Row],[Stock in Transit]]</f>
        <v>-524.5</v>
      </c>
      <c r="U50" s="176">
        <v>2717</v>
      </c>
      <c r="V5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2717</v>
      </c>
      <c r="W5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-6.1801715919923739</v>
      </c>
      <c r="X50" s="133">
        <f>fNs_pD[[#This Row],[Proposed Forecast of Current Month]]</f>
        <v>2717</v>
      </c>
      <c r="Y50" s="133">
        <f>(fNs_pD[[#This Row],[Final Forecast Qty]]*fNs_pD[[#This Row],[Rate]])</f>
        <v>0</v>
      </c>
    </row>
    <row r="51" spans="1:25" s="20" customFormat="1" ht="12.75" customHeight="1" x14ac:dyDescent="0.2">
      <c r="A51" s="43" t="str">
        <f>CONCATENATE(fNs_pD[[#This Row],[Name of Product]],fNs_pD[[#This Row],[Pack]])</f>
        <v>CARMOZYME NXG200</v>
      </c>
      <c r="B51" s="182" t="str">
        <f>CONCATENATE(fNs_pD[[#This Row],[Depot]],fNs_pD[[#This Row],[Name of Product]],fNs_pD[[#This Row],[Pack]])</f>
        <v>BNGLCARMOZYME NXG200</v>
      </c>
      <c r="C51" s="65" t="s">
        <v>60</v>
      </c>
      <c r="D51" s="160" t="s">
        <v>67</v>
      </c>
      <c r="E51" s="117"/>
      <c r="F51" s="158" t="s">
        <v>90</v>
      </c>
      <c r="G51" s="123">
        <v>200</v>
      </c>
      <c r="H51" s="119">
        <v>30</v>
      </c>
      <c r="I51" s="127"/>
      <c r="J51" s="127"/>
      <c r="K51" s="112"/>
      <c r="L51" s="223">
        <v>3300</v>
      </c>
      <c r="M51" s="112"/>
      <c r="N51" s="112"/>
      <c r="O51" s="112">
        <f>fNs_pD[[#This Row],[Sale]]+fNs_pD[[#This Row],[Replacement]]+fNs_pD[[#This Row],[Brkg, Lkg, Exp]]</f>
        <v>3300</v>
      </c>
      <c r="P51" s="223">
        <v>4407</v>
      </c>
      <c r="Q51" s="112"/>
      <c r="R51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1" s="131">
        <v>1.5</v>
      </c>
      <c r="T51" s="189">
        <f>fNs_pD[[#This Row],[Factor (Months)]]*fNs_pD[[#This Row],[Total Issue]]-fNs_pD[[#This Row],[Closing Stock]]-fNs_pD[[#This Row],[Stock in Transit]]</f>
        <v>543</v>
      </c>
      <c r="U51" s="176">
        <v>2906</v>
      </c>
      <c r="V5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2906</v>
      </c>
      <c r="W51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4.3517495395948433</v>
      </c>
      <c r="X51" s="134">
        <f>fNs_pD[[#This Row],[Proposed Forecast of Current Month]]</f>
        <v>2906</v>
      </c>
      <c r="Y51" s="134">
        <f>(fNs_pD[[#This Row],[Final Forecast Qty]]*fNs_pD[[#This Row],[Rate]])</f>
        <v>0</v>
      </c>
    </row>
    <row r="52" spans="1:25" s="20" customFormat="1" x14ac:dyDescent="0.2">
      <c r="A52" s="43" t="str">
        <f>CONCATENATE(fNs_pD[[#This Row],[Name of Product]],fNs_pD[[#This Row],[Pack]])</f>
        <v>CATAREX EXPECTORANT100</v>
      </c>
      <c r="B52" s="182" t="str">
        <f>CONCATENATE(fNs_pD[[#This Row],[Depot]],fNs_pD[[#This Row],[Name of Product]],fNs_pD[[#This Row],[Pack]])</f>
        <v>BNGLCATAREX EXPECTORANT100</v>
      </c>
      <c r="C52" s="65" t="s">
        <v>60</v>
      </c>
      <c r="D52" s="160" t="s">
        <v>67</v>
      </c>
      <c r="E52" s="116"/>
      <c r="F52" s="164" t="s">
        <v>83</v>
      </c>
      <c r="G52" s="122">
        <v>100</v>
      </c>
      <c r="H52" s="115"/>
      <c r="I52" s="126"/>
      <c r="J52" s="126"/>
      <c r="K52" s="111"/>
      <c r="L52" s="223">
        <v>0</v>
      </c>
      <c r="M52" s="111"/>
      <c r="N52" s="111"/>
      <c r="O52" s="111">
        <f>fNs_pD[[#This Row],[Sale]]+fNs_pD[[#This Row],[Replacement]]+fNs_pD[[#This Row],[Brkg, Lkg, Exp]]</f>
        <v>0</v>
      </c>
      <c r="P52" s="223">
        <v>0</v>
      </c>
      <c r="Q52" s="111"/>
      <c r="R5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2" s="132">
        <v>1</v>
      </c>
      <c r="T52" s="189">
        <f>fNs_pD[[#This Row],[Factor (Months)]]*fNs_pD[[#This Row],[Total Issue]]-fNs_pD[[#This Row],[Closing Stock]]-fNs_pD[[#This Row],[Stock in Transit]]</f>
        <v>0</v>
      </c>
      <c r="U52" s="176">
        <v>0</v>
      </c>
      <c r="V5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2" s="133">
        <f>fNs_pD[[#This Row],[Proposed Forecast of Current Month]]</f>
        <v>0</v>
      </c>
      <c r="Y52" s="133">
        <f>(fNs_pD[[#This Row],[Final Forecast Qty]]*fNs_pD[[#This Row],[Rate]])</f>
        <v>0</v>
      </c>
    </row>
    <row r="53" spans="1:25" s="20" customFormat="1" x14ac:dyDescent="0.2">
      <c r="A53" s="43" t="str">
        <f>CONCATENATE(fNs_pD[[#This Row],[Name of Product]],fNs_pD[[#This Row],[Pack]])</f>
        <v>CATAREX EXPECTORANT60</v>
      </c>
      <c r="B53" s="182" t="str">
        <f>CONCATENATE(fNs_pD[[#This Row],[Depot]],fNs_pD[[#This Row],[Name of Product]],fNs_pD[[#This Row],[Pack]])</f>
        <v>BNGLCATAREX EXPECTORANT60</v>
      </c>
      <c r="C53" s="65" t="s">
        <v>60</v>
      </c>
      <c r="D53" s="160" t="s">
        <v>67</v>
      </c>
      <c r="E53" s="116"/>
      <c r="F53" s="164" t="s">
        <v>83</v>
      </c>
      <c r="G53" s="122">
        <v>60</v>
      </c>
      <c r="H53" s="115"/>
      <c r="I53" s="126"/>
      <c r="J53" s="126"/>
      <c r="K53" s="111"/>
      <c r="L53" s="223">
        <v>0</v>
      </c>
      <c r="M53" s="111"/>
      <c r="N53" s="111"/>
      <c r="O53" s="111">
        <f>fNs_pD[[#This Row],[Sale]]+fNs_pD[[#This Row],[Replacement]]+fNs_pD[[#This Row],[Brkg, Lkg, Exp]]</f>
        <v>0</v>
      </c>
      <c r="P53" s="223">
        <v>0</v>
      </c>
      <c r="Q53" s="111"/>
      <c r="R5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3" s="132">
        <v>1</v>
      </c>
      <c r="T53" s="189">
        <f>fNs_pD[[#This Row],[Factor (Months)]]*fNs_pD[[#This Row],[Total Issue]]-fNs_pD[[#This Row],[Closing Stock]]-fNs_pD[[#This Row],[Stock in Transit]]</f>
        <v>0</v>
      </c>
      <c r="U53" s="176">
        <v>0</v>
      </c>
      <c r="V5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3" s="133">
        <f>fNs_pD[[#This Row],[Proposed Forecast of Current Month]]</f>
        <v>0</v>
      </c>
      <c r="Y53" s="133">
        <f>(fNs_pD[[#This Row],[Final Forecast Qty]]*fNs_pD[[#This Row],[Rate]])</f>
        <v>0</v>
      </c>
    </row>
    <row r="54" spans="1:25" s="20" customFormat="1" ht="12.75" customHeight="1" x14ac:dyDescent="0.2">
      <c r="A54" s="43" t="str">
        <f>CONCATENATE(fNs_pD[[#This Row],[Name of Product]],fNs_pD[[#This Row],[Pack]])</f>
        <v>CATAREX LS100</v>
      </c>
      <c r="B54" s="182" t="str">
        <f>CONCATENATE(fNs_pD[[#This Row],[Depot]],fNs_pD[[#This Row],[Name of Product]],fNs_pD[[#This Row],[Pack]])</f>
        <v>BNGLCATAREX LS100</v>
      </c>
      <c r="C54" s="65" t="s">
        <v>60</v>
      </c>
      <c r="D54" s="160" t="s">
        <v>67</v>
      </c>
      <c r="E54" s="28" t="s">
        <v>34</v>
      </c>
      <c r="F54" s="160" t="s">
        <v>76</v>
      </c>
      <c r="G54" s="29">
        <v>100</v>
      </c>
      <c r="H54" s="20">
        <v>96</v>
      </c>
      <c r="I54" s="30">
        <v>12.92</v>
      </c>
      <c r="J54" s="30">
        <v>0</v>
      </c>
      <c r="K54" s="110"/>
      <c r="L54" s="223">
        <v>11020</v>
      </c>
      <c r="M54" s="65"/>
      <c r="N54" s="65"/>
      <c r="O54" s="65">
        <f>fNs_pD[[#This Row],[Sale]]+fNs_pD[[#This Row],[Replacement]]+fNs_pD[[#This Row],[Brkg, Lkg, Exp]]</f>
        <v>11020</v>
      </c>
      <c r="P54" s="223">
        <v>1008</v>
      </c>
      <c r="Q54" s="65"/>
      <c r="R5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4" s="132">
        <v>1</v>
      </c>
      <c r="T54" s="189">
        <f>fNs_pD[[#This Row],[Factor (Months)]]*fNs_pD[[#This Row],[Total Issue]]-fNs_pD[[#This Row],[Closing Stock]]-fNs_pD[[#This Row],[Stock in Transit]]</f>
        <v>10012</v>
      </c>
      <c r="U54" s="176">
        <v>3121</v>
      </c>
      <c r="V5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10012</v>
      </c>
      <c r="W5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2.2079461710990067</v>
      </c>
      <c r="X54" s="66">
        <f>fNs_pD[[#This Row],[Proposed Forecast of Current Month]]</f>
        <v>10012</v>
      </c>
      <c r="Y54" s="66">
        <f>(fNs_pD[[#This Row],[Final Forecast Qty]]*fNs_pD[[#This Row],[Rate]])</f>
        <v>129355.04</v>
      </c>
    </row>
    <row r="55" spans="1:25" s="20" customFormat="1" ht="12.75" customHeight="1" x14ac:dyDescent="0.2">
      <c r="A55" s="243" t="str">
        <f>CONCATENATE(fNs_pD[[#This Row],[Name of Product]],fNs_pD[[#This Row],[Pack]])</f>
        <v>CATAREX-AT100</v>
      </c>
      <c r="B55" s="182" t="str">
        <f>CONCATENATE(fNs_pD[[#This Row],[Depot]],fNs_pD[[#This Row],[Name of Product]],fNs_pD[[#This Row],[Pack]])</f>
        <v>BNGLCATAREX-AT100</v>
      </c>
      <c r="C55" s="38" t="s">
        <v>60</v>
      </c>
      <c r="D55" s="232" t="s">
        <v>67</v>
      </c>
      <c r="E55" s="245"/>
      <c r="F55" s="276" t="s">
        <v>89</v>
      </c>
      <c r="G55" s="280">
        <v>100</v>
      </c>
      <c r="H55" s="276">
        <v>96</v>
      </c>
      <c r="I55" s="247"/>
      <c r="J55" s="247"/>
      <c r="K55" s="243"/>
      <c r="L55" s="223">
        <v>4570</v>
      </c>
      <c r="M55" s="243"/>
      <c r="N55" s="243"/>
      <c r="O55" s="248">
        <f>fNs_pD[[#This Row],[Sale]]+fNs_pD[[#This Row],[Replacement]]+fNs_pD[[#This Row],[Brkg, Lkg, Exp]]</f>
        <v>4570</v>
      </c>
      <c r="P55" s="223">
        <v>8095</v>
      </c>
      <c r="Q55" s="249"/>
      <c r="R55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5" s="253">
        <v>1</v>
      </c>
      <c r="T55" s="189">
        <f>fNs_pD[[#This Row],[Factor (Months)]]*fNs_pD[[#This Row],[Total Issue]]-fNs_pD[[#This Row],[Closing Stock]]-fNs_pD[[#This Row],[Stock in Transit]]</f>
        <v>-3525</v>
      </c>
      <c r="U55" s="176">
        <v>1583</v>
      </c>
      <c r="V5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1583</v>
      </c>
      <c r="W55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-1.4490780141843971</v>
      </c>
      <c r="X55" s="254">
        <f>fNs_pD[[#This Row],[Proposed Forecast of Current Month]]</f>
        <v>1583</v>
      </c>
      <c r="Y55" s="252">
        <f>(fNs_pD[[#This Row],[Final Forecast Qty]]*fNs_pD[[#This Row],[Rate]])</f>
        <v>0</v>
      </c>
    </row>
    <row r="56" spans="1:25" s="194" customFormat="1" ht="12.75" customHeight="1" x14ac:dyDescent="0.2">
      <c r="A56" s="43" t="str">
        <f>CONCATENATE(fNs_pD[[#This Row],[Name of Product]],fNs_pD[[#This Row],[Pack]])</f>
        <v>CATAREX-T100</v>
      </c>
      <c r="B56" s="182" t="str">
        <f>CONCATENATE(fNs_pD[[#This Row],[Depot]],fNs_pD[[#This Row],[Name of Product]],fNs_pD[[#This Row],[Pack]])</f>
        <v>BNGLCATAREX-T100</v>
      </c>
      <c r="C56" s="65" t="s">
        <v>60</v>
      </c>
      <c r="D56" s="160" t="s">
        <v>67</v>
      </c>
      <c r="E56" s="28" t="s">
        <v>34</v>
      </c>
      <c r="F56" s="160" t="s">
        <v>63</v>
      </c>
      <c r="G56" s="29">
        <v>100</v>
      </c>
      <c r="H56" s="20">
        <v>96</v>
      </c>
      <c r="I56" s="30">
        <v>35.29</v>
      </c>
      <c r="J56" s="30">
        <v>4.87</v>
      </c>
      <c r="K56" s="110"/>
      <c r="L56" s="223">
        <v>0</v>
      </c>
      <c r="M56" s="65"/>
      <c r="N56" s="65"/>
      <c r="O56" s="65">
        <f>fNs_pD[[#This Row],[Sale]]+fNs_pD[[#This Row],[Replacement]]+fNs_pD[[#This Row],[Brkg, Lkg, Exp]]</f>
        <v>0</v>
      </c>
      <c r="P56" s="223">
        <v>2</v>
      </c>
      <c r="Q56" s="65"/>
      <c r="R5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6" s="132">
        <v>1</v>
      </c>
      <c r="T56" s="189">
        <f>fNs_pD[[#This Row],[Factor (Months)]]*fNs_pD[[#This Row],[Total Issue]]-fNs_pD[[#This Row],[Closing Stock]]-fNs_pD[[#This Row],[Stock in Transit]]</f>
        <v>-2</v>
      </c>
      <c r="U56" s="176">
        <v>365</v>
      </c>
      <c r="V5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365</v>
      </c>
      <c r="W5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-183.5</v>
      </c>
      <c r="X56" s="66">
        <f>fNs_pD[[#This Row],[Proposed Forecast of Current Month]]</f>
        <v>365</v>
      </c>
      <c r="Y56" s="66">
        <f>(fNs_pD[[#This Row],[Final Forecast Qty]]*fNs_pD[[#This Row],[Rate]])</f>
        <v>12880.85</v>
      </c>
    </row>
    <row r="57" spans="1:25" s="160" customFormat="1" x14ac:dyDescent="0.2">
      <c r="A57" s="43" t="str">
        <f>CONCATENATE(fNs_pD[[#This Row],[Name of Product]],fNs_pD[[#This Row],[Pack]])</f>
        <v>CITRO100</v>
      </c>
      <c r="B57" s="182" t="str">
        <f>CONCATENATE(fNs_pD[[#This Row],[Depot]],fNs_pD[[#This Row],[Name of Product]],fNs_pD[[#This Row],[Pack]])</f>
        <v>BNGLCITRO100</v>
      </c>
      <c r="C57" s="65" t="s">
        <v>60</v>
      </c>
      <c r="D57" s="160" t="s">
        <v>67</v>
      </c>
      <c r="E57" s="28" t="s">
        <v>35</v>
      </c>
      <c r="F57" s="158" t="s">
        <v>6</v>
      </c>
      <c r="G57" s="29">
        <v>100</v>
      </c>
      <c r="H57" s="20">
        <v>96</v>
      </c>
      <c r="I57" s="30">
        <v>33.65</v>
      </c>
      <c r="J57" s="30">
        <v>0</v>
      </c>
      <c r="K57" s="110"/>
      <c r="L57" s="223">
        <v>4210</v>
      </c>
      <c r="M57" s="65"/>
      <c r="N57" s="65"/>
      <c r="O57" s="65">
        <f>fNs_pD[[#This Row],[Sale]]+fNs_pD[[#This Row],[Replacement]]+fNs_pD[[#This Row],[Brkg, Lkg, Exp]]</f>
        <v>4210</v>
      </c>
      <c r="P57" s="223">
        <v>0</v>
      </c>
      <c r="Q57" s="38"/>
      <c r="R5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7" s="132">
        <v>1</v>
      </c>
      <c r="T57" s="189">
        <f>fNs_pD[[#This Row],[Factor (Months)]]*fNs_pD[[#This Row],[Total Issue]]-fNs_pD[[#This Row],[Closing Stock]]-fNs_pD[[#This Row],[Stock in Transit]]</f>
        <v>4210</v>
      </c>
      <c r="U57" s="176">
        <v>4945</v>
      </c>
      <c r="V5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4945</v>
      </c>
      <c r="W5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0.17458432304038005</v>
      </c>
      <c r="X57" s="66">
        <f>fNs_pD[[#This Row],[Proposed Forecast of Current Month]]</f>
        <v>4945</v>
      </c>
      <c r="Y57" s="66">
        <f>(fNs_pD[[#This Row],[Final Forecast Qty]]*fNs_pD[[#This Row],[Rate]])</f>
        <v>166399.25</v>
      </c>
    </row>
    <row r="58" spans="1:25" s="20" customFormat="1" ht="12.75" customHeight="1" x14ac:dyDescent="0.2">
      <c r="A58" s="43" t="str">
        <f>CONCATENATE(fNs_pD[[#This Row],[Name of Product]],fNs_pD[[#This Row],[Pack]])</f>
        <v>CITRO450</v>
      </c>
      <c r="B58" s="182" t="str">
        <f>CONCATENATE(fNs_pD[[#This Row],[Depot]],fNs_pD[[#This Row],[Name of Product]],fNs_pD[[#This Row],[Pack]])</f>
        <v>BNGLCITRO450</v>
      </c>
      <c r="C58" s="65" t="s">
        <v>60</v>
      </c>
      <c r="D58" s="163" t="s">
        <v>67</v>
      </c>
      <c r="E58" s="51"/>
      <c r="F58" s="275" t="s">
        <v>6</v>
      </c>
      <c r="G58" s="40">
        <v>450</v>
      </c>
      <c r="H58" s="39">
        <v>20</v>
      </c>
      <c r="I58" s="55"/>
      <c r="J58" s="55"/>
      <c r="K58" s="110"/>
      <c r="L58" s="223">
        <v>0</v>
      </c>
      <c r="M58" s="47"/>
      <c r="N58" s="47"/>
      <c r="O58" s="65">
        <f>fNs_pD[[#This Row],[Sale]]+fNs_pD[[#This Row],[Replacement]]+fNs_pD[[#This Row],[Brkg, Lkg, Exp]]</f>
        <v>0</v>
      </c>
      <c r="P58" s="223">
        <v>136</v>
      </c>
      <c r="Q58" s="47"/>
      <c r="R5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8" s="132">
        <v>1</v>
      </c>
      <c r="T58" s="189">
        <f>fNs_pD[[#This Row],[Factor (Months)]]*fNs_pD[[#This Row],[Total Issue]]-fNs_pD[[#This Row],[Closing Stock]]-fNs_pD[[#This Row],[Stock in Transit]]</f>
        <v>-136</v>
      </c>
      <c r="U58" s="176">
        <v>117</v>
      </c>
      <c r="V5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117</v>
      </c>
      <c r="W5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-1.8602941176470589</v>
      </c>
      <c r="X58" s="66">
        <f>fNs_pD[[#This Row],[Proposed Forecast of Current Month]]</f>
        <v>117</v>
      </c>
      <c r="Y58" s="57">
        <f>(fNs_pD[[#This Row],[Final Forecast Qty]]*fNs_pD[[#This Row],[Rate]])</f>
        <v>0</v>
      </c>
    </row>
    <row r="59" spans="1:25" s="20" customFormat="1" x14ac:dyDescent="0.2">
      <c r="A59" s="43" t="str">
        <f>CONCATENATE(fNs_pD[[#This Row],[Name of Product]],fNs_pD[[#This Row],[Pack]])</f>
        <v>DECOLIC DROPS10</v>
      </c>
      <c r="B59" s="182" t="str">
        <f>CONCATENATE(fNs_pD[[#This Row],[Depot]],fNs_pD[[#This Row],[Name of Product]],fNs_pD[[#This Row],[Pack]])</f>
        <v>BNGLDECOLIC DROPS10</v>
      </c>
      <c r="C59" s="65" t="s">
        <v>60</v>
      </c>
      <c r="D59" s="163" t="s">
        <v>67</v>
      </c>
      <c r="E59" s="63"/>
      <c r="F59" s="20" t="s">
        <v>79</v>
      </c>
      <c r="G59" s="2">
        <v>10</v>
      </c>
      <c r="H59" s="2">
        <v>100</v>
      </c>
      <c r="I59" s="208"/>
      <c r="J59" s="208"/>
      <c r="K59" s="65"/>
      <c r="L59" s="223">
        <v>0</v>
      </c>
      <c r="M59" s="22"/>
      <c r="N59" s="22"/>
      <c r="O59" s="65">
        <f>fNs_pD[[#This Row],[Sale]]+fNs_pD[[#This Row],[Replacement]]+fNs_pD[[#This Row],[Brkg, Lkg, Exp]]</f>
        <v>0</v>
      </c>
      <c r="P59" s="223">
        <v>0</v>
      </c>
      <c r="Q59" s="22"/>
      <c r="R59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9" s="132">
        <v>1</v>
      </c>
      <c r="T59" s="189">
        <f>fNs_pD[[#This Row],[Factor (Months)]]*fNs_pD[[#This Row],[Total Issue]]-fNs_pD[[#This Row],[Closing Stock]]-fNs_pD[[#This Row],[Stock in Transit]]</f>
        <v>0</v>
      </c>
      <c r="U59" s="176">
        <v>0</v>
      </c>
      <c r="V5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9" s="66">
        <f>fNs_pD[[#This Row],[Proposed Forecast of Current Month]]</f>
        <v>0</v>
      </c>
      <c r="Y59" s="209">
        <f>(fNs_pD[[#This Row],[Final Forecast Qty]]*fNs_pD[[#This Row],[Rate]])</f>
        <v>0</v>
      </c>
    </row>
    <row r="60" spans="1:25" s="20" customFormat="1" x14ac:dyDescent="0.2">
      <c r="A60" s="43" t="str">
        <f>CONCATENATE(fNs_pD[[#This Row],[Name of Product]],fNs_pD[[#This Row],[Pack]])</f>
        <v>GROW-LY200</v>
      </c>
      <c r="B60" s="182" t="str">
        <f>CONCATENATE(fNs_pD[[#This Row],[Depot]],fNs_pD[[#This Row],[Name of Product]],fNs_pD[[#This Row],[Pack]])</f>
        <v>BNGLGROW-LY200</v>
      </c>
      <c r="C60" s="65" t="s">
        <v>60</v>
      </c>
      <c r="D60" s="160" t="s">
        <v>67</v>
      </c>
      <c r="E60" s="28" t="s">
        <v>34</v>
      </c>
      <c r="F60" s="158" t="s">
        <v>55</v>
      </c>
      <c r="G60" s="29">
        <v>200</v>
      </c>
      <c r="H60" s="20">
        <v>50</v>
      </c>
      <c r="I60" s="30">
        <v>26.85</v>
      </c>
      <c r="J60" s="30">
        <v>0</v>
      </c>
      <c r="K60" s="110"/>
      <c r="L60" s="223">
        <v>8120</v>
      </c>
      <c r="M60" s="65"/>
      <c r="N60" s="65"/>
      <c r="O60" s="65">
        <f>fNs_pD[[#This Row],[Sale]]+fNs_pD[[#This Row],[Replacement]]+fNs_pD[[#This Row],[Brkg, Lkg, Exp]]</f>
        <v>8120</v>
      </c>
      <c r="P60" s="223">
        <v>3598</v>
      </c>
      <c r="Q60" s="65"/>
      <c r="R6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0" s="132">
        <v>1</v>
      </c>
      <c r="T60" s="189">
        <f>fNs_pD[[#This Row],[Factor (Months)]]*fNs_pD[[#This Row],[Total Issue]]-fNs_pD[[#This Row],[Closing Stock]]-fNs_pD[[#This Row],[Stock in Transit]]</f>
        <v>4522</v>
      </c>
      <c r="U60" s="176">
        <v>11203</v>
      </c>
      <c r="V6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11203</v>
      </c>
      <c r="W6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1.4774436090225564</v>
      </c>
      <c r="X60" s="66">
        <f>fNs_pD[[#This Row],[Proposed Forecast of Current Month]]</f>
        <v>11203</v>
      </c>
      <c r="Y60" s="66">
        <f>(fNs_pD[[#This Row],[Final Forecast Qty]]*fNs_pD[[#This Row],[Rate]])</f>
        <v>300800.55</v>
      </c>
    </row>
    <row r="61" spans="1:25" s="20" customFormat="1" ht="12.75" customHeight="1" x14ac:dyDescent="0.2">
      <c r="A61" s="43" t="str">
        <f>CONCATENATE(fNs_pD[[#This Row],[Name of Product]],fNs_pD[[#This Row],[Pack]])</f>
        <v>GROW-LY SF200</v>
      </c>
      <c r="B61" s="182" t="str">
        <f>CONCATENATE(fNs_pD[[#This Row],[Depot]],fNs_pD[[#This Row],[Name of Product]],fNs_pD[[#This Row],[Pack]])</f>
        <v>BNGLGROW-LY SF200</v>
      </c>
      <c r="C61" s="38" t="s">
        <v>60</v>
      </c>
      <c r="D61" s="160" t="s">
        <v>67</v>
      </c>
      <c r="E61" s="212"/>
      <c r="F61" s="160" t="s">
        <v>87</v>
      </c>
      <c r="G61" s="213">
        <v>200</v>
      </c>
      <c r="H61" s="158">
        <v>50</v>
      </c>
      <c r="I61" s="214"/>
      <c r="J61" s="214"/>
      <c r="K61" s="175"/>
      <c r="L61" s="223">
        <v>0</v>
      </c>
      <c r="M61" s="175"/>
      <c r="N61" s="175"/>
      <c r="O61" s="38">
        <f>fNs_pD[[#This Row],[Sale]]+fNs_pD[[#This Row],[Replacement]]+fNs_pD[[#This Row],[Brkg, Lkg, Exp]]</f>
        <v>0</v>
      </c>
      <c r="P61" s="223">
        <v>0</v>
      </c>
      <c r="Q61" s="175"/>
      <c r="R61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1" s="217">
        <v>1</v>
      </c>
      <c r="T61" s="189">
        <f>fNs_pD[[#This Row],[Factor (Months)]]*fNs_pD[[#This Row],[Total Issue]]-fNs_pD[[#This Row],[Closing Stock]]-fNs_pD[[#This Row],[Stock in Transit]]</f>
        <v>0</v>
      </c>
      <c r="U61" s="176">
        <v>0</v>
      </c>
      <c r="V6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1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1" s="216">
        <f>fNs_pD[[#This Row],[Proposed Forecast of Current Month]]</f>
        <v>0</v>
      </c>
      <c r="Y61" s="216">
        <f>(fNs_pD[[#This Row],[Final Forecast Qty]]*fNs_pD[[#This Row],[Rate]])</f>
        <v>0</v>
      </c>
    </row>
    <row r="62" spans="1:25" s="20" customFormat="1" ht="12.75" customHeight="1" x14ac:dyDescent="0.2">
      <c r="A62" s="43" t="str">
        <f>CONCATENATE(fNs_pD[[#This Row],[Name of Product]],fNs_pD[[#This Row],[Pack]])</f>
        <v>HELMOPAR10</v>
      </c>
      <c r="B62" s="182" t="str">
        <f>CONCATENATE(fNs_pD[[#This Row],[Depot]],fNs_pD[[#This Row],[Name of Product]],fNs_pD[[#This Row],[Pack]])</f>
        <v>BNGLHELMOPAR10</v>
      </c>
      <c r="C62" s="65" t="s">
        <v>60</v>
      </c>
      <c r="D62" s="160" t="s">
        <v>67</v>
      </c>
      <c r="E62" s="28" t="s">
        <v>34</v>
      </c>
      <c r="F62" s="262" t="s">
        <v>74</v>
      </c>
      <c r="G62" s="29">
        <v>10</v>
      </c>
      <c r="H62" s="20">
        <v>480</v>
      </c>
      <c r="I62" s="30">
        <v>23.7</v>
      </c>
      <c r="J62" s="30">
        <v>3.27</v>
      </c>
      <c r="K62" s="110"/>
      <c r="L62" s="223">
        <v>3517.5</v>
      </c>
      <c r="M62" s="65"/>
      <c r="N62" s="65"/>
      <c r="O62" s="65">
        <f>fNs_pD[[#This Row],[Sale]]+fNs_pD[[#This Row],[Replacement]]+fNs_pD[[#This Row],[Brkg, Lkg, Exp]]</f>
        <v>3517.5</v>
      </c>
      <c r="P62" s="223">
        <v>1909</v>
      </c>
      <c r="Q62" s="65"/>
      <c r="R6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2" s="132">
        <v>1</v>
      </c>
      <c r="T62" s="189">
        <f>fNs_pD[[#This Row],[Factor (Months)]]*fNs_pD[[#This Row],[Total Issue]]-fNs_pD[[#This Row],[Closing Stock]]-fNs_pD[[#This Row],[Stock in Transit]]</f>
        <v>1608.5</v>
      </c>
      <c r="U62" s="176">
        <v>1880</v>
      </c>
      <c r="V6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1880</v>
      </c>
      <c r="W6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0.16879079888094498</v>
      </c>
      <c r="X62" s="66">
        <f>fNs_pD[[#This Row],[Proposed Forecast of Current Month]]</f>
        <v>1880</v>
      </c>
      <c r="Y62" s="66">
        <f>(fNs_pD[[#This Row],[Final Forecast Qty]]*fNs_pD[[#This Row],[Rate]])</f>
        <v>44556</v>
      </c>
    </row>
    <row r="63" spans="1:25" s="20" customFormat="1" ht="12.75" customHeight="1" x14ac:dyDescent="0.2">
      <c r="A63" s="43" t="str">
        <f>CONCATENATE(fNs_pD[[#This Row],[Name of Product]],fNs_pD[[#This Row],[Pack]])</f>
        <v>HEPALINE100</v>
      </c>
      <c r="B63" s="182" t="str">
        <f>CONCATENATE(fNs_pD[[#This Row],[Depot]],fNs_pD[[#This Row],[Name of Product]],fNs_pD[[#This Row],[Pack]])</f>
        <v>BNGLHEPALINE100</v>
      </c>
      <c r="C63" s="65" t="s">
        <v>60</v>
      </c>
      <c r="D63" s="160" t="s">
        <v>67</v>
      </c>
      <c r="E63" s="28"/>
      <c r="F63" s="262" t="s">
        <v>7</v>
      </c>
      <c r="G63" s="29">
        <v>100</v>
      </c>
      <c r="H63" s="20">
        <v>96</v>
      </c>
      <c r="I63" s="30">
        <v>47.68</v>
      </c>
      <c r="J63" s="30">
        <v>0</v>
      </c>
      <c r="K63" s="110"/>
      <c r="L63" s="223">
        <v>0</v>
      </c>
      <c r="M63" s="65"/>
      <c r="N63" s="65"/>
      <c r="O63" s="65">
        <f>fNs_pD[[#This Row],[Sale]]+fNs_pD[[#This Row],[Replacement]]+fNs_pD[[#This Row],[Brkg, Lkg, Exp]]</f>
        <v>0</v>
      </c>
      <c r="P63" s="223">
        <v>0</v>
      </c>
      <c r="Q63" s="38"/>
      <c r="R6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3" s="132">
        <v>1</v>
      </c>
      <c r="T63" s="189">
        <f>fNs_pD[[#This Row],[Factor (Months)]]*fNs_pD[[#This Row],[Total Issue]]-fNs_pD[[#This Row],[Closing Stock]]-fNs_pD[[#This Row],[Stock in Transit]]</f>
        <v>0</v>
      </c>
      <c r="U63" s="176">
        <v>0</v>
      </c>
      <c r="V6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3" s="66">
        <f>fNs_pD[[#This Row],[Proposed Forecast of Current Month]]</f>
        <v>0</v>
      </c>
      <c r="Y63" s="66">
        <f>(fNs_pD[[#This Row],[Final Forecast Qty]]*fNs_pD[[#This Row],[Rate]])</f>
        <v>0</v>
      </c>
    </row>
    <row r="64" spans="1:25" s="20" customFormat="1" ht="12.75" customHeight="1" x14ac:dyDescent="0.2">
      <c r="A64" s="43" t="str">
        <f>CONCATENATE(fNs_pD[[#This Row],[Name of Product]],fNs_pD[[#This Row],[Pack]])</f>
        <v>HEPALINE200</v>
      </c>
      <c r="B64" s="182" t="str">
        <f>CONCATENATE(fNs_pD[[#This Row],[Depot]],fNs_pD[[#This Row],[Name of Product]],fNs_pD[[#This Row],[Pack]])</f>
        <v>BNGLHEPALINE200</v>
      </c>
      <c r="C64" s="65" t="s">
        <v>60</v>
      </c>
      <c r="D64" s="158" t="s">
        <v>67</v>
      </c>
      <c r="E64" s="46"/>
      <c r="F64" s="158" t="s">
        <v>7</v>
      </c>
      <c r="G64" s="69">
        <v>200</v>
      </c>
      <c r="H64" s="37">
        <v>30</v>
      </c>
      <c r="I64" s="61"/>
      <c r="J64" s="61"/>
      <c r="K64" s="110"/>
      <c r="L64" s="223">
        <v>0</v>
      </c>
      <c r="M64" s="60"/>
      <c r="N64" s="60"/>
      <c r="O64" s="65">
        <f>fNs_pD[[#This Row],[Sale]]+fNs_pD[[#This Row],[Replacement]]+fNs_pD[[#This Row],[Brkg, Lkg, Exp]]</f>
        <v>0</v>
      </c>
      <c r="P64" s="223">
        <v>0</v>
      </c>
      <c r="Q64" s="60"/>
      <c r="R6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4" s="132">
        <v>1</v>
      </c>
      <c r="T64" s="189">
        <f>fNs_pD[[#This Row],[Factor (Months)]]*fNs_pD[[#This Row],[Total Issue]]-fNs_pD[[#This Row],[Closing Stock]]-fNs_pD[[#This Row],[Stock in Transit]]</f>
        <v>0</v>
      </c>
      <c r="U64" s="176">
        <v>0</v>
      </c>
      <c r="V6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4" s="66">
        <f>fNs_pD[[#This Row],[Proposed Forecast of Current Month]]</f>
        <v>0</v>
      </c>
      <c r="Y64" s="62">
        <f>(fNs_pD[[#This Row],[Final Forecast Qty]]*fNs_pD[[#This Row],[Rate]])</f>
        <v>0</v>
      </c>
    </row>
    <row r="65" spans="1:25" s="20" customFormat="1" ht="12.75" customHeight="1" x14ac:dyDescent="0.2">
      <c r="A65" s="43" t="str">
        <f>CONCATENATE(fNs_pD[[#This Row],[Name of Product]],fNs_pD[[#This Row],[Pack]])</f>
        <v>LOK-AR60</v>
      </c>
      <c r="B65" s="182" t="str">
        <f>CONCATENATE(fNs_pD[[#This Row],[Depot]],fNs_pD[[#This Row],[Name of Product]],fNs_pD[[#This Row],[Pack]])</f>
        <v>BNGLLOK-AR60</v>
      </c>
      <c r="C65" s="65" t="s">
        <v>60</v>
      </c>
      <c r="D65" s="161" t="s">
        <v>67</v>
      </c>
      <c r="E65" s="117"/>
      <c r="F65" s="299" t="s">
        <v>78</v>
      </c>
      <c r="G65" s="123">
        <v>60</v>
      </c>
      <c r="H65" s="119">
        <v>216</v>
      </c>
      <c r="I65" s="127"/>
      <c r="J65" s="127"/>
      <c r="K65" s="111"/>
      <c r="L65" s="223">
        <v>1450</v>
      </c>
      <c r="M65" s="112"/>
      <c r="N65" s="112"/>
      <c r="O65" s="111">
        <f>fNs_pD[[#This Row],[Sale]]+fNs_pD[[#This Row],[Replacement]]+fNs_pD[[#This Row],[Brkg, Lkg, Exp]]</f>
        <v>1450</v>
      </c>
      <c r="P65" s="223">
        <v>1103</v>
      </c>
      <c r="Q65" s="112"/>
      <c r="R65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5" s="132">
        <v>1</v>
      </c>
      <c r="T65" s="189">
        <f>fNs_pD[[#This Row],[Factor (Months)]]*fNs_pD[[#This Row],[Total Issue]]-fNs_pD[[#This Row],[Closing Stock]]-fNs_pD[[#This Row],[Stock in Transit]]</f>
        <v>347</v>
      </c>
      <c r="U65" s="176">
        <v>523</v>
      </c>
      <c r="V6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523</v>
      </c>
      <c r="W65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0.50720461095100866</v>
      </c>
      <c r="X65" s="66">
        <f>fNs_pD[[#This Row],[Proposed Forecast of Current Month]]</f>
        <v>523</v>
      </c>
      <c r="Y65" s="134">
        <f>(fNs_pD[[#This Row],[Final Forecast Qty]]*fNs_pD[[#This Row],[Rate]])</f>
        <v>0</v>
      </c>
    </row>
    <row r="66" spans="1:25" s="20" customFormat="1" ht="12.75" customHeight="1" x14ac:dyDescent="0.2">
      <c r="A66" s="43" t="str">
        <f>CONCATENATE(fNs_pD[[#This Row],[Name of Product]],fNs_pD[[#This Row],[Pack]])</f>
        <v>MANDL'S PAINT25</v>
      </c>
      <c r="B66" s="182" t="str">
        <f>CONCATENATE(fNs_pD[[#This Row],[Depot]],fNs_pD[[#This Row],[Name of Product]],fNs_pD[[#This Row],[Pack]])</f>
        <v>BNGLMANDL'S PAINT25</v>
      </c>
      <c r="C66" s="65" t="s">
        <v>60</v>
      </c>
      <c r="D66" s="161" t="s">
        <v>67</v>
      </c>
      <c r="E66" s="101"/>
      <c r="F66" s="86" t="s">
        <v>8</v>
      </c>
      <c r="G66" s="96">
        <v>25</v>
      </c>
      <c r="H66" s="95">
        <v>180</v>
      </c>
      <c r="I66" s="97"/>
      <c r="J66" s="97"/>
      <c r="K66" s="110"/>
      <c r="L66" s="223">
        <v>0</v>
      </c>
      <c r="M66" s="93"/>
      <c r="N66" s="93"/>
      <c r="O66" s="65">
        <f>fNs_pD[[#This Row],[Sale]]+fNs_pD[[#This Row],[Replacement]]+fNs_pD[[#This Row],[Brkg, Lkg, Exp]]</f>
        <v>0</v>
      </c>
      <c r="P66" s="223">
        <v>0</v>
      </c>
      <c r="Q66" s="93"/>
      <c r="R6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6" s="132">
        <v>1</v>
      </c>
      <c r="T66" s="189">
        <f>fNs_pD[[#This Row],[Factor (Months)]]*fNs_pD[[#This Row],[Total Issue]]-fNs_pD[[#This Row],[Closing Stock]]-fNs_pD[[#This Row],[Stock in Transit]]</f>
        <v>0</v>
      </c>
      <c r="U66" s="176">
        <v>0</v>
      </c>
      <c r="V6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6" s="66">
        <f>fNs_pD[[#This Row],[Proposed Forecast of Current Month]]</f>
        <v>0</v>
      </c>
      <c r="Y66" s="98">
        <f>(fNs_pD[[#This Row],[Final Forecast Qty]]*fNs_pD[[#This Row],[Rate]])</f>
        <v>0</v>
      </c>
    </row>
    <row r="67" spans="1:25" s="20" customFormat="1" ht="12.75" customHeight="1" x14ac:dyDescent="0.2">
      <c r="A67" s="43" t="str">
        <f>CONCATENATE(fNs_pD[[#This Row],[Name of Product]],fNs_pD[[#This Row],[Pack]])</f>
        <v>MAVESAR OT 100</v>
      </c>
      <c r="B67" s="182" t="str">
        <f>CONCATENATE(fNs_pD[[#This Row],[Depot]],fNs_pD[[#This Row],[Name of Product]],fNs_pD[[#This Row],[Pack]])</f>
        <v>BNGLMAVESAR OT 100</v>
      </c>
      <c r="C67" s="65" t="s">
        <v>60</v>
      </c>
      <c r="D67" s="160" t="s">
        <v>67</v>
      </c>
      <c r="E67" s="28" t="s">
        <v>34</v>
      </c>
      <c r="F67" s="102" t="s">
        <v>75</v>
      </c>
      <c r="G67" s="29">
        <v>100</v>
      </c>
      <c r="H67" s="20">
        <v>100</v>
      </c>
      <c r="I67" s="30">
        <v>26.14</v>
      </c>
      <c r="J67" s="30">
        <v>0</v>
      </c>
      <c r="K67" s="110"/>
      <c r="L67" s="223">
        <v>0</v>
      </c>
      <c r="M67" s="65"/>
      <c r="N67" s="65"/>
      <c r="O67" s="65">
        <f>fNs_pD[[#This Row],[Sale]]+fNs_pD[[#This Row],[Replacement]]+fNs_pD[[#This Row],[Brkg, Lkg, Exp]]</f>
        <v>0</v>
      </c>
      <c r="P67" s="223">
        <v>0</v>
      </c>
      <c r="Q67" s="65"/>
      <c r="R6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7" s="132">
        <v>1</v>
      </c>
      <c r="T67" s="189">
        <f>fNs_pD[[#This Row],[Factor (Months)]]*fNs_pD[[#This Row],[Total Issue]]-fNs_pD[[#This Row],[Closing Stock]]-fNs_pD[[#This Row],[Stock in Transit]]</f>
        <v>0</v>
      </c>
      <c r="U67" s="176">
        <v>0</v>
      </c>
      <c r="V6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7" s="66">
        <f>fNs_pD[[#This Row],[Proposed Forecast of Current Month]]</f>
        <v>0</v>
      </c>
      <c r="Y67" s="66">
        <f>(fNs_pD[[#This Row],[Final Forecast Qty]]*fNs_pD[[#This Row],[Rate]])</f>
        <v>0</v>
      </c>
    </row>
    <row r="68" spans="1:25" s="20" customFormat="1" x14ac:dyDescent="0.2">
      <c r="A68" s="43" t="str">
        <f>CONCATENATE(fNs_pD[[#This Row],[Name of Product]],fNs_pD[[#This Row],[Pack]])</f>
        <v>MENDINE-PV50</v>
      </c>
      <c r="B68" s="182" t="str">
        <f>CONCATENATE(fNs_pD[[#This Row],[Depot]],fNs_pD[[#This Row],[Name of Product]],fNs_pD[[#This Row],[Pack]])</f>
        <v>BNGLMENDINE-PV50</v>
      </c>
      <c r="C68" s="65" t="s">
        <v>60</v>
      </c>
      <c r="D68" s="160" t="s">
        <v>67</v>
      </c>
      <c r="E68" s="28"/>
      <c r="F68" s="160" t="s">
        <v>9</v>
      </c>
      <c r="G68" s="29">
        <v>50</v>
      </c>
      <c r="H68" s="20">
        <v>96</v>
      </c>
      <c r="I68" s="30">
        <v>38.72</v>
      </c>
      <c r="J68" s="30">
        <v>0</v>
      </c>
      <c r="K68" s="110"/>
      <c r="L68" s="223">
        <v>0</v>
      </c>
      <c r="M68" s="65"/>
      <c r="N68" s="65"/>
      <c r="O68" s="65">
        <f>fNs_pD[[#This Row],[Sale]]+fNs_pD[[#This Row],[Replacement]]+fNs_pD[[#This Row],[Brkg, Lkg, Exp]]</f>
        <v>0</v>
      </c>
      <c r="P68" s="223">
        <v>0</v>
      </c>
      <c r="Q68" s="65"/>
      <c r="R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8" s="132">
        <v>1</v>
      </c>
      <c r="T68" s="189">
        <f>fNs_pD[[#This Row],[Factor (Months)]]*fNs_pD[[#This Row],[Total Issue]]-fNs_pD[[#This Row],[Closing Stock]]-fNs_pD[[#This Row],[Stock in Transit]]</f>
        <v>0</v>
      </c>
      <c r="U68" s="176">
        <v>0</v>
      </c>
      <c r="V6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8" s="66">
        <f>fNs_pD[[#This Row],[Proposed Forecast of Current Month]]</f>
        <v>0</v>
      </c>
      <c r="Y68" s="66">
        <f>(fNs_pD[[#This Row],[Final Forecast Qty]]*fNs_pD[[#This Row],[Rate]])</f>
        <v>0</v>
      </c>
    </row>
    <row r="69" spans="1:25" s="20" customFormat="1" x14ac:dyDescent="0.2">
      <c r="A69" s="43" t="str">
        <f>CONCATENATE(fNs_pD[[#This Row],[Name of Product]],fNs_pD[[#This Row],[Pack]])</f>
        <v>MENDINE-PV100</v>
      </c>
      <c r="B69" s="182" t="str">
        <f>CONCATENATE(fNs_pD[[#This Row],[Depot]],fNs_pD[[#This Row],[Name of Product]],fNs_pD[[#This Row],[Pack]])</f>
        <v>BNGLMENDINE-PV100</v>
      </c>
      <c r="C69" s="65" t="s">
        <v>60</v>
      </c>
      <c r="D69" s="160" t="s">
        <v>67</v>
      </c>
      <c r="E69" s="28"/>
      <c r="F69" s="160" t="s">
        <v>9</v>
      </c>
      <c r="G69" s="29">
        <v>100</v>
      </c>
      <c r="H69" s="20">
        <v>96</v>
      </c>
      <c r="I69" s="30">
        <v>14.84</v>
      </c>
      <c r="J69" s="30">
        <v>1.35</v>
      </c>
      <c r="K69" s="110"/>
      <c r="L69" s="223">
        <v>0</v>
      </c>
      <c r="M69" s="65"/>
      <c r="N69" s="65"/>
      <c r="O69" s="65">
        <f>fNs_pD[[#This Row],[Sale]]+fNs_pD[[#This Row],[Replacement]]+fNs_pD[[#This Row],[Brkg, Lkg, Exp]]</f>
        <v>0</v>
      </c>
      <c r="P69" s="223">
        <v>0</v>
      </c>
      <c r="Q69" s="65"/>
      <c r="R6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9" s="132">
        <v>1</v>
      </c>
      <c r="T69" s="189">
        <f>fNs_pD[[#This Row],[Factor (Months)]]*fNs_pD[[#This Row],[Total Issue]]-fNs_pD[[#This Row],[Closing Stock]]-fNs_pD[[#This Row],[Stock in Transit]]</f>
        <v>0</v>
      </c>
      <c r="U69" s="176">
        <v>0</v>
      </c>
      <c r="V6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9" s="66">
        <f>fNs_pD[[#This Row],[Proposed Forecast of Current Month]]</f>
        <v>0</v>
      </c>
      <c r="Y69" s="66">
        <f>(fNs_pD[[#This Row],[Final Forecast Qty]]*fNs_pD[[#This Row],[Rate]])</f>
        <v>0</v>
      </c>
    </row>
    <row r="70" spans="1:25" s="20" customFormat="1" x14ac:dyDescent="0.2">
      <c r="A70" s="43" t="str">
        <f>CONCATENATE(fNs_pD[[#This Row],[Name of Product]],fNs_pD[[#This Row],[Pack]])</f>
        <v>MENDOLIVER100</v>
      </c>
      <c r="B70" s="182" t="str">
        <f>CONCATENATE(fNs_pD[[#This Row],[Depot]],fNs_pD[[#This Row],[Name of Product]],fNs_pD[[#This Row],[Pack]])</f>
        <v>BNGLMENDOLIVER100</v>
      </c>
      <c r="C70" s="65" t="s">
        <v>60</v>
      </c>
      <c r="D70" s="161" t="s">
        <v>67</v>
      </c>
      <c r="E70" s="46"/>
      <c r="F70" s="168" t="s">
        <v>10</v>
      </c>
      <c r="G70" s="10">
        <v>100</v>
      </c>
      <c r="H70" s="10">
        <v>96</v>
      </c>
      <c r="I70" s="103"/>
      <c r="J70" s="103"/>
      <c r="K70" s="110"/>
      <c r="L70" s="223">
        <v>0</v>
      </c>
      <c r="M70" s="35"/>
      <c r="N70" s="35"/>
      <c r="O70" s="65">
        <f>fNs_pD[[#This Row],[Sale]]+fNs_pD[[#This Row],[Replacement]]+fNs_pD[[#This Row],[Brkg, Lkg, Exp]]</f>
        <v>0</v>
      </c>
      <c r="P70" s="223">
        <v>0</v>
      </c>
      <c r="Q70" s="35"/>
      <c r="R7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0" s="132">
        <v>1</v>
      </c>
      <c r="T70" s="189">
        <f>fNs_pD[[#This Row],[Factor (Months)]]*fNs_pD[[#This Row],[Total Issue]]-fNs_pD[[#This Row],[Closing Stock]]-fNs_pD[[#This Row],[Stock in Transit]]</f>
        <v>0</v>
      </c>
      <c r="U70" s="176">
        <v>0</v>
      </c>
      <c r="V7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0" s="66">
        <f>fNs_pD[[#This Row],[Proposed Forecast of Current Month]]</f>
        <v>0</v>
      </c>
      <c r="Y70" s="104">
        <f>(fNs_pD[[#This Row],[Final Forecast Qty]]*fNs_pD[[#This Row],[Rate]])</f>
        <v>0</v>
      </c>
    </row>
    <row r="71" spans="1:25" s="20" customFormat="1" x14ac:dyDescent="0.2">
      <c r="A71" s="43" t="str">
        <f>CONCATENATE(fNs_pD[[#This Row],[Name of Product]],fNs_pD[[#This Row],[Pack]])</f>
        <v>MENDOLIVER200</v>
      </c>
      <c r="B71" s="182" t="str">
        <f>CONCATENATE(fNs_pD[[#This Row],[Depot]],fNs_pD[[#This Row],[Name of Product]],fNs_pD[[#This Row],[Pack]])</f>
        <v>BNGLMENDOLIVER200</v>
      </c>
      <c r="C71" s="65" t="s">
        <v>60</v>
      </c>
      <c r="D71" s="160" t="s">
        <v>67</v>
      </c>
      <c r="E71" s="28"/>
      <c r="F71" s="160" t="s">
        <v>10</v>
      </c>
      <c r="G71" s="29">
        <v>200</v>
      </c>
      <c r="H71" s="20">
        <v>30</v>
      </c>
      <c r="I71" s="30">
        <v>33.380000000000003</v>
      </c>
      <c r="J71" s="30">
        <v>0</v>
      </c>
      <c r="K71" s="110"/>
      <c r="L71" s="223">
        <v>0</v>
      </c>
      <c r="M71" s="65"/>
      <c r="N71" s="65"/>
      <c r="O71" s="65">
        <f>fNs_pD[[#This Row],[Sale]]+fNs_pD[[#This Row],[Replacement]]+fNs_pD[[#This Row],[Brkg, Lkg, Exp]]</f>
        <v>0</v>
      </c>
      <c r="P71" s="223">
        <v>0</v>
      </c>
      <c r="Q71" s="65"/>
      <c r="R7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1" s="132">
        <v>1</v>
      </c>
      <c r="T71" s="189">
        <f>fNs_pD[[#This Row],[Factor (Months)]]*fNs_pD[[#This Row],[Total Issue]]-fNs_pD[[#This Row],[Closing Stock]]-fNs_pD[[#This Row],[Stock in Transit]]</f>
        <v>0</v>
      </c>
      <c r="U71" s="176">
        <v>0</v>
      </c>
      <c r="V7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1" s="66">
        <f>fNs_pD[[#This Row],[Proposed Forecast of Current Month]]</f>
        <v>0</v>
      </c>
      <c r="Y71" s="66">
        <f>(fNs_pD[[#This Row],[Final Forecast Qty]]*fNs_pD[[#This Row],[Rate]])</f>
        <v>0</v>
      </c>
    </row>
    <row r="72" spans="1:25" s="20" customFormat="1" x14ac:dyDescent="0.2">
      <c r="A72" s="43" t="str">
        <f>CONCATENATE(fNs_pD[[#This Row],[Name of Product]],fNs_pD[[#This Row],[Pack]])</f>
        <v>MENDOLIVER450</v>
      </c>
      <c r="B72" s="182" t="str">
        <f>CONCATENATE(fNs_pD[[#This Row],[Depot]],fNs_pD[[#This Row],[Name of Product]],fNs_pD[[#This Row],[Pack]])</f>
        <v>BNGLMENDOLIVER450</v>
      </c>
      <c r="C72" s="65" t="s">
        <v>60</v>
      </c>
      <c r="D72" s="160" t="s">
        <v>67</v>
      </c>
      <c r="E72" s="28"/>
      <c r="F72" s="196" t="s">
        <v>10</v>
      </c>
      <c r="G72" s="87">
        <v>450</v>
      </c>
      <c r="H72" s="20">
        <v>20</v>
      </c>
      <c r="I72" s="30">
        <v>59.6</v>
      </c>
      <c r="J72" s="30">
        <v>0</v>
      </c>
      <c r="K72" s="110"/>
      <c r="L72" s="223">
        <v>0</v>
      </c>
      <c r="M72" s="65"/>
      <c r="N72" s="65"/>
      <c r="O72" s="65">
        <f>fNs_pD[[#This Row],[Sale]]+fNs_pD[[#This Row],[Replacement]]+fNs_pD[[#This Row],[Brkg, Lkg, Exp]]</f>
        <v>0</v>
      </c>
      <c r="P72" s="223">
        <v>0</v>
      </c>
      <c r="Q72" s="65"/>
      <c r="R7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2" s="132">
        <v>1</v>
      </c>
      <c r="T72" s="189">
        <f>fNs_pD[[#This Row],[Factor (Months)]]*fNs_pD[[#This Row],[Total Issue]]-fNs_pD[[#This Row],[Closing Stock]]-fNs_pD[[#This Row],[Stock in Transit]]</f>
        <v>0</v>
      </c>
      <c r="U72" s="176">
        <v>0</v>
      </c>
      <c r="V7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2" s="66">
        <f>fNs_pD[[#This Row],[Proposed Forecast of Current Month]]</f>
        <v>0</v>
      </c>
      <c r="Y72" s="66">
        <f>(fNs_pD[[#This Row],[Final Forecast Qty]]*fNs_pD[[#This Row],[Rate]])</f>
        <v>0</v>
      </c>
    </row>
    <row r="73" spans="1:25" s="20" customFormat="1" x14ac:dyDescent="0.2">
      <c r="A73" s="43" t="str">
        <f>CONCATENATE(fNs_pD[[#This Row],[Name of Product]],fNs_pD[[#This Row],[Pack]])</f>
        <v>PAINTEX6</v>
      </c>
      <c r="B73" s="182" t="str">
        <f>CONCATENATE(fNs_pD[[#This Row],[Depot]],fNs_pD[[#This Row],[Name of Product]],fNs_pD[[#This Row],[Pack]])</f>
        <v>BNGLPAINTEX6</v>
      </c>
      <c r="C73" s="65" t="s">
        <v>60</v>
      </c>
      <c r="D73" s="160" t="s">
        <v>67</v>
      </c>
      <c r="E73" s="28" t="s">
        <v>33</v>
      </c>
      <c r="F73" s="196" t="s">
        <v>11</v>
      </c>
      <c r="G73" s="87">
        <v>6</v>
      </c>
      <c r="H73" s="20">
        <v>576</v>
      </c>
      <c r="I73" s="30">
        <v>42.1</v>
      </c>
      <c r="J73" s="30">
        <v>0</v>
      </c>
      <c r="K73" s="110"/>
      <c r="L73" s="223">
        <v>9450</v>
      </c>
      <c r="M73" s="65"/>
      <c r="N73" s="65"/>
      <c r="O73" s="65">
        <f>fNs_pD[[#This Row],[Sale]]+fNs_pD[[#This Row],[Replacement]]+fNs_pD[[#This Row],[Brkg, Lkg, Exp]]</f>
        <v>9450</v>
      </c>
      <c r="P73" s="223">
        <v>17922.333333333328</v>
      </c>
      <c r="Q73" s="38"/>
      <c r="R7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3" s="132">
        <v>1</v>
      </c>
      <c r="T73" s="189">
        <f>fNs_pD[[#This Row],[Factor (Months)]]*fNs_pD[[#This Row],[Total Issue]]-fNs_pD[[#This Row],[Closing Stock]]-fNs_pD[[#This Row],[Stock in Transit]]</f>
        <v>-8472.3333333333285</v>
      </c>
      <c r="U73" s="176">
        <v>10020</v>
      </c>
      <c r="V7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10020</v>
      </c>
      <c r="W7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-2.1826730141244055</v>
      </c>
      <c r="X73" s="66">
        <f>fNs_pD[[#This Row],[Proposed Forecast of Current Month]]</f>
        <v>10020</v>
      </c>
      <c r="Y73" s="66">
        <f>(fNs_pD[[#This Row],[Final Forecast Qty]]*fNs_pD[[#This Row],[Rate]])</f>
        <v>421842</v>
      </c>
    </row>
    <row r="74" spans="1:25" s="20" customFormat="1" x14ac:dyDescent="0.2">
      <c r="A74" s="43" t="str">
        <f>CONCATENATE(fNs_pD[[#This Row],[Name of Product]],fNs_pD[[#This Row],[Pack]])</f>
        <v>SPIRIT OF ETHER100</v>
      </c>
      <c r="B74" s="182" t="str">
        <f>CONCATENATE(fNs_pD[[#This Row],[Depot]],fNs_pD[[#This Row],[Name of Product]],fNs_pD[[#This Row],[Pack]])</f>
        <v>BNGLSPIRIT OF ETHER100</v>
      </c>
      <c r="C74" s="65" t="s">
        <v>60</v>
      </c>
      <c r="D74" s="158" t="s">
        <v>67</v>
      </c>
      <c r="E74" s="46"/>
      <c r="F74" s="170" t="s">
        <v>12</v>
      </c>
      <c r="G74" s="54">
        <v>100</v>
      </c>
      <c r="H74" s="50">
        <v>96</v>
      </c>
      <c r="I74" s="61"/>
      <c r="J74" s="61"/>
      <c r="K74" s="110"/>
      <c r="L74" s="223">
        <v>50</v>
      </c>
      <c r="M74" s="60"/>
      <c r="N74" s="60"/>
      <c r="O74" s="65">
        <f>fNs_pD[[#This Row],[Sale]]+fNs_pD[[#This Row],[Replacement]]+fNs_pD[[#This Row],[Brkg, Lkg, Exp]]</f>
        <v>50</v>
      </c>
      <c r="P74" s="223">
        <v>1544.5503538377789</v>
      </c>
      <c r="Q74" s="60"/>
      <c r="R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4" s="132">
        <v>1</v>
      </c>
      <c r="T74" s="189">
        <f>fNs_pD[[#This Row],[Factor (Months)]]*fNs_pD[[#This Row],[Total Issue]]-fNs_pD[[#This Row],[Closing Stock]]-fNs_pD[[#This Row],[Stock in Transit]]</f>
        <v>-1494.5503538377789</v>
      </c>
      <c r="U74" s="176">
        <v>614</v>
      </c>
      <c r="V7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614</v>
      </c>
      <c r="W7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-1.4108259038735904</v>
      </c>
      <c r="X74" s="66">
        <f>fNs_pD[[#This Row],[Proposed Forecast of Current Month]]</f>
        <v>614</v>
      </c>
      <c r="Y74" s="62">
        <f>(fNs_pD[[#This Row],[Final Forecast Qty]]*fNs_pD[[#This Row],[Rate]])</f>
        <v>0</v>
      </c>
    </row>
    <row r="75" spans="1:25" s="20" customFormat="1" x14ac:dyDescent="0.2">
      <c r="A75" s="43" t="str">
        <f>CONCATENATE(fNs_pD[[#This Row],[Name of Product]],fNs_pD[[#This Row],[Pack]])</f>
        <v>SPIRIT OF ETHER450</v>
      </c>
      <c r="B75" s="182" t="str">
        <f>CONCATENATE(fNs_pD[[#This Row],[Depot]],fNs_pD[[#This Row],[Name of Product]],fNs_pD[[#This Row],[Pack]])</f>
        <v>BNGLSPIRIT OF ETHER450</v>
      </c>
      <c r="C75" s="65" t="s">
        <v>60</v>
      </c>
      <c r="D75" s="158" t="s">
        <v>67</v>
      </c>
      <c r="E75" s="46"/>
      <c r="F75" s="160" t="s">
        <v>12</v>
      </c>
      <c r="G75" s="283">
        <v>450</v>
      </c>
      <c r="H75" s="37">
        <v>20</v>
      </c>
      <c r="I75" s="61"/>
      <c r="J75" s="61"/>
      <c r="K75" s="110"/>
      <c r="L75" s="223">
        <v>200</v>
      </c>
      <c r="M75" s="60"/>
      <c r="N75" s="60"/>
      <c r="O75" s="65">
        <f>fNs_pD[[#This Row],[Sale]]+fNs_pD[[#This Row],[Replacement]]+fNs_pD[[#This Row],[Brkg, Lkg, Exp]]</f>
        <v>200</v>
      </c>
      <c r="P75" s="223">
        <v>301.54436581382686</v>
      </c>
      <c r="Q75" s="60"/>
      <c r="R7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5" s="132">
        <v>1</v>
      </c>
      <c r="T75" s="189">
        <f>fNs_pD[[#This Row],[Factor (Months)]]*fNs_pD[[#This Row],[Total Issue]]-fNs_pD[[#This Row],[Closing Stock]]-fNs_pD[[#This Row],[Stock in Transit]]</f>
        <v>-101.54436581382686</v>
      </c>
      <c r="U75" s="176">
        <v>408</v>
      </c>
      <c r="V7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408</v>
      </c>
      <c r="W7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-5.0179481818620451</v>
      </c>
      <c r="X75" s="66">
        <f>fNs_pD[[#This Row],[Proposed Forecast of Current Month]]</f>
        <v>408</v>
      </c>
      <c r="Y75" s="62">
        <f>(fNs_pD[[#This Row],[Final Forecast Qty]]*fNs_pD[[#This Row],[Rate]])</f>
        <v>0</v>
      </c>
    </row>
    <row r="76" spans="1:25" s="20" customFormat="1" x14ac:dyDescent="0.2">
      <c r="A76" s="43" t="str">
        <f>CONCATENATE(fNs_pD[[#This Row],[Name of Product]],fNs_pD[[#This Row],[Pack]])</f>
        <v>AMIRID -O (SUSPENSION)30</v>
      </c>
      <c r="B76" s="182" t="str">
        <f>CONCATENATE(fNs_pD[[#This Row],[Depot]],fNs_pD[[#This Row],[Name of Product]],fNs_pD[[#This Row],[Pack]])</f>
        <v>CTCKAMIRID -O (SUSPENSION)30</v>
      </c>
      <c r="C76" s="182"/>
      <c r="D76" s="160" t="s">
        <v>54</v>
      </c>
      <c r="E76" s="28" t="s">
        <v>34</v>
      </c>
      <c r="F76" s="183" t="s">
        <v>82</v>
      </c>
      <c r="G76" s="185">
        <v>30</v>
      </c>
      <c r="H76" s="186"/>
      <c r="I76" s="187"/>
      <c r="J76" s="187"/>
      <c r="K76" s="182"/>
      <c r="L76" s="223">
        <v>0</v>
      </c>
      <c r="M76" s="182"/>
      <c r="N76" s="182"/>
      <c r="O76" s="182">
        <f>fNs_pD[[#This Row],[Sale]]+fNs_pD[[#This Row],[Replacement]]+fNs_pD[[#This Row],[Brkg, Lkg, Exp]]</f>
        <v>0</v>
      </c>
      <c r="P76" s="223">
        <v>0</v>
      </c>
      <c r="Q76" s="182"/>
      <c r="R76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6" s="67">
        <v>1.5</v>
      </c>
      <c r="T76" s="189">
        <f>fNs_pD[[#This Row],[Factor (Months)]]*fNs_pD[[#This Row],[Total Issue]]-fNs_pD[[#This Row],[Closing Stock]]-fNs_pD[[#This Row],[Stock in Transit]]</f>
        <v>0</v>
      </c>
      <c r="U76" s="176">
        <v>0</v>
      </c>
      <c r="V7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6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6" s="190">
        <f>fNs_pD[[#This Row],[Proposed Forecast of Current Month]]</f>
        <v>0</v>
      </c>
      <c r="Y76" s="190">
        <f>(fNs_pD[[#This Row],[Final Forecast Qty]]*fNs_pD[[#This Row],[Rate]])</f>
        <v>0</v>
      </c>
    </row>
    <row r="77" spans="1:25" s="20" customFormat="1" x14ac:dyDescent="0.2">
      <c r="A77" s="43" t="str">
        <f>CONCATENATE(fNs_pD[[#This Row],[Name of Product]],fNs_pD[[#This Row],[Pack]])</f>
        <v>ASTRINZYME PLUS200</v>
      </c>
      <c r="B77" s="182" t="str">
        <f>CONCATENATE(fNs_pD[[#This Row],[Depot]],fNs_pD[[#This Row],[Name of Product]],fNs_pD[[#This Row],[Pack]])</f>
        <v>CTCKASTRINZYME PLUS200</v>
      </c>
      <c r="C77" s="65" t="s">
        <v>60</v>
      </c>
      <c r="D77" s="160" t="s">
        <v>54</v>
      </c>
      <c r="E77" s="28" t="s">
        <v>34</v>
      </c>
      <c r="F77" s="158" t="s">
        <v>68</v>
      </c>
      <c r="G77" s="40">
        <v>200</v>
      </c>
      <c r="H77" s="39">
        <v>30</v>
      </c>
      <c r="I77" s="41">
        <v>49.5</v>
      </c>
      <c r="J77" s="41">
        <v>0</v>
      </c>
      <c r="K77" s="110"/>
      <c r="L77" s="223">
        <v>0</v>
      </c>
      <c r="M77" s="43"/>
      <c r="N77" s="43"/>
      <c r="O77" s="65">
        <f>fNs_pD[[#This Row],[Sale]]+fNs_pD[[#This Row],[Replacement]]+fNs_pD[[#This Row],[Brkg, Lkg, Exp]]</f>
        <v>0</v>
      </c>
      <c r="P77" s="223">
        <v>0</v>
      </c>
      <c r="Q77" s="43"/>
      <c r="R7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7" s="67">
        <v>1.5</v>
      </c>
      <c r="T77" s="189">
        <f>fNs_pD[[#This Row],[Factor (Months)]]*fNs_pD[[#This Row],[Total Issue]]-fNs_pD[[#This Row],[Closing Stock]]-fNs_pD[[#This Row],[Stock in Transit]]</f>
        <v>0</v>
      </c>
      <c r="U77" s="176">
        <v>0</v>
      </c>
      <c r="V7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7" s="66">
        <f>fNs_pD[[#This Row],[Proposed Forecast of Current Month]]</f>
        <v>0</v>
      </c>
      <c r="Y77" s="44">
        <f>(fNs_pD[[#This Row],[Final Forecast Qty]]*fNs_pD[[#This Row],[Rate]])</f>
        <v>0</v>
      </c>
    </row>
    <row r="78" spans="1:25" s="20" customFormat="1" x14ac:dyDescent="0.2">
      <c r="A78" s="43" t="str">
        <f>CONCATENATE(fNs_pD[[#This Row],[Name of Product]],fNs_pD[[#This Row],[Pack]])</f>
        <v>BACILOL30</v>
      </c>
      <c r="B78" s="182" t="str">
        <f>CONCATENATE(fNs_pD[[#This Row],[Depot]],fNs_pD[[#This Row],[Name of Product]],fNs_pD[[#This Row],[Pack]])</f>
        <v>CTCKBACILOL30</v>
      </c>
      <c r="C78" s="65" t="s">
        <v>60</v>
      </c>
      <c r="D78" s="161" t="s">
        <v>54</v>
      </c>
      <c r="E78" s="77"/>
      <c r="F78" s="165" t="s">
        <v>3</v>
      </c>
      <c r="G78" s="91">
        <v>30</v>
      </c>
      <c r="H78" s="90">
        <v>192</v>
      </c>
      <c r="I78" s="92"/>
      <c r="J78" s="92"/>
      <c r="K78" s="110"/>
      <c r="L78" s="223">
        <v>0</v>
      </c>
      <c r="M78" s="89"/>
      <c r="N78" s="89"/>
      <c r="O78" s="65">
        <f>fNs_pD[[#This Row],[Sale]]+fNs_pD[[#This Row],[Replacement]]+fNs_pD[[#This Row],[Brkg, Lkg, Exp]]</f>
        <v>0</v>
      </c>
      <c r="P78" s="223">
        <v>0</v>
      </c>
      <c r="Q78" s="89"/>
      <c r="R7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8" s="67">
        <v>1.5</v>
      </c>
      <c r="T78" s="189">
        <f>fNs_pD[[#This Row],[Factor (Months)]]*fNs_pD[[#This Row],[Total Issue]]-fNs_pD[[#This Row],[Closing Stock]]-fNs_pD[[#This Row],[Stock in Transit]]</f>
        <v>0</v>
      </c>
      <c r="U78" s="176">
        <v>0</v>
      </c>
      <c r="V7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8" s="66">
        <f>fNs_pD[[#This Row],[Proposed Forecast of Current Month]]</f>
        <v>0</v>
      </c>
      <c r="Y78" s="94">
        <f>(fNs_pD[[#This Row],[Final Forecast Qty]]*fNs_pD[[#This Row],[Rate]])</f>
        <v>0</v>
      </c>
    </row>
    <row r="79" spans="1:25" s="20" customFormat="1" x14ac:dyDescent="0.2">
      <c r="A79" s="43" t="str">
        <f>CONCATENATE(fNs_pD[[#This Row],[Name of Product]],fNs_pD[[#This Row],[Pack]])</f>
        <v>BACILOL100</v>
      </c>
      <c r="B79" s="182" t="str">
        <f>CONCATENATE(fNs_pD[[#This Row],[Depot]],fNs_pD[[#This Row],[Name of Product]],fNs_pD[[#This Row],[Pack]])</f>
        <v>CTCKBACILOL100</v>
      </c>
      <c r="C79" s="65" t="s">
        <v>60</v>
      </c>
      <c r="D79" s="160" t="s">
        <v>54</v>
      </c>
      <c r="E79" s="28"/>
      <c r="F79" s="160" t="s">
        <v>3</v>
      </c>
      <c r="G79" s="29">
        <v>100</v>
      </c>
      <c r="H79" s="20">
        <v>96</v>
      </c>
      <c r="I79" s="30">
        <v>13.59</v>
      </c>
      <c r="J79" s="30">
        <v>0</v>
      </c>
      <c r="K79" s="110"/>
      <c r="L79" s="223">
        <v>0</v>
      </c>
      <c r="M79" s="65"/>
      <c r="N79" s="65"/>
      <c r="O79" s="65">
        <f>fNs_pD[[#This Row],[Sale]]+fNs_pD[[#This Row],[Replacement]]+fNs_pD[[#This Row],[Brkg, Lkg, Exp]]</f>
        <v>0</v>
      </c>
      <c r="P79" s="223">
        <v>0</v>
      </c>
      <c r="Q79" s="65"/>
      <c r="R7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9" s="67">
        <v>1.5</v>
      </c>
      <c r="T79" s="189">
        <f>fNs_pD[[#This Row],[Factor (Months)]]*fNs_pD[[#This Row],[Total Issue]]-fNs_pD[[#This Row],[Closing Stock]]-fNs_pD[[#This Row],[Stock in Transit]]</f>
        <v>0</v>
      </c>
      <c r="U79" s="176">
        <v>0</v>
      </c>
      <c r="V7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9" s="66">
        <f>fNs_pD[[#This Row],[Proposed Forecast of Current Month]]</f>
        <v>0</v>
      </c>
      <c r="Y79" s="66">
        <f>(fNs_pD[[#This Row],[Final Forecast Qty]]*fNs_pD[[#This Row],[Rate]])</f>
        <v>0</v>
      </c>
    </row>
    <row r="80" spans="1:25" s="20" customFormat="1" x14ac:dyDescent="0.2">
      <c r="A80" s="43" t="str">
        <f>CONCATENATE(fNs_pD[[#This Row],[Name of Product]],fNs_pD[[#This Row],[Pack]])</f>
        <v>BRONCOFREE LS100</v>
      </c>
      <c r="B80" s="182" t="str">
        <f>CONCATENATE(fNs_pD[[#This Row],[Depot]],fNs_pD[[#This Row],[Name of Product]],fNs_pD[[#This Row],[Pack]])</f>
        <v>CTCKBRONCOFREE LS100</v>
      </c>
      <c r="C80" s="65" t="s">
        <v>60</v>
      </c>
      <c r="D80" s="158" t="s">
        <v>54</v>
      </c>
      <c r="E80" s="46"/>
      <c r="F80" s="14" t="s">
        <v>81</v>
      </c>
      <c r="G80" s="2">
        <v>100</v>
      </c>
      <c r="H80" s="37"/>
      <c r="I80" s="61"/>
      <c r="J80" s="61"/>
      <c r="K80" s="65"/>
      <c r="L80" s="223">
        <v>0</v>
      </c>
      <c r="M80" s="60"/>
      <c r="N80" s="60"/>
      <c r="O80" s="65">
        <f>fNs_pD[[#This Row],[Sale]]+fNs_pD[[#This Row],[Replacement]]+fNs_pD[[#This Row],[Brkg, Lkg, Exp]]</f>
        <v>0</v>
      </c>
      <c r="P80" s="223">
        <v>0</v>
      </c>
      <c r="Q80" s="60"/>
      <c r="R80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0" s="67">
        <v>1.5</v>
      </c>
      <c r="T80" s="189">
        <f>fNs_pD[[#This Row],[Factor (Months)]]*fNs_pD[[#This Row],[Total Issue]]-fNs_pD[[#This Row],[Closing Stock]]-fNs_pD[[#This Row],[Stock in Transit]]</f>
        <v>0</v>
      </c>
      <c r="U80" s="176">
        <v>0</v>
      </c>
      <c r="V8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0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0" s="66">
        <f>fNs_pD[[#This Row],[Proposed Forecast of Current Month]]</f>
        <v>0</v>
      </c>
      <c r="Y80" s="62">
        <f>(fNs_pD[[#This Row],[Final Forecast Qty]]*fNs_pD[[#This Row],[Rate]])</f>
        <v>0</v>
      </c>
    </row>
    <row r="81" spans="1:16384" s="20" customFormat="1" x14ac:dyDescent="0.2">
      <c r="A81" s="43" t="str">
        <f>CONCATENATE(fNs_pD[[#This Row],[Name of Product]],fNs_pD[[#This Row],[Pack]])</f>
        <v>BRONCOFREE S100</v>
      </c>
      <c r="B81" s="182" t="str">
        <f>CONCATENATE(fNs_pD[[#This Row],[Depot]],fNs_pD[[#This Row],[Name of Product]],fNs_pD[[#This Row],[Pack]])</f>
        <v>CTCKBRONCOFREE S100</v>
      </c>
      <c r="C81" s="65" t="s">
        <v>60</v>
      </c>
      <c r="D81" s="158" t="s">
        <v>54</v>
      </c>
      <c r="E81" s="46"/>
      <c r="F81" s="20" t="s">
        <v>86</v>
      </c>
      <c r="G81" s="2">
        <v>100</v>
      </c>
      <c r="H81" s="37"/>
      <c r="I81" s="61"/>
      <c r="J81" s="61"/>
      <c r="K81" s="65"/>
      <c r="L81" s="223">
        <v>0</v>
      </c>
      <c r="M81" s="60"/>
      <c r="N81" s="60"/>
      <c r="O81" s="65">
        <f>fNs_pD[[#This Row],[Sale]]+fNs_pD[[#This Row],[Replacement]]+fNs_pD[[#This Row],[Brkg, Lkg, Exp]]</f>
        <v>0</v>
      </c>
      <c r="P81" s="223">
        <v>0</v>
      </c>
      <c r="Q81" s="60"/>
      <c r="R81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1" s="67">
        <v>1.5</v>
      </c>
      <c r="T81" s="189">
        <f>fNs_pD[[#This Row],[Factor (Months)]]*fNs_pD[[#This Row],[Total Issue]]-fNs_pD[[#This Row],[Closing Stock]]-fNs_pD[[#This Row],[Stock in Transit]]</f>
        <v>0</v>
      </c>
      <c r="U81" s="176">
        <v>0</v>
      </c>
      <c r="V8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1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1" s="66">
        <f>fNs_pD[[#This Row],[Proposed Forecast of Current Month]]</f>
        <v>0</v>
      </c>
      <c r="Y81" s="62">
        <f>(fNs_pD[[#This Row],[Final Forecast Qty]]*fNs_pD[[#This Row],[Rate]])</f>
        <v>0</v>
      </c>
    </row>
    <row r="82" spans="1:16384" s="20" customFormat="1" x14ac:dyDescent="0.2">
      <c r="A82" s="43" t="str">
        <f>CONCATENATE(fNs_pD[[#This Row],[Name of Product]],fNs_pD[[#This Row],[Pack]])</f>
        <v>CARMOZYME100</v>
      </c>
      <c r="B82" s="182" t="str">
        <f>CONCATENATE(fNs_pD[[#This Row],[Depot]],fNs_pD[[#This Row],[Name of Product]],fNs_pD[[#This Row],[Pack]])</f>
        <v>CTCKCARMOZYME100</v>
      </c>
      <c r="C82" s="65" t="s">
        <v>60</v>
      </c>
      <c r="D82" s="162" t="s">
        <v>54</v>
      </c>
      <c r="E82" s="77" t="s">
        <v>36</v>
      </c>
      <c r="F82" s="171" t="s">
        <v>4</v>
      </c>
      <c r="G82" s="78">
        <v>100</v>
      </c>
      <c r="H82" s="76">
        <v>96</v>
      </c>
      <c r="I82" s="79"/>
      <c r="J82" s="79"/>
      <c r="K82" s="110"/>
      <c r="L82" s="223">
        <v>346.5</v>
      </c>
      <c r="M82" s="75"/>
      <c r="N82" s="75"/>
      <c r="O82" s="65">
        <f>fNs_pD[[#This Row],[Sale]]+fNs_pD[[#This Row],[Replacement]]+fNs_pD[[#This Row],[Brkg, Lkg, Exp]]</f>
        <v>346.5</v>
      </c>
      <c r="P82" s="223">
        <v>99</v>
      </c>
      <c r="Q82" s="75"/>
      <c r="R8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2" s="67">
        <v>1.5</v>
      </c>
      <c r="T82" s="189">
        <f>fNs_pD[[#This Row],[Factor (Months)]]*fNs_pD[[#This Row],[Total Issue]]-fNs_pD[[#This Row],[Closing Stock]]-fNs_pD[[#This Row],[Stock in Transit]]</f>
        <v>420.75</v>
      </c>
      <c r="U82" s="176">
        <v>243</v>
      </c>
      <c r="V8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420.75</v>
      </c>
      <c r="W8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0.73148148148148151</v>
      </c>
      <c r="X82" s="66">
        <f>fNs_pD[[#This Row],[Proposed Forecast of Current Month]]</f>
        <v>420.75</v>
      </c>
      <c r="Y82" s="80">
        <f>(fNs_pD[[#This Row],[Final Forecast Qty]]*fNs_pD[[#This Row],[Rate]])</f>
        <v>0</v>
      </c>
    </row>
    <row r="83" spans="1:16384" s="20" customFormat="1" x14ac:dyDescent="0.2">
      <c r="A83" s="43" t="str">
        <f>CONCATENATE(fNs_pD[[#This Row],[Name of Product]],fNs_pD[[#This Row],[Pack]])</f>
        <v>CARMOZYME200</v>
      </c>
      <c r="B83" s="182" t="str">
        <f>CONCATENATE(fNs_pD[[#This Row],[Depot]],fNs_pD[[#This Row],[Name of Product]],fNs_pD[[#This Row],[Pack]])</f>
        <v>CTCKCARMOZYME200</v>
      </c>
      <c r="C83" s="65" t="s">
        <v>60</v>
      </c>
      <c r="D83" s="160" t="s">
        <v>54</v>
      </c>
      <c r="E83" s="28" t="s">
        <v>36</v>
      </c>
      <c r="F83" s="160" t="s">
        <v>4</v>
      </c>
      <c r="G83" s="29">
        <v>200</v>
      </c>
      <c r="H83" s="20">
        <v>30</v>
      </c>
      <c r="I83" s="30">
        <v>26.88</v>
      </c>
      <c r="J83" s="30">
        <v>2.44</v>
      </c>
      <c r="K83" s="110"/>
      <c r="L83" s="223">
        <v>462</v>
      </c>
      <c r="M83" s="65"/>
      <c r="N83" s="65"/>
      <c r="O83" s="65">
        <f>fNs_pD[[#This Row],[Sale]]+fNs_pD[[#This Row],[Replacement]]+fNs_pD[[#This Row],[Brkg, Lkg, Exp]]</f>
        <v>462</v>
      </c>
      <c r="P83" s="223">
        <v>132</v>
      </c>
      <c r="Q83" s="65"/>
      <c r="R8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3" s="67">
        <v>1.5</v>
      </c>
      <c r="T83" s="189">
        <f>fNs_pD[[#This Row],[Factor (Months)]]*fNs_pD[[#This Row],[Total Issue]]-fNs_pD[[#This Row],[Closing Stock]]-fNs_pD[[#This Row],[Stock in Transit]]</f>
        <v>561</v>
      </c>
      <c r="U83" s="176">
        <v>256</v>
      </c>
      <c r="V8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561</v>
      </c>
      <c r="W8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1.19140625</v>
      </c>
      <c r="X83" s="66">
        <f>fNs_pD[[#This Row],[Proposed Forecast of Current Month]]</f>
        <v>561</v>
      </c>
      <c r="Y83" s="66">
        <f>(fNs_pD[[#This Row],[Final Forecast Qty]]*fNs_pD[[#This Row],[Rate]])</f>
        <v>15079.68</v>
      </c>
    </row>
    <row r="84" spans="1:16384" s="20" customFormat="1" x14ac:dyDescent="0.2">
      <c r="A84" s="43" t="str">
        <f>CONCATENATE(fNs_pD[[#This Row],[Name of Product]],fNs_pD[[#This Row],[Pack]])</f>
        <v>CARMOZYME450</v>
      </c>
      <c r="B84" s="182" t="str">
        <f>CONCATENATE(fNs_pD[[#This Row],[Depot]],fNs_pD[[#This Row],[Name of Product]],fNs_pD[[#This Row],[Pack]])</f>
        <v>CTCKCARMOZYME450</v>
      </c>
      <c r="C84" s="65" t="s">
        <v>60</v>
      </c>
      <c r="D84" s="160" t="s">
        <v>54</v>
      </c>
      <c r="E84" s="28" t="s">
        <v>36</v>
      </c>
      <c r="F84" s="160" t="s">
        <v>4</v>
      </c>
      <c r="G84" s="29">
        <v>450</v>
      </c>
      <c r="H84" s="20">
        <v>20</v>
      </c>
      <c r="I84" s="30">
        <v>44.3</v>
      </c>
      <c r="J84" s="30">
        <v>4.03</v>
      </c>
      <c r="K84" s="110"/>
      <c r="L84" s="223">
        <v>346.5</v>
      </c>
      <c r="M84" s="65"/>
      <c r="N84" s="65"/>
      <c r="O84" s="65">
        <f>fNs_pD[[#This Row],[Sale]]+fNs_pD[[#This Row],[Replacement]]+fNs_pD[[#This Row],[Brkg, Lkg, Exp]]</f>
        <v>346.5</v>
      </c>
      <c r="P84" s="223">
        <v>99</v>
      </c>
      <c r="Q84" s="65"/>
      <c r="R8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4" s="67">
        <v>1.5</v>
      </c>
      <c r="T84" s="189">
        <f>fNs_pD[[#This Row],[Factor (Months)]]*fNs_pD[[#This Row],[Total Issue]]-fNs_pD[[#This Row],[Closing Stock]]-fNs_pD[[#This Row],[Stock in Transit]]</f>
        <v>420.75</v>
      </c>
      <c r="U84" s="176">
        <v>269</v>
      </c>
      <c r="V8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420.75</v>
      </c>
      <c r="W8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0.56412639405204457</v>
      </c>
      <c r="X84" s="66">
        <f>fNs_pD[[#This Row],[Proposed Forecast of Current Month]]</f>
        <v>420.75</v>
      </c>
      <c r="Y84" s="66">
        <f>(fNs_pD[[#This Row],[Final Forecast Qty]]*fNs_pD[[#This Row],[Rate]])</f>
        <v>18639.224999999999</v>
      </c>
    </row>
    <row r="85" spans="1:16384" s="160" customFormat="1" x14ac:dyDescent="0.2">
      <c r="A85" s="43" t="str">
        <f>CONCATENATE(fNs_pD[[#This Row],[Name of Product]],fNs_pD[[#This Row],[Pack]])</f>
        <v>CARMOZYME DROPS15</v>
      </c>
      <c r="B85" s="182" t="str">
        <f>CONCATENATE(fNs_pD[[#This Row],[Depot]],fNs_pD[[#This Row],[Name of Product]],fNs_pD[[#This Row],[Pack]])</f>
        <v>CTCKCARMOZYME DROPS15</v>
      </c>
      <c r="C85" s="65" t="s">
        <v>60</v>
      </c>
      <c r="D85" s="160" t="s">
        <v>54</v>
      </c>
      <c r="E85" s="184" t="s">
        <v>34</v>
      </c>
      <c r="F85" s="160" t="s">
        <v>5</v>
      </c>
      <c r="G85" s="29">
        <v>15</v>
      </c>
      <c r="H85" s="20">
        <v>180</v>
      </c>
      <c r="I85" s="30">
        <v>69.59</v>
      </c>
      <c r="J85" s="30">
        <v>6.33</v>
      </c>
      <c r="K85" s="110"/>
      <c r="L85" s="223">
        <v>21</v>
      </c>
      <c r="M85" s="65"/>
      <c r="N85" s="65"/>
      <c r="O85" s="65">
        <f>fNs_pD[[#This Row],[Sale]]+fNs_pD[[#This Row],[Replacement]]+fNs_pD[[#This Row],[Brkg, Lkg, Exp]]</f>
        <v>21</v>
      </c>
      <c r="P85" s="223">
        <v>0</v>
      </c>
      <c r="Q85" s="65"/>
      <c r="R8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5" s="67">
        <v>1.5</v>
      </c>
      <c r="T85" s="189">
        <f>fNs_pD[[#This Row],[Factor (Months)]]*fNs_pD[[#This Row],[Total Issue]]-fNs_pD[[#This Row],[Closing Stock]]-fNs_pD[[#This Row],[Stock in Transit]]</f>
        <v>31.5</v>
      </c>
      <c r="U85" s="176">
        <v>0</v>
      </c>
      <c r="V8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31.5</v>
      </c>
      <c r="W8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5" s="66">
        <f>fNs_pD[[#This Row],[Proposed Forecast of Current Month]]</f>
        <v>31.5</v>
      </c>
      <c r="Y85" s="66">
        <f>(fNs_pD[[#This Row],[Final Forecast Qty]]*fNs_pD[[#This Row],[Rate]])</f>
        <v>2192.085</v>
      </c>
    </row>
    <row r="86" spans="1:16384" s="20" customFormat="1" x14ac:dyDescent="0.2">
      <c r="A86" s="43" t="str">
        <f>CONCATENATE(fNs_pD[[#This Row],[Name of Product]],fNs_pD[[#This Row],[Pack]])</f>
        <v>CARMOZYME NEO200</v>
      </c>
      <c r="B86" s="182" t="str">
        <f>CONCATENATE(fNs_pD[[#This Row],[Depot]],fNs_pD[[#This Row],[Name of Product]],fNs_pD[[#This Row],[Pack]])</f>
        <v>CTCKCARMOZYME NEO200</v>
      </c>
      <c r="C86" s="65" t="s">
        <v>60</v>
      </c>
      <c r="D86" s="232" t="s">
        <v>54</v>
      </c>
      <c r="E86" s="233"/>
      <c r="F86" s="232" t="s">
        <v>88</v>
      </c>
      <c r="G86" s="234">
        <v>200</v>
      </c>
      <c r="H86" s="235">
        <v>50</v>
      </c>
      <c r="I86" s="236"/>
      <c r="J86" s="236"/>
      <c r="K86" s="231"/>
      <c r="L86" s="223">
        <v>57.75</v>
      </c>
      <c r="M86" s="231"/>
      <c r="N86" s="231"/>
      <c r="O86" s="182">
        <f>fNs_pD[[#This Row],[Sale]]+fNs_pD[[#This Row],[Replacement]]+fNs_pD[[#This Row],[Brkg, Lkg, Exp]]</f>
        <v>57.75</v>
      </c>
      <c r="P86" s="223">
        <v>16.5</v>
      </c>
      <c r="Q86" s="237"/>
      <c r="R86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6" s="238">
        <v>1.5</v>
      </c>
      <c r="T86" s="189">
        <f>fNs_pD[[#This Row],[Factor (Months)]]*fNs_pD[[#This Row],[Total Issue]]-fNs_pD[[#This Row],[Closing Stock]]-fNs_pD[[#This Row],[Stock in Transit]]</f>
        <v>70.125</v>
      </c>
      <c r="U86" s="176">
        <v>0</v>
      </c>
      <c r="V8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70.125</v>
      </c>
      <c r="W8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6" s="190">
        <f>fNs_pD[[#This Row],[Proposed Forecast of Current Month]]</f>
        <v>70.125</v>
      </c>
      <c r="Y86" s="190">
        <f>(fNs_pD[[#This Row],[Final Forecast Qty]]*fNs_pD[[#This Row],[Rate]])</f>
        <v>0</v>
      </c>
    </row>
    <row r="87" spans="1:16384" s="20" customFormat="1" x14ac:dyDescent="0.2">
      <c r="A87" s="43" t="str">
        <f>CONCATENATE(fNs_pD[[#This Row],[Name of Product]],fNs_pD[[#This Row],[Pack]])</f>
        <v>CARMOZYME NXG200</v>
      </c>
      <c r="B87" s="182" t="str">
        <f>CONCATENATE(fNs_pD[[#This Row],[Depot]],fNs_pD[[#This Row],[Name of Product]],fNs_pD[[#This Row],[Pack]])</f>
        <v>CTCKCARMOZYME NXG200</v>
      </c>
      <c r="C87" s="65" t="s">
        <v>60</v>
      </c>
      <c r="D87" s="160" t="s">
        <v>54</v>
      </c>
      <c r="E87" s="117"/>
      <c r="F87" s="158" t="s">
        <v>90</v>
      </c>
      <c r="G87" s="123">
        <v>200</v>
      </c>
      <c r="H87" s="119">
        <v>30</v>
      </c>
      <c r="I87" s="127"/>
      <c r="J87" s="127"/>
      <c r="K87" s="112"/>
      <c r="L87" s="223">
        <v>0</v>
      </c>
      <c r="M87" s="112"/>
      <c r="N87" s="112"/>
      <c r="O87" s="112">
        <f>fNs_pD[[#This Row],[Sale]]+fNs_pD[[#This Row],[Replacement]]+fNs_pD[[#This Row],[Brkg, Lkg, Exp]]</f>
        <v>0</v>
      </c>
      <c r="P87" s="223">
        <v>0</v>
      </c>
      <c r="Q87" s="112"/>
      <c r="R87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7" s="131">
        <v>1.5</v>
      </c>
      <c r="T87" s="189">
        <f>fNs_pD[[#This Row],[Factor (Months)]]*fNs_pD[[#This Row],[Total Issue]]-fNs_pD[[#This Row],[Closing Stock]]-fNs_pD[[#This Row],[Stock in Transit]]</f>
        <v>0</v>
      </c>
      <c r="U87" s="176">
        <v>0</v>
      </c>
      <c r="V8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7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7" s="134">
        <f>fNs_pD[[#This Row],[Proposed Forecast of Current Month]]</f>
        <v>0</v>
      </c>
      <c r="Y87" s="134">
        <f>(fNs_pD[[#This Row],[Final Forecast Qty]]*fNs_pD[[#This Row],[Rate]])</f>
        <v>0</v>
      </c>
    </row>
    <row r="88" spans="1:16384" s="20" customFormat="1" x14ac:dyDescent="0.2">
      <c r="A88" s="43" t="str">
        <f>CONCATENATE(fNs_pD[[#This Row],[Name of Product]],fNs_pD[[#This Row],[Pack]])</f>
        <v>CATAREX EXPECTORANT60</v>
      </c>
      <c r="B88" s="182" t="str">
        <f>CONCATENATE(fNs_pD[[#This Row],[Depot]],fNs_pD[[#This Row],[Name of Product]],fNs_pD[[#This Row],[Pack]])</f>
        <v>CTCKCATAREX EXPECTORANT60</v>
      </c>
      <c r="C88" s="182"/>
      <c r="D88" s="160" t="s">
        <v>54</v>
      </c>
      <c r="E88" s="28" t="s">
        <v>34</v>
      </c>
      <c r="F88" s="264" t="s">
        <v>83</v>
      </c>
      <c r="G88" s="185">
        <v>60</v>
      </c>
      <c r="H88" s="186"/>
      <c r="I88" s="187"/>
      <c r="J88" s="187"/>
      <c r="K88" s="182"/>
      <c r="L88" s="223">
        <v>0</v>
      </c>
      <c r="M88" s="182"/>
      <c r="N88" s="182"/>
      <c r="O88" s="182">
        <f>fNs_pD[[#This Row],[Sale]]+fNs_pD[[#This Row],[Replacement]]+fNs_pD[[#This Row],[Brkg, Lkg, Exp]]</f>
        <v>0</v>
      </c>
      <c r="P88" s="223">
        <v>0</v>
      </c>
      <c r="Q88" s="182"/>
      <c r="R88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8" s="67">
        <v>1.5</v>
      </c>
      <c r="T88" s="189">
        <f>fNs_pD[[#This Row],[Factor (Months)]]*fNs_pD[[#This Row],[Total Issue]]-fNs_pD[[#This Row],[Closing Stock]]-fNs_pD[[#This Row],[Stock in Transit]]</f>
        <v>0</v>
      </c>
      <c r="U88" s="176">
        <v>0</v>
      </c>
      <c r="V8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8" s="190">
        <f>fNs_pD[[#This Row],[Proposed Forecast of Current Month]]</f>
        <v>0</v>
      </c>
      <c r="Y88" s="190">
        <f>(fNs_pD[[#This Row],[Final Forecast Qty]]*fNs_pD[[#This Row],[Rate]])</f>
        <v>0</v>
      </c>
    </row>
    <row r="89" spans="1:16384" s="20" customFormat="1" x14ac:dyDescent="0.2">
      <c r="A89" s="43" t="str">
        <f>CONCATENATE(fNs_pD[[#This Row],[Name of Product]],fNs_pD[[#This Row],[Pack]])</f>
        <v>CATAREX EXPECTORANT100</v>
      </c>
      <c r="B89" s="182" t="str">
        <f>CONCATENATE(fNs_pD[[#This Row],[Depot]],fNs_pD[[#This Row],[Name of Product]],fNs_pD[[#This Row],[Pack]])</f>
        <v>CTCKCATAREX EXPECTORANT100</v>
      </c>
      <c r="C89" s="182"/>
      <c r="D89" s="160" t="s">
        <v>54</v>
      </c>
      <c r="E89" s="28" t="s">
        <v>34</v>
      </c>
      <c r="F89" s="183" t="s">
        <v>83</v>
      </c>
      <c r="G89" s="185">
        <v>100</v>
      </c>
      <c r="H89" s="186"/>
      <c r="I89" s="187"/>
      <c r="J89" s="187"/>
      <c r="K89" s="182"/>
      <c r="L89" s="223">
        <v>0</v>
      </c>
      <c r="M89" s="182"/>
      <c r="N89" s="182"/>
      <c r="O89" s="182">
        <f>fNs_pD[[#This Row],[Sale]]+fNs_pD[[#This Row],[Replacement]]+fNs_pD[[#This Row],[Brkg, Lkg, Exp]]</f>
        <v>0</v>
      </c>
      <c r="P89" s="223">
        <v>0</v>
      </c>
      <c r="Q89" s="182"/>
      <c r="R89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9" s="67">
        <v>1.5</v>
      </c>
      <c r="T89" s="189">
        <f>fNs_pD[[#This Row],[Factor (Months)]]*fNs_pD[[#This Row],[Total Issue]]-fNs_pD[[#This Row],[Closing Stock]]-fNs_pD[[#This Row],[Stock in Transit]]</f>
        <v>0</v>
      </c>
      <c r="U89" s="176">
        <v>0</v>
      </c>
      <c r="V8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9" s="190">
        <f>fNs_pD[[#This Row],[Proposed Forecast of Current Month]]</f>
        <v>0</v>
      </c>
      <c r="Y89" s="190">
        <f>(fNs_pD[[#This Row],[Final Forecast Qty]]*fNs_pD[[#This Row],[Rate]])</f>
        <v>0</v>
      </c>
    </row>
    <row r="90" spans="1:16384" s="20" customFormat="1" x14ac:dyDescent="0.2">
      <c r="A90" s="43" t="str">
        <f>CONCATENATE(fNs_pD[[#This Row],[Name of Product]],fNs_pD[[#This Row],[Pack]])</f>
        <v>CATAREX LS100</v>
      </c>
      <c r="B90" s="182" t="str">
        <f>CONCATENATE(fNs_pD[[#This Row],[Depot]],fNs_pD[[#This Row],[Name of Product]],fNs_pD[[#This Row],[Pack]])</f>
        <v>CTCKCATAREX LS100</v>
      </c>
      <c r="C90" s="65" t="s">
        <v>60</v>
      </c>
      <c r="D90" s="160" t="s">
        <v>54</v>
      </c>
      <c r="E90" s="28" t="s">
        <v>34</v>
      </c>
      <c r="F90" s="196" t="s">
        <v>76</v>
      </c>
      <c r="G90" s="87">
        <v>100</v>
      </c>
      <c r="H90" s="9">
        <v>96</v>
      </c>
      <c r="I90" s="30">
        <v>12.92</v>
      </c>
      <c r="J90" s="30">
        <v>0</v>
      </c>
      <c r="K90" s="110"/>
      <c r="L90" s="223">
        <v>0</v>
      </c>
      <c r="M90" s="65"/>
      <c r="N90" s="65"/>
      <c r="O90" s="65">
        <f>fNs_pD[[#This Row],[Sale]]+fNs_pD[[#This Row],[Replacement]]+fNs_pD[[#This Row],[Brkg, Lkg, Exp]]</f>
        <v>0</v>
      </c>
      <c r="P90" s="223">
        <v>0</v>
      </c>
      <c r="Q90" s="65"/>
      <c r="R9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0" s="67">
        <v>1.5</v>
      </c>
      <c r="T90" s="189">
        <f>fNs_pD[[#This Row],[Factor (Months)]]*fNs_pD[[#This Row],[Total Issue]]-fNs_pD[[#This Row],[Closing Stock]]-fNs_pD[[#This Row],[Stock in Transit]]</f>
        <v>0</v>
      </c>
      <c r="U90" s="176">
        <v>0</v>
      </c>
      <c r="V9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0" s="66">
        <f>fNs_pD[[#This Row],[Proposed Forecast of Current Month]]</f>
        <v>0</v>
      </c>
      <c r="Y90" s="66">
        <f>(fNs_pD[[#This Row],[Final Forecast Qty]]*fNs_pD[[#This Row],[Rate]])</f>
        <v>0</v>
      </c>
    </row>
    <row r="91" spans="1:16384" s="65" customFormat="1" x14ac:dyDescent="0.2">
      <c r="A91" s="243" t="str">
        <f>CONCATENATE(fNs_pD[[#This Row],[Name of Product]],fNs_pD[[#This Row],[Pack]])</f>
        <v>CATAREX-AT100</v>
      </c>
      <c r="B91" s="182" t="str">
        <f>CONCATENATE(fNs_pD[[#This Row],[Depot]],fNs_pD[[#This Row],[Name of Product]],fNs_pD[[#This Row],[Pack]])</f>
        <v>CTCKCATAREX-AT100</v>
      </c>
      <c r="C91" s="38" t="s">
        <v>60</v>
      </c>
      <c r="D91" s="232" t="s">
        <v>54</v>
      </c>
      <c r="E91" s="245"/>
      <c r="F91" s="244" t="s">
        <v>89</v>
      </c>
      <c r="G91" s="246">
        <v>100</v>
      </c>
      <c r="H91" s="242">
        <v>96</v>
      </c>
      <c r="I91" s="247"/>
      <c r="J91" s="247"/>
      <c r="K91" s="243"/>
      <c r="L91" s="223">
        <v>0</v>
      </c>
      <c r="M91" s="243"/>
      <c r="N91" s="243"/>
      <c r="O91" s="248">
        <f>fNs_pD[[#This Row],[Sale]]+fNs_pD[[#This Row],[Replacement]]+fNs_pD[[#This Row],[Brkg, Lkg, Exp]]</f>
        <v>0</v>
      </c>
      <c r="P91" s="223">
        <v>0</v>
      </c>
      <c r="Q91" s="249"/>
      <c r="R91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1" s="253">
        <v>1.5</v>
      </c>
      <c r="T91" s="189">
        <f>fNs_pD[[#This Row],[Factor (Months)]]*fNs_pD[[#This Row],[Total Issue]]-fNs_pD[[#This Row],[Closing Stock]]-fNs_pD[[#This Row],[Stock in Transit]]</f>
        <v>0</v>
      </c>
      <c r="U91" s="176">
        <v>0</v>
      </c>
      <c r="V9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1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1" s="254">
        <f>fNs_pD[[#This Row],[Proposed Forecast of Current Month]]</f>
        <v>0</v>
      </c>
      <c r="Y91" s="252">
        <f>(fNs_pD[[#This Row],[Final Forecast Qty]]*fNs_pD[[#This Row],[Rate]])</f>
        <v>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  <c r="XY91" s="20"/>
      <c r="XZ91" s="20"/>
      <c r="YA91" s="20"/>
      <c r="YB91" s="20"/>
      <c r="YC91" s="20"/>
      <c r="YD91" s="20"/>
      <c r="YE91" s="20"/>
      <c r="YF91" s="20"/>
      <c r="YG91" s="20"/>
      <c r="YH91" s="20"/>
      <c r="YI91" s="20"/>
      <c r="YJ91" s="20"/>
      <c r="YK91" s="20"/>
      <c r="YL91" s="20"/>
      <c r="YM91" s="20"/>
      <c r="YN91" s="20"/>
      <c r="YO91" s="20"/>
      <c r="YP91" s="20"/>
      <c r="YQ91" s="20"/>
      <c r="YR91" s="20"/>
      <c r="YS91" s="20"/>
      <c r="YT91" s="20"/>
      <c r="YU91" s="20"/>
      <c r="YV91" s="20"/>
      <c r="YW91" s="20"/>
      <c r="YX91" s="20"/>
      <c r="YY91" s="20"/>
      <c r="YZ91" s="20"/>
      <c r="ZA91" s="20"/>
      <c r="ZB91" s="20"/>
      <c r="ZC91" s="20"/>
      <c r="ZD91" s="20"/>
      <c r="ZE91" s="20"/>
      <c r="ZF91" s="20"/>
      <c r="ZG91" s="20"/>
      <c r="ZH91" s="20"/>
      <c r="ZI91" s="20"/>
      <c r="ZJ91" s="20"/>
      <c r="ZK91" s="20"/>
      <c r="ZL91" s="20"/>
      <c r="ZM91" s="20"/>
      <c r="ZN91" s="20"/>
      <c r="ZO91" s="20"/>
      <c r="ZP91" s="20"/>
      <c r="ZQ91" s="20"/>
      <c r="ZR91" s="20"/>
      <c r="ZS91" s="20"/>
      <c r="ZT91" s="20"/>
      <c r="ZU91" s="20"/>
      <c r="ZV91" s="20"/>
      <c r="ZW91" s="20"/>
      <c r="ZX91" s="20"/>
      <c r="ZY91" s="20"/>
      <c r="ZZ91" s="20"/>
      <c r="AAA91" s="20"/>
      <c r="AAB91" s="20"/>
      <c r="AAC91" s="20"/>
      <c r="AAD91" s="20"/>
      <c r="AAE91" s="20"/>
      <c r="AAF91" s="20"/>
      <c r="AAG91" s="20"/>
      <c r="AAH91" s="20"/>
      <c r="AAI91" s="20"/>
      <c r="AAJ91" s="20"/>
      <c r="AAK91" s="20"/>
      <c r="AAL91" s="20"/>
      <c r="AAM91" s="20"/>
      <c r="AAN91" s="20"/>
      <c r="AAO91" s="20"/>
      <c r="AAP91" s="20"/>
      <c r="AAQ91" s="20"/>
      <c r="AAR91" s="20"/>
      <c r="AAS91" s="20"/>
      <c r="AAT91" s="20"/>
      <c r="AAU91" s="20"/>
      <c r="AAV91" s="20"/>
      <c r="AAW91" s="20"/>
      <c r="AAX91" s="20"/>
      <c r="AAY91" s="20"/>
      <c r="AAZ91" s="20"/>
      <c r="ABA91" s="20"/>
      <c r="ABB91" s="20"/>
      <c r="ABC91" s="20"/>
      <c r="ABD91" s="20"/>
      <c r="ABE91" s="20"/>
      <c r="ABF91" s="20"/>
      <c r="ABG91" s="20"/>
      <c r="ABH91" s="20"/>
      <c r="ABI91" s="20"/>
      <c r="ABJ91" s="20"/>
      <c r="ABK91" s="20"/>
      <c r="ABL91" s="20"/>
      <c r="ABM91" s="20"/>
      <c r="ABN91" s="20"/>
      <c r="ABO91" s="20"/>
      <c r="ABP91" s="20"/>
      <c r="ABQ91" s="20"/>
      <c r="ABR91" s="20"/>
      <c r="ABS91" s="20"/>
      <c r="ABT91" s="20"/>
      <c r="ABU91" s="20"/>
      <c r="ABV91" s="20"/>
      <c r="ABW91" s="20"/>
      <c r="ABX91" s="20"/>
      <c r="ABY91" s="20"/>
      <c r="ABZ91" s="20"/>
      <c r="ACA91" s="20"/>
      <c r="ACB91" s="20"/>
      <c r="ACC91" s="20"/>
      <c r="ACD91" s="20"/>
      <c r="ACE91" s="20"/>
      <c r="ACF91" s="20"/>
      <c r="ACG91" s="20"/>
      <c r="ACH91" s="20"/>
      <c r="ACI91" s="20"/>
      <c r="ACJ91" s="20"/>
      <c r="ACK91" s="20"/>
      <c r="ACL91" s="20"/>
      <c r="ACM91" s="20"/>
      <c r="ACN91" s="20"/>
      <c r="ACO91" s="20"/>
      <c r="ACP91" s="20"/>
      <c r="ACQ91" s="20"/>
      <c r="ACR91" s="20"/>
      <c r="ACS91" s="20"/>
      <c r="ACT91" s="20"/>
      <c r="ACU91" s="20"/>
      <c r="ACV91" s="20"/>
      <c r="ACW91" s="20"/>
      <c r="ACX91" s="20"/>
      <c r="ACY91" s="20"/>
      <c r="ACZ91" s="20"/>
      <c r="ADA91" s="20"/>
      <c r="ADB91" s="20"/>
      <c r="ADC91" s="20"/>
      <c r="ADD91" s="20"/>
      <c r="ADE91" s="20"/>
      <c r="ADF91" s="20"/>
      <c r="ADG91" s="20"/>
      <c r="ADH91" s="20"/>
      <c r="ADI91" s="20"/>
      <c r="ADJ91" s="20"/>
      <c r="ADK91" s="20"/>
      <c r="ADL91" s="20"/>
      <c r="ADM91" s="20"/>
      <c r="ADN91" s="20"/>
      <c r="ADO91" s="20"/>
      <c r="ADP91" s="20"/>
      <c r="ADQ91" s="20"/>
      <c r="ADR91" s="20"/>
      <c r="ADS91" s="20"/>
      <c r="ADT91" s="20"/>
      <c r="ADU91" s="20"/>
      <c r="ADV91" s="20"/>
      <c r="ADW91" s="20"/>
      <c r="ADX91" s="20"/>
      <c r="ADY91" s="20"/>
      <c r="ADZ91" s="20"/>
      <c r="AEA91" s="20"/>
      <c r="AEB91" s="20"/>
      <c r="AEC91" s="20"/>
      <c r="AED91" s="20"/>
      <c r="AEE91" s="20"/>
      <c r="AEF91" s="20"/>
      <c r="AEG91" s="20"/>
      <c r="AEH91" s="20"/>
      <c r="AEI91" s="20"/>
      <c r="AEJ91" s="20"/>
      <c r="AEK91" s="20"/>
      <c r="AEL91" s="20"/>
      <c r="AEM91" s="20"/>
      <c r="AEN91" s="20"/>
      <c r="AEO91" s="20"/>
      <c r="AEP91" s="20"/>
      <c r="AEQ91" s="20"/>
      <c r="AER91" s="20"/>
      <c r="AES91" s="20"/>
      <c r="AET91" s="20"/>
      <c r="AEU91" s="20"/>
      <c r="AEV91" s="20"/>
      <c r="AEW91" s="20"/>
      <c r="AEX91" s="20"/>
      <c r="AEY91" s="20"/>
      <c r="AEZ91" s="20"/>
      <c r="AFA91" s="20"/>
      <c r="AFB91" s="20"/>
      <c r="AFC91" s="20"/>
      <c r="AFD91" s="20"/>
      <c r="AFE91" s="20"/>
      <c r="AFF91" s="20"/>
      <c r="AFG91" s="20"/>
      <c r="AFH91" s="20"/>
      <c r="AFI91" s="20"/>
      <c r="AFJ91" s="20"/>
      <c r="AFK91" s="20"/>
      <c r="AFL91" s="20"/>
      <c r="AFM91" s="20"/>
      <c r="AFN91" s="20"/>
      <c r="AFO91" s="20"/>
      <c r="AFP91" s="20"/>
      <c r="AFQ91" s="20"/>
      <c r="AFR91" s="20"/>
      <c r="AFS91" s="20"/>
      <c r="AFT91" s="20"/>
      <c r="AFU91" s="20"/>
      <c r="AFV91" s="20"/>
      <c r="AFW91" s="20"/>
      <c r="AFX91" s="20"/>
      <c r="AFY91" s="20"/>
      <c r="AFZ91" s="20"/>
      <c r="AGA91" s="20"/>
      <c r="AGB91" s="20"/>
      <c r="AGC91" s="20"/>
      <c r="AGD91" s="20"/>
      <c r="AGE91" s="20"/>
      <c r="AGF91" s="20"/>
      <c r="AGG91" s="20"/>
      <c r="AGH91" s="20"/>
      <c r="AGI91" s="20"/>
      <c r="AGJ91" s="20"/>
      <c r="AGK91" s="20"/>
      <c r="AGL91" s="20"/>
      <c r="AGM91" s="20"/>
      <c r="AGN91" s="20"/>
      <c r="AGO91" s="20"/>
      <c r="AGP91" s="20"/>
      <c r="AGQ91" s="20"/>
      <c r="AGR91" s="20"/>
      <c r="AGS91" s="20"/>
      <c r="AGT91" s="20"/>
      <c r="AGU91" s="20"/>
      <c r="AGV91" s="20"/>
      <c r="AGW91" s="20"/>
      <c r="AGX91" s="20"/>
      <c r="AGY91" s="20"/>
      <c r="AGZ91" s="20"/>
      <c r="AHA91" s="20"/>
      <c r="AHB91" s="20"/>
      <c r="AHC91" s="20"/>
      <c r="AHD91" s="20"/>
      <c r="AHE91" s="20"/>
      <c r="AHF91" s="20"/>
      <c r="AHG91" s="20"/>
      <c r="AHH91" s="20"/>
      <c r="AHI91" s="20"/>
      <c r="AHJ91" s="20"/>
      <c r="AHK91" s="20"/>
      <c r="AHL91" s="20"/>
      <c r="AHM91" s="20"/>
      <c r="AHN91" s="20"/>
      <c r="AHO91" s="20"/>
      <c r="AHP91" s="20"/>
      <c r="AHQ91" s="20"/>
      <c r="AHR91" s="20"/>
      <c r="AHS91" s="20"/>
      <c r="AHT91" s="20"/>
      <c r="AHU91" s="20"/>
      <c r="AHV91" s="20"/>
      <c r="AHW91" s="20"/>
      <c r="AHX91" s="20"/>
      <c r="AHY91" s="20"/>
      <c r="AHZ91" s="20"/>
      <c r="AIA91" s="20"/>
      <c r="AIB91" s="20"/>
      <c r="AIC91" s="20"/>
      <c r="AID91" s="20"/>
      <c r="AIE91" s="20"/>
      <c r="AIF91" s="20"/>
      <c r="AIG91" s="20"/>
      <c r="AIH91" s="20"/>
      <c r="AII91" s="20"/>
      <c r="AIJ91" s="20"/>
      <c r="AIK91" s="20"/>
      <c r="AIL91" s="20"/>
      <c r="AIM91" s="20"/>
      <c r="AIN91" s="20"/>
      <c r="AIO91" s="20"/>
      <c r="AIP91" s="20"/>
      <c r="AIQ91" s="20"/>
      <c r="AIR91" s="20"/>
      <c r="AIS91" s="20"/>
      <c r="AIT91" s="20"/>
      <c r="AIU91" s="20"/>
      <c r="AIV91" s="20"/>
      <c r="AIW91" s="20"/>
      <c r="AIX91" s="20"/>
      <c r="AIY91" s="20"/>
      <c r="AIZ91" s="20"/>
      <c r="AJA91" s="20"/>
      <c r="AJB91" s="20"/>
      <c r="AJC91" s="20"/>
      <c r="AJD91" s="20"/>
      <c r="AJE91" s="20"/>
      <c r="AJF91" s="20"/>
      <c r="AJG91" s="20"/>
      <c r="AJH91" s="20"/>
      <c r="AJI91" s="20"/>
      <c r="AJJ91" s="20"/>
      <c r="AJK91" s="20"/>
      <c r="AJL91" s="20"/>
      <c r="AJM91" s="20"/>
      <c r="AJN91" s="20"/>
      <c r="AJO91" s="20"/>
      <c r="AJP91" s="20"/>
      <c r="AJQ91" s="20"/>
      <c r="AJR91" s="20"/>
      <c r="AJS91" s="20"/>
      <c r="AJT91" s="20"/>
      <c r="AJU91" s="20"/>
      <c r="AJV91" s="20"/>
      <c r="AJW91" s="20"/>
      <c r="AJX91" s="20"/>
      <c r="AJY91" s="20"/>
      <c r="AJZ91" s="20"/>
      <c r="AKA91" s="20"/>
      <c r="AKB91" s="20"/>
      <c r="AKC91" s="20"/>
      <c r="AKD91" s="20"/>
      <c r="AKE91" s="20"/>
      <c r="AKF91" s="20"/>
      <c r="AKG91" s="20"/>
      <c r="AKH91" s="20"/>
      <c r="AKI91" s="20"/>
      <c r="AKJ91" s="20"/>
      <c r="AKK91" s="20"/>
      <c r="AKL91" s="20"/>
      <c r="AKM91" s="20"/>
      <c r="AKN91" s="20"/>
      <c r="AKO91" s="20"/>
      <c r="AKP91" s="20"/>
      <c r="AKQ91" s="20"/>
      <c r="AKR91" s="20"/>
      <c r="AKS91" s="20"/>
      <c r="AKT91" s="20"/>
      <c r="AKU91" s="20"/>
      <c r="AKV91" s="20"/>
      <c r="AKW91" s="20"/>
      <c r="AKX91" s="20"/>
      <c r="AKY91" s="20"/>
      <c r="AKZ91" s="20"/>
      <c r="ALA91" s="20"/>
      <c r="ALB91" s="20"/>
      <c r="ALC91" s="20"/>
      <c r="ALD91" s="20"/>
      <c r="ALE91" s="20"/>
      <c r="ALF91" s="20"/>
      <c r="ALG91" s="20"/>
      <c r="ALH91" s="20"/>
      <c r="ALI91" s="20"/>
      <c r="ALJ91" s="20"/>
      <c r="ALK91" s="20"/>
      <c r="ALL91" s="20"/>
      <c r="ALM91" s="20"/>
      <c r="ALN91" s="20"/>
      <c r="ALO91" s="20"/>
      <c r="ALP91" s="20"/>
      <c r="ALQ91" s="20"/>
      <c r="ALR91" s="20"/>
      <c r="ALS91" s="20"/>
      <c r="ALT91" s="20"/>
      <c r="ALU91" s="20"/>
      <c r="ALV91" s="20"/>
      <c r="ALW91" s="20"/>
      <c r="ALX91" s="20"/>
      <c r="ALY91" s="20"/>
      <c r="ALZ91" s="20"/>
      <c r="AMA91" s="20"/>
      <c r="AMB91" s="20"/>
      <c r="AMC91" s="20"/>
      <c r="AMD91" s="20"/>
      <c r="AME91" s="20"/>
      <c r="AMF91" s="20"/>
      <c r="AMG91" s="20"/>
      <c r="AMH91" s="20"/>
      <c r="AMI91" s="20"/>
      <c r="AMJ91" s="20"/>
      <c r="AMK91" s="20"/>
      <c r="AML91" s="20"/>
      <c r="AMM91" s="20"/>
      <c r="AMN91" s="20"/>
      <c r="AMO91" s="20"/>
      <c r="AMP91" s="20"/>
      <c r="AMQ91" s="20"/>
      <c r="AMR91" s="20"/>
      <c r="AMS91" s="20"/>
      <c r="AMT91" s="20"/>
      <c r="AMU91" s="20"/>
      <c r="AMV91" s="20"/>
      <c r="AMW91" s="20"/>
      <c r="AMX91" s="20"/>
      <c r="AMY91" s="20"/>
      <c r="AMZ91" s="20"/>
      <c r="ANA91" s="20"/>
      <c r="ANB91" s="20"/>
      <c r="ANC91" s="20"/>
      <c r="AND91" s="20"/>
      <c r="ANE91" s="20"/>
      <c r="ANF91" s="20"/>
      <c r="ANG91" s="20"/>
      <c r="ANH91" s="20"/>
      <c r="ANI91" s="20"/>
      <c r="ANJ91" s="20"/>
      <c r="ANK91" s="20"/>
      <c r="ANL91" s="20"/>
      <c r="ANM91" s="20"/>
      <c r="ANN91" s="20"/>
      <c r="ANO91" s="20"/>
      <c r="ANP91" s="20"/>
      <c r="ANQ91" s="20"/>
      <c r="ANR91" s="20"/>
      <c r="ANS91" s="20"/>
      <c r="ANT91" s="20"/>
      <c r="ANU91" s="20"/>
      <c r="ANV91" s="20"/>
      <c r="ANW91" s="20"/>
      <c r="ANX91" s="20"/>
      <c r="ANY91" s="20"/>
      <c r="ANZ91" s="20"/>
      <c r="AOA91" s="20"/>
      <c r="AOB91" s="20"/>
      <c r="AOC91" s="20"/>
      <c r="AOD91" s="20"/>
      <c r="AOE91" s="20"/>
      <c r="AOF91" s="20"/>
      <c r="AOG91" s="20"/>
      <c r="AOH91" s="20"/>
      <c r="AOI91" s="20"/>
      <c r="AOJ91" s="20"/>
      <c r="AOK91" s="20"/>
      <c r="AOL91" s="20"/>
      <c r="AOM91" s="20"/>
      <c r="AON91" s="20"/>
      <c r="AOO91" s="20"/>
      <c r="AOP91" s="20"/>
      <c r="AOQ91" s="20"/>
      <c r="AOR91" s="20"/>
      <c r="AOS91" s="20"/>
      <c r="AOT91" s="20"/>
      <c r="AOU91" s="20"/>
      <c r="AOV91" s="20"/>
      <c r="AOW91" s="20"/>
      <c r="AOX91" s="20"/>
      <c r="AOY91" s="20"/>
      <c r="AOZ91" s="20"/>
      <c r="APA91" s="20"/>
      <c r="APB91" s="20"/>
      <c r="APC91" s="20"/>
      <c r="APD91" s="20"/>
      <c r="APE91" s="20"/>
      <c r="APF91" s="20"/>
      <c r="APG91" s="20"/>
      <c r="APH91" s="20"/>
      <c r="API91" s="20"/>
      <c r="APJ91" s="20"/>
      <c r="APK91" s="20"/>
      <c r="APL91" s="20"/>
      <c r="APM91" s="20"/>
      <c r="APN91" s="20"/>
      <c r="APO91" s="20"/>
      <c r="APP91" s="20"/>
      <c r="APQ91" s="20"/>
      <c r="APR91" s="20"/>
      <c r="APS91" s="20"/>
      <c r="APT91" s="20"/>
      <c r="APU91" s="20"/>
      <c r="APV91" s="20"/>
      <c r="APW91" s="20"/>
      <c r="APX91" s="20"/>
      <c r="APY91" s="20"/>
      <c r="APZ91" s="20"/>
      <c r="AQA91" s="20"/>
      <c r="AQB91" s="20"/>
      <c r="AQC91" s="20"/>
      <c r="AQD91" s="20"/>
      <c r="AQE91" s="20"/>
      <c r="AQF91" s="20"/>
      <c r="AQG91" s="20"/>
      <c r="AQH91" s="20"/>
      <c r="AQI91" s="20"/>
      <c r="AQJ91" s="20"/>
      <c r="AQK91" s="20"/>
      <c r="AQL91" s="20"/>
      <c r="AQM91" s="20"/>
      <c r="AQN91" s="20"/>
      <c r="AQO91" s="20"/>
      <c r="AQP91" s="20"/>
      <c r="AQQ91" s="20"/>
      <c r="AQR91" s="20"/>
      <c r="AQS91" s="20"/>
      <c r="AQT91" s="20"/>
      <c r="AQU91" s="20"/>
      <c r="AQV91" s="20"/>
      <c r="AQW91" s="20"/>
      <c r="AQX91" s="20"/>
      <c r="AQY91" s="20"/>
      <c r="AQZ91" s="20"/>
      <c r="ARA91" s="20"/>
      <c r="ARB91" s="20"/>
      <c r="ARC91" s="20"/>
      <c r="ARD91" s="20"/>
      <c r="ARE91" s="20"/>
      <c r="ARF91" s="20"/>
      <c r="ARG91" s="20"/>
      <c r="ARH91" s="20"/>
      <c r="ARI91" s="20"/>
      <c r="ARJ91" s="20"/>
      <c r="ARK91" s="20"/>
      <c r="ARL91" s="20"/>
      <c r="ARM91" s="20"/>
      <c r="ARN91" s="20"/>
      <c r="ARO91" s="20"/>
      <c r="ARP91" s="20"/>
      <c r="ARQ91" s="20"/>
      <c r="ARR91" s="20"/>
      <c r="ARS91" s="20"/>
      <c r="ART91" s="20"/>
      <c r="ARU91" s="20"/>
      <c r="ARV91" s="20"/>
      <c r="ARW91" s="20"/>
      <c r="ARX91" s="20"/>
      <c r="ARY91" s="20"/>
      <c r="ARZ91" s="20"/>
      <c r="ASA91" s="20"/>
      <c r="ASB91" s="20"/>
      <c r="ASC91" s="20"/>
      <c r="ASD91" s="20"/>
      <c r="ASE91" s="20"/>
      <c r="ASF91" s="20"/>
      <c r="ASG91" s="20"/>
      <c r="ASH91" s="20"/>
      <c r="ASI91" s="20"/>
      <c r="ASJ91" s="20"/>
      <c r="ASK91" s="20"/>
      <c r="ASL91" s="20"/>
      <c r="ASM91" s="20"/>
      <c r="ASN91" s="20"/>
      <c r="ASO91" s="20"/>
      <c r="ASP91" s="20"/>
      <c r="ASQ91" s="20"/>
      <c r="ASR91" s="20"/>
      <c r="ASS91" s="20"/>
      <c r="AST91" s="20"/>
      <c r="ASU91" s="20"/>
      <c r="ASV91" s="20"/>
      <c r="ASW91" s="20"/>
      <c r="ASX91" s="20"/>
      <c r="ASY91" s="20"/>
      <c r="ASZ91" s="20"/>
      <c r="ATA91" s="20"/>
      <c r="ATB91" s="20"/>
      <c r="ATC91" s="20"/>
      <c r="ATD91" s="20"/>
      <c r="ATE91" s="20"/>
      <c r="ATF91" s="20"/>
      <c r="ATG91" s="20"/>
      <c r="ATH91" s="20"/>
      <c r="ATI91" s="20"/>
      <c r="ATJ91" s="20"/>
      <c r="ATK91" s="20"/>
      <c r="ATL91" s="20"/>
      <c r="ATM91" s="20"/>
      <c r="ATN91" s="20"/>
      <c r="ATO91" s="20"/>
      <c r="ATP91" s="20"/>
      <c r="ATQ91" s="20"/>
      <c r="ATR91" s="20"/>
      <c r="ATS91" s="20"/>
      <c r="ATT91" s="20"/>
      <c r="ATU91" s="20"/>
      <c r="ATV91" s="20"/>
      <c r="ATW91" s="20"/>
      <c r="ATX91" s="20"/>
      <c r="ATY91" s="20"/>
      <c r="ATZ91" s="20"/>
      <c r="AUA91" s="20"/>
      <c r="AUB91" s="20"/>
      <c r="AUC91" s="20"/>
      <c r="AUD91" s="20"/>
      <c r="AUE91" s="20"/>
      <c r="AUF91" s="20"/>
      <c r="AUG91" s="20"/>
      <c r="AUH91" s="20"/>
      <c r="AUI91" s="20"/>
      <c r="AUJ91" s="20"/>
      <c r="AUK91" s="20"/>
      <c r="AUL91" s="20"/>
      <c r="AUM91" s="20"/>
      <c r="AUN91" s="20"/>
      <c r="AUO91" s="20"/>
      <c r="AUP91" s="20"/>
      <c r="AUQ91" s="20"/>
      <c r="AUR91" s="20"/>
      <c r="AUS91" s="20"/>
      <c r="AUT91" s="20"/>
      <c r="AUU91" s="20"/>
      <c r="AUV91" s="20"/>
      <c r="AUW91" s="20"/>
      <c r="AUX91" s="20"/>
      <c r="AUY91" s="20"/>
      <c r="AUZ91" s="20"/>
      <c r="AVA91" s="20"/>
      <c r="AVB91" s="20"/>
      <c r="AVC91" s="20"/>
      <c r="AVD91" s="20"/>
      <c r="AVE91" s="20"/>
      <c r="AVF91" s="20"/>
      <c r="AVG91" s="20"/>
      <c r="AVH91" s="20"/>
      <c r="AVI91" s="20"/>
      <c r="AVJ91" s="20"/>
      <c r="AVK91" s="20"/>
      <c r="AVL91" s="20"/>
      <c r="AVM91" s="20"/>
      <c r="AVN91" s="20"/>
      <c r="AVO91" s="20"/>
      <c r="AVP91" s="20"/>
      <c r="AVQ91" s="20"/>
      <c r="AVR91" s="20"/>
      <c r="AVS91" s="20"/>
      <c r="AVT91" s="20"/>
      <c r="AVU91" s="20"/>
      <c r="AVV91" s="20"/>
      <c r="AVW91" s="20"/>
      <c r="AVX91" s="20"/>
      <c r="AVY91" s="20"/>
      <c r="AVZ91" s="20"/>
      <c r="AWA91" s="20"/>
      <c r="AWB91" s="20"/>
      <c r="AWC91" s="20"/>
      <c r="AWD91" s="20"/>
      <c r="AWE91" s="20"/>
      <c r="AWF91" s="20"/>
      <c r="AWG91" s="20"/>
      <c r="AWH91" s="20"/>
      <c r="AWI91" s="20"/>
      <c r="AWJ91" s="20"/>
      <c r="AWK91" s="20"/>
      <c r="AWL91" s="20"/>
      <c r="AWM91" s="20"/>
      <c r="AWN91" s="20"/>
      <c r="AWO91" s="20"/>
      <c r="AWP91" s="20"/>
      <c r="AWQ91" s="20"/>
      <c r="AWR91" s="20"/>
      <c r="AWS91" s="20"/>
      <c r="AWT91" s="20"/>
      <c r="AWU91" s="20"/>
      <c r="AWV91" s="20"/>
      <c r="AWW91" s="20"/>
      <c r="AWX91" s="20"/>
      <c r="AWY91" s="20"/>
      <c r="AWZ91" s="20"/>
      <c r="AXA91" s="20"/>
      <c r="AXB91" s="20"/>
      <c r="AXC91" s="20"/>
      <c r="AXD91" s="20"/>
      <c r="AXE91" s="20"/>
      <c r="AXF91" s="20"/>
      <c r="AXG91" s="20"/>
      <c r="AXH91" s="20"/>
      <c r="AXI91" s="20"/>
      <c r="AXJ91" s="20"/>
      <c r="AXK91" s="20"/>
      <c r="AXL91" s="20"/>
      <c r="AXM91" s="20"/>
      <c r="AXN91" s="20"/>
      <c r="AXO91" s="20"/>
      <c r="AXP91" s="20"/>
      <c r="AXQ91" s="20"/>
      <c r="AXR91" s="20"/>
      <c r="AXS91" s="20"/>
      <c r="AXT91" s="20"/>
      <c r="AXU91" s="20"/>
      <c r="AXV91" s="20"/>
      <c r="AXW91" s="20"/>
      <c r="AXX91" s="20"/>
      <c r="AXY91" s="20"/>
      <c r="AXZ91" s="20"/>
      <c r="AYA91" s="20"/>
      <c r="AYB91" s="20"/>
      <c r="AYC91" s="20"/>
      <c r="AYD91" s="20"/>
      <c r="AYE91" s="20"/>
      <c r="AYF91" s="20"/>
      <c r="AYG91" s="20"/>
      <c r="AYH91" s="20"/>
      <c r="AYI91" s="20"/>
      <c r="AYJ91" s="20"/>
      <c r="AYK91" s="20"/>
      <c r="AYL91" s="20"/>
      <c r="AYM91" s="20"/>
      <c r="AYN91" s="20"/>
      <c r="AYO91" s="20"/>
      <c r="AYP91" s="20"/>
      <c r="AYQ91" s="20"/>
      <c r="AYR91" s="20"/>
      <c r="AYS91" s="20"/>
      <c r="AYT91" s="20"/>
      <c r="AYU91" s="20"/>
      <c r="AYV91" s="20"/>
      <c r="AYW91" s="20"/>
      <c r="AYX91" s="20"/>
      <c r="AYY91" s="20"/>
      <c r="AYZ91" s="20"/>
      <c r="AZA91" s="20"/>
      <c r="AZB91" s="20"/>
      <c r="AZC91" s="20"/>
      <c r="AZD91" s="20"/>
      <c r="AZE91" s="20"/>
      <c r="AZF91" s="20"/>
      <c r="AZG91" s="20"/>
      <c r="AZH91" s="20"/>
      <c r="AZI91" s="20"/>
      <c r="AZJ91" s="20"/>
      <c r="AZK91" s="20"/>
      <c r="AZL91" s="20"/>
      <c r="AZM91" s="20"/>
      <c r="AZN91" s="20"/>
      <c r="AZO91" s="20"/>
      <c r="AZP91" s="20"/>
      <c r="AZQ91" s="20"/>
      <c r="AZR91" s="20"/>
      <c r="AZS91" s="20"/>
      <c r="AZT91" s="20"/>
      <c r="AZU91" s="20"/>
      <c r="AZV91" s="20"/>
      <c r="AZW91" s="20"/>
      <c r="AZX91" s="20"/>
      <c r="AZY91" s="20"/>
      <c r="AZZ91" s="20"/>
      <c r="BAA91" s="20"/>
      <c r="BAB91" s="20"/>
      <c r="BAC91" s="20"/>
      <c r="BAD91" s="20"/>
      <c r="BAE91" s="20"/>
      <c r="BAF91" s="20"/>
      <c r="BAG91" s="20"/>
      <c r="BAH91" s="20"/>
      <c r="BAI91" s="20"/>
      <c r="BAJ91" s="20"/>
      <c r="BAK91" s="20"/>
      <c r="BAL91" s="20"/>
      <c r="BAM91" s="20"/>
      <c r="BAN91" s="20"/>
      <c r="BAO91" s="20"/>
      <c r="BAP91" s="20"/>
      <c r="BAQ91" s="20"/>
      <c r="BAR91" s="20"/>
      <c r="BAS91" s="20"/>
      <c r="BAT91" s="20"/>
      <c r="BAU91" s="20"/>
      <c r="BAV91" s="20"/>
      <c r="BAW91" s="20"/>
      <c r="BAX91" s="20"/>
      <c r="BAY91" s="20"/>
      <c r="BAZ91" s="20"/>
      <c r="BBA91" s="20"/>
      <c r="BBB91" s="20"/>
      <c r="BBC91" s="20"/>
      <c r="BBD91" s="20"/>
      <c r="BBE91" s="20"/>
      <c r="BBF91" s="20"/>
      <c r="BBG91" s="20"/>
      <c r="BBH91" s="20"/>
      <c r="BBI91" s="20"/>
      <c r="BBJ91" s="20"/>
      <c r="BBK91" s="20"/>
      <c r="BBL91" s="20"/>
      <c r="BBM91" s="20"/>
      <c r="BBN91" s="20"/>
      <c r="BBO91" s="20"/>
      <c r="BBP91" s="20"/>
      <c r="BBQ91" s="20"/>
      <c r="BBR91" s="20"/>
      <c r="BBS91" s="20"/>
      <c r="BBT91" s="20"/>
      <c r="BBU91" s="20"/>
      <c r="BBV91" s="20"/>
      <c r="BBW91" s="20"/>
      <c r="BBX91" s="20"/>
      <c r="BBY91" s="20"/>
      <c r="BBZ91" s="20"/>
      <c r="BCA91" s="20"/>
      <c r="BCB91" s="20"/>
      <c r="BCC91" s="20"/>
      <c r="BCD91" s="20"/>
      <c r="BCE91" s="20"/>
      <c r="BCF91" s="20"/>
      <c r="BCG91" s="20"/>
      <c r="BCH91" s="20"/>
      <c r="BCI91" s="20"/>
      <c r="BCJ91" s="20"/>
      <c r="BCK91" s="20"/>
      <c r="BCL91" s="20"/>
      <c r="BCM91" s="20"/>
      <c r="BCN91" s="20"/>
      <c r="BCO91" s="20"/>
      <c r="BCP91" s="20"/>
      <c r="BCQ91" s="20"/>
      <c r="BCR91" s="20"/>
      <c r="BCS91" s="20"/>
      <c r="BCT91" s="20"/>
      <c r="BCU91" s="20"/>
      <c r="BCV91" s="20"/>
      <c r="BCW91" s="20"/>
      <c r="BCX91" s="20"/>
      <c r="BCY91" s="20"/>
      <c r="BCZ91" s="20"/>
      <c r="BDA91" s="20"/>
      <c r="BDB91" s="20"/>
      <c r="BDC91" s="20"/>
      <c r="BDD91" s="20"/>
      <c r="BDE91" s="20"/>
      <c r="BDF91" s="20"/>
      <c r="BDG91" s="20"/>
      <c r="BDH91" s="20"/>
      <c r="BDI91" s="20"/>
      <c r="BDJ91" s="20"/>
      <c r="BDK91" s="20"/>
      <c r="BDL91" s="20"/>
      <c r="BDM91" s="20"/>
      <c r="BDN91" s="20"/>
      <c r="BDO91" s="20"/>
      <c r="BDP91" s="20"/>
      <c r="BDQ91" s="20"/>
      <c r="BDR91" s="20"/>
      <c r="BDS91" s="20"/>
      <c r="BDT91" s="20"/>
      <c r="BDU91" s="20"/>
      <c r="BDV91" s="20"/>
      <c r="BDW91" s="20"/>
      <c r="BDX91" s="20"/>
      <c r="BDY91" s="20"/>
      <c r="BDZ91" s="20"/>
      <c r="BEA91" s="20"/>
      <c r="BEB91" s="20"/>
      <c r="BEC91" s="20"/>
      <c r="BED91" s="20"/>
      <c r="BEE91" s="20"/>
      <c r="BEF91" s="20"/>
      <c r="BEG91" s="20"/>
      <c r="BEH91" s="20"/>
      <c r="BEI91" s="20"/>
      <c r="BEJ91" s="20"/>
      <c r="BEK91" s="20"/>
      <c r="BEL91" s="20"/>
      <c r="BEM91" s="20"/>
      <c r="BEN91" s="20"/>
      <c r="BEO91" s="20"/>
      <c r="BEP91" s="20"/>
      <c r="BEQ91" s="20"/>
      <c r="BER91" s="20"/>
      <c r="BES91" s="20"/>
      <c r="BET91" s="20"/>
      <c r="BEU91" s="20"/>
      <c r="BEV91" s="20"/>
      <c r="BEW91" s="20"/>
      <c r="BEX91" s="20"/>
      <c r="BEY91" s="20"/>
      <c r="BEZ91" s="20"/>
      <c r="BFA91" s="20"/>
      <c r="BFB91" s="20"/>
      <c r="BFC91" s="20"/>
      <c r="BFD91" s="20"/>
      <c r="BFE91" s="20"/>
      <c r="BFF91" s="20"/>
      <c r="BFG91" s="20"/>
      <c r="BFH91" s="20"/>
      <c r="BFI91" s="20"/>
      <c r="BFJ91" s="20"/>
      <c r="BFK91" s="20"/>
      <c r="BFL91" s="20"/>
      <c r="BFM91" s="20"/>
      <c r="BFN91" s="20"/>
      <c r="BFO91" s="20"/>
      <c r="BFP91" s="20"/>
      <c r="BFQ91" s="20"/>
      <c r="BFR91" s="20"/>
      <c r="BFS91" s="20"/>
      <c r="BFT91" s="20"/>
      <c r="BFU91" s="20"/>
      <c r="BFV91" s="20"/>
      <c r="BFW91" s="20"/>
      <c r="BFX91" s="20"/>
      <c r="BFY91" s="20"/>
      <c r="BFZ91" s="20"/>
      <c r="BGA91" s="20"/>
      <c r="BGB91" s="20"/>
      <c r="BGC91" s="20"/>
      <c r="BGD91" s="20"/>
      <c r="BGE91" s="20"/>
      <c r="BGF91" s="20"/>
      <c r="BGG91" s="20"/>
      <c r="BGH91" s="20"/>
      <c r="BGI91" s="20"/>
      <c r="BGJ91" s="20"/>
      <c r="BGK91" s="20"/>
      <c r="BGL91" s="20"/>
      <c r="BGM91" s="20"/>
      <c r="BGN91" s="20"/>
      <c r="BGO91" s="20"/>
      <c r="BGP91" s="20"/>
      <c r="BGQ91" s="20"/>
      <c r="BGR91" s="20"/>
      <c r="BGS91" s="20"/>
      <c r="BGT91" s="20"/>
      <c r="BGU91" s="20"/>
      <c r="BGV91" s="20"/>
      <c r="BGW91" s="20"/>
      <c r="BGX91" s="20"/>
      <c r="BGY91" s="20"/>
      <c r="BGZ91" s="20"/>
      <c r="BHA91" s="20"/>
      <c r="BHB91" s="20"/>
      <c r="BHC91" s="20"/>
      <c r="BHD91" s="20"/>
      <c r="BHE91" s="20"/>
      <c r="BHF91" s="20"/>
      <c r="BHG91" s="20"/>
      <c r="BHH91" s="20"/>
      <c r="BHI91" s="20"/>
      <c r="BHJ91" s="20"/>
      <c r="BHK91" s="20"/>
      <c r="BHL91" s="20"/>
      <c r="BHM91" s="20"/>
      <c r="BHN91" s="20"/>
      <c r="BHO91" s="20"/>
      <c r="BHP91" s="20"/>
      <c r="BHQ91" s="20"/>
      <c r="BHR91" s="20"/>
      <c r="BHS91" s="20"/>
      <c r="BHT91" s="20"/>
      <c r="BHU91" s="20"/>
      <c r="BHV91" s="20"/>
      <c r="BHW91" s="20"/>
      <c r="BHX91" s="20"/>
      <c r="BHY91" s="20"/>
      <c r="BHZ91" s="20"/>
      <c r="BIA91" s="20"/>
      <c r="BIB91" s="20"/>
      <c r="BIC91" s="20"/>
      <c r="BID91" s="20"/>
      <c r="BIE91" s="20"/>
      <c r="BIF91" s="20"/>
      <c r="BIG91" s="20"/>
      <c r="BIH91" s="20"/>
      <c r="BII91" s="20"/>
      <c r="BIJ91" s="20"/>
      <c r="BIK91" s="20"/>
      <c r="BIL91" s="20"/>
      <c r="BIM91" s="20"/>
      <c r="BIN91" s="20"/>
      <c r="BIO91" s="20"/>
      <c r="BIP91" s="20"/>
      <c r="BIQ91" s="20"/>
      <c r="BIR91" s="20"/>
      <c r="BIS91" s="20"/>
      <c r="BIT91" s="20"/>
      <c r="BIU91" s="20"/>
      <c r="BIV91" s="20"/>
      <c r="BIW91" s="20"/>
      <c r="BIX91" s="20"/>
      <c r="BIY91" s="20"/>
      <c r="BIZ91" s="20"/>
      <c r="BJA91" s="20"/>
      <c r="BJB91" s="20"/>
      <c r="BJC91" s="20"/>
      <c r="BJD91" s="20"/>
      <c r="BJE91" s="20"/>
      <c r="BJF91" s="20"/>
      <c r="BJG91" s="20"/>
      <c r="BJH91" s="20"/>
      <c r="BJI91" s="20"/>
      <c r="BJJ91" s="20"/>
      <c r="BJK91" s="20"/>
      <c r="BJL91" s="20"/>
      <c r="BJM91" s="20"/>
      <c r="BJN91" s="20"/>
      <c r="BJO91" s="20"/>
      <c r="BJP91" s="20"/>
      <c r="BJQ91" s="20"/>
      <c r="BJR91" s="20"/>
      <c r="BJS91" s="20"/>
      <c r="BJT91" s="20"/>
      <c r="BJU91" s="20"/>
      <c r="BJV91" s="20"/>
      <c r="BJW91" s="20"/>
      <c r="BJX91" s="20"/>
      <c r="BJY91" s="20"/>
      <c r="BJZ91" s="20"/>
      <c r="BKA91" s="20"/>
      <c r="BKB91" s="20"/>
      <c r="BKC91" s="20"/>
      <c r="BKD91" s="20"/>
      <c r="BKE91" s="20"/>
      <c r="BKF91" s="20"/>
      <c r="BKG91" s="20"/>
      <c r="BKH91" s="20"/>
      <c r="BKI91" s="20"/>
      <c r="BKJ91" s="20"/>
      <c r="BKK91" s="20"/>
      <c r="BKL91" s="20"/>
      <c r="BKM91" s="20"/>
      <c r="BKN91" s="20"/>
      <c r="BKO91" s="20"/>
      <c r="BKP91" s="20"/>
      <c r="BKQ91" s="20"/>
      <c r="BKR91" s="20"/>
      <c r="BKS91" s="20"/>
      <c r="BKT91" s="20"/>
      <c r="BKU91" s="20"/>
      <c r="BKV91" s="20"/>
      <c r="BKW91" s="20"/>
      <c r="BKX91" s="20"/>
      <c r="BKY91" s="20"/>
      <c r="BKZ91" s="20"/>
      <c r="BLA91" s="20"/>
      <c r="BLB91" s="20"/>
      <c r="BLC91" s="20"/>
      <c r="BLD91" s="20"/>
      <c r="BLE91" s="20"/>
      <c r="BLF91" s="20"/>
      <c r="BLG91" s="20"/>
      <c r="BLH91" s="20"/>
      <c r="BLI91" s="20"/>
      <c r="BLJ91" s="20"/>
      <c r="BLK91" s="20"/>
      <c r="BLL91" s="20"/>
      <c r="BLM91" s="20"/>
      <c r="BLN91" s="20"/>
      <c r="BLO91" s="20"/>
      <c r="BLP91" s="20"/>
      <c r="BLQ91" s="20"/>
      <c r="BLR91" s="20"/>
      <c r="BLS91" s="20"/>
      <c r="BLT91" s="20"/>
      <c r="BLU91" s="20"/>
      <c r="BLV91" s="20"/>
      <c r="BLW91" s="20"/>
      <c r="BLX91" s="20"/>
      <c r="BLY91" s="20"/>
      <c r="BLZ91" s="20"/>
      <c r="BMA91" s="20"/>
      <c r="BMB91" s="20"/>
      <c r="BMC91" s="20"/>
      <c r="BMD91" s="20"/>
      <c r="BME91" s="20"/>
      <c r="BMF91" s="20"/>
      <c r="BMG91" s="20"/>
      <c r="BMH91" s="20"/>
      <c r="BMI91" s="20"/>
      <c r="BMJ91" s="20"/>
      <c r="BMK91" s="20"/>
      <c r="BML91" s="20"/>
      <c r="BMM91" s="20"/>
      <c r="BMN91" s="20"/>
      <c r="BMO91" s="20"/>
      <c r="BMP91" s="20"/>
      <c r="BMQ91" s="20"/>
      <c r="BMR91" s="20"/>
      <c r="BMS91" s="20"/>
      <c r="BMT91" s="20"/>
      <c r="BMU91" s="20"/>
      <c r="BMV91" s="20"/>
      <c r="BMW91" s="20"/>
      <c r="BMX91" s="20"/>
      <c r="BMY91" s="20"/>
      <c r="BMZ91" s="20"/>
      <c r="BNA91" s="20"/>
      <c r="BNB91" s="20"/>
      <c r="BNC91" s="20"/>
      <c r="BND91" s="20"/>
      <c r="BNE91" s="20"/>
      <c r="BNF91" s="20"/>
      <c r="BNG91" s="20"/>
      <c r="BNH91" s="20"/>
      <c r="BNI91" s="20"/>
      <c r="BNJ91" s="20"/>
      <c r="BNK91" s="20"/>
      <c r="BNL91" s="20"/>
      <c r="BNM91" s="20"/>
      <c r="BNN91" s="20"/>
      <c r="BNO91" s="20"/>
      <c r="BNP91" s="20"/>
      <c r="BNQ91" s="20"/>
      <c r="BNR91" s="20"/>
      <c r="BNS91" s="20"/>
      <c r="BNT91" s="20"/>
      <c r="BNU91" s="20"/>
      <c r="BNV91" s="20"/>
      <c r="BNW91" s="20"/>
      <c r="BNX91" s="20"/>
      <c r="BNY91" s="20"/>
      <c r="BNZ91" s="20"/>
      <c r="BOA91" s="20"/>
      <c r="BOB91" s="20"/>
      <c r="BOC91" s="20"/>
      <c r="BOD91" s="20"/>
      <c r="BOE91" s="20"/>
      <c r="BOF91" s="20"/>
      <c r="BOG91" s="20"/>
      <c r="BOH91" s="20"/>
      <c r="BOI91" s="20"/>
      <c r="BOJ91" s="20"/>
      <c r="BOK91" s="20"/>
      <c r="BOL91" s="20"/>
      <c r="BOM91" s="20"/>
      <c r="BON91" s="20"/>
      <c r="BOO91" s="20"/>
      <c r="BOP91" s="20"/>
      <c r="BOQ91" s="20"/>
      <c r="BOR91" s="20"/>
      <c r="BOS91" s="20"/>
      <c r="BOT91" s="20"/>
      <c r="BOU91" s="20"/>
      <c r="BOV91" s="20"/>
      <c r="BOW91" s="20"/>
      <c r="BOX91" s="20"/>
      <c r="BOY91" s="20"/>
      <c r="BOZ91" s="20"/>
      <c r="BPA91" s="20"/>
      <c r="BPB91" s="20"/>
      <c r="BPC91" s="20"/>
      <c r="BPD91" s="20"/>
      <c r="BPE91" s="20"/>
      <c r="BPF91" s="20"/>
      <c r="BPG91" s="20"/>
      <c r="BPH91" s="20"/>
      <c r="BPI91" s="20"/>
      <c r="BPJ91" s="20"/>
      <c r="BPK91" s="20"/>
      <c r="BPL91" s="20"/>
      <c r="BPM91" s="20"/>
      <c r="BPN91" s="20"/>
      <c r="BPO91" s="20"/>
      <c r="BPP91" s="20"/>
      <c r="BPQ91" s="20"/>
      <c r="BPR91" s="20"/>
      <c r="BPS91" s="20"/>
      <c r="BPT91" s="20"/>
      <c r="BPU91" s="20"/>
      <c r="BPV91" s="20"/>
      <c r="BPW91" s="20"/>
      <c r="BPX91" s="20"/>
      <c r="BPY91" s="20"/>
      <c r="BPZ91" s="20"/>
      <c r="BQA91" s="20"/>
      <c r="BQB91" s="20"/>
      <c r="BQC91" s="20"/>
      <c r="BQD91" s="20"/>
      <c r="BQE91" s="20"/>
      <c r="BQF91" s="20"/>
      <c r="BQG91" s="20"/>
      <c r="BQH91" s="20"/>
      <c r="BQI91" s="20"/>
      <c r="BQJ91" s="20"/>
      <c r="BQK91" s="20"/>
      <c r="BQL91" s="20"/>
      <c r="BQM91" s="20"/>
      <c r="BQN91" s="20"/>
      <c r="BQO91" s="20"/>
      <c r="BQP91" s="20"/>
      <c r="BQQ91" s="20"/>
      <c r="BQR91" s="20"/>
      <c r="BQS91" s="20"/>
      <c r="BQT91" s="20"/>
      <c r="BQU91" s="20"/>
      <c r="BQV91" s="20"/>
      <c r="BQW91" s="20"/>
      <c r="BQX91" s="20"/>
      <c r="BQY91" s="20"/>
      <c r="BQZ91" s="20"/>
      <c r="BRA91" s="20"/>
      <c r="BRB91" s="20"/>
      <c r="BRC91" s="20"/>
      <c r="BRD91" s="20"/>
      <c r="BRE91" s="20"/>
      <c r="BRF91" s="20"/>
      <c r="BRG91" s="20"/>
      <c r="BRH91" s="20"/>
      <c r="BRI91" s="20"/>
      <c r="BRJ91" s="20"/>
      <c r="BRK91" s="20"/>
      <c r="BRL91" s="20"/>
      <c r="BRM91" s="20"/>
      <c r="BRN91" s="20"/>
      <c r="BRO91" s="20"/>
      <c r="BRP91" s="20"/>
      <c r="BRQ91" s="20"/>
      <c r="BRR91" s="20"/>
      <c r="BRS91" s="20"/>
      <c r="BRT91" s="20"/>
      <c r="BRU91" s="20"/>
      <c r="BRV91" s="20"/>
      <c r="BRW91" s="20"/>
      <c r="BRX91" s="20"/>
      <c r="BRY91" s="20"/>
      <c r="BRZ91" s="20"/>
      <c r="BSA91" s="20"/>
      <c r="BSB91" s="20"/>
      <c r="BSC91" s="20"/>
      <c r="BSD91" s="20"/>
      <c r="BSE91" s="20"/>
      <c r="BSF91" s="20"/>
      <c r="BSG91" s="20"/>
      <c r="BSH91" s="20"/>
      <c r="BSI91" s="20"/>
      <c r="BSJ91" s="20"/>
      <c r="BSK91" s="20"/>
      <c r="BSL91" s="20"/>
      <c r="BSM91" s="20"/>
      <c r="BSN91" s="20"/>
      <c r="BSO91" s="20"/>
      <c r="BSP91" s="20"/>
      <c r="BSQ91" s="20"/>
      <c r="BSR91" s="20"/>
      <c r="BSS91" s="20"/>
      <c r="BST91" s="20"/>
      <c r="BSU91" s="20"/>
      <c r="BSV91" s="20"/>
      <c r="BSW91" s="20"/>
      <c r="BSX91" s="20"/>
      <c r="BSY91" s="20"/>
      <c r="BSZ91" s="20"/>
      <c r="BTA91" s="20"/>
      <c r="BTB91" s="20"/>
      <c r="BTC91" s="20"/>
      <c r="BTD91" s="20"/>
      <c r="BTE91" s="20"/>
      <c r="BTF91" s="20"/>
      <c r="BTG91" s="20"/>
      <c r="BTH91" s="20"/>
      <c r="BTI91" s="20"/>
      <c r="BTJ91" s="20"/>
      <c r="BTK91" s="20"/>
      <c r="BTL91" s="20"/>
      <c r="BTM91" s="20"/>
      <c r="BTN91" s="20"/>
      <c r="BTO91" s="20"/>
      <c r="BTP91" s="20"/>
      <c r="BTQ91" s="20"/>
      <c r="BTR91" s="20"/>
      <c r="BTS91" s="20"/>
      <c r="BTT91" s="20"/>
      <c r="BTU91" s="20"/>
      <c r="BTV91" s="20"/>
      <c r="BTW91" s="20"/>
      <c r="BTX91" s="20"/>
      <c r="BTY91" s="20"/>
      <c r="BTZ91" s="20"/>
      <c r="BUA91" s="20"/>
      <c r="BUB91" s="20"/>
      <c r="BUC91" s="20"/>
      <c r="BUD91" s="20"/>
      <c r="BUE91" s="20"/>
      <c r="BUF91" s="20"/>
      <c r="BUG91" s="20"/>
      <c r="BUH91" s="20"/>
      <c r="BUI91" s="20"/>
      <c r="BUJ91" s="20"/>
      <c r="BUK91" s="20"/>
      <c r="BUL91" s="20"/>
      <c r="BUM91" s="20"/>
      <c r="BUN91" s="20"/>
      <c r="BUO91" s="20"/>
      <c r="BUP91" s="20"/>
      <c r="BUQ91" s="20"/>
      <c r="BUR91" s="20"/>
      <c r="BUS91" s="20"/>
      <c r="BUT91" s="20"/>
      <c r="BUU91" s="20"/>
      <c r="BUV91" s="20"/>
      <c r="BUW91" s="20"/>
      <c r="BUX91" s="20"/>
      <c r="BUY91" s="20"/>
      <c r="BUZ91" s="20"/>
      <c r="BVA91" s="20"/>
      <c r="BVB91" s="20"/>
      <c r="BVC91" s="20"/>
      <c r="BVD91" s="20"/>
      <c r="BVE91" s="20"/>
      <c r="BVF91" s="20"/>
      <c r="BVG91" s="20"/>
      <c r="BVH91" s="20"/>
      <c r="BVI91" s="20"/>
      <c r="BVJ91" s="20"/>
      <c r="BVK91" s="20"/>
      <c r="BVL91" s="20"/>
      <c r="BVM91" s="20"/>
      <c r="BVN91" s="20"/>
      <c r="BVO91" s="20"/>
      <c r="BVP91" s="20"/>
      <c r="BVQ91" s="20"/>
      <c r="BVR91" s="20"/>
      <c r="BVS91" s="20"/>
      <c r="BVT91" s="20"/>
      <c r="BVU91" s="20"/>
      <c r="BVV91" s="20"/>
      <c r="BVW91" s="20"/>
      <c r="BVX91" s="20"/>
      <c r="BVY91" s="20"/>
      <c r="BVZ91" s="20"/>
      <c r="BWA91" s="20"/>
      <c r="BWB91" s="20"/>
      <c r="BWC91" s="20"/>
      <c r="BWD91" s="20"/>
      <c r="BWE91" s="20"/>
      <c r="BWF91" s="20"/>
      <c r="BWG91" s="20"/>
      <c r="BWH91" s="20"/>
      <c r="BWI91" s="20"/>
      <c r="BWJ91" s="20"/>
      <c r="BWK91" s="20"/>
      <c r="BWL91" s="20"/>
      <c r="BWM91" s="20"/>
      <c r="BWN91" s="20"/>
      <c r="BWO91" s="20"/>
      <c r="BWP91" s="20"/>
      <c r="BWQ91" s="20"/>
      <c r="BWR91" s="20"/>
      <c r="BWS91" s="20"/>
      <c r="BWT91" s="20"/>
      <c r="BWU91" s="20"/>
      <c r="BWV91" s="20"/>
      <c r="BWW91" s="20"/>
      <c r="BWX91" s="20"/>
      <c r="BWY91" s="20"/>
      <c r="BWZ91" s="20"/>
      <c r="BXA91" s="20"/>
      <c r="BXB91" s="20"/>
      <c r="BXC91" s="20"/>
      <c r="BXD91" s="20"/>
      <c r="BXE91" s="20"/>
      <c r="BXF91" s="20"/>
      <c r="BXG91" s="20"/>
      <c r="BXH91" s="20"/>
      <c r="BXI91" s="20"/>
      <c r="BXJ91" s="20"/>
      <c r="BXK91" s="20"/>
      <c r="BXL91" s="20"/>
      <c r="BXM91" s="20"/>
      <c r="BXN91" s="20"/>
      <c r="BXO91" s="20"/>
      <c r="BXP91" s="20"/>
      <c r="BXQ91" s="20"/>
      <c r="BXR91" s="20"/>
      <c r="BXS91" s="20"/>
      <c r="BXT91" s="20"/>
      <c r="BXU91" s="20"/>
      <c r="BXV91" s="20"/>
      <c r="BXW91" s="20"/>
      <c r="BXX91" s="20"/>
      <c r="BXY91" s="20"/>
      <c r="BXZ91" s="20"/>
      <c r="BYA91" s="20"/>
      <c r="BYB91" s="20"/>
      <c r="BYC91" s="20"/>
      <c r="BYD91" s="20"/>
      <c r="BYE91" s="20"/>
      <c r="BYF91" s="20"/>
      <c r="BYG91" s="20"/>
      <c r="BYH91" s="20"/>
      <c r="BYI91" s="20"/>
      <c r="BYJ91" s="20"/>
      <c r="BYK91" s="20"/>
      <c r="BYL91" s="20"/>
      <c r="BYM91" s="20"/>
      <c r="BYN91" s="20"/>
      <c r="BYO91" s="20"/>
      <c r="BYP91" s="20"/>
      <c r="BYQ91" s="20"/>
      <c r="BYR91" s="20"/>
      <c r="BYS91" s="20"/>
      <c r="BYT91" s="20"/>
      <c r="BYU91" s="20"/>
      <c r="BYV91" s="20"/>
      <c r="BYW91" s="20"/>
      <c r="BYX91" s="20"/>
      <c r="BYY91" s="20"/>
      <c r="BYZ91" s="20"/>
      <c r="BZA91" s="20"/>
      <c r="BZB91" s="20"/>
      <c r="BZC91" s="20"/>
      <c r="BZD91" s="20"/>
      <c r="BZE91" s="20"/>
      <c r="BZF91" s="20"/>
      <c r="BZG91" s="20"/>
      <c r="BZH91" s="20"/>
      <c r="BZI91" s="20"/>
      <c r="BZJ91" s="20"/>
      <c r="BZK91" s="20"/>
      <c r="BZL91" s="20"/>
      <c r="BZM91" s="20"/>
      <c r="BZN91" s="20"/>
      <c r="BZO91" s="20"/>
      <c r="BZP91" s="20"/>
      <c r="BZQ91" s="20"/>
      <c r="BZR91" s="20"/>
      <c r="BZS91" s="20"/>
      <c r="BZT91" s="20"/>
      <c r="BZU91" s="20"/>
      <c r="BZV91" s="20"/>
      <c r="BZW91" s="20"/>
      <c r="BZX91" s="20"/>
      <c r="BZY91" s="20"/>
      <c r="BZZ91" s="20"/>
      <c r="CAA91" s="20"/>
      <c r="CAB91" s="20"/>
      <c r="CAC91" s="20"/>
      <c r="CAD91" s="20"/>
      <c r="CAE91" s="20"/>
      <c r="CAF91" s="20"/>
      <c r="CAG91" s="20"/>
      <c r="CAH91" s="20"/>
      <c r="CAI91" s="20"/>
      <c r="CAJ91" s="20"/>
      <c r="CAK91" s="20"/>
      <c r="CAL91" s="20"/>
      <c r="CAM91" s="20"/>
      <c r="CAN91" s="20"/>
      <c r="CAO91" s="20"/>
      <c r="CAP91" s="20"/>
      <c r="CAQ91" s="20"/>
      <c r="CAR91" s="20"/>
      <c r="CAS91" s="20"/>
      <c r="CAT91" s="20"/>
      <c r="CAU91" s="20"/>
      <c r="CAV91" s="20"/>
      <c r="CAW91" s="20"/>
      <c r="CAX91" s="20"/>
      <c r="CAY91" s="20"/>
      <c r="CAZ91" s="20"/>
      <c r="CBA91" s="20"/>
      <c r="CBB91" s="20"/>
      <c r="CBC91" s="20"/>
      <c r="CBD91" s="20"/>
      <c r="CBE91" s="20"/>
      <c r="CBF91" s="20"/>
      <c r="CBG91" s="20"/>
      <c r="CBH91" s="20"/>
      <c r="CBI91" s="20"/>
      <c r="CBJ91" s="20"/>
      <c r="CBK91" s="20"/>
      <c r="CBL91" s="20"/>
      <c r="CBM91" s="20"/>
      <c r="CBN91" s="20"/>
      <c r="CBO91" s="20"/>
      <c r="CBP91" s="20"/>
      <c r="CBQ91" s="20"/>
      <c r="CBR91" s="20"/>
      <c r="CBS91" s="20"/>
      <c r="CBT91" s="20"/>
      <c r="CBU91" s="20"/>
      <c r="CBV91" s="20"/>
      <c r="CBW91" s="20"/>
      <c r="CBX91" s="20"/>
      <c r="CBY91" s="20"/>
      <c r="CBZ91" s="20"/>
      <c r="CCA91" s="20"/>
      <c r="CCB91" s="20"/>
      <c r="CCC91" s="20"/>
      <c r="CCD91" s="20"/>
      <c r="CCE91" s="20"/>
      <c r="CCF91" s="20"/>
      <c r="CCG91" s="20"/>
      <c r="CCH91" s="20"/>
      <c r="CCI91" s="20"/>
      <c r="CCJ91" s="20"/>
      <c r="CCK91" s="20"/>
      <c r="CCL91" s="20"/>
      <c r="CCM91" s="20"/>
      <c r="CCN91" s="20"/>
      <c r="CCO91" s="20"/>
      <c r="CCP91" s="20"/>
      <c r="CCQ91" s="20"/>
      <c r="CCR91" s="20"/>
      <c r="CCS91" s="20"/>
      <c r="CCT91" s="20"/>
      <c r="CCU91" s="20"/>
      <c r="CCV91" s="20"/>
      <c r="CCW91" s="20"/>
      <c r="CCX91" s="20"/>
      <c r="CCY91" s="20"/>
      <c r="CCZ91" s="20"/>
      <c r="CDA91" s="20"/>
      <c r="CDB91" s="20"/>
      <c r="CDC91" s="20"/>
      <c r="CDD91" s="20"/>
      <c r="CDE91" s="20"/>
      <c r="CDF91" s="20"/>
      <c r="CDG91" s="20"/>
      <c r="CDH91" s="20"/>
      <c r="CDI91" s="20"/>
      <c r="CDJ91" s="20"/>
      <c r="CDK91" s="20"/>
      <c r="CDL91" s="20"/>
      <c r="CDM91" s="20"/>
      <c r="CDN91" s="20"/>
      <c r="CDO91" s="20"/>
      <c r="CDP91" s="20"/>
      <c r="CDQ91" s="20"/>
      <c r="CDR91" s="20"/>
      <c r="CDS91" s="20"/>
      <c r="CDT91" s="20"/>
      <c r="CDU91" s="20"/>
      <c r="CDV91" s="20"/>
      <c r="CDW91" s="20"/>
      <c r="CDX91" s="20"/>
      <c r="CDY91" s="20"/>
      <c r="CDZ91" s="20"/>
      <c r="CEA91" s="20"/>
      <c r="CEB91" s="20"/>
      <c r="CEC91" s="20"/>
      <c r="CED91" s="20"/>
      <c r="CEE91" s="20"/>
      <c r="CEF91" s="20"/>
      <c r="CEG91" s="20"/>
      <c r="CEH91" s="20"/>
      <c r="CEI91" s="20"/>
      <c r="CEJ91" s="20"/>
      <c r="CEK91" s="20"/>
      <c r="CEL91" s="20"/>
      <c r="CEM91" s="20"/>
      <c r="CEN91" s="20"/>
      <c r="CEO91" s="20"/>
      <c r="CEP91" s="20"/>
      <c r="CEQ91" s="20"/>
      <c r="CER91" s="20"/>
      <c r="CES91" s="20"/>
      <c r="CET91" s="20"/>
      <c r="CEU91" s="20"/>
      <c r="CEV91" s="20"/>
      <c r="CEW91" s="20"/>
      <c r="CEX91" s="20"/>
      <c r="CEY91" s="20"/>
      <c r="CEZ91" s="20"/>
      <c r="CFA91" s="20"/>
      <c r="CFB91" s="20"/>
      <c r="CFC91" s="20"/>
      <c r="CFD91" s="20"/>
      <c r="CFE91" s="20"/>
      <c r="CFF91" s="20"/>
      <c r="CFG91" s="20"/>
      <c r="CFH91" s="20"/>
      <c r="CFI91" s="20"/>
      <c r="CFJ91" s="20"/>
      <c r="CFK91" s="20"/>
      <c r="CFL91" s="20"/>
      <c r="CFM91" s="20"/>
      <c r="CFN91" s="20"/>
      <c r="CFO91" s="20"/>
      <c r="CFP91" s="20"/>
      <c r="CFQ91" s="20"/>
      <c r="CFR91" s="20"/>
      <c r="CFS91" s="20"/>
      <c r="CFT91" s="20"/>
      <c r="CFU91" s="20"/>
      <c r="CFV91" s="20"/>
      <c r="CFW91" s="20"/>
      <c r="CFX91" s="20"/>
      <c r="CFY91" s="20"/>
      <c r="CFZ91" s="20"/>
      <c r="CGA91" s="20"/>
      <c r="CGB91" s="20"/>
      <c r="CGC91" s="20"/>
      <c r="CGD91" s="20"/>
      <c r="CGE91" s="20"/>
      <c r="CGF91" s="20"/>
      <c r="CGG91" s="20"/>
      <c r="CGH91" s="20"/>
      <c r="CGI91" s="20"/>
      <c r="CGJ91" s="20"/>
      <c r="CGK91" s="20"/>
      <c r="CGL91" s="20"/>
      <c r="CGM91" s="20"/>
      <c r="CGN91" s="20"/>
      <c r="CGO91" s="20"/>
      <c r="CGP91" s="20"/>
      <c r="CGQ91" s="20"/>
      <c r="CGR91" s="20"/>
      <c r="CGS91" s="20"/>
      <c r="CGT91" s="20"/>
      <c r="CGU91" s="20"/>
      <c r="CGV91" s="20"/>
      <c r="CGW91" s="20"/>
      <c r="CGX91" s="20"/>
      <c r="CGY91" s="20"/>
      <c r="CGZ91" s="20"/>
      <c r="CHA91" s="20"/>
      <c r="CHB91" s="20"/>
      <c r="CHC91" s="20"/>
      <c r="CHD91" s="20"/>
      <c r="CHE91" s="20"/>
      <c r="CHF91" s="20"/>
      <c r="CHG91" s="20"/>
      <c r="CHH91" s="20"/>
      <c r="CHI91" s="20"/>
      <c r="CHJ91" s="20"/>
      <c r="CHK91" s="20"/>
      <c r="CHL91" s="20"/>
      <c r="CHM91" s="20"/>
      <c r="CHN91" s="20"/>
      <c r="CHO91" s="20"/>
      <c r="CHP91" s="20"/>
      <c r="CHQ91" s="20"/>
      <c r="CHR91" s="20"/>
      <c r="CHS91" s="20"/>
      <c r="CHT91" s="20"/>
      <c r="CHU91" s="20"/>
      <c r="CHV91" s="20"/>
      <c r="CHW91" s="20"/>
      <c r="CHX91" s="20"/>
      <c r="CHY91" s="20"/>
      <c r="CHZ91" s="20"/>
      <c r="CIA91" s="20"/>
      <c r="CIB91" s="20"/>
      <c r="CIC91" s="20"/>
      <c r="CID91" s="20"/>
      <c r="CIE91" s="20"/>
      <c r="CIF91" s="20"/>
      <c r="CIG91" s="20"/>
      <c r="CIH91" s="20"/>
      <c r="CII91" s="20"/>
      <c r="CIJ91" s="20"/>
      <c r="CIK91" s="20"/>
      <c r="CIL91" s="20"/>
      <c r="CIM91" s="20"/>
      <c r="CIN91" s="20"/>
      <c r="CIO91" s="20"/>
      <c r="CIP91" s="20"/>
      <c r="CIQ91" s="20"/>
      <c r="CIR91" s="20"/>
      <c r="CIS91" s="20"/>
      <c r="CIT91" s="20"/>
      <c r="CIU91" s="20"/>
      <c r="CIV91" s="20"/>
      <c r="CIW91" s="20"/>
      <c r="CIX91" s="20"/>
      <c r="CIY91" s="20"/>
      <c r="CIZ91" s="20"/>
      <c r="CJA91" s="20"/>
      <c r="CJB91" s="20"/>
      <c r="CJC91" s="20"/>
      <c r="CJD91" s="20"/>
      <c r="CJE91" s="20"/>
      <c r="CJF91" s="20"/>
      <c r="CJG91" s="20"/>
      <c r="CJH91" s="20"/>
      <c r="CJI91" s="20"/>
      <c r="CJJ91" s="20"/>
      <c r="CJK91" s="20"/>
      <c r="CJL91" s="20"/>
      <c r="CJM91" s="20"/>
      <c r="CJN91" s="20"/>
      <c r="CJO91" s="20"/>
      <c r="CJP91" s="20"/>
      <c r="CJQ91" s="20"/>
      <c r="CJR91" s="20"/>
      <c r="CJS91" s="20"/>
      <c r="CJT91" s="20"/>
      <c r="CJU91" s="20"/>
      <c r="CJV91" s="20"/>
      <c r="CJW91" s="20"/>
      <c r="CJX91" s="20"/>
      <c r="CJY91" s="20"/>
      <c r="CJZ91" s="20"/>
      <c r="CKA91" s="20"/>
      <c r="CKB91" s="20"/>
      <c r="CKC91" s="20"/>
      <c r="CKD91" s="20"/>
      <c r="CKE91" s="20"/>
      <c r="CKF91" s="20"/>
      <c r="CKG91" s="20"/>
      <c r="CKH91" s="20"/>
      <c r="CKI91" s="20"/>
      <c r="CKJ91" s="20"/>
      <c r="CKK91" s="20"/>
      <c r="CKL91" s="20"/>
      <c r="CKM91" s="20"/>
      <c r="CKN91" s="20"/>
      <c r="CKO91" s="20"/>
      <c r="CKP91" s="20"/>
      <c r="CKQ91" s="20"/>
      <c r="CKR91" s="20"/>
      <c r="CKS91" s="20"/>
      <c r="CKT91" s="20"/>
      <c r="CKU91" s="20"/>
      <c r="CKV91" s="20"/>
      <c r="CKW91" s="20"/>
      <c r="CKX91" s="20"/>
      <c r="CKY91" s="20"/>
      <c r="CKZ91" s="20"/>
      <c r="CLA91" s="20"/>
      <c r="CLB91" s="20"/>
      <c r="CLC91" s="20"/>
      <c r="CLD91" s="20"/>
      <c r="CLE91" s="20"/>
      <c r="CLF91" s="20"/>
      <c r="CLG91" s="20"/>
      <c r="CLH91" s="20"/>
      <c r="CLI91" s="20"/>
      <c r="CLJ91" s="20"/>
      <c r="CLK91" s="20"/>
      <c r="CLL91" s="20"/>
      <c r="CLM91" s="20"/>
      <c r="CLN91" s="20"/>
      <c r="CLO91" s="20"/>
      <c r="CLP91" s="20"/>
      <c r="CLQ91" s="20"/>
      <c r="CLR91" s="20"/>
      <c r="CLS91" s="20"/>
      <c r="CLT91" s="20"/>
      <c r="CLU91" s="20"/>
      <c r="CLV91" s="20"/>
      <c r="CLW91" s="20"/>
      <c r="CLX91" s="20"/>
      <c r="CLY91" s="20"/>
      <c r="CLZ91" s="20"/>
      <c r="CMA91" s="20"/>
      <c r="CMB91" s="20"/>
      <c r="CMC91" s="20"/>
      <c r="CMD91" s="20"/>
      <c r="CME91" s="20"/>
      <c r="CMF91" s="20"/>
      <c r="CMG91" s="20"/>
      <c r="CMH91" s="20"/>
      <c r="CMI91" s="20"/>
      <c r="CMJ91" s="20"/>
      <c r="CMK91" s="20"/>
      <c r="CML91" s="20"/>
      <c r="CMM91" s="20"/>
      <c r="CMN91" s="20"/>
      <c r="CMO91" s="20"/>
      <c r="CMP91" s="20"/>
      <c r="CMQ91" s="20"/>
      <c r="CMR91" s="20"/>
      <c r="CMS91" s="20"/>
      <c r="CMT91" s="20"/>
      <c r="CMU91" s="20"/>
      <c r="CMV91" s="20"/>
      <c r="CMW91" s="20"/>
      <c r="CMX91" s="20"/>
      <c r="CMY91" s="20"/>
      <c r="CMZ91" s="20"/>
      <c r="CNA91" s="20"/>
      <c r="CNB91" s="20"/>
      <c r="CNC91" s="20"/>
      <c r="CND91" s="20"/>
      <c r="CNE91" s="20"/>
      <c r="CNF91" s="20"/>
      <c r="CNG91" s="20"/>
      <c r="CNH91" s="20"/>
      <c r="CNI91" s="20"/>
      <c r="CNJ91" s="20"/>
      <c r="CNK91" s="20"/>
      <c r="CNL91" s="20"/>
      <c r="CNM91" s="20"/>
      <c r="CNN91" s="20"/>
      <c r="CNO91" s="20"/>
      <c r="CNP91" s="20"/>
      <c r="CNQ91" s="20"/>
      <c r="CNR91" s="20"/>
      <c r="CNS91" s="20"/>
      <c r="CNT91" s="20"/>
      <c r="CNU91" s="20"/>
      <c r="CNV91" s="20"/>
      <c r="CNW91" s="20"/>
      <c r="CNX91" s="20"/>
      <c r="CNY91" s="20"/>
      <c r="CNZ91" s="20"/>
      <c r="COA91" s="20"/>
      <c r="COB91" s="20"/>
      <c r="COC91" s="20"/>
      <c r="COD91" s="20"/>
      <c r="COE91" s="20"/>
      <c r="COF91" s="20"/>
      <c r="COG91" s="20"/>
      <c r="COH91" s="20"/>
      <c r="COI91" s="20"/>
      <c r="COJ91" s="20"/>
      <c r="COK91" s="20"/>
      <c r="COL91" s="20"/>
      <c r="COM91" s="20"/>
      <c r="CON91" s="20"/>
      <c r="COO91" s="20"/>
      <c r="COP91" s="20"/>
      <c r="COQ91" s="20"/>
      <c r="COR91" s="20"/>
      <c r="COS91" s="20"/>
      <c r="COT91" s="20"/>
      <c r="COU91" s="20"/>
      <c r="COV91" s="20"/>
      <c r="COW91" s="20"/>
      <c r="COX91" s="20"/>
      <c r="COY91" s="20"/>
      <c r="COZ91" s="20"/>
      <c r="CPA91" s="20"/>
      <c r="CPB91" s="20"/>
      <c r="CPC91" s="20"/>
      <c r="CPD91" s="20"/>
      <c r="CPE91" s="20"/>
      <c r="CPF91" s="20"/>
      <c r="CPG91" s="20"/>
      <c r="CPH91" s="20"/>
      <c r="CPI91" s="20"/>
      <c r="CPJ91" s="20"/>
      <c r="CPK91" s="20"/>
      <c r="CPL91" s="20"/>
      <c r="CPM91" s="20"/>
      <c r="CPN91" s="20"/>
      <c r="CPO91" s="20"/>
      <c r="CPP91" s="20"/>
      <c r="CPQ91" s="20"/>
      <c r="CPR91" s="20"/>
      <c r="CPS91" s="20"/>
      <c r="CPT91" s="20"/>
      <c r="CPU91" s="20"/>
      <c r="CPV91" s="20"/>
      <c r="CPW91" s="20"/>
      <c r="CPX91" s="20"/>
      <c r="CPY91" s="20"/>
      <c r="CPZ91" s="20"/>
      <c r="CQA91" s="20"/>
      <c r="CQB91" s="20"/>
      <c r="CQC91" s="20"/>
      <c r="CQD91" s="20"/>
      <c r="CQE91" s="20"/>
      <c r="CQF91" s="20"/>
      <c r="CQG91" s="20"/>
      <c r="CQH91" s="20"/>
      <c r="CQI91" s="20"/>
      <c r="CQJ91" s="20"/>
      <c r="CQK91" s="20"/>
      <c r="CQL91" s="20"/>
      <c r="CQM91" s="20"/>
      <c r="CQN91" s="20"/>
      <c r="CQO91" s="20"/>
      <c r="CQP91" s="20"/>
      <c r="CQQ91" s="20"/>
      <c r="CQR91" s="20"/>
      <c r="CQS91" s="20"/>
      <c r="CQT91" s="20"/>
      <c r="CQU91" s="20"/>
      <c r="CQV91" s="20"/>
      <c r="CQW91" s="20"/>
      <c r="CQX91" s="20"/>
      <c r="CQY91" s="20"/>
      <c r="CQZ91" s="20"/>
      <c r="CRA91" s="20"/>
      <c r="CRB91" s="20"/>
      <c r="CRC91" s="20"/>
      <c r="CRD91" s="20"/>
      <c r="CRE91" s="20"/>
      <c r="CRF91" s="20"/>
      <c r="CRG91" s="20"/>
      <c r="CRH91" s="20"/>
      <c r="CRI91" s="20"/>
      <c r="CRJ91" s="20"/>
      <c r="CRK91" s="20"/>
      <c r="CRL91" s="20"/>
      <c r="CRM91" s="20"/>
      <c r="CRN91" s="20"/>
      <c r="CRO91" s="20"/>
      <c r="CRP91" s="20"/>
      <c r="CRQ91" s="20"/>
      <c r="CRR91" s="20"/>
      <c r="CRS91" s="20"/>
      <c r="CRT91" s="20"/>
      <c r="CRU91" s="20"/>
      <c r="CRV91" s="20"/>
      <c r="CRW91" s="20"/>
      <c r="CRX91" s="20"/>
      <c r="CRY91" s="20"/>
      <c r="CRZ91" s="20"/>
      <c r="CSA91" s="20"/>
      <c r="CSB91" s="20"/>
      <c r="CSC91" s="20"/>
      <c r="CSD91" s="20"/>
      <c r="CSE91" s="20"/>
      <c r="CSF91" s="20"/>
      <c r="CSG91" s="20"/>
      <c r="CSH91" s="20"/>
      <c r="CSI91" s="20"/>
      <c r="CSJ91" s="20"/>
      <c r="CSK91" s="20"/>
      <c r="CSL91" s="20"/>
      <c r="CSM91" s="20"/>
      <c r="CSN91" s="20"/>
      <c r="CSO91" s="20"/>
      <c r="CSP91" s="20"/>
      <c r="CSQ91" s="20"/>
      <c r="CSR91" s="20"/>
      <c r="CSS91" s="20"/>
      <c r="CST91" s="20"/>
      <c r="CSU91" s="20"/>
      <c r="CSV91" s="20"/>
      <c r="CSW91" s="20"/>
      <c r="CSX91" s="20"/>
      <c r="CSY91" s="20"/>
      <c r="CSZ91" s="20"/>
      <c r="CTA91" s="20"/>
      <c r="CTB91" s="20"/>
      <c r="CTC91" s="20"/>
      <c r="CTD91" s="20"/>
      <c r="CTE91" s="20"/>
      <c r="CTF91" s="20"/>
      <c r="CTG91" s="20"/>
      <c r="CTH91" s="20"/>
      <c r="CTI91" s="20"/>
      <c r="CTJ91" s="20"/>
      <c r="CTK91" s="20"/>
      <c r="CTL91" s="20"/>
      <c r="CTM91" s="20"/>
      <c r="CTN91" s="20"/>
      <c r="CTO91" s="20"/>
      <c r="CTP91" s="20"/>
      <c r="CTQ91" s="20"/>
      <c r="CTR91" s="20"/>
      <c r="CTS91" s="20"/>
      <c r="CTT91" s="20"/>
      <c r="CTU91" s="20"/>
      <c r="CTV91" s="20"/>
      <c r="CTW91" s="20"/>
      <c r="CTX91" s="20"/>
      <c r="CTY91" s="20"/>
      <c r="CTZ91" s="20"/>
      <c r="CUA91" s="20"/>
      <c r="CUB91" s="20"/>
      <c r="CUC91" s="20"/>
      <c r="CUD91" s="20"/>
      <c r="CUE91" s="20"/>
      <c r="CUF91" s="20"/>
      <c r="CUG91" s="20"/>
      <c r="CUH91" s="20"/>
      <c r="CUI91" s="20"/>
      <c r="CUJ91" s="20"/>
      <c r="CUK91" s="20"/>
      <c r="CUL91" s="20"/>
      <c r="CUM91" s="20"/>
      <c r="CUN91" s="20"/>
      <c r="CUO91" s="20"/>
      <c r="CUP91" s="20"/>
      <c r="CUQ91" s="20"/>
      <c r="CUR91" s="20"/>
      <c r="CUS91" s="20"/>
      <c r="CUT91" s="20"/>
      <c r="CUU91" s="20"/>
      <c r="CUV91" s="20"/>
      <c r="CUW91" s="20"/>
      <c r="CUX91" s="20"/>
      <c r="CUY91" s="20"/>
      <c r="CUZ91" s="20"/>
      <c r="CVA91" s="20"/>
      <c r="CVB91" s="20"/>
      <c r="CVC91" s="20"/>
      <c r="CVD91" s="20"/>
      <c r="CVE91" s="20"/>
      <c r="CVF91" s="20"/>
      <c r="CVG91" s="20"/>
      <c r="CVH91" s="20"/>
      <c r="CVI91" s="20"/>
      <c r="CVJ91" s="20"/>
      <c r="CVK91" s="20"/>
      <c r="CVL91" s="20"/>
      <c r="CVM91" s="20"/>
      <c r="CVN91" s="20"/>
      <c r="CVO91" s="20"/>
      <c r="CVP91" s="20"/>
      <c r="CVQ91" s="20"/>
      <c r="CVR91" s="20"/>
      <c r="CVS91" s="20"/>
      <c r="CVT91" s="20"/>
      <c r="CVU91" s="20"/>
      <c r="CVV91" s="20"/>
      <c r="CVW91" s="20"/>
      <c r="CVX91" s="20"/>
      <c r="CVY91" s="20"/>
      <c r="CVZ91" s="20"/>
      <c r="CWA91" s="20"/>
      <c r="CWB91" s="20"/>
      <c r="CWC91" s="20"/>
      <c r="CWD91" s="20"/>
      <c r="CWE91" s="20"/>
      <c r="CWF91" s="20"/>
      <c r="CWG91" s="20"/>
      <c r="CWH91" s="20"/>
      <c r="CWI91" s="20"/>
      <c r="CWJ91" s="20"/>
      <c r="CWK91" s="20"/>
      <c r="CWL91" s="20"/>
      <c r="CWM91" s="20"/>
      <c r="CWN91" s="20"/>
      <c r="CWO91" s="20"/>
      <c r="CWP91" s="20"/>
      <c r="CWQ91" s="20"/>
      <c r="CWR91" s="20"/>
      <c r="CWS91" s="20"/>
      <c r="CWT91" s="20"/>
      <c r="CWU91" s="20"/>
      <c r="CWV91" s="20"/>
      <c r="CWW91" s="20"/>
      <c r="CWX91" s="20"/>
      <c r="CWY91" s="20"/>
      <c r="CWZ91" s="20"/>
      <c r="CXA91" s="20"/>
      <c r="CXB91" s="20"/>
      <c r="CXC91" s="20"/>
      <c r="CXD91" s="20"/>
      <c r="CXE91" s="20"/>
      <c r="CXF91" s="20"/>
      <c r="CXG91" s="20"/>
      <c r="CXH91" s="20"/>
      <c r="CXI91" s="20"/>
      <c r="CXJ91" s="20"/>
      <c r="CXK91" s="20"/>
      <c r="CXL91" s="20"/>
      <c r="CXM91" s="20"/>
      <c r="CXN91" s="20"/>
      <c r="CXO91" s="20"/>
      <c r="CXP91" s="20"/>
      <c r="CXQ91" s="20"/>
      <c r="CXR91" s="20"/>
      <c r="CXS91" s="20"/>
      <c r="CXT91" s="20"/>
      <c r="CXU91" s="20"/>
      <c r="CXV91" s="20"/>
      <c r="CXW91" s="20"/>
      <c r="CXX91" s="20"/>
      <c r="CXY91" s="20"/>
      <c r="CXZ91" s="20"/>
      <c r="CYA91" s="20"/>
      <c r="CYB91" s="20"/>
      <c r="CYC91" s="20"/>
      <c r="CYD91" s="20"/>
      <c r="CYE91" s="20"/>
      <c r="CYF91" s="20"/>
      <c r="CYG91" s="20"/>
      <c r="CYH91" s="20"/>
      <c r="CYI91" s="20"/>
      <c r="CYJ91" s="20"/>
      <c r="CYK91" s="20"/>
      <c r="CYL91" s="20"/>
      <c r="CYM91" s="20"/>
      <c r="CYN91" s="20"/>
      <c r="CYO91" s="20"/>
      <c r="CYP91" s="20"/>
      <c r="CYQ91" s="20"/>
      <c r="CYR91" s="20"/>
      <c r="CYS91" s="20"/>
      <c r="CYT91" s="20"/>
      <c r="CYU91" s="20"/>
      <c r="CYV91" s="20"/>
      <c r="CYW91" s="20"/>
      <c r="CYX91" s="20"/>
      <c r="CYY91" s="20"/>
      <c r="CYZ91" s="20"/>
      <c r="CZA91" s="20"/>
      <c r="CZB91" s="20"/>
      <c r="CZC91" s="20"/>
      <c r="CZD91" s="20"/>
      <c r="CZE91" s="20"/>
      <c r="CZF91" s="20"/>
      <c r="CZG91" s="20"/>
      <c r="CZH91" s="20"/>
      <c r="CZI91" s="20"/>
      <c r="CZJ91" s="20"/>
      <c r="CZK91" s="20"/>
      <c r="CZL91" s="20"/>
      <c r="CZM91" s="20"/>
      <c r="CZN91" s="20"/>
      <c r="CZO91" s="20"/>
      <c r="CZP91" s="20"/>
      <c r="CZQ91" s="20"/>
      <c r="CZR91" s="20"/>
      <c r="CZS91" s="20"/>
      <c r="CZT91" s="20"/>
      <c r="CZU91" s="20"/>
      <c r="CZV91" s="20"/>
      <c r="CZW91" s="20"/>
      <c r="CZX91" s="20"/>
      <c r="CZY91" s="20"/>
      <c r="CZZ91" s="20"/>
      <c r="DAA91" s="20"/>
      <c r="DAB91" s="20"/>
      <c r="DAC91" s="20"/>
      <c r="DAD91" s="20"/>
      <c r="DAE91" s="20"/>
      <c r="DAF91" s="20"/>
      <c r="DAG91" s="20"/>
      <c r="DAH91" s="20"/>
      <c r="DAI91" s="20"/>
      <c r="DAJ91" s="20"/>
      <c r="DAK91" s="20"/>
      <c r="DAL91" s="20"/>
      <c r="DAM91" s="20"/>
      <c r="DAN91" s="20"/>
      <c r="DAO91" s="20"/>
      <c r="DAP91" s="20"/>
      <c r="DAQ91" s="20"/>
      <c r="DAR91" s="20"/>
      <c r="DAS91" s="20"/>
      <c r="DAT91" s="20"/>
      <c r="DAU91" s="20"/>
      <c r="DAV91" s="20"/>
      <c r="DAW91" s="20"/>
      <c r="DAX91" s="20"/>
      <c r="DAY91" s="20"/>
      <c r="DAZ91" s="20"/>
      <c r="DBA91" s="20"/>
      <c r="DBB91" s="20"/>
      <c r="DBC91" s="20"/>
      <c r="DBD91" s="20"/>
      <c r="DBE91" s="20"/>
      <c r="DBF91" s="20"/>
      <c r="DBG91" s="20"/>
      <c r="DBH91" s="20"/>
      <c r="DBI91" s="20"/>
      <c r="DBJ91" s="20"/>
      <c r="DBK91" s="20"/>
      <c r="DBL91" s="20"/>
      <c r="DBM91" s="20"/>
      <c r="DBN91" s="20"/>
      <c r="DBO91" s="20"/>
      <c r="DBP91" s="20"/>
      <c r="DBQ91" s="20"/>
      <c r="DBR91" s="20"/>
      <c r="DBS91" s="20"/>
      <c r="DBT91" s="20"/>
      <c r="DBU91" s="20"/>
      <c r="DBV91" s="20"/>
      <c r="DBW91" s="20"/>
      <c r="DBX91" s="20"/>
      <c r="DBY91" s="20"/>
      <c r="DBZ91" s="20"/>
      <c r="DCA91" s="20"/>
      <c r="DCB91" s="20"/>
      <c r="DCC91" s="20"/>
      <c r="DCD91" s="20"/>
      <c r="DCE91" s="20"/>
      <c r="DCF91" s="20"/>
      <c r="DCG91" s="20"/>
      <c r="DCH91" s="20"/>
      <c r="DCI91" s="20"/>
      <c r="DCJ91" s="20"/>
      <c r="DCK91" s="20"/>
      <c r="DCL91" s="20"/>
      <c r="DCM91" s="20"/>
      <c r="DCN91" s="20"/>
      <c r="DCO91" s="20"/>
      <c r="DCP91" s="20"/>
      <c r="DCQ91" s="20"/>
      <c r="DCR91" s="20"/>
      <c r="DCS91" s="20"/>
      <c r="DCT91" s="20"/>
      <c r="DCU91" s="20"/>
      <c r="DCV91" s="20"/>
      <c r="DCW91" s="20"/>
      <c r="DCX91" s="20"/>
      <c r="DCY91" s="20"/>
      <c r="DCZ91" s="20"/>
      <c r="DDA91" s="20"/>
      <c r="DDB91" s="20"/>
      <c r="DDC91" s="20"/>
      <c r="DDD91" s="20"/>
      <c r="DDE91" s="20"/>
      <c r="DDF91" s="20"/>
      <c r="DDG91" s="20"/>
      <c r="DDH91" s="20"/>
      <c r="DDI91" s="20"/>
      <c r="DDJ91" s="20"/>
      <c r="DDK91" s="20"/>
      <c r="DDL91" s="20"/>
      <c r="DDM91" s="20"/>
      <c r="DDN91" s="20"/>
      <c r="DDO91" s="20"/>
      <c r="DDP91" s="20"/>
      <c r="DDQ91" s="20"/>
      <c r="DDR91" s="20"/>
      <c r="DDS91" s="20"/>
      <c r="DDT91" s="20"/>
      <c r="DDU91" s="20"/>
      <c r="DDV91" s="20"/>
      <c r="DDW91" s="20"/>
      <c r="DDX91" s="20"/>
      <c r="DDY91" s="20"/>
      <c r="DDZ91" s="20"/>
      <c r="DEA91" s="20"/>
      <c r="DEB91" s="20"/>
      <c r="DEC91" s="20"/>
      <c r="DED91" s="20"/>
      <c r="DEE91" s="20"/>
      <c r="DEF91" s="20"/>
      <c r="DEG91" s="20"/>
      <c r="DEH91" s="20"/>
      <c r="DEI91" s="20"/>
      <c r="DEJ91" s="20"/>
      <c r="DEK91" s="20"/>
      <c r="DEL91" s="20"/>
      <c r="DEM91" s="20"/>
      <c r="DEN91" s="20"/>
      <c r="DEO91" s="20"/>
      <c r="DEP91" s="20"/>
      <c r="DEQ91" s="20"/>
      <c r="DER91" s="20"/>
      <c r="DES91" s="20"/>
      <c r="DET91" s="20"/>
      <c r="DEU91" s="20"/>
      <c r="DEV91" s="20"/>
      <c r="DEW91" s="20"/>
      <c r="DEX91" s="20"/>
      <c r="DEY91" s="20"/>
      <c r="DEZ91" s="20"/>
      <c r="DFA91" s="20"/>
      <c r="DFB91" s="20"/>
      <c r="DFC91" s="20"/>
      <c r="DFD91" s="20"/>
      <c r="DFE91" s="20"/>
      <c r="DFF91" s="20"/>
      <c r="DFG91" s="20"/>
      <c r="DFH91" s="20"/>
      <c r="DFI91" s="20"/>
      <c r="DFJ91" s="20"/>
      <c r="DFK91" s="20"/>
      <c r="DFL91" s="20"/>
      <c r="DFM91" s="20"/>
      <c r="DFN91" s="20"/>
      <c r="DFO91" s="20"/>
      <c r="DFP91" s="20"/>
      <c r="DFQ91" s="20"/>
      <c r="DFR91" s="20"/>
      <c r="DFS91" s="20"/>
      <c r="DFT91" s="20"/>
      <c r="DFU91" s="20"/>
      <c r="DFV91" s="20"/>
      <c r="DFW91" s="20"/>
      <c r="DFX91" s="20"/>
      <c r="DFY91" s="20"/>
      <c r="DFZ91" s="20"/>
      <c r="DGA91" s="20"/>
      <c r="DGB91" s="20"/>
      <c r="DGC91" s="20"/>
      <c r="DGD91" s="20"/>
      <c r="DGE91" s="20"/>
      <c r="DGF91" s="20"/>
      <c r="DGG91" s="20"/>
      <c r="DGH91" s="20"/>
      <c r="DGI91" s="20"/>
      <c r="DGJ91" s="20"/>
      <c r="DGK91" s="20"/>
      <c r="DGL91" s="20"/>
      <c r="DGM91" s="20"/>
      <c r="DGN91" s="20"/>
      <c r="DGO91" s="20"/>
      <c r="DGP91" s="20"/>
      <c r="DGQ91" s="20"/>
      <c r="DGR91" s="20"/>
      <c r="DGS91" s="20"/>
      <c r="DGT91" s="20"/>
      <c r="DGU91" s="20"/>
      <c r="DGV91" s="20"/>
      <c r="DGW91" s="20"/>
      <c r="DGX91" s="20"/>
      <c r="DGY91" s="20"/>
      <c r="DGZ91" s="20"/>
      <c r="DHA91" s="20"/>
      <c r="DHB91" s="20"/>
      <c r="DHC91" s="20"/>
      <c r="DHD91" s="20"/>
      <c r="DHE91" s="20"/>
      <c r="DHF91" s="20"/>
      <c r="DHG91" s="20"/>
      <c r="DHH91" s="20"/>
      <c r="DHI91" s="20"/>
      <c r="DHJ91" s="20"/>
      <c r="DHK91" s="20"/>
      <c r="DHL91" s="20"/>
      <c r="DHM91" s="20"/>
      <c r="DHN91" s="20"/>
      <c r="DHO91" s="20"/>
      <c r="DHP91" s="20"/>
      <c r="DHQ91" s="20"/>
      <c r="DHR91" s="20"/>
      <c r="DHS91" s="20"/>
      <c r="DHT91" s="20"/>
      <c r="DHU91" s="20"/>
      <c r="DHV91" s="20"/>
      <c r="DHW91" s="20"/>
      <c r="DHX91" s="20"/>
      <c r="DHY91" s="20"/>
      <c r="DHZ91" s="20"/>
      <c r="DIA91" s="20"/>
      <c r="DIB91" s="20"/>
      <c r="DIC91" s="20"/>
      <c r="DID91" s="20"/>
      <c r="DIE91" s="20"/>
      <c r="DIF91" s="20"/>
      <c r="DIG91" s="20"/>
      <c r="DIH91" s="20"/>
      <c r="DII91" s="20"/>
      <c r="DIJ91" s="20"/>
      <c r="DIK91" s="20"/>
      <c r="DIL91" s="20"/>
      <c r="DIM91" s="20"/>
      <c r="DIN91" s="20"/>
      <c r="DIO91" s="20"/>
      <c r="DIP91" s="20"/>
      <c r="DIQ91" s="20"/>
      <c r="DIR91" s="20"/>
      <c r="DIS91" s="20"/>
      <c r="DIT91" s="20"/>
      <c r="DIU91" s="20"/>
      <c r="DIV91" s="20"/>
      <c r="DIW91" s="20"/>
      <c r="DIX91" s="20"/>
      <c r="DIY91" s="20"/>
      <c r="DIZ91" s="20"/>
      <c r="DJA91" s="20"/>
      <c r="DJB91" s="20"/>
      <c r="DJC91" s="20"/>
      <c r="DJD91" s="20"/>
      <c r="DJE91" s="20"/>
      <c r="DJF91" s="20"/>
      <c r="DJG91" s="20"/>
      <c r="DJH91" s="20"/>
      <c r="DJI91" s="20"/>
      <c r="DJJ91" s="20"/>
      <c r="DJK91" s="20"/>
      <c r="DJL91" s="20"/>
      <c r="DJM91" s="20"/>
      <c r="DJN91" s="20"/>
      <c r="DJO91" s="20"/>
      <c r="DJP91" s="20"/>
      <c r="DJQ91" s="20"/>
      <c r="DJR91" s="20"/>
      <c r="DJS91" s="20"/>
      <c r="DJT91" s="20"/>
      <c r="DJU91" s="20"/>
      <c r="DJV91" s="20"/>
      <c r="DJW91" s="20"/>
      <c r="DJX91" s="20"/>
      <c r="DJY91" s="20"/>
      <c r="DJZ91" s="20"/>
      <c r="DKA91" s="20"/>
      <c r="DKB91" s="20"/>
      <c r="DKC91" s="20"/>
      <c r="DKD91" s="20"/>
      <c r="DKE91" s="20"/>
      <c r="DKF91" s="20"/>
      <c r="DKG91" s="20"/>
      <c r="DKH91" s="20"/>
      <c r="DKI91" s="20"/>
      <c r="DKJ91" s="20"/>
      <c r="DKK91" s="20"/>
      <c r="DKL91" s="20"/>
      <c r="DKM91" s="20"/>
      <c r="DKN91" s="20"/>
      <c r="DKO91" s="20"/>
      <c r="DKP91" s="20"/>
      <c r="DKQ91" s="20"/>
      <c r="DKR91" s="20"/>
      <c r="DKS91" s="20"/>
      <c r="DKT91" s="20"/>
      <c r="DKU91" s="20"/>
      <c r="DKV91" s="20"/>
      <c r="DKW91" s="20"/>
      <c r="DKX91" s="20"/>
      <c r="DKY91" s="20"/>
      <c r="DKZ91" s="20"/>
      <c r="DLA91" s="20"/>
      <c r="DLB91" s="20"/>
      <c r="DLC91" s="20"/>
      <c r="DLD91" s="20"/>
      <c r="DLE91" s="20"/>
      <c r="DLF91" s="20"/>
      <c r="DLG91" s="20"/>
      <c r="DLH91" s="20"/>
      <c r="DLI91" s="20"/>
      <c r="DLJ91" s="20"/>
      <c r="DLK91" s="20"/>
      <c r="DLL91" s="20"/>
      <c r="DLM91" s="20"/>
      <c r="DLN91" s="20"/>
      <c r="DLO91" s="20"/>
      <c r="DLP91" s="20"/>
      <c r="DLQ91" s="20"/>
      <c r="DLR91" s="20"/>
      <c r="DLS91" s="20"/>
      <c r="DLT91" s="20"/>
      <c r="DLU91" s="20"/>
      <c r="DLV91" s="20"/>
      <c r="DLW91" s="20"/>
      <c r="DLX91" s="20"/>
      <c r="DLY91" s="20"/>
      <c r="DLZ91" s="20"/>
      <c r="DMA91" s="20"/>
      <c r="DMB91" s="20"/>
      <c r="DMC91" s="20"/>
      <c r="DMD91" s="20"/>
      <c r="DME91" s="20"/>
      <c r="DMF91" s="20"/>
      <c r="DMG91" s="20"/>
      <c r="DMH91" s="20"/>
      <c r="DMI91" s="20"/>
      <c r="DMJ91" s="20"/>
      <c r="DMK91" s="20"/>
      <c r="DML91" s="20"/>
      <c r="DMM91" s="20"/>
      <c r="DMN91" s="20"/>
      <c r="DMO91" s="20"/>
      <c r="DMP91" s="20"/>
      <c r="DMQ91" s="20"/>
      <c r="DMR91" s="20"/>
      <c r="DMS91" s="20"/>
      <c r="DMT91" s="20"/>
      <c r="DMU91" s="20"/>
      <c r="DMV91" s="20"/>
      <c r="DMW91" s="20"/>
      <c r="DMX91" s="20"/>
      <c r="DMY91" s="20"/>
      <c r="DMZ91" s="20"/>
      <c r="DNA91" s="20"/>
      <c r="DNB91" s="20"/>
      <c r="DNC91" s="20"/>
      <c r="DND91" s="20"/>
      <c r="DNE91" s="20"/>
      <c r="DNF91" s="20"/>
      <c r="DNG91" s="20"/>
      <c r="DNH91" s="20"/>
      <c r="DNI91" s="20"/>
      <c r="DNJ91" s="20"/>
      <c r="DNK91" s="20"/>
      <c r="DNL91" s="20"/>
      <c r="DNM91" s="20"/>
      <c r="DNN91" s="20"/>
      <c r="DNO91" s="20"/>
      <c r="DNP91" s="20"/>
      <c r="DNQ91" s="20"/>
      <c r="DNR91" s="20"/>
      <c r="DNS91" s="20"/>
      <c r="DNT91" s="20"/>
      <c r="DNU91" s="20"/>
      <c r="DNV91" s="20"/>
      <c r="DNW91" s="20"/>
      <c r="DNX91" s="20"/>
      <c r="DNY91" s="20"/>
      <c r="DNZ91" s="20"/>
      <c r="DOA91" s="20"/>
      <c r="DOB91" s="20"/>
      <c r="DOC91" s="20"/>
      <c r="DOD91" s="20"/>
      <c r="DOE91" s="20"/>
      <c r="DOF91" s="20"/>
      <c r="DOG91" s="20"/>
      <c r="DOH91" s="20"/>
      <c r="DOI91" s="20"/>
      <c r="DOJ91" s="20"/>
      <c r="DOK91" s="20"/>
      <c r="DOL91" s="20"/>
      <c r="DOM91" s="20"/>
      <c r="DON91" s="20"/>
      <c r="DOO91" s="20"/>
      <c r="DOP91" s="20"/>
      <c r="DOQ91" s="20"/>
      <c r="DOR91" s="20"/>
      <c r="DOS91" s="20"/>
      <c r="DOT91" s="20"/>
      <c r="DOU91" s="20"/>
      <c r="DOV91" s="20"/>
      <c r="DOW91" s="20"/>
      <c r="DOX91" s="20"/>
      <c r="DOY91" s="20"/>
      <c r="DOZ91" s="20"/>
      <c r="DPA91" s="20"/>
      <c r="DPB91" s="20"/>
      <c r="DPC91" s="20"/>
      <c r="DPD91" s="20"/>
      <c r="DPE91" s="20"/>
      <c r="DPF91" s="20"/>
      <c r="DPG91" s="20"/>
      <c r="DPH91" s="20"/>
      <c r="DPI91" s="20"/>
      <c r="DPJ91" s="20"/>
      <c r="DPK91" s="20"/>
      <c r="DPL91" s="20"/>
      <c r="DPM91" s="20"/>
      <c r="DPN91" s="20"/>
      <c r="DPO91" s="20"/>
      <c r="DPP91" s="20"/>
      <c r="DPQ91" s="20"/>
      <c r="DPR91" s="20"/>
      <c r="DPS91" s="20"/>
      <c r="DPT91" s="20"/>
      <c r="DPU91" s="20"/>
      <c r="DPV91" s="20"/>
      <c r="DPW91" s="20"/>
      <c r="DPX91" s="20"/>
      <c r="DPY91" s="20"/>
      <c r="DPZ91" s="20"/>
      <c r="DQA91" s="20"/>
      <c r="DQB91" s="20"/>
      <c r="DQC91" s="20"/>
      <c r="DQD91" s="20"/>
      <c r="DQE91" s="20"/>
      <c r="DQF91" s="20"/>
      <c r="DQG91" s="20"/>
      <c r="DQH91" s="20"/>
      <c r="DQI91" s="20"/>
      <c r="DQJ91" s="20"/>
      <c r="DQK91" s="20"/>
      <c r="DQL91" s="20"/>
      <c r="DQM91" s="20"/>
      <c r="DQN91" s="20"/>
      <c r="DQO91" s="20"/>
      <c r="DQP91" s="20"/>
      <c r="DQQ91" s="20"/>
      <c r="DQR91" s="20"/>
      <c r="DQS91" s="20"/>
      <c r="DQT91" s="20"/>
      <c r="DQU91" s="20"/>
      <c r="DQV91" s="20"/>
      <c r="DQW91" s="20"/>
      <c r="DQX91" s="20"/>
      <c r="DQY91" s="20"/>
      <c r="DQZ91" s="20"/>
      <c r="DRA91" s="20"/>
      <c r="DRB91" s="20"/>
      <c r="DRC91" s="20"/>
      <c r="DRD91" s="20"/>
      <c r="DRE91" s="20"/>
      <c r="DRF91" s="20"/>
      <c r="DRG91" s="20"/>
      <c r="DRH91" s="20"/>
      <c r="DRI91" s="20"/>
      <c r="DRJ91" s="20"/>
      <c r="DRK91" s="20"/>
      <c r="DRL91" s="20"/>
      <c r="DRM91" s="20"/>
      <c r="DRN91" s="20"/>
      <c r="DRO91" s="20"/>
      <c r="DRP91" s="20"/>
      <c r="DRQ91" s="20"/>
      <c r="DRR91" s="20"/>
      <c r="DRS91" s="20"/>
      <c r="DRT91" s="20"/>
      <c r="DRU91" s="20"/>
      <c r="DRV91" s="20"/>
      <c r="DRW91" s="20"/>
      <c r="DRX91" s="20"/>
      <c r="DRY91" s="20"/>
      <c r="DRZ91" s="20"/>
      <c r="DSA91" s="20"/>
      <c r="DSB91" s="20"/>
      <c r="DSC91" s="20"/>
      <c r="DSD91" s="20"/>
      <c r="DSE91" s="20"/>
      <c r="DSF91" s="20"/>
      <c r="DSG91" s="20"/>
      <c r="DSH91" s="20"/>
      <c r="DSI91" s="20"/>
      <c r="DSJ91" s="20"/>
      <c r="DSK91" s="20"/>
      <c r="DSL91" s="20"/>
      <c r="DSM91" s="20"/>
      <c r="DSN91" s="20"/>
      <c r="DSO91" s="20"/>
      <c r="DSP91" s="20"/>
      <c r="DSQ91" s="20"/>
      <c r="DSR91" s="20"/>
      <c r="DSS91" s="20"/>
      <c r="DST91" s="20"/>
      <c r="DSU91" s="20"/>
      <c r="DSV91" s="20"/>
      <c r="DSW91" s="20"/>
      <c r="DSX91" s="20"/>
      <c r="DSY91" s="20"/>
      <c r="DSZ91" s="20"/>
      <c r="DTA91" s="20"/>
      <c r="DTB91" s="20"/>
      <c r="DTC91" s="20"/>
      <c r="DTD91" s="20"/>
      <c r="DTE91" s="20"/>
      <c r="DTF91" s="20"/>
      <c r="DTG91" s="20"/>
      <c r="DTH91" s="20"/>
      <c r="DTI91" s="20"/>
      <c r="DTJ91" s="20"/>
      <c r="DTK91" s="20"/>
      <c r="DTL91" s="20"/>
      <c r="DTM91" s="20"/>
      <c r="DTN91" s="20"/>
      <c r="DTO91" s="20"/>
      <c r="DTP91" s="20"/>
      <c r="DTQ91" s="20"/>
      <c r="DTR91" s="20"/>
      <c r="DTS91" s="20"/>
      <c r="DTT91" s="20"/>
      <c r="DTU91" s="20"/>
      <c r="DTV91" s="20"/>
      <c r="DTW91" s="20"/>
      <c r="DTX91" s="20"/>
      <c r="DTY91" s="20"/>
      <c r="DTZ91" s="20"/>
      <c r="DUA91" s="20"/>
      <c r="DUB91" s="20"/>
      <c r="DUC91" s="20"/>
      <c r="DUD91" s="20"/>
      <c r="DUE91" s="20"/>
      <c r="DUF91" s="20"/>
      <c r="DUG91" s="20"/>
      <c r="DUH91" s="20"/>
      <c r="DUI91" s="20"/>
      <c r="DUJ91" s="20"/>
      <c r="DUK91" s="20"/>
      <c r="DUL91" s="20"/>
      <c r="DUM91" s="20"/>
      <c r="DUN91" s="20"/>
      <c r="DUO91" s="20"/>
      <c r="DUP91" s="20"/>
      <c r="DUQ91" s="20"/>
      <c r="DUR91" s="20"/>
      <c r="DUS91" s="20"/>
      <c r="DUT91" s="20"/>
      <c r="DUU91" s="20"/>
      <c r="DUV91" s="20"/>
      <c r="DUW91" s="20"/>
      <c r="DUX91" s="20"/>
      <c r="DUY91" s="20"/>
      <c r="DUZ91" s="20"/>
      <c r="DVA91" s="20"/>
      <c r="DVB91" s="20"/>
      <c r="DVC91" s="20"/>
      <c r="DVD91" s="20"/>
      <c r="DVE91" s="20"/>
      <c r="DVF91" s="20"/>
      <c r="DVG91" s="20"/>
      <c r="DVH91" s="20"/>
      <c r="DVI91" s="20"/>
      <c r="DVJ91" s="20"/>
      <c r="DVK91" s="20"/>
      <c r="DVL91" s="20"/>
      <c r="DVM91" s="20"/>
      <c r="DVN91" s="20"/>
      <c r="DVO91" s="20"/>
      <c r="DVP91" s="20"/>
      <c r="DVQ91" s="20"/>
      <c r="DVR91" s="20"/>
      <c r="DVS91" s="20"/>
      <c r="DVT91" s="20"/>
      <c r="DVU91" s="20"/>
      <c r="DVV91" s="20"/>
      <c r="DVW91" s="20"/>
      <c r="DVX91" s="20"/>
      <c r="DVY91" s="20"/>
      <c r="DVZ91" s="20"/>
      <c r="DWA91" s="20"/>
      <c r="DWB91" s="20"/>
      <c r="DWC91" s="20"/>
      <c r="DWD91" s="20"/>
      <c r="DWE91" s="20"/>
      <c r="DWF91" s="20"/>
      <c r="DWG91" s="20"/>
      <c r="DWH91" s="20"/>
      <c r="DWI91" s="20"/>
      <c r="DWJ91" s="20"/>
      <c r="DWK91" s="20"/>
      <c r="DWL91" s="20"/>
      <c r="DWM91" s="20"/>
      <c r="DWN91" s="20"/>
      <c r="DWO91" s="20"/>
      <c r="DWP91" s="20"/>
      <c r="DWQ91" s="20"/>
      <c r="DWR91" s="20"/>
      <c r="DWS91" s="20"/>
      <c r="DWT91" s="20"/>
      <c r="DWU91" s="20"/>
      <c r="DWV91" s="20"/>
      <c r="DWW91" s="20"/>
      <c r="DWX91" s="20"/>
      <c r="DWY91" s="20"/>
      <c r="DWZ91" s="20"/>
      <c r="DXA91" s="20"/>
      <c r="DXB91" s="20"/>
      <c r="DXC91" s="20"/>
      <c r="DXD91" s="20"/>
      <c r="DXE91" s="20"/>
      <c r="DXF91" s="20"/>
      <c r="DXG91" s="20"/>
      <c r="DXH91" s="20"/>
      <c r="DXI91" s="20"/>
      <c r="DXJ91" s="20"/>
      <c r="DXK91" s="20"/>
      <c r="DXL91" s="20"/>
      <c r="DXM91" s="20"/>
      <c r="DXN91" s="20"/>
      <c r="DXO91" s="20"/>
      <c r="DXP91" s="20"/>
      <c r="DXQ91" s="20"/>
      <c r="DXR91" s="20"/>
      <c r="DXS91" s="20"/>
      <c r="DXT91" s="20"/>
      <c r="DXU91" s="20"/>
      <c r="DXV91" s="20"/>
      <c r="DXW91" s="20"/>
      <c r="DXX91" s="20"/>
      <c r="DXY91" s="20"/>
      <c r="DXZ91" s="20"/>
      <c r="DYA91" s="20"/>
      <c r="DYB91" s="20"/>
      <c r="DYC91" s="20"/>
      <c r="DYD91" s="20"/>
      <c r="DYE91" s="20"/>
      <c r="DYF91" s="20"/>
      <c r="DYG91" s="20"/>
      <c r="DYH91" s="20"/>
      <c r="DYI91" s="20"/>
      <c r="DYJ91" s="20"/>
      <c r="DYK91" s="20"/>
      <c r="DYL91" s="20"/>
      <c r="DYM91" s="20"/>
      <c r="DYN91" s="20"/>
      <c r="DYO91" s="20"/>
      <c r="DYP91" s="20"/>
      <c r="DYQ91" s="20"/>
      <c r="DYR91" s="20"/>
      <c r="DYS91" s="20"/>
      <c r="DYT91" s="20"/>
      <c r="DYU91" s="20"/>
      <c r="DYV91" s="20"/>
      <c r="DYW91" s="20"/>
      <c r="DYX91" s="20"/>
      <c r="DYY91" s="20"/>
      <c r="DYZ91" s="20"/>
      <c r="DZA91" s="20"/>
      <c r="DZB91" s="20"/>
      <c r="DZC91" s="20"/>
      <c r="DZD91" s="20"/>
      <c r="DZE91" s="20"/>
      <c r="DZF91" s="20"/>
      <c r="DZG91" s="20"/>
      <c r="DZH91" s="20"/>
      <c r="DZI91" s="20"/>
      <c r="DZJ91" s="20"/>
      <c r="DZK91" s="20"/>
      <c r="DZL91" s="20"/>
      <c r="DZM91" s="20"/>
      <c r="DZN91" s="20"/>
      <c r="DZO91" s="20"/>
      <c r="DZP91" s="20"/>
      <c r="DZQ91" s="20"/>
      <c r="DZR91" s="20"/>
      <c r="DZS91" s="20"/>
      <c r="DZT91" s="20"/>
      <c r="DZU91" s="20"/>
      <c r="DZV91" s="20"/>
      <c r="DZW91" s="20"/>
      <c r="DZX91" s="20"/>
      <c r="DZY91" s="20"/>
      <c r="DZZ91" s="20"/>
      <c r="EAA91" s="20"/>
      <c r="EAB91" s="20"/>
      <c r="EAC91" s="20"/>
      <c r="EAD91" s="20"/>
      <c r="EAE91" s="20"/>
      <c r="EAF91" s="20"/>
      <c r="EAG91" s="20"/>
      <c r="EAH91" s="20"/>
      <c r="EAI91" s="20"/>
      <c r="EAJ91" s="20"/>
      <c r="EAK91" s="20"/>
      <c r="EAL91" s="20"/>
      <c r="EAM91" s="20"/>
      <c r="EAN91" s="20"/>
      <c r="EAO91" s="20"/>
      <c r="EAP91" s="20"/>
      <c r="EAQ91" s="20"/>
      <c r="EAR91" s="20"/>
      <c r="EAS91" s="20"/>
      <c r="EAT91" s="20"/>
      <c r="EAU91" s="20"/>
      <c r="EAV91" s="20"/>
      <c r="EAW91" s="20"/>
      <c r="EAX91" s="20"/>
      <c r="EAY91" s="20"/>
      <c r="EAZ91" s="20"/>
      <c r="EBA91" s="20"/>
      <c r="EBB91" s="20"/>
      <c r="EBC91" s="20"/>
      <c r="EBD91" s="20"/>
      <c r="EBE91" s="20"/>
      <c r="EBF91" s="20"/>
      <c r="EBG91" s="20"/>
      <c r="EBH91" s="20"/>
      <c r="EBI91" s="20"/>
      <c r="EBJ91" s="20"/>
      <c r="EBK91" s="20"/>
      <c r="EBL91" s="20"/>
      <c r="EBM91" s="20"/>
      <c r="EBN91" s="20"/>
      <c r="EBO91" s="20"/>
      <c r="EBP91" s="20"/>
      <c r="EBQ91" s="20"/>
      <c r="EBR91" s="20"/>
      <c r="EBS91" s="20"/>
      <c r="EBT91" s="20"/>
      <c r="EBU91" s="20"/>
      <c r="EBV91" s="20"/>
      <c r="EBW91" s="20"/>
      <c r="EBX91" s="20"/>
      <c r="EBY91" s="20"/>
      <c r="EBZ91" s="20"/>
      <c r="ECA91" s="20"/>
      <c r="ECB91" s="20"/>
      <c r="ECC91" s="20"/>
      <c r="ECD91" s="20"/>
      <c r="ECE91" s="20"/>
      <c r="ECF91" s="20"/>
      <c r="ECG91" s="20"/>
      <c r="ECH91" s="20"/>
      <c r="ECI91" s="20"/>
      <c r="ECJ91" s="20"/>
      <c r="ECK91" s="20"/>
      <c r="ECL91" s="20"/>
      <c r="ECM91" s="20"/>
      <c r="ECN91" s="20"/>
      <c r="ECO91" s="20"/>
      <c r="ECP91" s="20"/>
      <c r="ECQ91" s="20"/>
      <c r="ECR91" s="20"/>
      <c r="ECS91" s="20"/>
      <c r="ECT91" s="20"/>
      <c r="ECU91" s="20"/>
      <c r="ECV91" s="20"/>
      <c r="ECW91" s="20"/>
      <c r="ECX91" s="20"/>
      <c r="ECY91" s="20"/>
      <c r="ECZ91" s="20"/>
      <c r="EDA91" s="20"/>
      <c r="EDB91" s="20"/>
      <c r="EDC91" s="20"/>
      <c r="EDD91" s="20"/>
      <c r="EDE91" s="20"/>
      <c r="EDF91" s="20"/>
      <c r="EDG91" s="20"/>
      <c r="EDH91" s="20"/>
      <c r="EDI91" s="20"/>
      <c r="EDJ91" s="20"/>
      <c r="EDK91" s="20"/>
      <c r="EDL91" s="20"/>
      <c r="EDM91" s="20"/>
      <c r="EDN91" s="20"/>
      <c r="EDO91" s="20"/>
      <c r="EDP91" s="20"/>
      <c r="EDQ91" s="20"/>
      <c r="EDR91" s="20"/>
      <c r="EDS91" s="20"/>
      <c r="EDT91" s="20"/>
      <c r="EDU91" s="20"/>
      <c r="EDV91" s="20"/>
      <c r="EDW91" s="20"/>
      <c r="EDX91" s="20"/>
      <c r="EDY91" s="20"/>
      <c r="EDZ91" s="20"/>
      <c r="EEA91" s="20"/>
      <c r="EEB91" s="20"/>
      <c r="EEC91" s="20"/>
      <c r="EED91" s="20"/>
      <c r="EEE91" s="20"/>
      <c r="EEF91" s="20"/>
      <c r="EEG91" s="20"/>
      <c r="EEH91" s="20"/>
      <c r="EEI91" s="20"/>
      <c r="EEJ91" s="20"/>
      <c r="EEK91" s="20"/>
      <c r="EEL91" s="20"/>
      <c r="EEM91" s="20"/>
      <c r="EEN91" s="20"/>
      <c r="EEO91" s="20"/>
      <c r="EEP91" s="20"/>
      <c r="EEQ91" s="20"/>
      <c r="EER91" s="20"/>
      <c r="EES91" s="20"/>
      <c r="EET91" s="20"/>
      <c r="EEU91" s="20"/>
      <c r="EEV91" s="20"/>
      <c r="EEW91" s="20"/>
      <c r="EEX91" s="20"/>
      <c r="EEY91" s="20"/>
      <c r="EEZ91" s="20"/>
      <c r="EFA91" s="20"/>
      <c r="EFB91" s="20"/>
      <c r="EFC91" s="20"/>
      <c r="EFD91" s="20"/>
      <c r="EFE91" s="20"/>
      <c r="EFF91" s="20"/>
      <c r="EFG91" s="20"/>
      <c r="EFH91" s="20"/>
      <c r="EFI91" s="20"/>
      <c r="EFJ91" s="20"/>
      <c r="EFK91" s="20"/>
      <c r="EFL91" s="20"/>
      <c r="EFM91" s="20"/>
      <c r="EFN91" s="20"/>
      <c r="EFO91" s="20"/>
      <c r="EFP91" s="20"/>
      <c r="EFQ91" s="20"/>
      <c r="EFR91" s="20"/>
      <c r="EFS91" s="20"/>
      <c r="EFT91" s="20"/>
      <c r="EFU91" s="20"/>
      <c r="EFV91" s="20"/>
      <c r="EFW91" s="20"/>
      <c r="EFX91" s="20"/>
      <c r="EFY91" s="20"/>
      <c r="EFZ91" s="20"/>
      <c r="EGA91" s="20"/>
      <c r="EGB91" s="20"/>
      <c r="EGC91" s="20"/>
      <c r="EGD91" s="20"/>
      <c r="EGE91" s="20"/>
      <c r="EGF91" s="20"/>
      <c r="EGG91" s="20"/>
      <c r="EGH91" s="20"/>
      <c r="EGI91" s="20"/>
      <c r="EGJ91" s="20"/>
      <c r="EGK91" s="20"/>
      <c r="EGL91" s="20"/>
      <c r="EGM91" s="20"/>
      <c r="EGN91" s="20"/>
      <c r="EGO91" s="20"/>
      <c r="EGP91" s="20"/>
      <c r="EGQ91" s="20"/>
      <c r="EGR91" s="20"/>
      <c r="EGS91" s="20"/>
      <c r="EGT91" s="20"/>
      <c r="EGU91" s="20"/>
      <c r="EGV91" s="20"/>
      <c r="EGW91" s="20"/>
      <c r="EGX91" s="20"/>
      <c r="EGY91" s="20"/>
      <c r="EGZ91" s="20"/>
      <c r="EHA91" s="20"/>
      <c r="EHB91" s="20"/>
      <c r="EHC91" s="20"/>
      <c r="EHD91" s="20"/>
      <c r="EHE91" s="20"/>
      <c r="EHF91" s="20"/>
      <c r="EHG91" s="20"/>
      <c r="EHH91" s="20"/>
      <c r="EHI91" s="20"/>
      <c r="EHJ91" s="20"/>
      <c r="EHK91" s="20"/>
      <c r="EHL91" s="20"/>
      <c r="EHM91" s="20"/>
      <c r="EHN91" s="20"/>
      <c r="EHO91" s="20"/>
      <c r="EHP91" s="20"/>
      <c r="EHQ91" s="20"/>
      <c r="EHR91" s="20"/>
      <c r="EHS91" s="20"/>
      <c r="EHT91" s="20"/>
      <c r="EHU91" s="20"/>
      <c r="EHV91" s="20"/>
      <c r="EHW91" s="20"/>
      <c r="EHX91" s="20"/>
      <c r="EHY91" s="20"/>
      <c r="EHZ91" s="20"/>
      <c r="EIA91" s="20"/>
      <c r="EIB91" s="20"/>
      <c r="EIC91" s="20"/>
      <c r="EID91" s="20"/>
      <c r="EIE91" s="20"/>
      <c r="EIF91" s="20"/>
      <c r="EIG91" s="20"/>
      <c r="EIH91" s="20"/>
      <c r="EII91" s="20"/>
      <c r="EIJ91" s="20"/>
      <c r="EIK91" s="20"/>
      <c r="EIL91" s="20"/>
      <c r="EIM91" s="20"/>
      <c r="EIN91" s="20"/>
      <c r="EIO91" s="20"/>
      <c r="EIP91" s="20"/>
      <c r="EIQ91" s="20"/>
      <c r="EIR91" s="20"/>
      <c r="EIS91" s="20"/>
      <c r="EIT91" s="20"/>
      <c r="EIU91" s="20"/>
      <c r="EIV91" s="20"/>
      <c r="EIW91" s="20"/>
      <c r="EIX91" s="20"/>
      <c r="EIY91" s="20"/>
      <c r="EIZ91" s="20"/>
      <c r="EJA91" s="20"/>
      <c r="EJB91" s="20"/>
      <c r="EJC91" s="20"/>
      <c r="EJD91" s="20"/>
      <c r="EJE91" s="20"/>
      <c r="EJF91" s="20"/>
      <c r="EJG91" s="20"/>
      <c r="EJH91" s="20"/>
      <c r="EJI91" s="20"/>
      <c r="EJJ91" s="20"/>
      <c r="EJK91" s="20"/>
      <c r="EJL91" s="20"/>
      <c r="EJM91" s="20"/>
      <c r="EJN91" s="20"/>
      <c r="EJO91" s="20"/>
      <c r="EJP91" s="20"/>
      <c r="EJQ91" s="20"/>
      <c r="EJR91" s="20"/>
      <c r="EJS91" s="20"/>
      <c r="EJT91" s="20"/>
      <c r="EJU91" s="20"/>
      <c r="EJV91" s="20"/>
      <c r="EJW91" s="20"/>
      <c r="EJX91" s="20"/>
      <c r="EJY91" s="20"/>
      <c r="EJZ91" s="20"/>
      <c r="EKA91" s="20"/>
      <c r="EKB91" s="20"/>
      <c r="EKC91" s="20"/>
      <c r="EKD91" s="20"/>
      <c r="EKE91" s="20"/>
      <c r="EKF91" s="20"/>
      <c r="EKG91" s="20"/>
      <c r="EKH91" s="20"/>
      <c r="EKI91" s="20"/>
      <c r="EKJ91" s="20"/>
      <c r="EKK91" s="20"/>
      <c r="EKL91" s="20"/>
      <c r="EKM91" s="20"/>
      <c r="EKN91" s="20"/>
      <c r="EKO91" s="20"/>
      <c r="EKP91" s="20"/>
      <c r="EKQ91" s="20"/>
      <c r="EKR91" s="20"/>
      <c r="EKS91" s="20"/>
      <c r="EKT91" s="20"/>
      <c r="EKU91" s="20"/>
      <c r="EKV91" s="20"/>
      <c r="EKW91" s="20"/>
      <c r="EKX91" s="20"/>
      <c r="EKY91" s="20"/>
      <c r="EKZ91" s="20"/>
      <c r="ELA91" s="20"/>
      <c r="ELB91" s="20"/>
      <c r="ELC91" s="20"/>
      <c r="ELD91" s="20"/>
      <c r="ELE91" s="20"/>
      <c r="ELF91" s="20"/>
      <c r="ELG91" s="20"/>
      <c r="ELH91" s="20"/>
      <c r="ELI91" s="20"/>
      <c r="ELJ91" s="20"/>
      <c r="ELK91" s="20"/>
      <c r="ELL91" s="20"/>
      <c r="ELM91" s="20"/>
      <c r="ELN91" s="20"/>
      <c r="ELO91" s="20"/>
      <c r="ELP91" s="20"/>
      <c r="ELQ91" s="20"/>
      <c r="ELR91" s="20"/>
      <c r="ELS91" s="20"/>
      <c r="ELT91" s="20"/>
      <c r="ELU91" s="20"/>
      <c r="ELV91" s="20"/>
      <c r="ELW91" s="20"/>
      <c r="ELX91" s="20"/>
      <c r="ELY91" s="20"/>
      <c r="ELZ91" s="20"/>
      <c r="EMA91" s="20"/>
      <c r="EMB91" s="20"/>
      <c r="EMC91" s="20"/>
      <c r="EMD91" s="20"/>
      <c r="EME91" s="20"/>
      <c r="EMF91" s="20"/>
      <c r="EMG91" s="20"/>
      <c r="EMH91" s="20"/>
      <c r="EMI91" s="20"/>
      <c r="EMJ91" s="20"/>
      <c r="EMK91" s="20"/>
      <c r="EML91" s="20"/>
      <c r="EMM91" s="20"/>
      <c r="EMN91" s="20"/>
      <c r="EMO91" s="20"/>
      <c r="EMP91" s="20"/>
      <c r="EMQ91" s="20"/>
      <c r="EMR91" s="20"/>
      <c r="EMS91" s="20"/>
      <c r="EMT91" s="20"/>
      <c r="EMU91" s="20"/>
      <c r="EMV91" s="20"/>
      <c r="EMW91" s="20"/>
      <c r="EMX91" s="20"/>
      <c r="EMY91" s="20"/>
      <c r="EMZ91" s="20"/>
      <c r="ENA91" s="20"/>
      <c r="ENB91" s="20"/>
      <c r="ENC91" s="20"/>
      <c r="END91" s="20"/>
      <c r="ENE91" s="20"/>
      <c r="ENF91" s="20"/>
      <c r="ENG91" s="20"/>
      <c r="ENH91" s="20"/>
      <c r="ENI91" s="20"/>
      <c r="ENJ91" s="20"/>
      <c r="ENK91" s="20"/>
      <c r="ENL91" s="20"/>
      <c r="ENM91" s="20"/>
      <c r="ENN91" s="20"/>
      <c r="ENO91" s="20"/>
      <c r="ENP91" s="20"/>
      <c r="ENQ91" s="20"/>
      <c r="ENR91" s="20"/>
      <c r="ENS91" s="20"/>
      <c r="ENT91" s="20"/>
      <c r="ENU91" s="20"/>
      <c r="ENV91" s="20"/>
      <c r="ENW91" s="20"/>
      <c r="ENX91" s="20"/>
      <c r="ENY91" s="20"/>
      <c r="ENZ91" s="20"/>
      <c r="EOA91" s="20"/>
      <c r="EOB91" s="20"/>
      <c r="EOC91" s="20"/>
      <c r="EOD91" s="20"/>
      <c r="EOE91" s="20"/>
      <c r="EOF91" s="20"/>
      <c r="EOG91" s="20"/>
      <c r="EOH91" s="20"/>
      <c r="EOI91" s="20"/>
      <c r="EOJ91" s="20"/>
      <c r="EOK91" s="20"/>
      <c r="EOL91" s="20"/>
      <c r="EOM91" s="20"/>
      <c r="EON91" s="20"/>
      <c r="EOO91" s="20"/>
      <c r="EOP91" s="20"/>
      <c r="EOQ91" s="20"/>
      <c r="EOR91" s="20"/>
      <c r="EOS91" s="20"/>
      <c r="EOT91" s="20"/>
      <c r="EOU91" s="20"/>
      <c r="EOV91" s="20"/>
      <c r="EOW91" s="20"/>
      <c r="EOX91" s="20"/>
      <c r="EOY91" s="20"/>
      <c r="EOZ91" s="20"/>
      <c r="EPA91" s="20"/>
      <c r="EPB91" s="20"/>
      <c r="EPC91" s="20"/>
      <c r="EPD91" s="20"/>
      <c r="EPE91" s="20"/>
      <c r="EPF91" s="20"/>
      <c r="EPG91" s="20"/>
      <c r="EPH91" s="20"/>
      <c r="EPI91" s="20"/>
      <c r="EPJ91" s="20"/>
      <c r="EPK91" s="20"/>
      <c r="EPL91" s="20"/>
      <c r="EPM91" s="20"/>
      <c r="EPN91" s="20"/>
      <c r="EPO91" s="20"/>
      <c r="EPP91" s="20"/>
      <c r="EPQ91" s="20"/>
      <c r="EPR91" s="20"/>
      <c r="EPS91" s="20"/>
      <c r="EPT91" s="20"/>
      <c r="EPU91" s="20"/>
      <c r="EPV91" s="20"/>
      <c r="EPW91" s="20"/>
      <c r="EPX91" s="20"/>
      <c r="EPY91" s="20"/>
      <c r="EPZ91" s="20"/>
      <c r="EQA91" s="20"/>
      <c r="EQB91" s="20"/>
      <c r="EQC91" s="20"/>
      <c r="EQD91" s="20"/>
      <c r="EQE91" s="20"/>
      <c r="EQF91" s="20"/>
      <c r="EQG91" s="20"/>
      <c r="EQH91" s="20"/>
      <c r="EQI91" s="20"/>
      <c r="EQJ91" s="20"/>
      <c r="EQK91" s="20"/>
      <c r="EQL91" s="20"/>
      <c r="EQM91" s="20"/>
      <c r="EQN91" s="20"/>
      <c r="EQO91" s="20"/>
      <c r="EQP91" s="20"/>
      <c r="EQQ91" s="20"/>
      <c r="EQR91" s="20"/>
      <c r="EQS91" s="20"/>
      <c r="EQT91" s="20"/>
      <c r="EQU91" s="20"/>
      <c r="EQV91" s="20"/>
      <c r="EQW91" s="20"/>
      <c r="EQX91" s="20"/>
      <c r="EQY91" s="20"/>
      <c r="EQZ91" s="20"/>
      <c r="ERA91" s="20"/>
      <c r="ERB91" s="20"/>
      <c r="ERC91" s="20"/>
      <c r="ERD91" s="20"/>
      <c r="ERE91" s="20"/>
      <c r="ERF91" s="20"/>
      <c r="ERG91" s="20"/>
      <c r="ERH91" s="20"/>
      <c r="ERI91" s="20"/>
      <c r="ERJ91" s="20"/>
      <c r="ERK91" s="20"/>
      <c r="ERL91" s="20"/>
      <c r="ERM91" s="20"/>
      <c r="ERN91" s="20"/>
      <c r="ERO91" s="20"/>
      <c r="ERP91" s="20"/>
      <c r="ERQ91" s="20"/>
      <c r="ERR91" s="20"/>
      <c r="ERS91" s="20"/>
      <c r="ERT91" s="20"/>
      <c r="ERU91" s="20"/>
      <c r="ERV91" s="20"/>
      <c r="ERW91" s="20"/>
      <c r="ERX91" s="20"/>
      <c r="ERY91" s="20"/>
      <c r="ERZ91" s="20"/>
      <c r="ESA91" s="20"/>
      <c r="ESB91" s="20"/>
      <c r="ESC91" s="20"/>
      <c r="ESD91" s="20"/>
      <c r="ESE91" s="20"/>
      <c r="ESF91" s="20"/>
      <c r="ESG91" s="20"/>
      <c r="ESH91" s="20"/>
      <c r="ESI91" s="20"/>
      <c r="ESJ91" s="20"/>
      <c r="ESK91" s="20"/>
      <c r="ESL91" s="20"/>
      <c r="ESM91" s="20"/>
      <c r="ESN91" s="20"/>
      <c r="ESO91" s="20"/>
      <c r="ESP91" s="20"/>
      <c r="ESQ91" s="20"/>
      <c r="ESR91" s="20"/>
      <c r="ESS91" s="20"/>
      <c r="EST91" s="20"/>
      <c r="ESU91" s="20"/>
      <c r="ESV91" s="20"/>
      <c r="ESW91" s="20"/>
      <c r="ESX91" s="20"/>
      <c r="ESY91" s="20"/>
      <c r="ESZ91" s="20"/>
      <c r="ETA91" s="20"/>
      <c r="ETB91" s="20"/>
      <c r="ETC91" s="20"/>
      <c r="ETD91" s="20"/>
      <c r="ETE91" s="20"/>
      <c r="ETF91" s="20"/>
      <c r="ETG91" s="20"/>
      <c r="ETH91" s="20"/>
      <c r="ETI91" s="20"/>
      <c r="ETJ91" s="20"/>
      <c r="ETK91" s="20"/>
      <c r="ETL91" s="20"/>
      <c r="ETM91" s="20"/>
      <c r="ETN91" s="20"/>
      <c r="ETO91" s="20"/>
      <c r="ETP91" s="20"/>
      <c r="ETQ91" s="20"/>
      <c r="ETR91" s="20"/>
      <c r="ETS91" s="20"/>
      <c r="ETT91" s="20"/>
      <c r="ETU91" s="20"/>
      <c r="ETV91" s="20"/>
      <c r="ETW91" s="20"/>
      <c r="ETX91" s="20"/>
      <c r="ETY91" s="20"/>
      <c r="ETZ91" s="20"/>
      <c r="EUA91" s="20"/>
      <c r="EUB91" s="20"/>
      <c r="EUC91" s="20"/>
      <c r="EUD91" s="20"/>
      <c r="EUE91" s="20"/>
      <c r="EUF91" s="20"/>
      <c r="EUG91" s="20"/>
      <c r="EUH91" s="20"/>
      <c r="EUI91" s="20"/>
      <c r="EUJ91" s="20"/>
      <c r="EUK91" s="20"/>
      <c r="EUL91" s="20"/>
      <c r="EUM91" s="20"/>
      <c r="EUN91" s="20"/>
      <c r="EUO91" s="20"/>
      <c r="EUP91" s="20"/>
      <c r="EUQ91" s="20"/>
      <c r="EUR91" s="20"/>
      <c r="EUS91" s="20"/>
      <c r="EUT91" s="20"/>
      <c r="EUU91" s="20"/>
      <c r="EUV91" s="20"/>
      <c r="EUW91" s="20"/>
      <c r="EUX91" s="20"/>
      <c r="EUY91" s="20"/>
      <c r="EUZ91" s="20"/>
      <c r="EVA91" s="20"/>
      <c r="EVB91" s="20"/>
      <c r="EVC91" s="20"/>
      <c r="EVD91" s="20"/>
      <c r="EVE91" s="20"/>
      <c r="EVF91" s="20"/>
      <c r="EVG91" s="20"/>
      <c r="EVH91" s="20"/>
      <c r="EVI91" s="20"/>
      <c r="EVJ91" s="20"/>
      <c r="EVK91" s="20"/>
      <c r="EVL91" s="20"/>
      <c r="EVM91" s="20"/>
      <c r="EVN91" s="20"/>
      <c r="EVO91" s="20"/>
      <c r="EVP91" s="20"/>
      <c r="EVQ91" s="20"/>
      <c r="EVR91" s="20"/>
      <c r="EVS91" s="20"/>
      <c r="EVT91" s="20"/>
      <c r="EVU91" s="20"/>
      <c r="EVV91" s="20"/>
      <c r="EVW91" s="20"/>
      <c r="EVX91" s="20"/>
      <c r="EVY91" s="20"/>
      <c r="EVZ91" s="20"/>
      <c r="EWA91" s="20"/>
      <c r="EWB91" s="20"/>
      <c r="EWC91" s="20"/>
      <c r="EWD91" s="20"/>
      <c r="EWE91" s="20"/>
      <c r="EWF91" s="20"/>
      <c r="EWG91" s="20"/>
      <c r="EWH91" s="20"/>
      <c r="EWI91" s="20"/>
      <c r="EWJ91" s="20"/>
      <c r="EWK91" s="20"/>
      <c r="EWL91" s="20"/>
      <c r="EWM91" s="20"/>
      <c r="EWN91" s="20"/>
      <c r="EWO91" s="20"/>
      <c r="EWP91" s="20"/>
      <c r="EWQ91" s="20"/>
      <c r="EWR91" s="20"/>
      <c r="EWS91" s="20"/>
      <c r="EWT91" s="20"/>
      <c r="EWU91" s="20"/>
      <c r="EWV91" s="20"/>
      <c r="EWW91" s="20"/>
      <c r="EWX91" s="20"/>
      <c r="EWY91" s="20"/>
      <c r="EWZ91" s="20"/>
      <c r="EXA91" s="20"/>
      <c r="EXB91" s="20"/>
      <c r="EXC91" s="20"/>
      <c r="EXD91" s="20"/>
      <c r="EXE91" s="20"/>
      <c r="EXF91" s="20"/>
      <c r="EXG91" s="20"/>
      <c r="EXH91" s="20"/>
      <c r="EXI91" s="20"/>
      <c r="EXJ91" s="20"/>
      <c r="EXK91" s="20"/>
      <c r="EXL91" s="20"/>
      <c r="EXM91" s="20"/>
      <c r="EXN91" s="20"/>
      <c r="EXO91" s="20"/>
      <c r="EXP91" s="20"/>
      <c r="EXQ91" s="20"/>
      <c r="EXR91" s="20"/>
      <c r="EXS91" s="20"/>
      <c r="EXT91" s="20"/>
      <c r="EXU91" s="20"/>
      <c r="EXV91" s="20"/>
      <c r="EXW91" s="20"/>
      <c r="EXX91" s="20"/>
      <c r="EXY91" s="20"/>
      <c r="EXZ91" s="20"/>
      <c r="EYA91" s="20"/>
      <c r="EYB91" s="20"/>
      <c r="EYC91" s="20"/>
      <c r="EYD91" s="20"/>
      <c r="EYE91" s="20"/>
      <c r="EYF91" s="20"/>
      <c r="EYG91" s="20"/>
      <c r="EYH91" s="20"/>
      <c r="EYI91" s="20"/>
      <c r="EYJ91" s="20"/>
      <c r="EYK91" s="20"/>
      <c r="EYL91" s="20"/>
      <c r="EYM91" s="20"/>
      <c r="EYN91" s="20"/>
      <c r="EYO91" s="20"/>
      <c r="EYP91" s="20"/>
      <c r="EYQ91" s="20"/>
      <c r="EYR91" s="20"/>
      <c r="EYS91" s="20"/>
      <c r="EYT91" s="20"/>
      <c r="EYU91" s="20"/>
      <c r="EYV91" s="20"/>
      <c r="EYW91" s="20"/>
      <c r="EYX91" s="20"/>
      <c r="EYY91" s="20"/>
      <c r="EYZ91" s="20"/>
      <c r="EZA91" s="20"/>
      <c r="EZB91" s="20"/>
      <c r="EZC91" s="20"/>
      <c r="EZD91" s="20"/>
      <c r="EZE91" s="20"/>
      <c r="EZF91" s="20"/>
      <c r="EZG91" s="20"/>
      <c r="EZH91" s="20"/>
      <c r="EZI91" s="20"/>
      <c r="EZJ91" s="20"/>
      <c r="EZK91" s="20"/>
      <c r="EZL91" s="20"/>
      <c r="EZM91" s="20"/>
      <c r="EZN91" s="20"/>
      <c r="EZO91" s="20"/>
      <c r="EZP91" s="20"/>
      <c r="EZQ91" s="20"/>
      <c r="EZR91" s="20"/>
      <c r="EZS91" s="20"/>
      <c r="EZT91" s="20"/>
      <c r="EZU91" s="20"/>
      <c r="EZV91" s="20"/>
      <c r="EZW91" s="20"/>
      <c r="EZX91" s="20"/>
      <c r="EZY91" s="20"/>
      <c r="EZZ91" s="20"/>
      <c r="FAA91" s="20"/>
      <c r="FAB91" s="20"/>
      <c r="FAC91" s="20"/>
      <c r="FAD91" s="20"/>
      <c r="FAE91" s="20"/>
      <c r="FAF91" s="20"/>
      <c r="FAG91" s="20"/>
      <c r="FAH91" s="20"/>
      <c r="FAI91" s="20"/>
      <c r="FAJ91" s="20"/>
      <c r="FAK91" s="20"/>
      <c r="FAL91" s="20"/>
      <c r="FAM91" s="20"/>
      <c r="FAN91" s="20"/>
      <c r="FAO91" s="20"/>
      <c r="FAP91" s="20"/>
      <c r="FAQ91" s="20"/>
      <c r="FAR91" s="20"/>
      <c r="FAS91" s="20"/>
      <c r="FAT91" s="20"/>
      <c r="FAU91" s="20"/>
      <c r="FAV91" s="20"/>
      <c r="FAW91" s="20"/>
      <c r="FAX91" s="20"/>
      <c r="FAY91" s="20"/>
      <c r="FAZ91" s="20"/>
      <c r="FBA91" s="20"/>
      <c r="FBB91" s="20"/>
      <c r="FBC91" s="20"/>
      <c r="FBD91" s="20"/>
      <c r="FBE91" s="20"/>
      <c r="FBF91" s="20"/>
      <c r="FBG91" s="20"/>
      <c r="FBH91" s="20"/>
      <c r="FBI91" s="20"/>
      <c r="FBJ91" s="20"/>
      <c r="FBK91" s="20"/>
      <c r="FBL91" s="20"/>
      <c r="FBM91" s="20"/>
      <c r="FBN91" s="20"/>
      <c r="FBO91" s="20"/>
      <c r="FBP91" s="20"/>
      <c r="FBQ91" s="20"/>
      <c r="FBR91" s="20"/>
      <c r="FBS91" s="20"/>
      <c r="FBT91" s="20"/>
      <c r="FBU91" s="20"/>
      <c r="FBV91" s="20"/>
      <c r="FBW91" s="20"/>
      <c r="FBX91" s="20"/>
      <c r="FBY91" s="20"/>
      <c r="FBZ91" s="20"/>
      <c r="FCA91" s="20"/>
      <c r="FCB91" s="20"/>
      <c r="FCC91" s="20"/>
      <c r="FCD91" s="20"/>
      <c r="FCE91" s="20"/>
      <c r="FCF91" s="20"/>
      <c r="FCG91" s="20"/>
      <c r="FCH91" s="20"/>
      <c r="FCI91" s="20"/>
      <c r="FCJ91" s="20"/>
      <c r="FCK91" s="20"/>
      <c r="FCL91" s="20"/>
      <c r="FCM91" s="20"/>
      <c r="FCN91" s="20"/>
      <c r="FCO91" s="20"/>
      <c r="FCP91" s="20"/>
      <c r="FCQ91" s="20"/>
      <c r="FCR91" s="20"/>
      <c r="FCS91" s="20"/>
      <c r="FCT91" s="20"/>
      <c r="FCU91" s="20"/>
      <c r="FCV91" s="20"/>
      <c r="FCW91" s="20"/>
      <c r="FCX91" s="20"/>
      <c r="FCY91" s="20"/>
      <c r="FCZ91" s="20"/>
      <c r="FDA91" s="20"/>
      <c r="FDB91" s="20"/>
      <c r="FDC91" s="20"/>
      <c r="FDD91" s="20"/>
      <c r="FDE91" s="20"/>
      <c r="FDF91" s="20"/>
      <c r="FDG91" s="20"/>
      <c r="FDH91" s="20"/>
      <c r="FDI91" s="20"/>
      <c r="FDJ91" s="20"/>
      <c r="FDK91" s="20"/>
      <c r="FDL91" s="20"/>
      <c r="FDM91" s="20"/>
      <c r="FDN91" s="20"/>
      <c r="FDO91" s="20"/>
      <c r="FDP91" s="20"/>
      <c r="FDQ91" s="20"/>
      <c r="FDR91" s="20"/>
      <c r="FDS91" s="20"/>
      <c r="FDT91" s="20"/>
      <c r="FDU91" s="20"/>
      <c r="FDV91" s="20"/>
      <c r="FDW91" s="20"/>
      <c r="FDX91" s="20"/>
      <c r="FDY91" s="20"/>
      <c r="FDZ91" s="20"/>
      <c r="FEA91" s="20"/>
      <c r="FEB91" s="20"/>
      <c r="FEC91" s="20"/>
      <c r="FED91" s="20"/>
      <c r="FEE91" s="20"/>
      <c r="FEF91" s="20"/>
      <c r="FEG91" s="20"/>
      <c r="FEH91" s="20"/>
      <c r="FEI91" s="20"/>
      <c r="FEJ91" s="20"/>
      <c r="FEK91" s="20"/>
      <c r="FEL91" s="20"/>
      <c r="FEM91" s="20"/>
      <c r="FEN91" s="20"/>
      <c r="FEO91" s="20"/>
      <c r="FEP91" s="20"/>
      <c r="FEQ91" s="20"/>
      <c r="FER91" s="20"/>
      <c r="FES91" s="20"/>
      <c r="FET91" s="20"/>
      <c r="FEU91" s="20"/>
      <c r="FEV91" s="20"/>
      <c r="FEW91" s="20"/>
      <c r="FEX91" s="20"/>
      <c r="FEY91" s="20"/>
      <c r="FEZ91" s="20"/>
      <c r="FFA91" s="20"/>
      <c r="FFB91" s="20"/>
      <c r="FFC91" s="20"/>
      <c r="FFD91" s="20"/>
      <c r="FFE91" s="20"/>
      <c r="FFF91" s="20"/>
      <c r="FFG91" s="20"/>
      <c r="FFH91" s="20"/>
      <c r="FFI91" s="20"/>
      <c r="FFJ91" s="20"/>
      <c r="FFK91" s="20"/>
      <c r="FFL91" s="20"/>
      <c r="FFM91" s="20"/>
      <c r="FFN91" s="20"/>
      <c r="FFO91" s="20"/>
      <c r="FFP91" s="20"/>
      <c r="FFQ91" s="20"/>
      <c r="FFR91" s="20"/>
      <c r="FFS91" s="20"/>
      <c r="FFT91" s="20"/>
      <c r="FFU91" s="20"/>
      <c r="FFV91" s="20"/>
      <c r="FFW91" s="20"/>
      <c r="FFX91" s="20"/>
      <c r="FFY91" s="20"/>
      <c r="FFZ91" s="20"/>
      <c r="FGA91" s="20"/>
      <c r="FGB91" s="20"/>
      <c r="FGC91" s="20"/>
      <c r="FGD91" s="20"/>
      <c r="FGE91" s="20"/>
      <c r="FGF91" s="20"/>
      <c r="FGG91" s="20"/>
      <c r="FGH91" s="20"/>
      <c r="FGI91" s="20"/>
      <c r="FGJ91" s="20"/>
      <c r="FGK91" s="20"/>
      <c r="FGL91" s="20"/>
      <c r="FGM91" s="20"/>
      <c r="FGN91" s="20"/>
      <c r="FGO91" s="20"/>
      <c r="FGP91" s="20"/>
      <c r="FGQ91" s="20"/>
      <c r="FGR91" s="20"/>
      <c r="FGS91" s="20"/>
      <c r="FGT91" s="20"/>
      <c r="FGU91" s="20"/>
      <c r="FGV91" s="20"/>
      <c r="FGW91" s="20"/>
      <c r="FGX91" s="20"/>
      <c r="FGY91" s="20"/>
      <c r="FGZ91" s="20"/>
      <c r="FHA91" s="20"/>
      <c r="FHB91" s="20"/>
      <c r="FHC91" s="20"/>
      <c r="FHD91" s="20"/>
      <c r="FHE91" s="20"/>
      <c r="FHF91" s="20"/>
      <c r="FHG91" s="20"/>
      <c r="FHH91" s="20"/>
      <c r="FHI91" s="20"/>
      <c r="FHJ91" s="20"/>
      <c r="FHK91" s="20"/>
      <c r="FHL91" s="20"/>
      <c r="FHM91" s="20"/>
      <c r="FHN91" s="20"/>
      <c r="FHO91" s="20"/>
      <c r="FHP91" s="20"/>
      <c r="FHQ91" s="20"/>
      <c r="FHR91" s="20"/>
      <c r="FHS91" s="20"/>
      <c r="FHT91" s="20"/>
      <c r="FHU91" s="20"/>
      <c r="FHV91" s="20"/>
      <c r="FHW91" s="20"/>
      <c r="FHX91" s="20"/>
      <c r="FHY91" s="20"/>
      <c r="FHZ91" s="20"/>
      <c r="FIA91" s="20"/>
      <c r="FIB91" s="20"/>
      <c r="FIC91" s="20"/>
      <c r="FID91" s="20"/>
      <c r="FIE91" s="20"/>
      <c r="FIF91" s="20"/>
      <c r="FIG91" s="20"/>
      <c r="FIH91" s="20"/>
      <c r="FII91" s="20"/>
      <c r="FIJ91" s="20"/>
      <c r="FIK91" s="20"/>
      <c r="FIL91" s="20"/>
      <c r="FIM91" s="20"/>
      <c r="FIN91" s="20"/>
      <c r="FIO91" s="20"/>
      <c r="FIP91" s="20"/>
      <c r="FIQ91" s="20"/>
      <c r="FIR91" s="20"/>
      <c r="FIS91" s="20"/>
      <c r="FIT91" s="20"/>
      <c r="FIU91" s="20"/>
      <c r="FIV91" s="20"/>
      <c r="FIW91" s="20"/>
      <c r="FIX91" s="20"/>
      <c r="FIY91" s="20"/>
      <c r="FIZ91" s="20"/>
      <c r="FJA91" s="20"/>
      <c r="FJB91" s="20"/>
      <c r="FJC91" s="20"/>
      <c r="FJD91" s="20"/>
      <c r="FJE91" s="20"/>
      <c r="FJF91" s="20"/>
      <c r="FJG91" s="20"/>
      <c r="FJH91" s="20"/>
      <c r="FJI91" s="20"/>
      <c r="FJJ91" s="20"/>
      <c r="FJK91" s="20"/>
      <c r="FJL91" s="20"/>
      <c r="FJM91" s="20"/>
      <c r="FJN91" s="20"/>
      <c r="FJO91" s="20"/>
      <c r="FJP91" s="20"/>
      <c r="FJQ91" s="20"/>
      <c r="FJR91" s="20"/>
      <c r="FJS91" s="20"/>
      <c r="FJT91" s="20"/>
      <c r="FJU91" s="20"/>
      <c r="FJV91" s="20"/>
      <c r="FJW91" s="20"/>
      <c r="FJX91" s="20"/>
      <c r="FJY91" s="20"/>
      <c r="FJZ91" s="20"/>
      <c r="FKA91" s="20"/>
      <c r="FKB91" s="20"/>
      <c r="FKC91" s="20"/>
      <c r="FKD91" s="20"/>
      <c r="FKE91" s="20"/>
      <c r="FKF91" s="20"/>
      <c r="FKG91" s="20"/>
      <c r="FKH91" s="20"/>
      <c r="FKI91" s="20"/>
      <c r="FKJ91" s="20"/>
      <c r="FKK91" s="20"/>
      <c r="FKL91" s="20"/>
      <c r="FKM91" s="20"/>
      <c r="FKN91" s="20"/>
      <c r="FKO91" s="20"/>
      <c r="FKP91" s="20"/>
      <c r="FKQ91" s="20"/>
      <c r="FKR91" s="20"/>
      <c r="FKS91" s="20"/>
      <c r="FKT91" s="20"/>
      <c r="FKU91" s="20"/>
      <c r="FKV91" s="20"/>
      <c r="FKW91" s="20"/>
      <c r="FKX91" s="20"/>
      <c r="FKY91" s="20"/>
      <c r="FKZ91" s="20"/>
      <c r="FLA91" s="20"/>
      <c r="FLB91" s="20"/>
      <c r="FLC91" s="20"/>
      <c r="FLD91" s="20"/>
      <c r="FLE91" s="20"/>
      <c r="FLF91" s="20"/>
      <c r="FLG91" s="20"/>
      <c r="FLH91" s="20"/>
      <c r="FLI91" s="20"/>
      <c r="FLJ91" s="20"/>
      <c r="FLK91" s="20"/>
      <c r="FLL91" s="20"/>
      <c r="FLM91" s="20"/>
      <c r="FLN91" s="20"/>
      <c r="FLO91" s="20"/>
      <c r="FLP91" s="20"/>
      <c r="FLQ91" s="20"/>
      <c r="FLR91" s="20"/>
      <c r="FLS91" s="20"/>
      <c r="FLT91" s="20"/>
      <c r="FLU91" s="20"/>
      <c r="FLV91" s="20"/>
      <c r="FLW91" s="20"/>
      <c r="FLX91" s="20"/>
      <c r="FLY91" s="20"/>
      <c r="FLZ91" s="20"/>
      <c r="FMA91" s="20"/>
      <c r="FMB91" s="20"/>
      <c r="FMC91" s="20"/>
      <c r="FMD91" s="20"/>
      <c r="FME91" s="20"/>
      <c r="FMF91" s="20"/>
      <c r="FMG91" s="20"/>
      <c r="FMH91" s="20"/>
      <c r="FMI91" s="20"/>
      <c r="FMJ91" s="20"/>
      <c r="FMK91" s="20"/>
      <c r="FML91" s="20"/>
      <c r="FMM91" s="20"/>
      <c r="FMN91" s="20"/>
      <c r="FMO91" s="20"/>
      <c r="FMP91" s="20"/>
      <c r="FMQ91" s="20"/>
      <c r="FMR91" s="20"/>
      <c r="FMS91" s="20"/>
      <c r="FMT91" s="20"/>
      <c r="FMU91" s="20"/>
      <c r="FMV91" s="20"/>
      <c r="FMW91" s="20"/>
      <c r="FMX91" s="20"/>
      <c r="FMY91" s="20"/>
      <c r="FMZ91" s="20"/>
      <c r="FNA91" s="20"/>
      <c r="FNB91" s="20"/>
      <c r="FNC91" s="20"/>
      <c r="FND91" s="20"/>
      <c r="FNE91" s="20"/>
      <c r="FNF91" s="20"/>
      <c r="FNG91" s="20"/>
      <c r="FNH91" s="20"/>
      <c r="FNI91" s="20"/>
      <c r="FNJ91" s="20"/>
      <c r="FNK91" s="20"/>
      <c r="FNL91" s="20"/>
      <c r="FNM91" s="20"/>
      <c r="FNN91" s="20"/>
      <c r="FNO91" s="20"/>
      <c r="FNP91" s="20"/>
      <c r="FNQ91" s="20"/>
      <c r="FNR91" s="20"/>
      <c r="FNS91" s="20"/>
      <c r="FNT91" s="20"/>
      <c r="FNU91" s="20"/>
      <c r="FNV91" s="20"/>
      <c r="FNW91" s="20"/>
      <c r="FNX91" s="20"/>
      <c r="FNY91" s="20"/>
      <c r="FNZ91" s="20"/>
      <c r="FOA91" s="20"/>
      <c r="FOB91" s="20"/>
      <c r="FOC91" s="20"/>
      <c r="FOD91" s="20"/>
      <c r="FOE91" s="20"/>
      <c r="FOF91" s="20"/>
      <c r="FOG91" s="20"/>
      <c r="FOH91" s="20"/>
      <c r="FOI91" s="20"/>
      <c r="FOJ91" s="20"/>
      <c r="FOK91" s="20"/>
      <c r="FOL91" s="20"/>
      <c r="FOM91" s="20"/>
      <c r="FON91" s="20"/>
      <c r="FOO91" s="20"/>
      <c r="FOP91" s="20"/>
      <c r="FOQ91" s="20"/>
      <c r="FOR91" s="20"/>
      <c r="FOS91" s="20"/>
      <c r="FOT91" s="20"/>
      <c r="FOU91" s="20"/>
      <c r="FOV91" s="20"/>
      <c r="FOW91" s="20"/>
      <c r="FOX91" s="20"/>
      <c r="FOY91" s="20"/>
      <c r="FOZ91" s="20"/>
      <c r="FPA91" s="20"/>
      <c r="FPB91" s="20"/>
      <c r="FPC91" s="20"/>
      <c r="FPD91" s="20"/>
      <c r="FPE91" s="20"/>
      <c r="FPF91" s="20"/>
      <c r="FPG91" s="20"/>
      <c r="FPH91" s="20"/>
      <c r="FPI91" s="20"/>
      <c r="FPJ91" s="20"/>
      <c r="FPK91" s="20"/>
      <c r="FPL91" s="20"/>
      <c r="FPM91" s="20"/>
      <c r="FPN91" s="20"/>
      <c r="FPO91" s="20"/>
      <c r="FPP91" s="20"/>
      <c r="FPQ91" s="20"/>
      <c r="FPR91" s="20"/>
      <c r="FPS91" s="20"/>
      <c r="FPT91" s="20"/>
      <c r="FPU91" s="20"/>
      <c r="FPV91" s="20"/>
      <c r="FPW91" s="20"/>
      <c r="FPX91" s="20"/>
      <c r="FPY91" s="20"/>
      <c r="FPZ91" s="20"/>
      <c r="FQA91" s="20"/>
      <c r="FQB91" s="20"/>
      <c r="FQC91" s="20"/>
      <c r="FQD91" s="20"/>
      <c r="FQE91" s="20"/>
      <c r="FQF91" s="20"/>
      <c r="FQG91" s="20"/>
      <c r="FQH91" s="20"/>
      <c r="FQI91" s="20"/>
      <c r="FQJ91" s="20"/>
      <c r="FQK91" s="20"/>
      <c r="FQL91" s="20"/>
      <c r="FQM91" s="20"/>
      <c r="FQN91" s="20"/>
      <c r="FQO91" s="20"/>
      <c r="FQP91" s="20"/>
      <c r="FQQ91" s="20"/>
      <c r="FQR91" s="20"/>
      <c r="FQS91" s="20"/>
      <c r="FQT91" s="20"/>
      <c r="FQU91" s="20"/>
      <c r="FQV91" s="20"/>
      <c r="FQW91" s="20"/>
      <c r="FQX91" s="20"/>
      <c r="FQY91" s="20"/>
      <c r="FQZ91" s="20"/>
      <c r="FRA91" s="20"/>
      <c r="FRB91" s="20"/>
      <c r="FRC91" s="20"/>
      <c r="FRD91" s="20"/>
      <c r="FRE91" s="20"/>
      <c r="FRF91" s="20"/>
      <c r="FRG91" s="20"/>
      <c r="FRH91" s="20"/>
      <c r="FRI91" s="20"/>
      <c r="FRJ91" s="20"/>
      <c r="FRK91" s="20"/>
      <c r="FRL91" s="20"/>
      <c r="FRM91" s="20"/>
      <c r="FRN91" s="20"/>
      <c r="FRO91" s="20"/>
      <c r="FRP91" s="20"/>
      <c r="FRQ91" s="20"/>
      <c r="FRR91" s="20"/>
      <c r="FRS91" s="20"/>
      <c r="FRT91" s="20"/>
      <c r="FRU91" s="20"/>
      <c r="FRV91" s="20"/>
      <c r="FRW91" s="20"/>
      <c r="FRX91" s="20"/>
      <c r="FRY91" s="20"/>
      <c r="FRZ91" s="20"/>
      <c r="FSA91" s="20"/>
      <c r="FSB91" s="20"/>
      <c r="FSC91" s="20"/>
      <c r="FSD91" s="20"/>
      <c r="FSE91" s="20"/>
      <c r="FSF91" s="20"/>
      <c r="FSG91" s="20"/>
      <c r="FSH91" s="20"/>
      <c r="FSI91" s="20"/>
      <c r="FSJ91" s="20"/>
      <c r="FSK91" s="20"/>
      <c r="FSL91" s="20"/>
      <c r="FSM91" s="20"/>
      <c r="FSN91" s="20"/>
      <c r="FSO91" s="20"/>
      <c r="FSP91" s="20"/>
      <c r="FSQ91" s="20"/>
      <c r="FSR91" s="20"/>
      <c r="FSS91" s="20"/>
      <c r="FST91" s="20"/>
      <c r="FSU91" s="20"/>
      <c r="FSV91" s="20"/>
      <c r="FSW91" s="20"/>
      <c r="FSX91" s="20"/>
      <c r="FSY91" s="20"/>
      <c r="FSZ91" s="20"/>
      <c r="FTA91" s="20"/>
      <c r="FTB91" s="20"/>
      <c r="FTC91" s="20"/>
      <c r="FTD91" s="20"/>
      <c r="FTE91" s="20"/>
      <c r="FTF91" s="20"/>
      <c r="FTG91" s="20"/>
      <c r="FTH91" s="20"/>
      <c r="FTI91" s="20"/>
      <c r="FTJ91" s="20"/>
      <c r="FTK91" s="20"/>
      <c r="FTL91" s="20"/>
      <c r="FTM91" s="20"/>
      <c r="FTN91" s="20"/>
      <c r="FTO91" s="20"/>
      <c r="FTP91" s="20"/>
      <c r="FTQ91" s="20"/>
      <c r="FTR91" s="20"/>
      <c r="FTS91" s="20"/>
      <c r="FTT91" s="20"/>
      <c r="FTU91" s="20"/>
      <c r="FTV91" s="20"/>
      <c r="FTW91" s="20"/>
      <c r="FTX91" s="20"/>
      <c r="FTY91" s="20"/>
      <c r="FTZ91" s="20"/>
      <c r="FUA91" s="20"/>
      <c r="FUB91" s="20"/>
      <c r="FUC91" s="20"/>
      <c r="FUD91" s="20"/>
      <c r="FUE91" s="20"/>
      <c r="FUF91" s="20"/>
      <c r="FUG91" s="20"/>
      <c r="FUH91" s="20"/>
      <c r="FUI91" s="20"/>
      <c r="FUJ91" s="20"/>
      <c r="FUK91" s="20"/>
      <c r="FUL91" s="20"/>
      <c r="FUM91" s="20"/>
      <c r="FUN91" s="20"/>
      <c r="FUO91" s="20"/>
      <c r="FUP91" s="20"/>
      <c r="FUQ91" s="20"/>
      <c r="FUR91" s="20"/>
      <c r="FUS91" s="20"/>
      <c r="FUT91" s="20"/>
      <c r="FUU91" s="20"/>
      <c r="FUV91" s="20"/>
      <c r="FUW91" s="20"/>
      <c r="FUX91" s="20"/>
      <c r="FUY91" s="20"/>
      <c r="FUZ91" s="20"/>
      <c r="FVA91" s="20"/>
      <c r="FVB91" s="20"/>
      <c r="FVC91" s="20"/>
      <c r="FVD91" s="20"/>
      <c r="FVE91" s="20"/>
      <c r="FVF91" s="20"/>
      <c r="FVG91" s="20"/>
      <c r="FVH91" s="20"/>
      <c r="FVI91" s="20"/>
      <c r="FVJ91" s="20"/>
      <c r="FVK91" s="20"/>
      <c r="FVL91" s="20"/>
      <c r="FVM91" s="20"/>
      <c r="FVN91" s="20"/>
      <c r="FVO91" s="20"/>
      <c r="FVP91" s="20"/>
      <c r="FVQ91" s="20"/>
      <c r="FVR91" s="20"/>
      <c r="FVS91" s="20"/>
      <c r="FVT91" s="20"/>
      <c r="FVU91" s="20"/>
      <c r="FVV91" s="20"/>
      <c r="FVW91" s="20"/>
      <c r="FVX91" s="20"/>
      <c r="FVY91" s="20"/>
      <c r="FVZ91" s="20"/>
      <c r="FWA91" s="20"/>
      <c r="FWB91" s="20"/>
      <c r="FWC91" s="20"/>
      <c r="FWD91" s="20"/>
      <c r="FWE91" s="20"/>
      <c r="FWF91" s="20"/>
      <c r="FWG91" s="20"/>
      <c r="FWH91" s="20"/>
      <c r="FWI91" s="20"/>
      <c r="FWJ91" s="20"/>
      <c r="FWK91" s="20"/>
      <c r="FWL91" s="20"/>
      <c r="FWM91" s="20"/>
      <c r="FWN91" s="20"/>
      <c r="FWO91" s="20"/>
      <c r="FWP91" s="20"/>
      <c r="FWQ91" s="20"/>
      <c r="FWR91" s="20"/>
      <c r="FWS91" s="20"/>
      <c r="FWT91" s="20"/>
      <c r="FWU91" s="20"/>
      <c r="FWV91" s="20"/>
      <c r="FWW91" s="20"/>
      <c r="FWX91" s="20"/>
      <c r="FWY91" s="20"/>
      <c r="FWZ91" s="20"/>
      <c r="FXA91" s="20"/>
      <c r="FXB91" s="20"/>
      <c r="FXC91" s="20"/>
      <c r="FXD91" s="20"/>
      <c r="FXE91" s="20"/>
      <c r="FXF91" s="20"/>
      <c r="FXG91" s="20"/>
      <c r="FXH91" s="20"/>
      <c r="FXI91" s="20"/>
      <c r="FXJ91" s="20"/>
      <c r="FXK91" s="20"/>
      <c r="FXL91" s="20"/>
      <c r="FXM91" s="20"/>
      <c r="FXN91" s="20"/>
      <c r="FXO91" s="20"/>
      <c r="FXP91" s="20"/>
      <c r="FXQ91" s="20"/>
      <c r="FXR91" s="20"/>
      <c r="FXS91" s="20"/>
      <c r="FXT91" s="20"/>
      <c r="FXU91" s="20"/>
      <c r="FXV91" s="20"/>
      <c r="FXW91" s="20"/>
      <c r="FXX91" s="20"/>
      <c r="FXY91" s="20"/>
      <c r="FXZ91" s="20"/>
      <c r="FYA91" s="20"/>
      <c r="FYB91" s="20"/>
      <c r="FYC91" s="20"/>
      <c r="FYD91" s="20"/>
      <c r="FYE91" s="20"/>
      <c r="FYF91" s="20"/>
      <c r="FYG91" s="20"/>
      <c r="FYH91" s="20"/>
      <c r="FYI91" s="20"/>
      <c r="FYJ91" s="20"/>
      <c r="FYK91" s="20"/>
      <c r="FYL91" s="20"/>
      <c r="FYM91" s="20"/>
      <c r="FYN91" s="20"/>
      <c r="FYO91" s="20"/>
      <c r="FYP91" s="20"/>
      <c r="FYQ91" s="20"/>
      <c r="FYR91" s="20"/>
      <c r="FYS91" s="20"/>
      <c r="FYT91" s="20"/>
      <c r="FYU91" s="20"/>
      <c r="FYV91" s="20"/>
      <c r="FYW91" s="20"/>
      <c r="FYX91" s="20"/>
      <c r="FYY91" s="20"/>
      <c r="FYZ91" s="20"/>
      <c r="FZA91" s="20"/>
      <c r="FZB91" s="20"/>
      <c r="FZC91" s="20"/>
      <c r="FZD91" s="20"/>
      <c r="FZE91" s="20"/>
      <c r="FZF91" s="20"/>
      <c r="FZG91" s="20"/>
      <c r="FZH91" s="20"/>
      <c r="FZI91" s="20"/>
      <c r="FZJ91" s="20"/>
      <c r="FZK91" s="20"/>
      <c r="FZL91" s="20"/>
      <c r="FZM91" s="20"/>
      <c r="FZN91" s="20"/>
      <c r="FZO91" s="20"/>
      <c r="FZP91" s="20"/>
      <c r="FZQ91" s="20"/>
      <c r="FZR91" s="20"/>
      <c r="FZS91" s="20"/>
      <c r="FZT91" s="20"/>
      <c r="FZU91" s="20"/>
      <c r="FZV91" s="20"/>
      <c r="FZW91" s="20"/>
      <c r="FZX91" s="20"/>
      <c r="FZY91" s="20"/>
      <c r="FZZ91" s="20"/>
      <c r="GAA91" s="20"/>
      <c r="GAB91" s="20"/>
      <c r="GAC91" s="20"/>
      <c r="GAD91" s="20"/>
      <c r="GAE91" s="20"/>
      <c r="GAF91" s="20"/>
      <c r="GAG91" s="20"/>
      <c r="GAH91" s="20"/>
      <c r="GAI91" s="20"/>
      <c r="GAJ91" s="20"/>
      <c r="GAK91" s="20"/>
      <c r="GAL91" s="20"/>
      <c r="GAM91" s="20"/>
      <c r="GAN91" s="20"/>
      <c r="GAO91" s="20"/>
      <c r="GAP91" s="20"/>
      <c r="GAQ91" s="20"/>
      <c r="GAR91" s="20"/>
      <c r="GAS91" s="20"/>
      <c r="GAT91" s="20"/>
      <c r="GAU91" s="20"/>
      <c r="GAV91" s="20"/>
      <c r="GAW91" s="20"/>
      <c r="GAX91" s="20"/>
      <c r="GAY91" s="20"/>
      <c r="GAZ91" s="20"/>
      <c r="GBA91" s="20"/>
      <c r="GBB91" s="20"/>
      <c r="GBC91" s="20"/>
      <c r="GBD91" s="20"/>
      <c r="GBE91" s="20"/>
      <c r="GBF91" s="20"/>
      <c r="GBG91" s="20"/>
      <c r="GBH91" s="20"/>
      <c r="GBI91" s="20"/>
      <c r="GBJ91" s="20"/>
      <c r="GBK91" s="20"/>
      <c r="GBL91" s="20"/>
      <c r="GBM91" s="20"/>
      <c r="GBN91" s="20"/>
      <c r="GBO91" s="20"/>
      <c r="GBP91" s="20"/>
      <c r="GBQ91" s="20"/>
      <c r="GBR91" s="20"/>
      <c r="GBS91" s="20"/>
      <c r="GBT91" s="20"/>
      <c r="GBU91" s="20"/>
      <c r="GBV91" s="20"/>
      <c r="GBW91" s="20"/>
      <c r="GBX91" s="20"/>
      <c r="GBY91" s="20"/>
      <c r="GBZ91" s="20"/>
      <c r="GCA91" s="20"/>
      <c r="GCB91" s="20"/>
      <c r="GCC91" s="20"/>
      <c r="GCD91" s="20"/>
      <c r="GCE91" s="20"/>
      <c r="GCF91" s="20"/>
      <c r="GCG91" s="20"/>
      <c r="GCH91" s="20"/>
      <c r="GCI91" s="20"/>
      <c r="GCJ91" s="20"/>
      <c r="GCK91" s="20"/>
      <c r="GCL91" s="20"/>
      <c r="GCM91" s="20"/>
      <c r="GCN91" s="20"/>
      <c r="GCO91" s="20"/>
      <c r="GCP91" s="20"/>
      <c r="GCQ91" s="20"/>
      <c r="GCR91" s="20"/>
      <c r="GCS91" s="20"/>
      <c r="GCT91" s="20"/>
      <c r="GCU91" s="20"/>
      <c r="GCV91" s="20"/>
      <c r="GCW91" s="20"/>
      <c r="GCX91" s="20"/>
      <c r="GCY91" s="20"/>
      <c r="GCZ91" s="20"/>
      <c r="GDA91" s="20"/>
      <c r="GDB91" s="20"/>
      <c r="GDC91" s="20"/>
      <c r="GDD91" s="20"/>
      <c r="GDE91" s="20"/>
      <c r="GDF91" s="20"/>
      <c r="GDG91" s="20"/>
      <c r="GDH91" s="20"/>
      <c r="GDI91" s="20"/>
      <c r="GDJ91" s="20"/>
      <c r="GDK91" s="20"/>
      <c r="GDL91" s="20"/>
      <c r="GDM91" s="20"/>
      <c r="GDN91" s="20"/>
      <c r="GDO91" s="20"/>
      <c r="GDP91" s="20"/>
      <c r="GDQ91" s="20"/>
      <c r="GDR91" s="20"/>
      <c r="GDS91" s="20"/>
      <c r="GDT91" s="20"/>
      <c r="GDU91" s="20"/>
      <c r="GDV91" s="20"/>
      <c r="GDW91" s="20"/>
      <c r="GDX91" s="20"/>
      <c r="GDY91" s="20"/>
      <c r="GDZ91" s="20"/>
      <c r="GEA91" s="20"/>
      <c r="GEB91" s="20"/>
      <c r="GEC91" s="20"/>
      <c r="GED91" s="20"/>
      <c r="GEE91" s="20"/>
      <c r="GEF91" s="20"/>
      <c r="GEG91" s="20"/>
      <c r="GEH91" s="20"/>
      <c r="GEI91" s="20"/>
      <c r="GEJ91" s="20"/>
      <c r="GEK91" s="20"/>
      <c r="GEL91" s="20"/>
      <c r="GEM91" s="20"/>
      <c r="GEN91" s="20"/>
      <c r="GEO91" s="20"/>
      <c r="GEP91" s="20"/>
      <c r="GEQ91" s="20"/>
      <c r="GER91" s="20"/>
      <c r="GES91" s="20"/>
      <c r="GET91" s="20"/>
      <c r="GEU91" s="20"/>
      <c r="GEV91" s="20"/>
      <c r="GEW91" s="20"/>
      <c r="GEX91" s="20"/>
      <c r="GEY91" s="20"/>
      <c r="GEZ91" s="20"/>
      <c r="GFA91" s="20"/>
      <c r="GFB91" s="20"/>
      <c r="GFC91" s="20"/>
      <c r="GFD91" s="20"/>
      <c r="GFE91" s="20"/>
      <c r="GFF91" s="20"/>
      <c r="GFG91" s="20"/>
      <c r="GFH91" s="20"/>
      <c r="GFI91" s="20"/>
      <c r="GFJ91" s="20"/>
      <c r="GFK91" s="20"/>
      <c r="GFL91" s="20"/>
      <c r="GFM91" s="20"/>
      <c r="GFN91" s="20"/>
      <c r="GFO91" s="20"/>
      <c r="GFP91" s="20"/>
      <c r="GFQ91" s="20"/>
      <c r="GFR91" s="20"/>
      <c r="GFS91" s="20"/>
      <c r="GFT91" s="20"/>
      <c r="GFU91" s="20"/>
      <c r="GFV91" s="20"/>
      <c r="GFW91" s="20"/>
      <c r="GFX91" s="20"/>
      <c r="GFY91" s="20"/>
      <c r="GFZ91" s="20"/>
      <c r="GGA91" s="20"/>
      <c r="GGB91" s="20"/>
      <c r="GGC91" s="20"/>
      <c r="GGD91" s="20"/>
      <c r="GGE91" s="20"/>
      <c r="GGF91" s="20"/>
      <c r="GGG91" s="20"/>
      <c r="GGH91" s="20"/>
      <c r="GGI91" s="20"/>
      <c r="GGJ91" s="20"/>
      <c r="GGK91" s="20"/>
      <c r="GGL91" s="20"/>
      <c r="GGM91" s="20"/>
      <c r="GGN91" s="20"/>
      <c r="GGO91" s="20"/>
      <c r="GGP91" s="20"/>
      <c r="GGQ91" s="20"/>
      <c r="GGR91" s="20"/>
      <c r="GGS91" s="20"/>
      <c r="GGT91" s="20"/>
      <c r="GGU91" s="20"/>
      <c r="GGV91" s="20"/>
      <c r="GGW91" s="20"/>
      <c r="GGX91" s="20"/>
      <c r="GGY91" s="20"/>
      <c r="GGZ91" s="20"/>
      <c r="GHA91" s="20"/>
      <c r="GHB91" s="20"/>
      <c r="GHC91" s="20"/>
      <c r="GHD91" s="20"/>
      <c r="GHE91" s="20"/>
      <c r="GHF91" s="20"/>
      <c r="GHG91" s="20"/>
      <c r="GHH91" s="20"/>
      <c r="GHI91" s="20"/>
      <c r="GHJ91" s="20"/>
      <c r="GHK91" s="20"/>
      <c r="GHL91" s="20"/>
      <c r="GHM91" s="20"/>
      <c r="GHN91" s="20"/>
      <c r="GHO91" s="20"/>
      <c r="GHP91" s="20"/>
      <c r="GHQ91" s="20"/>
      <c r="GHR91" s="20"/>
      <c r="GHS91" s="20"/>
      <c r="GHT91" s="20"/>
      <c r="GHU91" s="20"/>
      <c r="GHV91" s="20"/>
      <c r="GHW91" s="20"/>
      <c r="GHX91" s="20"/>
      <c r="GHY91" s="20"/>
      <c r="GHZ91" s="20"/>
      <c r="GIA91" s="20"/>
      <c r="GIB91" s="20"/>
      <c r="GIC91" s="20"/>
      <c r="GID91" s="20"/>
      <c r="GIE91" s="20"/>
      <c r="GIF91" s="20"/>
      <c r="GIG91" s="20"/>
      <c r="GIH91" s="20"/>
      <c r="GII91" s="20"/>
      <c r="GIJ91" s="20"/>
      <c r="GIK91" s="20"/>
      <c r="GIL91" s="20"/>
      <c r="GIM91" s="20"/>
      <c r="GIN91" s="20"/>
      <c r="GIO91" s="20"/>
      <c r="GIP91" s="20"/>
      <c r="GIQ91" s="20"/>
      <c r="GIR91" s="20"/>
      <c r="GIS91" s="20"/>
      <c r="GIT91" s="20"/>
      <c r="GIU91" s="20"/>
      <c r="GIV91" s="20"/>
      <c r="GIW91" s="20"/>
      <c r="GIX91" s="20"/>
      <c r="GIY91" s="20"/>
      <c r="GIZ91" s="20"/>
      <c r="GJA91" s="20"/>
      <c r="GJB91" s="20"/>
      <c r="GJC91" s="20"/>
      <c r="GJD91" s="20"/>
      <c r="GJE91" s="20"/>
      <c r="GJF91" s="20"/>
      <c r="GJG91" s="20"/>
      <c r="GJH91" s="20"/>
      <c r="GJI91" s="20"/>
      <c r="GJJ91" s="20"/>
      <c r="GJK91" s="20"/>
      <c r="GJL91" s="20"/>
      <c r="GJM91" s="20"/>
      <c r="GJN91" s="20"/>
      <c r="GJO91" s="20"/>
      <c r="GJP91" s="20"/>
      <c r="GJQ91" s="20"/>
      <c r="GJR91" s="20"/>
      <c r="GJS91" s="20"/>
      <c r="GJT91" s="20"/>
      <c r="GJU91" s="20"/>
      <c r="GJV91" s="20"/>
      <c r="GJW91" s="20"/>
      <c r="GJX91" s="20"/>
      <c r="GJY91" s="20"/>
      <c r="GJZ91" s="20"/>
      <c r="GKA91" s="20"/>
      <c r="GKB91" s="20"/>
      <c r="GKC91" s="20"/>
      <c r="GKD91" s="20"/>
      <c r="GKE91" s="20"/>
      <c r="GKF91" s="20"/>
      <c r="GKG91" s="20"/>
      <c r="GKH91" s="20"/>
      <c r="GKI91" s="20"/>
      <c r="GKJ91" s="20"/>
      <c r="GKK91" s="20"/>
      <c r="GKL91" s="20"/>
      <c r="GKM91" s="20"/>
      <c r="GKN91" s="20"/>
      <c r="GKO91" s="20"/>
      <c r="GKP91" s="20"/>
      <c r="GKQ91" s="20"/>
      <c r="GKR91" s="20"/>
      <c r="GKS91" s="20"/>
      <c r="GKT91" s="20"/>
      <c r="GKU91" s="20"/>
      <c r="GKV91" s="20"/>
      <c r="GKW91" s="20"/>
      <c r="GKX91" s="20"/>
      <c r="GKY91" s="20"/>
      <c r="GKZ91" s="20"/>
      <c r="GLA91" s="20"/>
      <c r="GLB91" s="20"/>
      <c r="GLC91" s="20"/>
      <c r="GLD91" s="20"/>
      <c r="GLE91" s="20"/>
      <c r="GLF91" s="20"/>
      <c r="GLG91" s="20"/>
      <c r="GLH91" s="20"/>
      <c r="GLI91" s="20"/>
      <c r="GLJ91" s="20"/>
      <c r="GLK91" s="20"/>
      <c r="GLL91" s="20"/>
      <c r="GLM91" s="20"/>
      <c r="GLN91" s="20"/>
      <c r="GLO91" s="20"/>
      <c r="GLP91" s="20"/>
      <c r="GLQ91" s="20"/>
      <c r="GLR91" s="20"/>
      <c r="GLS91" s="20"/>
      <c r="GLT91" s="20"/>
      <c r="GLU91" s="20"/>
      <c r="GLV91" s="20"/>
      <c r="GLW91" s="20"/>
      <c r="GLX91" s="20"/>
      <c r="GLY91" s="20"/>
      <c r="GLZ91" s="20"/>
      <c r="GMA91" s="20"/>
      <c r="GMB91" s="20"/>
      <c r="GMC91" s="20"/>
      <c r="GMD91" s="20"/>
      <c r="GME91" s="20"/>
      <c r="GMF91" s="20"/>
      <c r="GMG91" s="20"/>
      <c r="GMH91" s="20"/>
      <c r="GMI91" s="20"/>
      <c r="GMJ91" s="20"/>
      <c r="GMK91" s="20"/>
      <c r="GML91" s="20"/>
      <c r="GMM91" s="20"/>
      <c r="GMN91" s="20"/>
      <c r="GMO91" s="20"/>
      <c r="GMP91" s="20"/>
      <c r="GMQ91" s="20"/>
      <c r="GMR91" s="20"/>
      <c r="GMS91" s="20"/>
      <c r="GMT91" s="20"/>
      <c r="GMU91" s="20"/>
      <c r="GMV91" s="20"/>
      <c r="GMW91" s="20"/>
      <c r="GMX91" s="20"/>
      <c r="GMY91" s="20"/>
      <c r="GMZ91" s="20"/>
      <c r="GNA91" s="20"/>
      <c r="GNB91" s="20"/>
      <c r="GNC91" s="20"/>
      <c r="GND91" s="20"/>
      <c r="GNE91" s="20"/>
      <c r="GNF91" s="20"/>
      <c r="GNG91" s="20"/>
      <c r="GNH91" s="20"/>
      <c r="GNI91" s="20"/>
      <c r="GNJ91" s="20"/>
      <c r="GNK91" s="20"/>
      <c r="GNL91" s="20"/>
      <c r="GNM91" s="20"/>
      <c r="GNN91" s="20"/>
      <c r="GNO91" s="20"/>
      <c r="GNP91" s="20"/>
      <c r="GNQ91" s="20"/>
      <c r="GNR91" s="20"/>
      <c r="GNS91" s="20"/>
      <c r="GNT91" s="20"/>
      <c r="GNU91" s="20"/>
      <c r="GNV91" s="20"/>
      <c r="GNW91" s="20"/>
      <c r="GNX91" s="20"/>
      <c r="GNY91" s="20"/>
      <c r="GNZ91" s="20"/>
      <c r="GOA91" s="20"/>
      <c r="GOB91" s="20"/>
      <c r="GOC91" s="20"/>
      <c r="GOD91" s="20"/>
      <c r="GOE91" s="20"/>
      <c r="GOF91" s="20"/>
      <c r="GOG91" s="20"/>
      <c r="GOH91" s="20"/>
      <c r="GOI91" s="20"/>
      <c r="GOJ91" s="20"/>
      <c r="GOK91" s="20"/>
      <c r="GOL91" s="20"/>
      <c r="GOM91" s="20"/>
      <c r="GON91" s="20"/>
      <c r="GOO91" s="20"/>
      <c r="GOP91" s="20"/>
      <c r="GOQ91" s="20"/>
      <c r="GOR91" s="20"/>
      <c r="GOS91" s="20"/>
      <c r="GOT91" s="20"/>
      <c r="GOU91" s="20"/>
      <c r="GOV91" s="20"/>
      <c r="GOW91" s="20"/>
      <c r="GOX91" s="20"/>
      <c r="GOY91" s="20"/>
      <c r="GOZ91" s="20"/>
      <c r="GPA91" s="20"/>
      <c r="GPB91" s="20"/>
      <c r="GPC91" s="20"/>
      <c r="GPD91" s="20"/>
      <c r="GPE91" s="20"/>
      <c r="GPF91" s="20"/>
      <c r="GPG91" s="20"/>
      <c r="GPH91" s="20"/>
      <c r="GPI91" s="20"/>
      <c r="GPJ91" s="20"/>
      <c r="GPK91" s="20"/>
      <c r="GPL91" s="20"/>
      <c r="GPM91" s="20"/>
      <c r="GPN91" s="20"/>
      <c r="GPO91" s="20"/>
      <c r="GPP91" s="20"/>
      <c r="GPQ91" s="20"/>
      <c r="GPR91" s="20"/>
      <c r="GPS91" s="20"/>
      <c r="GPT91" s="20"/>
      <c r="GPU91" s="20"/>
      <c r="GPV91" s="20"/>
      <c r="GPW91" s="20"/>
      <c r="GPX91" s="20"/>
      <c r="GPY91" s="20"/>
      <c r="GPZ91" s="20"/>
      <c r="GQA91" s="20"/>
      <c r="GQB91" s="20"/>
      <c r="GQC91" s="20"/>
      <c r="GQD91" s="20"/>
      <c r="GQE91" s="20"/>
      <c r="GQF91" s="20"/>
      <c r="GQG91" s="20"/>
      <c r="GQH91" s="20"/>
      <c r="GQI91" s="20"/>
      <c r="GQJ91" s="20"/>
      <c r="GQK91" s="20"/>
      <c r="GQL91" s="20"/>
      <c r="GQM91" s="20"/>
      <c r="GQN91" s="20"/>
      <c r="GQO91" s="20"/>
      <c r="GQP91" s="20"/>
      <c r="GQQ91" s="20"/>
      <c r="GQR91" s="20"/>
      <c r="GQS91" s="20"/>
      <c r="GQT91" s="20"/>
      <c r="GQU91" s="20"/>
      <c r="GQV91" s="20"/>
      <c r="GQW91" s="20"/>
      <c r="GQX91" s="20"/>
      <c r="GQY91" s="20"/>
      <c r="GQZ91" s="20"/>
      <c r="GRA91" s="20"/>
      <c r="GRB91" s="20"/>
      <c r="GRC91" s="20"/>
      <c r="GRD91" s="20"/>
      <c r="GRE91" s="20"/>
      <c r="GRF91" s="20"/>
      <c r="GRG91" s="20"/>
      <c r="GRH91" s="20"/>
      <c r="GRI91" s="20"/>
      <c r="GRJ91" s="20"/>
      <c r="GRK91" s="20"/>
      <c r="GRL91" s="20"/>
      <c r="GRM91" s="20"/>
      <c r="GRN91" s="20"/>
      <c r="GRO91" s="20"/>
      <c r="GRP91" s="20"/>
      <c r="GRQ91" s="20"/>
      <c r="GRR91" s="20"/>
      <c r="GRS91" s="20"/>
      <c r="GRT91" s="20"/>
      <c r="GRU91" s="20"/>
      <c r="GRV91" s="20"/>
      <c r="GRW91" s="20"/>
      <c r="GRX91" s="20"/>
      <c r="GRY91" s="20"/>
      <c r="GRZ91" s="20"/>
      <c r="GSA91" s="20"/>
      <c r="GSB91" s="20"/>
      <c r="GSC91" s="20"/>
      <c r="GSD91" s="20"/>
      <c r="GSE91" s="20"/>
      <c r="GSF91" s="20"/>
      <c r="GSG91" s="20"/>
      <c r="GSH91" s="20"/>
      <c r="GSI91" s="20"/>
      <c r="GSJ91" s="20"/>
      <c r="GSK91" s="20"/>
      <c r="GSL91" s="20"/>
      <c r="GSM91" s="20"/>
      <c r="GSN91" s="20"/>
      <c r="GSO91" s="20"/>
      <c r="GSP91" s="20"/>
      <c r="GSQ91" s="20"/>
      <c r="GSR91" s="20"/>
      <c r="GSS91" s="20"/>
      <c r="GST91" s="20"/>
      <c r="GSU91" s="20"/>
      <c r="GSV91" s="20"/>
      <c r="GSW91" s="20"/>
      <c r="GSX91" s="20"/>
      <c r="GSY91" s="20"/>
      <c r="GSZ91" s="20"/>
      <c r="GTA91" s="20"/>
      <c r="GTB91" s="20"/>
      <c r="GTC91" s="20"/>
      <c r="GTD91" s="20"/>
      <c r="GTE91" s="20"/>
      <c r="GTF91" s="20"/>
      <c r="GTG91" s="20"/>
      <c r="GTH91" s="20"/>
      <c r="GTI91" s="20"/>
      <c r="GTJ91" s="20"/>
      <c r="GTK91" s="20"/>
      <c r="GTL91" s="20"/>
      <c r="GTM91" s="20"/>
      <c r="GTN91" s="20"/>
      <c r="GTO91" s="20"/>
      <c r="GTP91" s="20"/>
      <c r="GTQ91" s="20"/>
      <c r="GTR91" s="20"/>
      <c r="GTS91" s="20"/>
      <c r="GTT91" s="20"/>
      <c r="GTU91" s="20"/>
      <c r="GTV91" s="20"/>
      <c r="GTW91" s="20"/>
      <c r="GTX91" s="20"/>
      <c r="GTY91" s="20"/>
      <c r="GTZ91" s="20"/>
      <c r="GUA91" s="20"/>
      <c r="GUB91" s="20"/>
      <c r="GUC91" s="20"/>
      <c r="GUD91" s="20"/>
      <c r="GUE91" s="20"/>
      <c r="GUF91" s="20"/>
      <c r="GUG91" s="20"/>
      <c r="GUH91" s="20"/>
      <c r="GUI91" s="20"/>
      <c r="GUJ91" s="20"/>
      <c r="GUK91" s="20"/>
      <c r="GUL91" s="20"/>
      <c r="GUM91" s="20"/>
      <c r="GUN91" s="20"/>
      <c r="GUO91" s="20"/>
      <c r="GUP91" s="20"/>
      <c r="GUQ91" s="20"/>
      <c r="GUR91" s="20"/>
      <c r="GUS91" s="20"/>
      <c r="GUT91" s="20"/>
      <c r="GUU91" s="20"/>
      <c r="GUV91" s="20"/>
      <c r="GUW91" s="20"/>
      <c r="GUX91" s="20"/>
      <c r="GUY91" s="20"/>
      <c r="GUZ91" s="20"/>
      <c r="GVA91" s="20"/>
      <c r="GVB91" s="20"/>
      <c r="GVC91" s="20"/>
      <c r="GVD91" s="20"/>
      <c r="GVE91" s="20"/>
      <c r="GVF91" s="20"/>
      <c r="GVG91" s="20"/>
      <c r="GVH91" s="20"/>
      <c r="GVI91" s="20"/>
      <c r="GVJ91" s="20"/>
      <c r="GVK91" s="20"/>
      <c r="GVL91" s="20"/>
      <c r="GVM91" s="20"/>
      <c r="GVN91" s="20"/>
      <c r="GVO91" s="20"/>
      <c r="GVP91" s="20"/>
      <c r="GVQ91" s="20"/>
      <c r="GVR91" s="20"/>
      <c r="GVS91" s="20"/>
      <c r="GVT91" s="20"/>
      <c r="GVU91" s="20"/>
      <c r="GVV91" s="20"/>
      <c r="GVW91" s="20"/>
      <c r="GVX91" s="20"/>
      <c r="GVY91" s="20"/>
      <c r="GVZ91" s="20"/>
      <c r="GWA91" s="20"/>
      <c r="GWB91" s="20"/>
      <c r="GWC91" s="20"/>
      <c r="GWD91" s="20"/>
      <c r="GWE91" s="20"/>
      <c r="GWF91" s="20"/>
      <c r="GWG91" s="20"/>
      <c r="GWH91" s="20"/>
      <c r="GWI91" s="20"/>
      <c r="GWJ91" s="20"/>
      <c r="GWK91" s="20"/>
      <c r="GWL91" s="20"/>
      <c r="GWM91" s="20"/>
      <c r="GWN91" s="20"/>
      <c r="GWO91" s="20"/>
      <c r="GWP91" s="20"/>
      <c r="GWQ91" s="20"/>
      <c r="GWR91" s="20"/>
      <c r="GWS91" s="20"/>
      <c r="GWT91" s="20"/>
      <c r="GWU91" s="20"/>
      <c r="GWV91" s="20"/>
      <c r="GWW91" s="20"/>
      <c r="GWX91" s="20"/>
      <c r="GWY91" s="20"/>
      <c r="GWZ91" s="20"/>
      <c r="GXA91" s="20"/>
      <c r="GXB91" s="20"/>
      <c r="GXC91" s="20"/>
      <c r="GXD91" s="20"/>
      <c r="GXE91" s="20"/>
      <c r="GXF91" s="20"/>
      <c r="GXG91" s="20"/>
      <c r="GXH91" s="20"/>
      <c r="GXI91" s="20"/>
      <c r="GXJ91" s="20"/>
      <c r="GXK91" s="20"/>
      <c r="GXL91" s="20"/>
      <c r="GXM91" s="20"/>
      <c r="GXN91" s="20"/>
      <c r="GXO91" s="20"/>
      <c r="GXP91" s="20"/>
      <c r="GXQ91" s="20"/>
      <c r="GXR91" s="20"/>
      <c r="GXS91" s="20"/>
      <c r="GXT91" s="20"/>
      <c r="GXU91" s="20"/>
      <c r="GXV91" s="20"/>
      <c r="GXW91" s="20"/>
      <c r="GXX91" s="20"/>
      <c r="GXY91" s="20"/>
      <c r="GXZ91" s="20"/>
      <c r="GYA91" s="20"/>
      <c r="GYB91" s="20"/>
      <c r="GYC91" s="20"/>
      <c r="GYD91" s="20"/>
      <c r="GYE91" s="20"/>
      <c r="GYF91" s="20"/>
      <c r="GYG91" s="20"/>
      <c r="GYH91" s="20"/>
      <c r="GYI91" s="20"/>
      <c r="GYJ91" s="20"/>
      <c r="GYK91" s="20"/>
      <c r="GYL91" s="20"/>
      <c r="GYM91" s="20"/>
      <c r="GYN91" s="20"/>
      <c r="GYO91" s="20"/>
      <c r="GYP91" s="20"/>
      <c r="GYQ91" s="20"/>
      <c r="GYR91" s="20"/>
      <c r="GYS91" s="20"/>
      <c r="GYT91" s="20"/>
      <c r="GYU91" s="20"/>
      <c r="GYV91" s="20"/>
      <c r="GYW91" s="20"/>
      <c r="GYX91" s="20"/>
      <c r="GYY91" s="20"/>
      <c r="GYZ91" s="20"/>
      <c r="GZA91" s="20"/>
      <c r="GZB91" s="20"/>
      <c r="GZC91" s="20"/>
      <c r="GZD91" s="20"/>
      <c r="GZE91" s="20"/>
      <c r="GZF91" s="20"/>
      <c r="GZG91" s="20"/>
      <c r="GZH91" s="20"/>
      <c r="GZI91" s="20"/>
      <c r="GZJ91" s="20"/>
      <c r="GZK91" s="20"/>
      <c r="GZL91" s="20"/>
      <c r="GZM91" s="20"/>
      <c r="GZN91" s="20"/>
      <c r="GZO91" s="20"/>
      <c r="GZP91" s="20"/>
      <c r="GZQ91" s="20"/>
      <c r="GZR91" s="20"/>
      <c r="GZS91" s="20"/>
      <c r="GZT91" s="20"/>
      <c r="GZU91" s="20"/>
      <c r="GZV91" s="20"/>
      <c r="GZW91" s="20"/>
      <c r="GZX91" s="20"/>
      <c r="GZY91" s="20"/>
      <c r="GZZ91" s="20"/>
      <c r="HAA91" s="20"/>
      <c r="HAB91" s="20"/>
      <c r="HAC91" s="20"/>
      <c r="HAD91" s="20"/>
      <c r="HAE91" s="20"/>
      <c r="HAF91" s="20"/>
      <c r="HAG91" s="20"/>
      <c r="HAH91" s="20"/>
      <c r="HAI91" s="20"/>
      <c r="HAJ91" s="20"/>
      <c r="HAK91" s="20"/>
      <c r="HAL91" s="20"/>
      <c r="HAM91" s="20"/>
      <c r="HAN91" s="20"/>
      <c r="HAO91" s="20"/>
      <c r="HAP91" s="20"/>
      <c r="HAQ91" s="20"/>
      <c r="HAR91" s="20"/>
      <c r="HAS91" s="20"/>
      <c r="HAT91" s="20"/>
      <c r="HAU91" s="20"/>
      <c r="HAV91" s="20"/>
      <c r="HAW91" s="20"/>
      <c r="HAX91" s="20"/>
      <c r="HAY91" s="20"/>
      <c r="HAZ91" s="20"/>
      <c r="HBA91" s="20"/>
      <c r="HBB91" s="20"/>
      <c r="HBC91" s="20"/>
      <c r="HBD91" s="20"/>
      <c r="HBE91" s="20"/>
      <c r="HBF91" s="20"/>
      <c r="HBG91" s="20"/>
      <c r="HBH91" s="20"/>
      <c r="HBI91" s="20"/>
      <c r="HBJ91" s="20"/>
      <c r="HBK91" s="20"/>
      <c r="HBL91" s="20"/>
      <c r="HBM91" s="20"/>
      <c r="HBN91" s="20"/>
      <c r="HBO91" s="20"/>
      <c r="HBP91" s="20"/>
      <c r="HBQ91" s="20"/>
      <c r="HBR91" s="20"/>
      <c r="HBS91" s="20"/>
      <c r="HBT91" s="20"/>
      <c r="HBU91" s="20"/>
      <c r="HBV91" s="20"/>
      <c r="HBW91" s="20"/>
      <c r="HBX91" s="20"/>
      <c r="HBY91" s="20"/>
      <c r="HBZ91" s="20"/>
      <c r="HCA91" s="20"/>
      <c r="HCB91" s="20"/>
      <c r="HCC91" s="20"/>
      <c r="HCD91" s="20"/>
      <c r="HCE91" s="20"/>
      <c r="HCF91" s="20"/>
      <c r="HCG91" s="20"/>
      <c r="HCH91" s="20"/>
      <c r="HCI91" s="20"/>
      <c r="HCJ91" s="20"/>
      <c r="HCK91" s="20"/>
      <c r="HCL91" s="20"/>
      <c r="HCM91" s="20"/>
      <c r="HCN91" s="20"/>
      <c r="HCO91" s="20"/>
      <c r="HCP91" s="20"/>
      <c r="HCQ91" s="20"/>
      <c r="HCR91" s="20"/>
      <c r="HCS91" s="20"/>
      <c r="HCT91" s="20"/>
      <c r="HCU91" s="20"/>
      <c r="HCV91" s="20"/>
      <c r="HCW91" s="20"/>
      <c r="HCX91" s="20"/>
      <c r="HCY91" s="20"/>
      <c r="HCZ91" s="20"/>
      <c r="HDA91" s="20"/>
      <c r="HDB91" s="20"/>
      <c r="HDC91" s="20"/>
      <c r="HDD91" s="20"/>
      <c r="HDE91" s="20"/>
      <c r="HDF91" s="20"/>
      <c r="HDG91" s="20"/>
      <c r="HDH91" s="20"/>
      <c r="HDI91" s="20"/>
      <c r="HDJ91" s="20"/>
      <c r="HDK91" s="20"/>
      <c r="HDL91" s="20"/>
      <c r="HDM91" s="20"/>
      <c r="HDN91" s="20"/>
      <c r="HDO91" s="20"/>
      <c r="HDP91" s="20"/>
      <c r="HDQ91" s="20"/>
      <c r="HDR91" s="20"/>
      <c r="HDS91" s="20"/>
      <c r="HDT91" s="20"/>
      <c r="HDU91" s="20"/>
      <c r="HDV91" s="20"/>
      <c r="HDW91" s="20"/>
      <c r="HDX91" s="20"/>
      <c r="HDY91" s="20"/>
      <c r="HDZ91" s="20"/>
      <c r="HEA91" s="20"/>
      <c r="HEB91" s="20"/>
      <c r="HEC91" s="20"/>
      <c r="HED91" s="20"/>
      <c r="HEE91" s="20"/>
      <c r="HEF91" s="20"/>
      <c r="HEG91" s="20"/>
      <c r="HEH91" s="20"/>
      <c r="HEI91" s="20"/>
      <c r="HEJ91" s="20"/>
      <c r="HEK91" s="20"/>
      <c r="HEL91" s="20"/>
      <c r="HEM91" s="20"/>
      <c r="HEN91" s="20"/>
      <c r="HEO91" s="20"/>
      <c r="HEP91" s="20"/>
      <c r="HEQ91" s="20"/>
      <c r="HER91" s="20"/>
      <c r="HES91" s="20"/>
      <c r="HET91" s="20"/>
      <c r="HEU91" s="20"/>
      <c r="HEV91" s="20"/>
      <c r="HEW91" s="20"/>
      <c r="HEX91" s="20"/>
      <c r="HEY91" s="20"/>
      <c r="HEZ91" s="20"/>
      <c r="HFA91" s="20"/>
      <c r="HFB91" s="20"/>
      <c r="HFC91" s="20"/>
      <c r="HFD91" s="20"/>
      <c r="HFE91" s="20"/>
      <c r="HFF91" s="20"/>
      <c r="HFG91" s="20"/>
      <c r="HFH91" s="20"/>
      <c r="HFI91" s="20"/>
      <c r="HFJ91" s="20"/>
      <c r="HFK91" s="20"/>
      <c r="HFL91" s="20"/>
      <c r="HFM91" s="20"/>
      <c r="HFN91" s="20"/>
      <c r="HFO91" s="20"/>
      <c r="HFP91" s="20"/>
      <c r="HFQ91" s="20"/>
      <c r="HFR91" s="20"/>
      <c r="HFS91" s="20"/>
      <c r="HFT91" s="20"/>
      <c r="HFU91" s="20"/>
      <c r="HFV91" s="20"/>
      <c r="HFW91" s="20"/>
      <c r="HFX91" s="20"/>
      <c r="HFY91" s="20"/>
      <c r="HFZ91" s="20"/>
      <c r="HGA91" s="20"/>
      <c r="HGB91" s="20"/>
      <c r="HGC91" s="20"/>
      <c r="HGD91" s="20"/>
      <c r="HGE91" s="20"/>
      <c r="HGF91" s="20"/>
      <c r="HGG91" s="20"/>
      <c r="HGH91" s="20"/>
      <c r="HGI91" s="20"/>
      <c r="HGJ91" s="20"/>
      <c r="HGK91" s="20"/>
      <c r="HGL91" s="20"/>
      <c r="HGM91" s="20"/>
      <c r="HGN91" s="20"/>
      <c r="HGO91" s="20"/>
      <c r="HGP91" s="20"/>
      <c r="HGQ91" s="20"/>
      <c r="HGR91" s="20"/>
      <c r="HGS91" s="20"/>
      <c r="HGT91" s="20"/>
      <c r="HGU91" s="20"/>
      <c r="HGV91" s="20"/>
      <c r="HGW91" s="20"/>
      <c r="HGX91" s="20"/>
      <c r="HGY91" s="20"/>
      <c r="HGZ91" s="20"/>
      <c r="HHA91" s="20"/>
      <c r="HHB91" s="20"/>
      <c r="HHC91" s="20"/>
      <c r="HHD91" s="20"/>
      <c r="HHE91" s="20"/>
      <c r="HHF91" s="20"/>
      <c r="HHG91" s="20"/>
      <c r="HHH91" s="20"/>
      <c r="HHI91" s="20"/>
      <c r="HHJ91" s="20"/>
      <c r="HHK91" s="20"/>
      <c r="HHL91" s="20"/>
      <c r="HHM91" s="20"/>
      <c r="HHN91" s="20"/>
      <c r="HHO91" s="20"/>
      <c r="HHP91" s="20"/>
      <c r="HHQ91" s="20"/>
      <c r="HHR91" s="20"/>
      <c r="HHS91" s="20"/>
      <c r="HHT91" s="20"/>
      <c r="HHU91" s="20"/>
      <c r="HHV91" s="20"/>
      <c r="HHW91" s="20"/>
      <c r="HHX91" s="20"/>
      <c r="HHY91" s="20"/>
      <c r="HHZ91" s="20"/>
      <c r="HIA91" s="20"/>
      <c r="HIB91" s="20"/>
      <c r="HIC91" s="20"/>
      <c r="HID91" s="20"/>
      <c r="HIE91" s="20"/>
      <c r="HIF91" s="20"/>
      <c r="HIG91" s="20"/>
      <c r="HIH91" s="20"/>
      <c r="HII91" s="20"/>
      <c r="HIJ91" s="20"/>
      <c r="HIK91" s="20"/>
      <c r="HIL91" s="20"/>
      <c r="HIM91" s="20"/>
      <c r="HIN91" s="20"/>
      <c r="HIO91" s="20"/>
      <c r="HIP91" s="20"/>
      <c r="HIQ91" s="20"/>
      <c r="HIR91" s="20"/>
      <c r="HIS91" s="20"/>
      <c r="HIT91" s="20"/>
      <c r="HIU91" s="20"/>
      <c r="HIV91" s="20"/>
      <c r="HIW91" s="20"/>
      <c r="HIX91" s="20"/>
      <c r="HIY91" s="20"/>
      <c r="HIZ91" s="20"/>
      <c r="HJA91" s="20"/>
      <c r="HJB91" s="20"/>
      <c r="HJC91" s="20"/>
      <c r="HJD91" s="20"/>
      <c r="HJE91" s="20"/>
      <c r="HJF91" s="20"/>
      <c r="HJG91" s="20"/>
      <c r="HJH91" s="20"/>
      <c r="HJI91" s="20"/>
      <c r="HJJ91" s="20"/>
      <c r="HJK91" s="20"/>
      <c r="HJL91" s="20"/>
      <c r="HJM91" s="20"/>
      <c r="HJN91" s="20"/>
      <c r="HJO91" s="20"/>
      <c r="HJP91" s="20"/>
      <c r="HJQ91" s="20"/>
      <c r="HJR91" s="20"/>
      <c r="HJS91" s="20"/>
      <c r="HJT91" s="20"/>
      <c r="HJU91" s="20"/>
      <c r="HJV91" s="20"/>
      <c r="HJW91" s="20"/>
      <c r="HJX91" s="20"/>
      <c r="HJY91" s="20"/>
      <c r="HJZ91" s="20"/>
      <c r="HKA91" s="20"/>
      <c r="HKB91" s="20"/>
      <c r="HKC91" s="20"/>
      <c r="HKD91" s="20"/>
      <c r="HKE91" s="20"/>
      <c r="HKF91" s="20"/>
      <c r="HKG91" s="20"/>
      <c r="HKH91" s="20"/>
      <c r="HKI91" s="20"/>
      <c r="HKJ91" s="20"/>
      <c r="HKK91" s="20"/>
      <c r="HKL91" s="20"/>
      <c r="HKM91" s="20"/>
      <c r="HKN91" s="20"/>
      <c r="HKO91" s="20"/>
      <c r="HKP91" s="20"/>
      <c r="HKQ91" s="20"/>
      <c r="HKR91" s="20"/>
      <c r="HKS91" s="20"/>
      <c r="HKT91" s="20"/>
      <c r="HKU91" s="20"/>
      <c r="HKV91" s="20"/>
      <c r="HKW91" s="20"/>
      <c r="HKX91" s="20"/>
      <c r="HKY91" s="20"/>
      <c r="HKZ91" s="20"/>
      <c r="HLA91" s="20"/>
      <c r="HLB91" s="20"/>
      <c r="HLC91" s="20"/>
      <c r="HLD91" s="20"/>
      <c r="HLE91" s="20"/>
      <c r="HLF91" s="20"/>
      <c r="HLG91" s="20"/>
      <c r="HLH91" s="20"/>
      <c r="HLI91" s="20"/>
      <c r="HLJ91" s="20"/>
      <c r="HLK91" s="20"/>
      <c r="HLL91" s="20"/>
      <c r="HLM91" s="20"/>
      <c r="HLN91" s="20"/>
      <c r="HLO91" s="20"/>
      <c r="HLP91" s="20"/>
      <c r="HLQ91" s="20"/>
      <c r="HLR91" s="20"/>
      <c r="HLS91" s="20"/>
      <c r="HLT91" s="20"/>
      <c r="HLU91" s="20"/>
      <c r="HLV91" s="20"/>
      <c r="HLW91" s="20"/>
      <c r="HLX91" s="20"/>
      <c r="HLY91" s="20"/>
      <c r="HLZ91" s="20"/>
      <c r="HMA91" s="20"/>
      <c r="HMB91" s="20"/>
      <c r="HMC91" s="20"/>
      <c r="HMD91" s="20"/>
      <c r="HME91" s="20"/>
      <c r="HMF91" s="20"/>
      <c r="HMG91" s="20"/>
      <c r="HMH91" s="20"/>
      <c r="HMI91" s="20"/>
      <c r="HMJ91" s="20"/>
      <c r="HMK91" s="20"/>
      <c r="HML91" s="20"/>
      <c r="HMM91" s="20"/>
      <c r="HMN91" s="20"/>
      <c r="HMO91" s="20"/>
      <c r="HMP91" s="20"/>
      <c r="HMQ91" s="20"/>
      <c r="HMR91" s="20"/>
      <c r="HMS91" s="20"/>
      <c r="HMT91" s="20"/>
      <c r="HMU91" s="20"/>
      <c r="HMV91" s="20"/>
      <c r="HMW91" s="20"/>
      <c r="HMX91" s="20"/>
      <c r="HMY91" s="20"/>
      <c r="HMZ91" s="20"/>
      <c r="HNA91" s="20"/>
      <c r="HNB91" s="20"/>
      <c r="HNC91" s="20"/>
      <c r="HND91" s="20"/>
      <c r="HNE91" s="20"/>
      <c r="HNF91" s="20"/>
      <c r="HNG91" s="20"/>
      <c r="HNH91" s="20"/>
      <c r="HNI91" s="20"/>
      <c r="HNJ91" s="20"/>
      <c r="HNK91" s="20"/>
      <c r="HNL91" s="20"/>
      <c r="HNM91" s="20"/>
      <c r="HNN91" s="20"/>
      <c r="HNO91" s="20"/>
      <c r="HNP91" s="20"/>
      <c r="HNQ91" s="20"/>
      <c r="HNR91" s="20"/>
      <c r="HNS91" s="20"/>
      <c r="HNT91" s="20"/>
      <c r="HNU91" s="20"/>
      <c r="HNV91" s="20"/>
      <c r="HNW91" s="20"/>
      <c r="HNX91" s="20"/>
      <c r="HNY91" s="20"/>
      <c r="HNZ91" s="20"/>
      <c r="HOA91" s="20"/>
      <c r="HOB91" s="20"/>
      <c r="HOC91" s="20"/>
      <c r="HOD91" s="20"/>
      <c r="HOE91" s="20"/>
      <c r="HOF91" s="20"/>
      <c r="HOG91" s="20"/>
      <c r="HOH91" s="20"/>
      <c r="HOI91" s="20"/>
      <c r="HOJ91" s="20"/>
      <c r="HOK91" s="20"/>
      <c r="HOL91" s="20"/>
      <c r="HOM91" s="20"/>
      <c r="HON91" s="20"/>
      <c r="HOO91" s="20"/>
      <c r="HOP91" s="20"/>
      <c r="HOQ91" s="20"/>
      <c r="HOR91" s="20"/>
      <c r="HOS91" s="20"/>
      <c r="HOT91" s="20"/>
      <c r="HOU91" s="20"/>
      <c r="HOV91" s="20"/>
      <c r="HOW91" s="20"/>
      <c r="HOX91" s="20"/>
      <c r="HOY91" s="20"/>
      <c r="HOZ91" s="20"/>
      <c r="HPA91" s="20"/>
      <c r="HPB91" s="20"/>
      <c r="HPC91" s="20"/>
      <c r="HPD91" s="20"/>
      <c r="HPE91" s="20"/>
      <c r="HPF91" s="20"/>
      <c r="HPG91" s="20"/>
      <c r="HPH91" s="20"/>
      <c r="HPI91" s="20"/>
      <c r="HPJ91" s="20"/>
      <c r="HPK91" s="20"/>
      <c r="HPL91" s="20"/>
      <c r="HPM91" s="20"/>
      <c r="HPN91" s="20"/>
      <c r="HPO91" s="20"/>
      <c r="HPP91" s="20"/>
      <c r="HPQ91" s="20"/>
      <c r="HPR91" s="20"/>
      <c r="HPS91" s="20"/>
      <c r="HPT91" s="20"/>
      <c r="HPU91" s="20"/>
      <c r="HPV91" s="20"/>
      <c r="HPW91" s="20"/>
      <c r="HPX91" s="20"/>
      <c r="HPY91" s="20"/>
      <c r="HPZ91" s="20"/>
      <c r="HQA91" s="20"/>
      <c r="HQB91" s="20"/>
      <c r="HQC91" s="20"/>
      <c r="HQD91" s="20"/>
      <c r="HQE91" s="20"/>
      <c r="HQF91" s="20"/>
      <c r="HQG91" s="20"/>
      <c r="HQH91" s="20"/>
      <c r="HQI91" s="20"/>
      <c r="HQJ91" s="20"/>
      <c r="HQK91" s="20"/>
      <c r="HQL91" s="20"/>
      <c r="HQM91" s="20"/>
      <c r="HQN91" s="20"/>
      <c r="HQO91" s="20"/>
      <c r="HQP91" s="20"/>
      <c r="HQQ91" s="20"/>
      <c r="HQR91" s="20"/>
      <c r="HQS91" s="20"/>
      <c r="HQT91" s="20"/>
      <c r="HQU91" s="20"/>
      <c r="HQV91" s="20"/>
      <c r="HQW91" s="20"/>
      <c r="HQX91" s="20"/>
      <c r="HQY91" s="20"/>
      <c r="HQZ91" s="20"/>
      <c r="HRA91" s="20"/>
      <c r="HRB91" s="20"/>
      <c r="HRC91" s="20"/>
      <c r="HRD91" s="20"/>
      <c r="HRE91" s="20"/>
      <c r="HRF91" s="20"/>
      <c r="HRG91" s="20"/>
      <c r="HRH91" s="20"/>
      <c r="HRI91" s="20"/>
      <c r="HRJ91" s="20"/>
      <c r="HRK91" s="20"/>
      <c r="HRL91" s="20"/>
      <c r="HRM91" s="20"/>
      <c r="HRN91" s="20"/>
      <c r="HRO91" s="20"/>
      <c r="HRP91" s="20"/>
      <c r="HRQ91" s="20"/>
      <c r="HRR91" s="20"/>
      <c r="HRS91" s="20"/>
      <c r="HRT91" s="20"/>
      <c r="HRU91" s="20"/>
      <c r="HRV91" s="20"/>
      <c r="HRW91" s="20"/>
      <c r="HRX91" s="20"/>
      <c r="HRY91" s="20"/>
      <c r="HRZ91" s="20"/>
      <c r="HSA91" s="20"/>
      <c r="HSB91" s="20"/>
      <c r="HSC91" s="20"/>
      <c r="HSD91" s="20"/>
      <c r="HSE91" s="20"/>
      <c r="HSF91" s="20"/>
      <c r="HSG91" s="20"/>
      <c r="HSH91" s="20"/>
      <c r="HSI91" s="20"/>
      <c r="HSJ91" s="20"/>
      <c r="HSK91" s="20"/>
      <c r="HSL91" s="20"/>
      <c r="HSM91" s="20"/>
      <c r="HSN91" s="20"/>
      <c r="HSO91" s="20"/>
      <c r="HSP91" s="20"/>
      <c r="HSQ91" s="20"/>
      <c r="HSR91" s="20"/>
      <c r="HSS91" s="20"/>
      <c r="HST91" s="20"/>
      <c r="HSU91" s="20"/>
      <c r="HSV91" s="20"/>
      <c r="HSW91" s="20"/>
      <c r="HSX91" s="20"/>
      <c r="HSY91" s="20"/>
      <c r="HSZ91" s="20"/>
      <c r="HTA91" s="20"/>
      <c r="HTB91" s="20"/>
      <c r="HTC91" s="20"/>
      <c r="HTD91" s="20"/>
      <c r="HTE91" s="20"/>
      <c r="HTF91" s="20"/>
      <c r="HTG91" s="20"/>
      <c r="HTH91" s="20"/>
      <c r="HTI91" s="20"/>
      <c r="HTJ91" s="20"/>
      <c r="HTK91" s="20"/>
      <c r="HTL91" s="20"/>
      <c r="HTM91" s="20"/>
      <c r="HTN91" s="20"/>
      <c r="HTO91" s="20"/>
      <c r="HTP91" s="20"/>
      <c r="HTQ91" s="20"/>
      <c r="HTR91" s="20"/>
      <c r="HTS91" s="20"/>
      <c r="HTT91" s="20"/>
      <c r="HTU91" s="20"/>
      <c r="HTV91" s="20"/>
      <c r="HTW91" s="20"/>
      <c r="HTX91" s="20"/>
      <c r="HTY91" s="20"/>
      <c r="HTZ91" s="20"/>
      <c r="HUA91" s="20"/>
      <c r="HUB91" s="20"/>
      <c r="HUC91" s="20"/>
      <c r="HUD91" s="20"/>
      <c r="HUE91" s="20"/>
      <c r="HUF91" s="20"/>
      <c r="HUG91" s="20"/>
      <c r="HUH91" s="20"/>
      <c r="HUI91" s="20"/>
      <c r="HUJ91" s="20"/>
      <c r="HUK91" s="20"/>
      <c r="HUL91" s="20"/>
      <c r="HUM91" s="20"/>
      <c r="HUN91" s="20"/>
      <c r="HUO91" s="20"/>
      <c r="HUP91" s="20"/>
      <c r="HUQ91" s="20"/>
      <c r="HUR91" s="20"/>
      <c r="HUS91" s="20"/>
      <c r="HUT91" s="20"/>
      <c r="HUU91" s="20"/>
      <c r="HUV91" s="20"/>
      <c r="HUW91" s="20"/>
      <c r="HUX91" s="20"/>
      <c r="HUY91" s="20"/>
      <c r="HUZ91" s="20"/>
      <c r="HVA91" s="20"/>
      <c r="HVB91" s="20"/>
      <c r="HVC91" s="20"/>
      <c r="HVD91" s="20"/>
      <c r="HVE91" s="20"/>
      <c r="HVF91" s="20"/>
      <c r="HVG91" s="20"/>
      <c r="HVH91" s="20"/>
      <c r="HVI91" s="20"/>
      <c r="HVJ91" s="20"/>
      <c r="HVK91" s="20"/>
      <c r="HVL91" s="20"/>
      <c r="HVM91" s="20"/>
      <c r="HVN91" s="20"/>
      <c r="HVO91" s="20"/>
      <c r="HVP91" s="20"/>
      <c r="HVQ91" s="20"/>
      <c r="HVR91" s="20"/>
      <c r="HVS91" s="20"/>
      <c r="HVT91" s="20"/>
      <c r="HVU91" s="20"/>
      <c r="HVV91" s="20"/>
      <c r="HVW91" s="20"/>
      <c r="HVX91" s="20"/>
      <c r="HVY91" s="20"/>
      <c r="HVZ91" s="20"/>
      <c r="HWA91" s="20"/>
      <c r="HWB91" s="20"/>
      <c r="HWC91" s="20"/>
      <c r="HWD91" s="20"/>
      <c r="HWE91" s="20"/>
      <c r="HWF91" s="20"/>
      <c r="HWG91" s="20"/>
      <c r="HWH91" s="20"/>
      <c r="HWI91" s="20"/>
      <c r="HWJ91" s="20"/>
      <c r="HWK91" s="20"/>
      <c r="HWL91" s="20"/>
      <c r="HWM91" s="20"/>
      <c r="HWN91" s="20"/>
      <c r="HWO91" s="20"/>
      <c r="HWP91" s="20"/>
      <c r="HWQ91" s="20"/>
      <c r="HWR91" s="20"/>
      <c r="HWS91" s="20"/>
      <c r="HWT91" s="20"/>
      <c r="HWU91" s="20"/>
      <c r="HWV91" s="20"/>
      <c r="HWW91" s="20"/>
      <c r="HWX91" s="20"/>
      <c r="HWY91" s="20"/>
      <c r="HWZ91" s="20"/>
      <c r="HXA91" s="20"/>
      <c r="HXB91" s="20"/>
      <c r="HXC91" s="20"/>
      <c r="HXD91" s="20"/>
      <c r="HXE91" s="20"/>
      <c r="HXF91" s="20"/>
      <c r="HXG91" s="20"/>
      <c r="HXH91" s="20"/>
      <c r="HXI91" s="20"/>
      <c r="HXJ91" s="20"/>
      <c r="HXK91" s="20"/>
      <c r="HXL91" s="20"/>
      <c r="HXM91" s="20"/>
      <c r="HXN91" s="20"/>
      <c r="HXO91" s="20"/>
      <c r="HXP91" s="20"/>
      <c r="HXQ91" s="20"/>
      <c r="HXR91" s="20"/>
      <c r="HXS91" s="20"/>
      <c r="HXT91" s="20"/>
      <c r="HXU91" s="20"/>
      <c r="HXV91" s="20"/>
      <c r="HXW91" s="20"/>
      <c r="HXX91" s="20"/>
      <c r="HXY91" s="20"/>
      <c r="HXZ91" s="20"/>
      <c r="HYA91" s="20"/>
      <c r="HYB91" s="20"/>
      <c r="HYC91" s="20"/>
      <c r="HYD91" s="20"/>
      <c r="HYE91" s="20"/>
      <c r="HYF91" s="20"/>
      <c r="HYG91" s="20"/>
      <c r="HYH91" s="20"/>
      <c r="HYI91" s="20"/>
      <c r="HYJ91" s="20"/>
      <c r="HYK91" s="20"/>
      <c r="HYL91" s="20"/>
      <c r="HYM91" s="20"/>
      <c r="HYN91" s="20"/>
      <c r="HYO91" s="20"/>
      <c r="HYP91" s="20"/>
      <c r="HYQ91" s="20"/>
      <c r="HYR91" s="20"/>
      <c r="HYS91" s="20"/>
      <c r="HYT91" s="20"/>
      <c r="HYU91" s="20"/>
      <c r="HYV91" s="20"/>
      <c r="HYW91" s="20"/>
      <c r="HYX91" s="20"/>
      <c r="HYY91" s="20"/>
      <c r="HYZ91" s="20"/>
      <c r="HZA91" s="20"/>
      <c r="HZB91" s="20"/>
      <c r="HZC91" s="20"/>
      <c r="HZD91" s="20"/>
      <c r="HZE91" s="20"/>
      <c r="HZF91" s="20"/>
      <c r="HZG91" s="20"/>
      <c r="HZH91" s="20"/>
      <c r="HZI91" s="20"/>
      <c r="HZJ91" s="20"/>
      <c r="HZK91" s="20"/>
      <c r="HZL91" s="20"/>
      <c r="HZM91" s="20"/>
      <c r="HZN91" s="20"/>
      <c r="HZO91" s="20"/>
      <c r="HZP91" s="20"/>
      <c r="HZQ91" s="20"/>
      <c r="HZR91" s="20"/>
      <c r="HZS91" s="20"/>
      <c r="HZT91" s="20"/>
      <c r="HZU91" s="20"/>
      <c r="HZV91" s="20"/>
      <c r="HZW91" s="20"/>
      <c r="HZX91" s="20"/>
      <c r="HZY91" s="20"/>
      <c r="HZZ91" s="20"/>
      <c r="IAA91" s="20"/>
      <c r="IAB91" s="20"/>
      <c r="IAC91" s="20"/>
      <c r="IAD91" s="20"/>
      <c r="IAE91" s="20"/>
      <c r="IAF91" s="20"/>
      <c r="IAG91" s="20"/>
      <c r="IAH91" s="20"/>
      <c r="IAI91" s="20"/>
      <c r="IAJ91" s="20"/>
      <c r="IAK91" s="20"/>
      <c r="IAL91" s="20"/>
      <c r="IAM91" s="20"/>
      <c r="IAN91" s="20"/>
      <c r="IAO91" s="20"/>
      <c r="IAP91" s="20"/>
      <c r="IAQ91" s="20"/>
      <c r="IAR91" s="20"/>
      <c r="IAS91" s="20"/>
      <c r="IAT91" s="20"/>
      <c r="IAU91" s="20"/>
      <c r="IAV91" s="20"/>
      <c r="IAW91" s="20"/>
      <c r="IAX91" s="20"/>
      <c r="IAY91" s="20"/>
      <c r="IAZ91" s="20"/>
      <c r="IBA91" s="20"/>
      <c r="IBB91" s="20"/>
      <c r="IBC91" s="20"/>
      <c r="IBD91" s="20"/>
      <c r="IBE91" s="20"/>
      <c r="IBF91" s="20"/>
      <c r="IBG91" s="20"/>
      <c r="IBH91" s="20"/>
      <c r="IBI91" s="20"/>
      <c r="IBJ91" s="20"/>
      <c r="IBK91" s="20"/>
      <c r="IBL91" s="20"/>
      <c r="IBM91" s="20"/>
      <c r="IBN91" s="20"/>
      <c r="IBO91" s="20"/>
      <c r="IBP91" s="20"/>
      <c r="IBQ91" s="20"/>
      <c r="IBR91" s="20"/>
      <c r="IBS91" s="20"/>
      <c r="IBT91" s="20"/>
      <c r="IBU91" s="20"/>
      <c r="IBV91" s="20"/>
      <c r="IBW91" s="20"/>
      <c r="IBX91" s="20"/>
      <c r="IBY91" s="20"/>
      <c r="IBZ91" s="20"/>
      <c r="ICA91" s="20"/>
      <c r="ICB91" s="20"/>
      <c r="ICC91" s="20"/>
      <c r="ICD91" s="20"/>
      <c r="ICE91" s="20"/>
      <c r="ICF91" s="20"/>
      <c r="ICG91" s="20"/>
      <c r="ICH91" s="20"/>
      <c r="ICI91" s="20"/>
      <c r="ICJ91" s="20"/>
      <c r="ICK91" s="20"/>
      <c r="ICL91" s="20"/>
      <c r="ICM91" s="20"/>
      <c r="ICN91" s="20"/>
      <c r="ICO91" s="20"/>
      <c r="ICP91" s="20"/>
      <c r="ICQ91" s="20"/>
      <c r="ICR91" s="20"/>
      <c r="ICS91" s="20"/>
      <c r="ICT91" s="20"/>
      <c r="ICU91" s="20"/>
      <c r="ICV91" s="20"/>
      <c r="ICW91" s="20"/>
      <c r="ICX91" s="20"/>
      <c r="ICY91" s="20"/>
      <c r="ICZ91" s="20"/>
      <c r="IDA91" s="20"/>
      <c r="IDB91" s="20"/>
      <c r="IDC91" s="20"/>
      <c r="IDD91" s="20"/>
      <c r="IDE91" s="20"/>
      <c r="IDF91" s="20"/>
      <c r="IDG91" s="20"/>
      <c r="IDH91" s="20"/>
      <c r="IDI91" s="20"/>
      <c r="IDJ91" s="20"/>
      <c r="IDK91" s="20"/>
      <c r="IDL91" s="20"/>
      <c r="IDM91" s="20"/>
      <c r="IDN91" s="20"/>
      <c r="IDO91" s="20"/>
      <c r="IDP91" s="20"/>
      <c r="IDQ91" s="20"/>
      <c r="IDR91" s="20"/>
      <c r="IDS91" s="20"/>
      <c r="IDT91" s="20"/>
      <c r="IDU91" s="20"/>
      <c r="IDV91" s="20"/>
      <c r="IDW91" s="20"/>
      <c r="IDX91" s="20"/>
      <c r="IDY91" s="20"/>
      <c r="IDZ91" s="20"/>
      <c r="IEA91" s="20"/>
      <c r="IEB91" s="20"/>
      <c r="IEC91" s="20"/>
      <c r="IED91" s="20"/>
      <c r="IEE91" s="20"/>
      <c r="IEF91" s="20"/>
      <c r="IEG91" s="20"/>
      <c r="IEH91" s="20"/>
      <c r="IEI91" s="20"/>
      <c r="IEJ91" s="20"/>
      <c r="IEK91" s="20"/>
      <c r="IEL91" s="20"/>
      <c r="IEM91" s="20"/>
      <c r="IEN91" s="20"/>
      <c r="IEO91" s="20"/>
      <c r="IEP91" s="20"/>
      <c r="IEQ91" s="20"/>
      <c r="IER91" s="20"/>
      <c r="IES91" s="20"/>
      <c r="IET91" s="20"/>
      <c r="IEU91" s="20"/>
      <c r="IEV91" s="20"/>
      <c r="IEW91" s="20"/>
      <c r="IEX91" s="20"/>
      <c r="IEY91" s="20"/>
      <c r="IEZ91" s="20"/>
      <c r="IFA91" s="20"/>
      <c r="IFB91" s="20"/>
      <c r="IFC91" s="20"/>
      <c r="IFD91" s="20"/>
      <c r="IFE91" s="20"/>
      <c r="IFF91" s="20"/>
      <c r="IFG91" s="20"/>
      <c r="IFH91" s="20"/>
      <c r="IFI91" s="20"/>
      <c r="IFJ91" s="20"/>
      <c r="IFK91" s="20"/>
      <c r="IFL91" s="20"/>
      <c r="IFM91" s="20"/>
      <c r="IFN91" s="20"/>
      <c r="IFO91" s="20"/>
      <c r="IFP91" s="20"/>
      <c r="IFQ91" s="20"/>
      <c r="IFR91" s="20"/>
      <c r="IFS91" s="20"/>
      <c r="IFT91" s="20"/>
      <c r="IFU91" s="20"/>
      <c r="IFV91" s="20"/>
      <c r="IFW91" s="20"/>
      <c r="IFX91" s="20"/>
      <c r="IFY91" s="20"/>
      <c r="IFZ91" s="20"/>
      <c r="IGA91" s="20"/>
      <c r="IGB91" s="20"/>
      <c r="IGC91" s="20"/>
      <c r="IGD91" s="20"/>
      <c r="IGE91" s="20"/>
      <c r="IGF91" s="20"/>
      <c r="IGG91" s="20"/>
      <c r="IGH91" s="20"/>
      <c r="IGI91" s="20"/>
      <c r="IGJ91" s="20"/>
      <c r="IGK91" s="20"/>
      <c r="IGL91" s="20"/>
      <c r="IGM91" s="20"/>
      <c r="IGN91" s="20"/>
      <c r="IGO91" s="20"/>
      <c r="IGP91" s="20"/>
      <c r="IGQ91" s="20"/>
      <c r="IGR91" s="20"/>
      <c r="IGS91" s="20"/>
      <c r="IGT91" s="20"/>
      <c r="IGU91" s="20"/>
      <c r="IGV91" s="20"/>
      <c r="IGW91" s="20"/>
      <c r="IGX91" s="20"/>
      <c r="IGY91" s="20"/>
      <c r="IGZ91" s="20"/>
      <c r="IHA91" s="20"/>
      <c r="IHB91" s="20"/>
      <c r="IHC91" s="20"/>
      <c r="IHD91" s="20"/>
      <c r="IHE91" s="20"/>
      <c r="IHF91" s="20"/>
      <c r="IHG91" s="20"/>
      <c r="IHH91" s="20"/>
      <c r="IHI91" s="20"/>
      <c r="IHJ91" s="20"/>
      <c r="IHK91" s="20"/>
      <c r="IHL91" s="20"/>
      <c r="IHM91" s="20"/>
      <c r="IHN91" s="20"/>
      <c r="IHO91" s="20"/>
      <c r="IHP91" s="20"/>
      <c r="IHQ91" s="20"/>
      <c r="IHR91" s="20"/>
      <c r="IHS91" s="20"/>
      <c r="IHT91" s="20"/>
      <c r="IHU91" s="20"/>
      <c r="IHV91" s="20"/>
      <c r="IHW91" s="20"/>
      <c r="IHX91" s="20"/>
      <c r="IHY91" s="20"/>
      <c r="IHZ91" s="20"/>
      <c r="IIA91" s="20"/>
      <c r="IIB91" s="20"/>
      <c r="IIC91" s="20"/>
      <c r="IID91" s="20"/>
      <c r="IIE91" s="20"/>
      <c r="IIF91" s="20"/>
      <c r="IIG91" s="20"/>
      <c r="IIH91" s="20"/>
      <c r="III91" s="20"/>
      <c r="IIJ91" s="20"/>
      <c r="IIK91" s="20"/>
      <c r="IIL91" s="20"/>
      <c r="IIM91" s="20"/>
      <c r="IIN91" s="20"/>
      <c r="IIO91" s="20"/>
      <c r="IIP91" s="20"/>
      <c r="IIQ91" s="20"/>
      <c r="IIR91" s="20"/>
      <c r="IIS91" s="20"/>
      <c r="IIT91" s="20"/>
      <c r="IIU91" s="20"/>
      <c r="IIV91" s="20"/>
      <c r="IIW91" s="20"/>
      <c r="IIX91" s="20"/>
      <c r="IIY91" s="20"/>
      <c r="IIZ91" s="20"/>
      <c r="IJA91" s="20"/>
      <c r="IJB91" s="20"/>
      <c r="IJC91" s="20"/>
      <c r="IJD91" s="20"/>
      <c r="IJE91" s="20"/>
      <c r="IJF91" s="20"/>
      <c r="IJG91" s="20"/>
      <c r="IJH91" s="20"/>
      <c r="IJI91" s="20"/>
      <c r="IJJ91" s="20"/>
      <c r="IJK91" s="20"/>
      <c r="IJL91" s="20"/>
      <c r="IJM91" s="20"/>
      <c r="IJN91" s="20"/>
      <c r="IJO91" s="20"/>
      <c r="IJP91" s="20"/>
      <c r="IJQ91" s="20"/>
      <c r="IJR91" s="20"/>
      <c r="IJS91" s="20"/>
      <c r="IJT91" s="20"/>
      <c r="IJU91" s="20"/>
      <c r="IJV91" s="20"/>
      <c r="IJW91" s="20"/>
      <c r="IJX91" s="20"/>
      <c r="IJY91" s="20"/>
      <c r="IJZ91" s="20"/>
      <c r="IKA91" s="20"/>
      <c r="IKB91" s="20"/>
      <c r="IKC91" s="20"/>
      <c r="IKD91" s="20"/>
      <c r="IKE91" s="20"/>
      <c r="IKF91" s="20"/>
      <c r="IKG91" s="20"/>
      <c r="IKH91" s="20"/>
      <c r="IKI91" s="20"/>
      <c r="IKJ91" s="20"/>
      <c r="IKK91" s="20"/>
      <c r="IKL91" s="20"/>
      <c r="IKM91" s="20"/>
      <c r="IKN91" s="20"/>
      <c r="IKO91" s="20"/>
      <c r="IKP91" s="20"/>
      <c r="IKQ91" s="20"/>
      <c r="IKR91" s="20"/>
      <c r="IKS91" s="20"/>
      <c r="IKT91" s="20"/>
      <c r="IKU91" s="20"/>
      <c r="IKV91" s="20"/>
      <c r="IKW91" s="20"/>
      <c r="IKX91" s="20"/>
      <c r="IKY91" s="20"/>
      <c r="IKZ91" s="20"/>
      <c r="ILA91" s="20"/>
      <c r="ILB91" s="20"/>
      <c r="ILC91" s="20"/>
      <c r="ILD91" s="20"/>
      <c r="ILE91" s="20"/>
      <c r="ILF91" s="20"/>
      <c r="ILG91" s="20"/>
      <c r="ILH91" s="20"/>
      <c r="ILI91" s="20"/>
      <c r="ILJ91" s="20"/>
      <c r="ILK91" s="20"/>
      <c r="ILL91" s="20"/>
      <c r="ILM91" s="20"/>
      <c r="ILN91" s="20"/>
      <c r="ILO91" s="20"/>
      <c r="ILP91" s="20"/>
      <c r="ILQ91" s="20"/>
      <c r="ILR91" s="20"/>
      <c r="ILS91" s="20"/>
      <c r="ILT91" s="20"/>
      <c r="ILU91" s="20"/>
      <c r="ILV91" s="20"/>
      <c r="ILW91" s="20"/>
      <c r="ILX91" s="20"/>
      <c r="ILY91" s="20"/>
      <c r="ILZ91" s="20"/>
      <c r="IMA91" s="20"/>
      <c r="IMB91" s="20"/>
      <c r="IMC91" s="20"/>
      <c r="IMD91" s="20"/>
      <c r="IME91" s="20"/>
      <c r="IMF91" s="20"/>
      <c r="IMG91" s="20"/>
      <c r="IMH91" s="20"/>
      <c r="IMI91" s="20"/>
      <c r="IMJ91" s="20"/>
      <c r="IMK91" s="20"/>
      <c r="IML91" s="20"/>
      <c r="IMM91" s="20"/>
      <c r="IMN91" s="20"/>
      <c r="IMO91" s="20"/>
      <c r="IMP91" s="20"/>
      <c r="IMQ91" s="20"/>
      <c r="IMR91" s="20"/>
      <c r="IMS91" s="20"/>
      <c r="IMT91" s="20"/>
      <c r="IMU91" s="20"/>
      <c r="IMV91" s="20"/>
      <c r="IMW91" s="20"/>
      <c r="IMX91" s="20"/>
      <c r="IMY91" s="20"/>
      <c r="IMZ91" s="20"/>
      <c r="INA91" s="20"/>
      <c r="INB91" s="20"/>
      <c r="INC91" s="20"/>
      <c r="IND91" s="20"/>
      <c r="INE91" s="20"/>
      <c r="INF91" s="20"/>
      <c r="ING91" s="20"/>
      <c r="INH91" s="20"/>
      <c r="INI91" s="20"/>
      <c r="INJ91" s="20"/>
      <c r="INK91" s="20"/>
      <c r="INL91" s="20"/>
      <c r="INM91" s="20"/>
      <c r="INN91" s="20"/>
      <c r="INO91" s="20"/>
      <c r="INP91" s="20"/>
      <c r="INQ91" s="20"/>
      <c r="INR91" s="20"/>
      <c r="INS91" s="20"/>
      <c r="INT91" s="20"/>
      <c r="INU91" s="20"/>
      <c r="INV91" s="20"/>
      <c r="INW91" s="20"/>
      <c r="INX91" s="20"/>
      <c r="INY91" s="20"/>
      <c r="INZ91" s="20"/>
      <c r="IOA91" s="20"/>
      <c r="IOB91" s="20"/>
      <c r="IOC91" s="20"/>
      <c r="IOD91" s="20"/>
      <c r="IOE91" s="20"/>
      <c r="IOF91" s="20"/>
      <c r="IOG91" s="20"/>
      <c r="IOH91" s="20"/>
      <c r="IOI91" s="20"/>
      <c r="IOJ91" s="20"/>
      <c r="IOK91" s="20"/>
      <c r="IOL91" s="20"/>
      <c r="IOM91" s="20"/>
      <c r="ION91" s="20"/>
      <c r="IOO91" s="20"/>
      <c r="IOP91" s="20"/>
      <c r="IOQ91" s="20"/>
      <c r="IOR91" s="20"/>
      <c r="IOS91" s="20"/>
      <c r="IOT91" s="20"/>
      <c r="IOU91" s="20"/>
      <c r="IOV91" s="20"/>
      <c r="IOW91" s="20"/>
      <c r="IOX91" s="20"/>
      <c r="IOY91" s="20"/>
      <c r="IOZ91" s="20"/>
      <c r="IPA91" s="20"/>
      <c r="IPB91" s="20"/>
      <c r="IPC91" s="20"/>
      <c r="IPD91" s="20"/>
      <c r="IPE91" s="20"/>
      <c r="IPF91" s="20"/>
      <c r="IPG91" s="20"/>
      <c r="IPH91" s="20"/>
      <c r="IPI91" s="20"/>
      <c r="IPJ91" s="20"/>
      <c r="IPK91" s="20"/>
      <c r="IPL91" s="20"/>
      <c r="IPM91" s="20"/>
      <c r="IPN91" s="20"/>
      <c r="IPO91" s="20"/>
      <c r="IPP91" s="20"/>
      <c r="IPQ91" s="20"/>
      <c r="IPR91" s="20"/>
      <c r="IPS91" s="20"/>
      <c r="IPT91" s="20"/>
      <c r="IPU91" s="20"/>
      <c r="IPV91" s="20"/>
      <c r="IPW91" s="20"/>
      <c r="IPX91" s="20"/>
      <c r="IPY91" s="20"/>
      <c r="IPZ91" s="20"/>
      <c r="IQA91" s="20"/>
      <c r="IQB91" s="20"/>
      <c r="IQC91" s="20"/>
      <c r="IQD91" s="20"/>
      <c r="IQE91" s="20"/>
      <c r="IQF91" s="20"/>
      <c r="IQG91" s="20"/>
      <c r="IQH91" s="20"/>
      <c r="IQI91" s="20"/>
      <c r="IQJ91" s="20"/>
      <c r="IQK91" s="20"/>
      <c r="IQL91" s="20"/>
      <c r="IQM91" s="20"/>
      <c r="IQN91" s="20"/>
      <c r="IQO91" s="20"/>
      <c r="IQP91" s="20"/>
      <c r="IQQ91" s="20"/>
      <c r="IQR91" s="20"/>
      <c r="IQS91" s="20"/>
      <c r="IQT91" s="20"/>
      <c r="IQU91" s="20"/>
      <c r="IQV91" s="20"/>
      <c r="IQW91" s="20"/>
      <c r="IQX91" s="20"/>
      <c r="IQY91" s="20"/>
      <c r="IQZ91" s="20"/>
      <c r="IRA91" s="20"/>
      <c r="IRB91" s="20"/>
      <c r="IRC91" s="20"/>
      <c r="IRD91" s="20"/>
      <c r="IRE91" s="20"/>
      <c r="IRF91" s="20"/>
      <c r="IRG91" s="20"/>
      <c r="IRH91" s="20"/>
      <c r="IRI91" s="20"/>
      <c r="IRJ91" s="20"/>
      <c r="IRK91" s="20"/>
      <c r="IRL91" s="20"/>
      <c r="IRM91" s="20"/>
      <c r="IRN91" s="20"/>
      <c r="IRO91" s="20"/>
      <c r="IRP91" s="20"/>
      <c r="IRQ91" s="20"/>
      <c r="IRR91" s="20"/>
      <c r="IRS91" s="20"/>
      <c r="IRT91" s="20"/>
      <c r="IRU91" s="20"/>
      <c r="IRV91" s="20"/>
      <c r="IRW91" s="20"/>
      <c r="IRX91" s="20"/>
      <c r="IRY91" s="20"/>
      <c r="IRZ91" s="20"/>
      <c r="ISA91" s="20"/>
      <c r="ISB91" s="20"/>
      <c r="ISC91" s="20"/>
      <c r="ISD91" s="20"/>
      <c r="ISE91" s="20"/>
      <c r="ISF91" s="20"/>
      <c r="ISG91" s="20"/>
      <c r="ISH91" s="20"/>
      <c r="ISI91" s="20"/>
      <c r="ISJ91" s="20"/>
      <c r="ISK91" s="20"/>
      <c r="ISL91" s="20"/>
      <c r="ISM91" s="20"/>
      <c r="ISN91" s="20"/>
      <c r="ISO91" s="20"/>
      <c r="ISP91" s="20"/>
      <c r="ISQ91" s="20"/>
      <c r="ISR91" s="20"/>
      <c r="ISS91" s="20"/>
      <c r="IST91" s="20"/>
      <c r="ISU91" s="20"/>
      <c r="ISV91" s="20"/>
      <c r="ISW91" s="20"/>
      <c r="ISX91" s="20"/>
      <c r="ISY91" s="20"/>
      <c r="ISZ91" s="20"/>
      <c r="ITA91" s="20"/>
      <c r="ITB91" s="20"/>
      <c r="ITC91" s="20"/>
      <c r="ITD91" s="20"/>
      <c r="ITE91" s="20"/>
      <c r="ITF91" s="20"/>
      <c r="ITG91" s="20"/>
      <c r="ITH91" s="20"/>
      <c r="ITI91" s="20"/>
      <c r="ITJ91" s="20"/>
      <c r="ITK91" s="20"/>
      <c r="ITL91" s="20"/>
      <c r="ITM91" s="20"/>
      <c r="ITN91" s="20"/>
      <c r="ITO91" s="20"/>
      <c r="ITP91" s="20"/>
      <c r="ITQ91" s="20"/>
      <c r="ITR91" s="20"/>
      <c r="ITS91" s="20"/>
      <c r="ITT91" s="20"/>
      <c r="ITU91" s="20"/>
      <c r="ITV91" s="20"/>
      <c r="ITW91" s="20"/>
      <c r="ITX91" s="20"/>
      <c r="ITY91" s="20"/>
      <c r="ITZ91" s="20"/>
      <c r="IUA91" s="20"/>
      <c r="IUB91" s="20"/>
      <c r="IUC91" s="20"/>
      <c r="IUD91" s="20"/>
      <c r="IUE91" s="20"/>
      <c r="IUF91" s="20"/>
      <c r="IUG91" s="20"/>
      <c r="IUH91" s="20"/>
      <c r="IUI91" s="20"/>
      <c r="IUJ91" s="20"/>
      <c r="IUK91" s="20"/>
      <c r="IUL91" s="20"/>
      <c r="IUM91" s="20"/>
      <c r="IUN91" s="20"/>
      <c r="IUO91" s="20"/>
      <c r="IUP91" s="20"/>
      <c r="IUQ91" s="20"/>
      <c r="IUR91" s="20"/>
      <c r="IUS91" s="20"/>
      <c r="IUT91" s="20"/>
      <c r="IUU91" s="20"/>
      <c r="IUV91" s="20"/>
      <c r="IUW91" s="20"/>
      <c r="IUX91" s="20"/>
      <c r="IUY91" s="20"/>
      <c r="IUZ91" s="20"/>
      <c r="IVA91" s="20"/>
      <c r="IVB91" s="20"/>
      <c r="IVC91" s="20"/>
      <c r="IVD91" s="20"/>
      <c r="IVE91" s="20"/>
      <c r="IVF91" s="20"/>
      <c r="IVG91" s="20"/>
      <c r="IVH91" s="20"/>
      <c r="IVI91" s="20"/>
      <c r="IVJ91" s="20"/>
      <c r="IVK91" s="20"/>
      <c r="IVL91" s="20"/>
      <c r="IVM91" s="20"/>
      <c r="IVN91" s="20"/>
      <c r="IVO91" s="20"/>
      <c r="IVP91" s="20"/>
      <c r="IVQ91" s="20"/>
      <c r="IVR91" s="20"/>
      <c r="IVS91" s="20"/>
      <c r="IVT91" s="20"/>
      <c r="IVU91" s="20"/>
      <c r="IVV91" s="20"/>
      <c r="IVW91" s="20"/>
      <c r="IVX91" s="20"/>
      <c r="IVY91" s="20"/>
      <c r="IVZ91" s="20"/>
      <c r="IWA91" s="20"/>
      <c r="IWB91" s="20"/>
      <c r="IWC91" s="20"/>
      <c r="IWD91" s="20"/>
      <c r="IWE91" s="20"/>
      <c r="IWF91" s="20"/>
      <c r="IWG91" s="20"/>
      <c r="IWH91" s="20"/>
      <c r="IWI91" s="20"/>
      <c r="IWJ91" s="20"/>
      <c r="IWK91" s="20"/>
      <c r="IWL91" s="20"/>
      <c r="IWM91" s="20"/>
      <c r="IWN91" s="20"/>
      <c r="IWO91" s="20"/>
      <c r="IWP91" s="20"/>
      <c r="IWQ91" s="20"/>
      <c r="IWR91" s="20"/>
      <c r="IWS91" s="20"/>
      <c r="IWT91" s="20"/>
      <c r="IWU91" s="20"/>
      <c r="IWV91" s="20"/>
      <c r="IWW91" s="20"/>
      <c r="IWX91" s="20"/>
      <c r="IWY91" s="20"/>
      <c r="IWZ91" s="20"/>
      <c r="IXA91" s="20"/>
      <c r="IXB91" s="20"/>
      <c r="IXC91" s="20"/>
      <c r="IXD91" s="20"/>
      <c r="IXE91" s="20"/>
      <c r="IXF91" s="20"/>
      <c r="IXG91" s="20"/>
      <c r="IXH91" s="20"/>
      <c r="IXI91" s="20"/>
      <c r="IXJ91" s="20"/>
      <c r="IXK91" s="20"/>
      <c r="IXL91" s="20"/>
      <c r="IXM91" s="20"/>
      <c r="IXN91" s="20"/>
      <c r="IXO91" s="20"/>
      <c r="IXP91" s="20"/>
      <c r="IXQ91" s="20"/>
      <c r="IXR91" s="20"/>
      <c r="IXS91" s="20"/>
      <c r="IXT91" s="20"/>
      <c r="IXU91" s="20"/>
      <c r="IXV91" s="20"/>
      <c r="IXW91" s="20"/>
      <c r="IXX91" s="20"/>
      <c r="IXY91" s="20"/>
      <c r="IXZ91" s="20"/>
      <c r="IYA91" s="20"/>
      <c r="IYB91" s="20"/>
      <c r="IYC91" s="20"/>
      <c r="IYD91" s="20"/>
      <c r="IYE91" s="20"/>
      <c r="IYF91" s="20"/>
      <c r="IYG91" s="20"/>
      <c r="IYH91" s="20"/>
      <c r="IYI91" s="20"/>
      <c r="IYJ91" s="20"/>
      <c r="IYK91" s="20"/>
      <c r="IYL91" s="20"/>
      <c r="IYM91" s="20"/>
      <c r="IYN91" s="20"/>
      <c r="IYO91" s="20"/>
      <c r="IYP91" s="20"/>
      <c r="IYQ91" s="20"/>
      <c r="IYR91" s="20"/>
      <c r="IYS91" s="20"/>
      <c r="IYT91" s="20"/>
      <c r="IYU91" s="20"/>
      <c r="IYV91" s="20"/>
      <c r="IYW91" s="20"/>
      <c r="IYX91" s="20"/>
      <c r="IYY91" s="20"/>
      <c r="IYZ91" s="20"/>
      <c r="IZA91" s="20"/>
      <c r="IZB91" s="20"/>
      <c r="IZC91" s="20"/>
      <c r="IZD91" s="20"/>
      <c r="IZE91" s="20"/>
      <c r="IZF91" s="20"/>
      <c r="IZG91" s="20"/>
      <c r="IZH91" s="20"/>
      <c r="IZI91" s="20"/>
      <c r="IZJ91" s="20"/>
      <c r="IZK91" s="20"/>
      <c r="IZL91" s="20"/>
      <c r="IZM91" s="20"/>
      <c r="IZN91" s="20"/>
      <c r="IZO91" s="20"/>
      <c r="IZP91" s="20"/>
      <c r="IZQ91" s="20"/>
      <c r="IZR91" s="20"/>
      <c r="IZS91" s="20"/>
      <c r="IZT91" s="20"/>
      <c r="IZU91" s="20"/>
      <c r="IZV91" s="20"/>
      <c r="IZW91" s="20"/>
      <c r="IZX91" s="20"/>
      <c r="IZY91" s="20"/>
      <c r="IZZ91" s="20"/>
      <c r="JAA91" s="20"/>
      <c r="JAB91" s="20"/>
      <c r="JAC91" s="20"/>
      <c r="JAD91" s="20"/>
      <c r="JAE91" s="20"/>
      <c r="JAF91" s="20"/>
      <c r="JAG91" s="20"/>
      <c r="JAH91" s="20"/>
      <c r="JAI91" s="20"/>
      <c r="JAJ91" s="20"/>
      <c r="JAK91" s="20"/>
      <c r="JAL91" s="20"/>
      <c r="JAM91" s="20"/>
      <c r="JAN91" s="20"/>
      <c r="JAO91" s="20"/>
      <c r="JAP91" s="20"/>
      <c r="JAQ91" s="20"/>
      <c r="JAR91" s="20"/>
      <c r="JAS91" s="20"/>
      <c r="JAT91" s="20"/>
      <c r="JAU91" s="20"/>
      <c r="JAV91" s="20"/>
      <c r="JAW91" s="20"/>
      <c r="JAX91" s="20"/>
      <c r="JAY91" s="20"/>
      <c r="JAZ91" s="20"/>
      <c r="JBA91" s="20"/>
      <c r="JBB91" s="20"/>
      <c r="JBC91" s="20"/>
      <c r="JBD91" s="20"/>
      <c r="JBE91" s="20"/>
      <c r="JBF91" s="20"/>
      <c r="JBG91" s="20"/>
      <c r="JBH91" s="20"/>
      <c r="JBI91" s="20"/>
      <c r="JBJ91" s="20"/>
      <c r="JBK91" s="20"/>
      <c r="JBL91" s="20"/>
      <c r="JBM91" s="20"/>
      <c r="JBN91" s="20"/>
      <c r="JBO91" s="20"/>
      <c r="JBP91" s="20"/>
      <c r="JBQ91" s="20"/>
      <c r="JBR91" s="20"/>
      <c r="JBS91" s="20"/>
      <c r="JBT91" s="20"/>
      <c r="JBU91" s="20"/>
      <c r="JBV91" s="20"/>
      <c r="JBW91" s="20"/>
      <c r="JBX91" s="20"/>
      <c r="JBY91" s="20"/>
      <c r="JBZ91" s="20"/>
      <c r="JCA91" s="20"/>
      <c r="JCB91" s="20"/>
      <c r="JCC91" s="20"/>
      <c r="JCD91" s="20"/>
      <c r="JCE91" s="20"/>
      <c r="JCF91" s="20"/>
      <c r="JCG91" s="20"/>
      <c r="JCH91" s="20"/>
      <c r="JCI91" s="20"/>
      <c r="JCJ91" s="20"/>
      <c r="JCK91" s="20"/>
      <c r="JCL91" s="20"/>
      <c r="JCM91" s="20"/>
      <c r="JCN91" s="20"/>
      <c r="JCO91" s="20"/>
      <c r="JCP91" s="20"/>
      <c r="JCQ91" s="20"/>
      <c r="JCR91" s="20"/>
      <c r="JCS91" s="20"/>
      <c r="JCT91" s="20"/>
      <c r="JCU91" s="20"/>
      <c r="JCV91" s="20"/>
      <c r="JCW91" s="20"/>
      <c r="JCX91" s="20"/>
      <c r="JCY91" s="20"/>
      <c r="JCZ91" s="20"/>
      <c r="JDA91" s="20"/>
      <c r="JDB91" s="20"/>
      <c r="JDC91" s="20"/>
      <c r="JDD91" s="20"/>
      <c r="JDE91" s="20"/>
      <c r="JDF91" s="20"/>
      <c r="JDG91" s="20"/>
      <c r="JDH91" s="20"/>
      <c r="JDI91" s="20"/>
      <c r="JDJ91" s="20"/>
      <c r="JDK91" s="20"/>
      <c r="JDL91" s="20"/>
      <c r="JDM91" s="20"/>
      <c r="JDN91" s="20"/>
      <c r="JDO91" s="20"/>
      <c r="JDP91" s="20"/>
      <c r="JDQ91" s="20"/>
      <c r="JDR91" s="20"/>
      <c r="JDS91" s="20"/>
      <c r="JDT91" s="20"/>
      <c r="JDU91" s="20"/>
      <c r="JDV91" s="20"/>
      <c r="JDW91" s="20"/>
      <c r="JDX91" s="20"/>
      <c r="JDY91" s="20"/>
      <c r="JDZ91" s="20"/>
      <c r="JEA91" s="20"/>
      <c r="JEB91" s="20"/>
      <c r="JEC91" s="20"/>
      <c r="JED91" s="20"/>
      <c r="JEE91" s="20"/>
      <c r="JEF91" s="20"/>
      <c r="JEG91" s="20"/>
      <c r="JEH91" s="20"/>
      <c r="JEI91" s="20"/>
      <c r="JEJ91" s="20"/>
      <c r="JEK91" s="20"/>
      <c r="JEL91" s="20"/>
      <c r="JEM91" s="20"/>
      <c r="JEN91" s="20"/>
      <c r="JEO91" s="20"/>
      <c r="JEP91" s="20"/>
      <c r="JEQ91" s="20"/>
      <c r="JER91" s="20"/>
      <c r="JES91" s="20"/>
      <c r="JET91" s="20"/>
      <c r="JEU91" s="20"/>
      <c r="JEV91" s="20"/>
      <c r="JEW91" s="20"/>
      <c r="JEX91" s="20"/>
      <c r="JEY91" s="20"/>
      <c r="JEZ91" s="20"/>
      <c r="JFA91" s="20"/>
      <c r="JFB91" s="20"/>
      <c r="JFC91" s="20"/>
      <c r="JFD91" s="20"/>
      <c r="JFE91" s="20"/>
      <c r="JFF91" s="20"/>
      <c r="JFG91" s="20"/>
      <c r="JFH91" s="20"/>
      <c r="JFI91" s="20"/>
      <c r="JFJ91" s="20"/>
      <c r="JFK91" s="20"/>
      <c r="JFL91" s="20"/>
      <c r="JFM91" s="20"/>
      <c r="JFN91" s="20"/>
      <c r="JFO91" s="20"/>
      <c r="JFP91" s="20"/>
      <c r="JFQ91" s="20"/>
      <c r="JFR91" s="20"/>
      <c r="JFS91" s="20"/>
      <c r="JFT91" s="20"/>
      <c r="JFU91" s="20"/>
      <c r="JFV91" s="20"/>
      <c r="JFW91" s="20"/>
      <c r="JFX91" s="20"/>
      <c r="JFY91" s="20"/>
      <c r="JFZ91" s="20"/>
      <c r="JGA91" s="20"/>
      <c r="JGB91" s="20"/>
      <c r="JGC91" s="20"/>
      <c r="JGD91" s="20"/>
      <c r="JGE91" s="20"/>
      <c r="JGF91" s="20"/>
      <c r="JGG91" s="20"/>
      <c r="JGH91" s="20"/>
      <c r="JGI91" s="20"/>
      <c r="JGJ91" s="20"/>
      <c r="JGK91" s="20"/>
      <c r="JGL91" s="20"/>
      <c r="JGM91" s="20"/>
      <c r="JGN91" s="20"/>
      <c r="JGO91" s="20"/>
      <c r="JGP91" s="20"/>
      <c r="JGQ91" s="20"/>
      <c r="JGR91" s="20"/>
      <c r="JGS91" s="20"/>
      <c r="JGT91" s="20"/>
      <c r="JGU91" s="20"/>
      <c r="JGV91" s="20"/>
      <c r="JGW91" s="20"/>
      <c r="JGX91" s="20"/>
      <c r="JGY91" s="20"/>
      <c r="JGZ91" s="20"/>
      <c r="JHA91" s="20"/>
      <c r="JHB91" s="20"/>
      <c r="JHC91" s="20"/>
      <c r="JHD91" s="20"/>
      <c r="JHE91" s="20"/>
      <c r="JHF91" s="20"/>
      <c r="JHG91" s="20"/>
      <c r="JHH91" s="20"/>
      <c r="JHI91" s="20"/>
      <c r="JHJ91" s="20"/>
      <c r="JHK91" s="20"/>
      <c r="JHL91" s="20"/>
      <c r="JHM91" s="20"/>
      <c r="JHN91" s="20"/>
      <c r="JHO91" s="20"/>
      <c r="JHP91" s="20"/>
      <c r="JHQ91" s="20"/>
      <c r="JHR91" s="20"/>
      <c r="JHS91" s="20"/>
      <c r="JHT91" s="20"/>
      <c r="JHU91" s="20"/>
      <c r="JHV91" s="20"/>
      <c r="JHW91" s="20"/>
      <c r="JHX91" s="20"/>
      <c r="JHY91" s="20"/>
      <c r="JHZ91" s="20"/>
      <c r="JIA91" s="20"/>
      <c r="JIB91" s="20"/>
      <c r="JIC91" s="20"/>
      <c r="JID91" s="20"/>
      <c r="JIE91" s="20"/>
      <c r="JIF91" s="20"/>
      <c r="JIG91" s="20"/>
      <c r="JIH91" s="20"/>
      <c r="JII91" s="20"/>
      <c r="JIJ91" s="20"/>
      <c r="JIK91" s="20"/>
      <c r="JIL91" s="20"/>
      <c r="JIM91" s="20"/>
      <c r="JIN91" s="20"/>
      <c r="JIO91" s="20"/>
      <c r="JIP91" s="20"/>
      <c r="JIQ91" s="20"/>
      <c r="JIR91" s="20"/>
      <c r="JIS91" s="20"/>
      <c r="JIT91" s="20"/>
      <c r="JIU91" s="20"/>
      <c r="JIV91" s="20"/>
      <c r="JIW91" s="20"/>
      <c r="JIX91" s="20"/>
      <c r="JIY91" s="20"/>
      <c r="JIZ91" s="20"/>
      <c r="JJA91" s="20"/>
      <c r="JJB91" s="20"/>
      <c r="JJC91" s="20"/>
      <c r="JJD91" s="20"/>
      <c r="JJE91" s="20"/>
      <c r="JJF91" s="20"/>
      <c r="JJG91" s="20"/>
      <c r="JJH91" s="20"/>
      <c r="JJI91" s="20"/>
      <c r="JJJ91" s="20"/>
      <c r="JJK91" s="20"/>
      <c r="JJL91" s="20"/>
      <c r="JJM91" s="20"/>
      <c r="JJN91" s="20"/>
      <c r="JJO91" s="20"/>
      <c r="JJP91" s="20"/>
      <c r="JJQ91" s="20"/>
      <c r="JJR91" s="20"/>
      <c r="JJS91" s="20"/>
      <c r="JJT91" s="20"/>
      <c r="JJU91" s="20"/>
      <c r="JJV91" s="20"/>
      <c r="JJW91" s="20"/>
      <c r="JJX91" s="20"/>
      <c r="JJY91" s="20"/>
      <c r="JJZ91" s="20"/>
      <c r="JKA91" s="20"/>
      <c r="JKB91" s="20"/>
      <c r="JKC91" s="20"/>
      <c r="JKD91" s="20"/>
      <c r="JKE91" s="20"/>
      <c r="JKF91" s="20"/>
      <c r="JKG91" s="20"/>
      <c r="JKH91" s="20"/>
      <c r="JKI91" s="20"/>
      <c r="JKJ91" s="20"/>
      <c r="JKK91" s="20"/>
      <c r="JKL91" s="20"/>
      <c r="JKM91" s="20"/>
      <c r="JKN91" s="20"/>
      <c r="JKO91" s="20"/>
      <c r="JKP91" s="20"/>
      <c r="JKQ91" s="20"/>
      <c r="JKR91" s="20"/>
      <c r="JKS91" s="20"/>
      <c r="JKT91" s="20"/>
      <c r="JKU91" s="20"/>
      <c r="JKV91" s="20"/>
      <c r="JKW91" s="20"/>
      <c r="JKX91" s="20"/>
      <c r="JKY91" s="20"/>
      <c r="JKZ91" s="20"/>
      <c r="JLA91" s="20"/>
      <c r="JLB91" s="20"/>
      <c r="JLC91" s="20"/>
      <c r="JLD91" s="20"/>
      <c r="JLE91" s="20"/>
      <c r="JLF91" s="20"/>
      <c r="JLG91" s="20"/>
      <c r="JLH91" s="20"/>
      <c r="JLI91" s="20"/>
      <c r="JLJ91" s="20"/>
      <c r="JLK91" s="20"/>
      <c r="JLL91" s="20"/>
      <c r="JLM91" s="20"/>
      <c r="JLN91" s="20"/>
      <c r="JLO91" s="20"/>
      <c r="JLP91" s="20"/>
      <c r="JLQ91" s="20"/>
      <c r="JLR91" s="20"/>
      <c r="JLS91" s="20"/>
      <c r="JLT91" s="20"/>
      <c r="JLU91" s="20"/>
      <c r="JLV91" s="20"/>
      <c r="JLW91" s="20"/>
      <c r="JLX91" s="20"/>
      <c r="JLY91" s="20"/>
      <c r="JLZ91" s="20"/>
      <c r="JMA91" s="20"/>
      <c r="JMB91" s="20"/>
      <c r="JMC91" s="20"/>
      <c r="JMD91" s="20"/>
      <c r="JME91" s="20"/>
      <c r="JMF91" s="20"/>
      <c r="JMG91" s="20"/>
      <c r="JMH91" s="20"/>
      <c r="JMI91" s="20"/>
      <c r="JMJ91" s="20"/>
      <c r="JMK91" s="20"/>
      <c r="JML91" s="20"/>
      <c r="JMM91" s="20"/>
      <c r="JMN91" s="20"/>
      <c r="JMO91" s="20"/>
      <c r="JMP91" s="20"/>
      <c r="JMQ91" s="20"/>
      <c r="JMR91" s="20"/>
      <c r="JMS91" s="20"/>
      <c r="JMT91" s="20"/>
      <c r="JMU91" s="20"/>
      <c r="JMV91" s="20"/>
      <c r="JMW91" s="20"/>
      <c r="JMX91" s="20"/>
      <c r="JMY91" s="20"/>
      <c r="JMZ91" s="20"/>
      <c r="JNA91" s="20"/>
      <c r="JNB91" s="20"/>
      <c r="JNC91" s="20"/>
      <c r="JND91" s="20"/>
      <c r="JNE91" s="20"/>
      <c r="JNF91" s="20"/>
      <c r="JNG91" s="20"/>
      <c r="JNH91" s="20"/>
      <c r="JNI91" s="20"/>
      <c r="JNJ91" s="20"/>
      <c r="JNK91" s="20"/>
      <c r="JNL91" s="20"/>
      <c r="JNM91" s="20"/>
      <c r="JNN91" s="20"/>
      <c r="JNO91" s="20"/>
      <c r="JNP91" s="20"/>
      <c r="JNQ91" s="20"/>
      <c r="JNR91" s="20"/>
      <c r="JNS91" s="20"/>
      <c r="JNT91" s="20"/>
      <c r="JNU91" s="20"/>
      <c r="JNV91" s="20"/>
      <c r="JNW91" s="20"/>
      <c r="JNX91" s="20"/>
      <c r="JNY91" s="20"/>
      <c r="JNZ91" s="20"/>
      <c r="JOA91" s="20"/>
      <c r="JOB91" s="20"/>
      <c r="JOC91" s="20"/>
      <c r="JOD91" s="20"/>
      <c r="JOE91" s="20"/>
      <c r="JOF91" s="20"/>
      <c r="JOG91" s="20"/>
      <c r="JOH91" s="20"/>
      <c r="JOI91" s="20"/>
      <c r="JOJ91" s="20"/>
      <c r="JOK91" s="20"/>
      <c r="JOL91" s="20"/>
      <c r="JOM91" s="20"/>
      <c r="JON91" s="20"/>
      <c r="JOO91" s="20"/>
      <c r="JOP91" s="20"/>
      <c r="JOQ91" s="20"/>
      <c r="JOR91" s="20"/>
      <c r="JOS91" s="20"/>
      <c r="JOT91" s="20"/>
      <c r="JOU91" s="20"/>
      <c r="JOV91" s="20"/>
      <c r="JOW91" s="20"/>
      <c r="JOX91" s="20"/>
      <c r="JOY91" s="20"/>
      <c r="JOZ91" s="20"/>
      <c r="JPA91" s="20"/>
      <c r="JPB91" s="20"/>
      <c r="JPC91" s="20"/>
      <c r="JPD91" s="20"/>
      <c r="JPE91" s="20"/>
      <c r="JPF91" s="20"/>
      <c r="JPG91" s="20"/>
      <c r="JPH91" s="20"/>
      <c r="JPI91" s="20"/>
      <c r="JPJ91" s="20"/>
      <c r="JPK91" s="20"/>
      <c r="JPL91" s="20"/>
      <c r="JPM91" s="20"/>
      <c r="JPN91" s="20"/>
      <c r="JPO91" s="20"/>
      <c r="JPP91" s="20"/>
      <c r="JPQ91" s="20"/>
      <c r="JPR91" s="20"/>
      <c r="JPS91" s="20"/>
      <c r="JPT91" s="20"/>
      <c r="JPU91" s="20"/>
      <c r="JPV91" s="20"/>
      <c r="JPW91" s="20"/>
      <c r="JPX91" s="20"/>
      <c r="JPY91" s="20"/>
      <c r="JPZ91" s="20"/>
      <c r="JQA91" s="20"/>
      <c r="JQB91" s="20"/>
      <c r="JQC91" s="20"/>
      <c r="JQD91" s="20"/>
      <c r="JQE91" s="20"/>
      <c r="JQF91" s="20"/>
      <c r="JQG91" s="20"/>
      <c r="JQH91" s="20"/>
      <c r="JQI91" s="20"/>
      <c r="JQJ91" s="20"/>
      <c r="JQK91" s="20"/>
      <c r="JQL91" s="20"/>
      <c r="JQM91" s="20"/>
      <c r="JQN91" s="20"/>
      <c r="JQO91" s="20"/>
      <c r="JQP91" s="20"/>
      <c r="JQQ91" s="20"/>
      <c r="JQR91" s="20"/>
      <c r="JQS91" s="20"/>
      <c r="JQT91" s="20"/>
      <c r="JQU91" s="20"/>
      <c r="JQV91" s="20"/>
      <c r="JQW91" s="20"/>
      <c r="JQX91" s="20"/>
      <c r="JQY91" s="20"/>
      <c r="JQZ91" s="20"/>
      <c r="JRA91" s="20"/>
      <c r="JRB91" s="20"/>
      <c r="JRC91" s="20"/>
      <c r="JRD91" s="20"/>
      <c r="JRE91" s="20"/>
      <c r="JRF91" s="20"/>
      <c r="JRG91" s="20"/>
      <c r="JRH91" s="20"/>
      <c r="JRI91" s="20"/>
      <c r="JRJ91" s="20"/>
      <c r="JRK91" s="20"/>
      <c r="JRL91" s="20"/>
      <c r="JRM91" s="20"/>
      <c r="JRN91" s="20"/>
      <c r="JRO91" s="20"/>
      <c r="JRP91" s="20"/>
      <c r="JRQ91" s="20"/>
      <c r="JRR91" s="20"/>
      <c r="JRS91" s="20"/>
      <c r="JRT91" s="20"/>
      <c r="JRU91" s="20"/>
      <c r="JRV91" s="20"/>
      <c r="JRW91" s="20"/>
      <c r="JRX91" s="20"/>
      <c r="JRY91" s="20"/>
      <c r="JRZ91" s="20"/>
      <c r="JSA91" s="20"/>
      <c r="JSB91" s="20"/>
      <c r="JSC91" s="20"/>
      <c r="JSD91" s="20"/>
      <c r="JSE91" s="20"/>
      <c r="JSF91" s="20"/>
      <c r="JSG91" s="20"/>
      <c r="JSH91" s="20"/>
      <c r="JSI91" s="20"/>
      <c r="JSJ91" s="20"/>
      <c r="JSK91" s="20"/>
      <c r="JSL91" s="20"/>
      <c r="JSM91" s="20"/>
      <c r="JSN91" s="20"/>
      <c r="JSO91" s="20"/>
      <c r="JSP91" s="20"/>
      <c r="JSQ91" s="20"/>
      <c r="JSR91" s="20"/>
      <c r="JSS91" s="20"/>
      <c r="JST91" s="20"/>
      <c r="JSU91" s="20"/>
      <c r="JSV91" s="20"/>
      <c r="JSW91" s="20"/>
      <c r="JSX91" s="20"/>
      <c r="JSY91" s="20"/>
      <c r="JSZ91" s="20"/>
      <c r="JTA91" s="20"/>
      <c r="JTB91" s="20"/>
      <c r="JTC91" s="20"/>
      <c r="JTD91" s="20"/>
      <c r="JTE91" s="20"/>
      <c r="JTF91" s="20"/>
      <c r="JTG91" s="20"/>
      <c r="JTH91" s="20"/>
      <c r="JTI91" s="20"/>
      <c r="JTJ91" s="20"/>
      <c r="JTK91" s="20"/>
      <c r="JTL91" s="20"/>
      <c r="JTM91" s="20"/>
      <c r="JTN91" s="20"/>
      <c r="JTO91" s="20"/>
      <c r="JTP91" s="20"/>
      <c r="JTQ91" s="20"/>
      <c r="JTR91" s="20"/>
      <c r="JTS91" s="20"/>
      <c r="JTT91" s="20"/>
      <c r="JTU91" s="20"/>
      <c r="JTV91" s="20"/>
      <c r="JTW91" s="20"/>
      <c r="JTX91" s="20"/>
      <c r="JTY91" s="20"/>
      <c r="JTZ91" s="20"/>
      <c r="JUA91" s="20"/>
      <c r="JUB91" s="20"/>
      <c r="JUC91" s="20"/>
      <c r="JUD91" s="20"/>
      <c r="JUE91" s="20"/>
      <c r="JUF91" s="20"/>
      <c r="JUG91" s="20"/>
      <c r="JUH91" s="20"/>
      <c r="JUI91" s="20"/>
      <c r="JUJ91" s="20"/>
      <c r="JUK91" s="20"/>
      <c r="JUL91" s="20"/>
      <c r="JUM91" s="20"/>
      <c r="JUN91" s="20"/>
      <c r="JUO91" s="20"/>
      <c r="JUP91" s="20"/>
      <c r="JUQ91" s="20"/>
      <c r="JUR91" s="20"/>
      <c r="JUS91" s="20"/>
      <c r="JUT91" s="20"/>
      <c r="JUU91" s="20"/>
      <c r="JUV91" s="20"/>
      <c r="JUW91" s="20"/>
      <c r="JUX91" s="20"/>
      <c r="JUY91" s="20"/>
      <c r="JUZ91" s="20"/>
      <c r="JVA91" s="20"/>
      <c r="JVB91" s="20"/>
      <c r="JVC91" s="20"/>
      <c r="JVD91" s="20"/>
      <c r="JVE91" s="20"/>
      <c r="JVF91" s="20"/>
      <c r="JVG91" s="20"/>
      <c r="JVH91" s="20"/>
      <c r="JVI91" s="20"/>
      <c r="JVJ91" s="20"/>
      <c r="JVK91" s="20"/>
      <c r="JVL91" s="20"/>
      <c r="JVM91" s="20"/>
      <c r="JVN91" s="20"/>
      <c r="JVO91" s="20"/>
      <c r="JVP91" s="20"/>
      <c r="JVQ91" s="20"/>
      <c r="JVR91" s="20"/>
      <c r="JVS91" s="20"/>
      <c r="JVT91" s="20"/>
      <c r="JVU91" s="20"/>
      <c r="JVV91" s="20"/>
      <c r="JVW91" s="20"/>
      <c r="JVX91" s="20"/>
      <c r="JVY91" s="20"/>
      <c r="JVZ91" s="20"/>
      <c r="JWA91" s="20"/>
      <c r="JWB91" s="20"/>
      <c r="JWC91" s="20"/>
      <c r="JWD91" s="20"/>
      <c r="JWE91" s="20"/>
      <c r="JWF91" s="20"/>
      <c r="JWG91" s="20"/>
      <c r="JWH91" s="20"/>
      <c r="JWI91" s="20"/>
      <c r="JWJ91" s="20"/>
      <c r="JWK91" s="20"/>
      <c r="JWL91" s="20"/>
      <c r="JWM91" s="20"/>
      <c r="JWN91" s="20"/>
      <c r="JWO91" s="20"/>
      <c r="JWP91" s="20"/>
      <c r="JWQ91" s="20"/>
      <c r="JWR91" s="20"/>
      <c r="JWS91" s="20"/>
      <c r="JWT91" s="20"/>
      <c r="JWU91" s="20"/>
      <c r="JWV91" s="20"/>
      <c r="JWW91" s="20"/>
      <c r="JWX91" s="20"/>
      <c r="JWY91" s="20"/>
      <c r="JWZ91" s="20"/>
      <c r="JXA91" s="20"/>
      <c r="JXB91" s="20"/>
      <c r="JXC91" s="20"/>
      <c r="JXD91" s="20"/>
      <c r="JXE91" s="20"/>
      <c r="JXF91" s="20"/>
      <c r="JXG91" s="20"/>
      <c r="JXH91" s="20"/>
      <c r="JXI91" s="20"/>
      <c r="JXJ91" s="20"/>
      <c r="JXK91" s="20"/>
      <c r="JXL91" s="20"/>
      <c r="JXM91" s="20"/>
      <c r="JXN91" s="20"/>
      <c r="JXO91" s="20"/>
      <c r="JXP91" s="20"/>
      <c r="JXQ91" s="20"/>
      <c r="JXR91" s="20"/>
      <c r="JXS91" s="20"/>
      <c r="JXT91" s="20"/>
      <c r="JXU91" s="20"/>
      <c r="JXV91" s="20"/>
      <c r="JXW91" s="20"/>
      <c r="JXX91" s="20"/>
      <c r="JXY91" s="20"/>
      <c r="JXZ91" s="20"/>
      <c r="JYA91" s="20"/>
      <c r="JYB91" s="20"/>
      <c r="JYC91" s="20"/>
      <c r="JYD91" s="20"/>
      <c r="JYE91" s="20"/>
      <c r="JYF91" s="20"/>
      <c r="JYG91" s="20"/>
      <c r="JYH91" s="20"/>
      <c r="JYI91" s="20"/>
      <c r="JYJ91" s="20"/>
      <c r="JYK91" s="20"/>
      <c r="JYL91" s="20"/>
      <c r="JYM91" s="20"/>
      <c r="JYN91" s="20"/>
      <c r="JYO91" s="20"/>
      <c r="JYP91" s="20"/>
      <c r="JYQ91" s="20"/>
      <c r="JYR91" s="20"/>
      <c r="JYS91" s="20"/>
      <c r="JYT91" s="20"/>
      <c r="JYU91" s="20"/>
      <c r="JYV91" s="20"/>
      <c r="JYW91" s="20"/>
      <c r="JYX91" s="20"/>
      <c r="JYY91" s="20"/>
      <c r="JYZ91" s="20"/>
      <c r="JZA91" s="20"/>
      <c r="JZB91" s="20"/>
      <c r="JZC91" s="20"/>
      <c r="JZD91" s="20"/>
      <c r="JZE91" s="20"/>
      <c r="JZF91" s="20"/>
      <c r="JZG91" s="20"/>
      <c r="JZH91" s="20"/>
      <c r="JZI91" s="20"/>
      <c r="JZJ91" s="20"/>
      <c r="JZK91" s="20"/>
      <c r="JZL91" s="20"/>
      <c r="JZM91" s="20"/>
      <c r="JZN91" s="20"/>
      <c r="JZO91" s="20"/>
      <c r="JZP91" s="20"/>
      <c r="JZQ91" s="20"/>
      <c r="JZR91" s="20"/>
      <c r="JZS91" s="20"/>
      <c r="JZT91" s="20"/>
      <c r="JZU91" s="20"/>
      <c r="JZV91" s="20"/>
      <c r="JZW91" s="20"/>
      <c r="JZX91" s="20"/>
      <c r="JZY91" s="20"/>
      <c r="JZZ91" s="20"/>
      <c r="KAA91" s="20"/>
      <c r="KAB91" s="20"/>
      <c r="KAC91" s="20"/>
      <c r="KAD91" s="20"/>
      <c r="KAE91" s="20"/>
      <c r="KAF91" s="20"/>
      <c r="KAG91" s="20"/>
      <c r="KAH91" s="20"/>
      <c r="KAI91" s="20"/>
      <c r="KAJ91" s="20"/>
      <c r="KAK91" s="20"/>
      <c r="KAL91" s="20"/>
      <c r="KAM91" s="20"/>
      <c r="KAN91" s="20"/>
      <c r="KAO91" s="20"/>
      <c r="KAP91" s="20"/>
      <c r="KAQ91" s="20"/>
      <c r="KAR91" s="20"/>
      <c r="KAS91" s="20"/>
      <c r="KAT91" s="20"/>
      <c r="KAU91" s="20"/>
      <c r="KAV91" s="20"/>
      <c r="KAW91" s="20"/>
      <c r="KAX91" s="20"/>
      <c r="KAY91" s="20"/>
      <c r="KAZ91" s="20"/>
      <c r="KBA91" s="20"/>
      <c r="KBB91" s="20"/>
      <c r="KBC91" s="20"/>
      <c r="KBD91" s="20"/>
      <c r="KBE91" s="20"/>
      <c r="KBF91" s="20"/>
      <c r="KBG91" s="20"/>
      <c r="KBH91" s="20"/>
      <c r="KBI91" s="20"/>
      <c r="KBJ91" s="20"/>
      <c r="KBK91" s="20"/>
      <c r="KBL91" s="20"/>
      <c r="KBM91" s="20"/>
      <c r="KBN91" s="20"/>
      <c r="KBO91" s="20"/>
      <c r="KBP91" s="20"/>
      <c r="KBQ91" s="20"/>
      <c r="KBR91" s="20"/>
      <c r="KBS91" s="20"/>
      <c r="KBT91" s="20"/>
      <c r="KBU91" s="20"/>
      <c r="KBV91" s="20"/>
      <c r="KBW91" s="20"/>
      <c r="KBX91" s="20"/>
      <c r="KBY91" s="20"/>
      <c r="KBZ91" s="20"/>
      <c r="KCA91" s="20"/>
      <c r="KCB91" s="20"/>
      <c r="KCC91" s="20"/>
      <c r="KCD91" s="20"/>
      <c r="KCE91" s="20"/>
      <c r="KCF91" s="20"/>
      <c r="KCG91" s="20"/>
      <c r="KCH91" s="20"/>
      <c r="KCI91" s="20"/>
      <c r="KCJ91" s="20"/>
      <c r="KCK91" s="20"/>
      <c r="KCL91" s="20"/>
      <c r="KCM91" s="20"/>
      <c r="KCN91" s="20"/>
      <c r="KCO91" s="20"/>
      <c r="KCP91" s="20"/>
      <c r="KCQ91" s="20"/>
      <c r="KCR91" s="20"/>
      <c r="KCS91" s="20"/>
      <c r="KCT91" s="20"/>
      <c r="KCU91" s="20"/>
      <c r="KCV91" s="20"/>
      <c r="KCW91" s="20"/>
      <c r="KCX91" s="20"/>
      <c r="KCY91" s="20"/>
      <c r="KCZ91" s="20"/>
      <c r="KDA91" s="20"/>
      <c r="KDB91" s="20"/>
      <c r="KDC91" s="20"/>
      <c r="KDD91" s="20"/>
      <c r="KDE91" s="20"/>
      <c r="KDF91" s="20"/>
      <c r="KDG91" s="20"/>
      <c r="KDH91" s="20"/>
      <c r="KDI91" s="20"/>
      <c r="KDJ91" s="20"/>
      <c r="KDK91" s="20"/>
      <c r="KDL91" s="20"/>
      <c r="KDM91" s="20"/>
      <c r="KDN91" s="20"/>
      <c r="KDO91" s="20"/>
      <c r="KDP91" s="20"/>
      <c r="KDQ91" s="20"/>
      <c r="KDR91" s="20"/>
      <c r="KDS91" s="20"/>
      <c r="KDT91" s="20"/>
      <c r="KDU91" s="20"/>
      <c r="KDV91" s="20"/>
      <c r="KDW91" s="20"/>
      <c r="KDX91" s="20"/>
      <c r="KDY91" s="20"/>
      <c r="KDZ91" s="20"/>
      <c r="KEA91" s="20"/>
      <c r="KEB91" s="20"/>
      <c r="KEC91" s="20"/>
      <c r="KED91" s="20"/>
      <c r="KEE91" s="20"/>
      <c r="KEF91" s="20"/>
      <c r="KEG91" s="20"/>
      <c r="KEH91" s="20"/>
      <c r="KEI91" s="20"/>
      <c r="KEJ91" s="20"/>
      <c r="KEK91" s="20"/>
      <c r="KEL91" s="20"/>
      <c r="KEM91" s="20"/>
      <c r="KEN91" s="20"/>
      <c r="KEO91" s="20"/>
      <c r="KEP91" s="20"/>
      <c r="KEQ91" s="20"/>
      <c r="KER91" s="20"/>
      <c r="KES91" s="20"/>
      <c r="KET91" s="20"/>
      <c r="KEU91" s="20"/>
      <c r="KEV91" s="20"/>
      <c r="KEW91" s="20"/>
      <c r="KEX91" s="20"/>
      <c r="KEY91" s="20"/>
      <c r="KEZ91" s="20"/>
      <c r="KFA91" s="20"/>
      <c r="KFB91" s="20"/>
      <c r="KFC91" s="20"/>
      <c r="KFD91" s="20"/>
      <c r="KFE91" s="20"/>
      <c r="KFF91" s="20"/>
      <c r="KFG91" s="20"/>
      <c r="KFH91" s="20"/>
      <c r="KFI91" s="20"/>
      <c r="KFJ91" s="20"/>
      <c r="KFK91" s="20"/>
      <c r="KFL91" s="20"/>
      <c r="KFM91" s="20"/>
      <c r="KFN91" s="20"/>
      <c r="KFO91" s="20"/>
      <c r="KFP91" s="20"/>
      <c r="KFQ91" s="20"/>
      <c r="KFR91" s="20"/>
      <c r="KFS91" s="20"/>
      <c r="KFT91" s="20"/>
      <c r="KFU91" s="20"/>
      <c r="KFV91" s="20"/>
      <c r="KFW91" s="20"/>
      <c r="KFX91" s="20"/>
      <c r="KFY91" s="20"/>
      <c r="KFZ91" s="20"/>
      <c r="KGA91" s="20"/>
      <c r="KGB91" s="20"/>
      <c r="KGC91" s="20"/>
      <c r="KGD91" s="20"/>
      <c r="KGE91" s="20"/>
      <c r="KGF91" s="20"/>
      <c r="KGG91" s="20"/>
      <c r="KGH91" s="20"/>
      <c r="KGI91" s="20"/>
      <c r="KGJ91" s="20"/>
      <c r="KGK91" s="20"/>
      <c r="KGL91" s="20"/>
      <c r="KGM91" s="20"/>
      <c r="KGN91" s="20"/>
      <c r="KGO91" s="20"/>
      <c r="KGP91" s="20"/>
      <c r="KGQ91" s="20"/>
      <c r="KGR91" s="20"/>
      <c r="KGS91" s="20"/>
      <c r="KGT91" s="20"/>
      <c r="KGU91" s="20"/>
      <c r="KGV91" s="20"/>
      <c r="KGW91" s="20"/>
      <c r="KGX91" s="20"/>
      <c r="KGY91" s="20"/>
      <c r="KGZ91" s="20"/>
      <c r="KHA91" s="20"/>
      <c r="KHB91" s="20"/>
      <c r="KHC91" s="20"/>
      <c r="KHD91" s="20"/>
      <c r="KHE91" s="20"/>
      <c r="KHF91" s="20"/>
      <c r="KHG91" s="20"/>
      <c r="KHH91" s="20"/>
      <c r="KHI91" s="20"/>
      <c r="KHJ91" s="20"/>
      <c r="KHK91" s="20"/>
      <c r="KHL91" s="20"/>
      <c r="KHM91" s="20"/>
      <c r="KHN91" s="20"/>
      <c r="KHO91" s="20"/>
      <c r="KHP91" s="20"/>
      <c r="KHQ91" s="20"/>
      <c r="KHR91" s="20"/>
      <c r="KHS91" s="20"/>
      <c r="KHT91" s="20"/>
      <c r="KHU91" s="20"/>
      <c r="KHV91" s="20"/>
      <c r="KHW91" s="20"/>
      <c r="KHX91" s="20"/>
      <c r="KHY91" s="20"/>
      <c r="KHZ91" s="20"/>
      <c r="KIA91" s="20"/>
      <c r="KIB91" s="20"/>
      <c r="KIC91" s="20"/>
      <c r="KID91" s="20"/>
      <c r="KIE91" s="20"/>
      <c r="KIF91" s="20"/>
      <c r="KIG91" s="20"/>
      <c r="KIH91" s="20"/>
      <c r="KII91" s="20"/>
      <c r="KIJ91" s="20"/>
      <c r="KIK91" s="20"/>
      <c r="KIL91" s="20"/>
      <c r="KIM91" s="20"/>
      <c r="KIN91" s="20"/>
      <c r="KIO91" s="20"/>
      <c r="KIP91" s="20"/>
      <c r="KIQ91" s="20"/>
      <c r="KIR91" s="20"/>
      <c r="KIS91" s="20"/>
      <c r="KIT91" s="20"/>
      <c r="KIU91" s="20"/>
      <c r="KIV91" s="20"/>
      <c r="KIW91" s="20"/>
      <c r="KIX91" s="20"/>
      <c r="KIY91" s="20"/>
      <c r="KIZ91" s="20"/>
      <c r="KJA91" s="20"/>
      <c r="KJB91" s="20"/>
      <c r="KJC91" s="20"/>
      <c r="KJD91" s="20"/>
      <c r="KJE91" s="20"/>
      <c r="KJF91" s="20"/>
      <c r="KJG91" s="20"/>
      <c r="KJH91" s="20"/>
      <c r="KJI91" s="20"/>
      <c r="KJJ91" s="20"/>
      <c r="KJK91" s="20"/>
      <c r="KJL91" s="20"/>
      <c r="KJM91" s="20"/>
      <c r="KJN91" s="20"/>
      <c r="KJO91" s="20"/>
      <c r="KJP91" s="20"/>
      <c r="KJQ91" s="20"/>
      <c r="KJR91" s="20"/>
      <c r="KJS91" s="20"/>
      <c r="KJT91" s="20"/>
      <c r="KJU91" s="20"/>
      <c r="KJV91" s="20"/>
      <c r="KJW91" s="20"/>
      <c r="KJX91" s="20"/>
      <c r="KJY91" s="20"/>
      <c r="KJZ91" s="20"/>
      <c r="KKA91" s="20"/>
      <c r="KKB91" s="20"/>
      <c r="KKC91" s="20"/>
      <c r="KKD91" s="20"/>
      <c r="KKE91" s="20"/>
      <c r="KKF91" s="20"/>
      <c r="KKG91" s="20"/>
      <c r="KKH91" s="20"/>
      <c r="KKI91" s="20"/>
      <c r="KKJ91" s="20"/>
      <c r="KKK91" s="20"/>
      <c r="KKL91" s="20"/>
      <c r="KKM91" s="20"/>
      <c r="KKN91" s="20"/>
      <c r="KKO91" s="20"/>
      <c r="KKP91" s="20"/>
      <c r="KKQ91" s="20"/>
      <c r="KKR91" s="20"/>
      <c r="KKS91" s="20"/>
      <c r="KKT91" s="20"/>
      <c r="KKU91" s="20"/>
      <c r="KKV91" s="20"/>
      <c r="KKW91" s="20"/>
      <c r="KKX91" s="20"/>
      <c r="KKY91" s="20"/>
      <c r="KKZ91" s="20"/>
      <c r="KLA91" s="20"/>
      <c r="KLB91" s="20"/>
      <c r="KLC91" s="20"/>
      <c r="KLD91" s="20"/>
      <c r="KLE91" s="20"/>
      <c r="KLF91" s="20"/>
      <c r="KLG91" s="20"/>
      <c r="KLH91" s="20"/>
      <c r="KLI91" s="20"/>
      <c r="KLJ91" s="20"/>
      <c r="KLK91" s="20"/>
      <c r="KLL91" s="20"/>
      <c r="KLM91" s="20"/>
      <c r="KLN91" s="20"/>
      <c r="KLO91" s="20"/>
      <c r="KLP91" s="20"/>
      <c r="KLQ91" s="20"/>
      <c r="KLR91" s="20"/>
      <c r="KLS91" s="20"/>
      <c r="KLT91" s="20"/>
      <c r="KLU91" s="20"/>
      <c r="KLV91" s="20"/>
      <c r="KLW91" s="20"/>
      <c r="KLX91" s="20"/>
      <c r="KLY91" s="20"/>
      <c r="KLZ91" s="20"/>
      <c r="KMA91" s="20"/>
      <c r="KMB91" s="20"/>
      <c r="KMC91" s="20"/>
      <c r="KMD91" s="20"/>
      <c r="KME91" s="20"/>
      <c r="KMF91" s="20"/>
      <c r="KMG91" s="20"/>
      <c r="KMH91" s="20"/>
      <c r="KMI91" s="20"/>
      <c r="KMJ91" s="20"/>
      <c r="KMK91" s="20"/>
      <c r="KML91" s="20"/>
      <c r="KMM91" s="20"/>
      <c r="KMN91" s="20"/>
      <c r="KMO91" s="20"/>
      <c r="KMP91" s="20"/>
      <c r="KMQ91" s="20"/>
      <c r="KMR91" s="20"/>
      <c r="KMS91" s="20"/>
      <c r="KMT91" s="20"/>
      <c r="KMU91" s="20"/>
      <c r="KMV91" s="20"/>
      <c r="KMW91" s="20"/>
      <c r="KMX91" s="20"/>
      <c r="KMY91" s="20"/>
      <c r="KMZ91" s="20"/>
      <c r="KNA91" s="20"/>
      <c r="KNB91" s="20"/>
      <c r="KNC91" s="20"/>
      <c r="KND91" s="20"/>
      <c r="KNE91" s="20"/>
      <c r="KNF91" s="20"/>
      <c r="KNG91" s="20"/>
      <c r="KNH91" s="20"/>
      <c r="KNI91" s="20"/>
      <c r="KNJ91" s="20"/>
      <c r="KNK91" s="20"/>
      <c r="KNL91" s="20"/>
      <c r="KNM91" s="20"/>
      <c r="KNN91" s="20"/>
      <c r="KNO91" s="20"/>
      <c r="KNP91" s="20"/>
      <c r="KNQ91" s="20"/>
      <c r="KNR91" s="20"/>
      <c r="KNS91" s="20"/>
      <c r="KNT91" s="20"/>
      <c r="KNU91" s="20"/>
      <c r="KNV91" s="20"/>
      <c r="KNW91" s="20"/>
      <c r="KNX91" s="20"/>
      <c r="KNY91" s="20"/>
      <c r="KNZ91" s="20"/>
      <c r="KOA91" s="20"/>
      <c r="KOB91" s="20"/>
      <c r="KOC91" s="20"/>
      <c r="KOD91" s="20"/>
      <c r="KOE91" s="20"/>
      <c r="KOF91" s="20"/>
      <c r="KOG91" s="20"/>
      <c r="KOH91" s="20"/>
      <c r="KOI91" s="20"/>
      <c r="KOJ91" s="20"/>
      <c r="KOK91" s="20"/>
      <c r="KOL91" s="20"/>
      <c r="KOM91" s="20"/>
      <c r="KON91" s="20"/>
      <c r="KOO91" s="20"/>
      <c r="KOP91" s="20"/>
      <c r="KOQ91" s="20"/>
      <c r="KOR91" s="20"/>
      <c r="KOS91" s="20"/>
      <c r="KOT91" s="20"/>
      <c r="KOU91" s="20"/>
      <c r="KOV91" s="20"/>
      <c r="KOW91" s="20"/>
      <c r="KOX91" s="20"/>
      <c r="KOY91" s="20"/>
      <c r="KOZ91" s="20"/>
      <c r="KPA91" s="20"/>
      <c r="KPB91" s="20"/>
      <c r="KPC91" s="20"/>
      <c r="KPD91" s="20"/>
      <c r="KPE91" s="20"/>
      <c r="KPF91" s="20"/>
      <c r="KPG91" s="20"/>
      <c r="KPH91" s="20"/>
      <c r="KPI91" s="20"/>
      <c r="KPJ91" s="20"/>
      <c r="KPK91" s="20"/>
      <c r="KPL91" s="20"/>
      <c r="KPM91" s="20"/>
      <c r="KPN91" s="20"/>
      <c r="KPO91" s="20"/>
      <c r="KPP91" s="20"/>
      <c r="KPQ91" s="20"/>
      <c r="KPR91" s="20"/>
      <c r="KPS91" s="20"/>
      <c r="KPT91" s="20"/>
      <c r="KPU91" s="20"/>
      <c r="KPV91" s="20"/>
      <c r="KPW91" s="20"/>
      <c r="KPX91" s="20"/>
      <c r="KPY91" s="20"/>
      <c r="KPZ91" s="20"/>
      <c r="KQA91" s="20"/>
      <c r="KQB91" s="20"/>
      <c r="KQC91" s="20"/>
      <c r="KQD91" s="20"/>
      <c r="KQE91" s="20"/>
      <c r="KQF91" s="20"/>
      <c r="KQG91" s="20"/>
      <c r="KQH91" s="20"/>
      <c r="KQI91" s="20"/>
      <c r="KQJ91" s="20"/>
      <c r="KQK91" s="20"/>
      <c r="KQL91" s="20"/>
      <c r="KQM91" s="20"/>
      <c r="KQN91" s="20"/>
      <c r="KQO91" s="20"/>
      <c r="KQP91" s="20"/>
      <c r="KQQ91" s="20"/>
      <c r="KQR91" s="20"/>
      <c r="KQS91" s="20"/>
      <c r="KQT91" s="20"/>
      <c r="KQU91" s="20"/>
      <c r="KQV91" s="20"/>
      <c r="KQW91" s="20"/>
      <c r="KQX91" s="20"/>
      <c r="KQY91" s="20"/>
      <c r="KQZ91" s="20"/>
      <c r="KRA91" s="20"/>
      <c r="KRB91" s="20"/>
      <c r="KRC91" s="20"/>
      <c r="KRD91" s="20"/>
      <c r="KRE91" s="20"/>
      <c r="KRF91" s="20"/>
      <c r="KRG91" s="20"/>
      <c r="KRH91" s="20"/>
      <c r="KRI91" s="20"/>
      <c r="KRJ91" s="20"/>
      <c r="KRK91" s="20"/>
      <c r="KRL91" s="20"/>
      <c r="KRM91" s="20"/>
      <c r="KRN91" s="20"/>
      <c r="KRO91" s="20"/>
      <c r="KRP91" s="20"/>
      <c r="KRQ91" s="20"/>
      <c r="KRR91" s="20"/>
      <c r="KRS91" s="20"/>
      <c r="KRT91" s="20"/>
      <c r="KRU91" s="20"/>
      <c r="KRV91" s="20"/>
      <c r="KRW91" s="20"/>
      <c r="KRX91" s="20"/>
      <c r="KRY91" s="20"/>
      <c r="KRZ91" s="20"/>
      <c r="KSA91" s="20"/>
      <c r="KSB91" s="20"/>
      <c r="KSC91" s="20"/>
      <c r="KSD91" s="20"/>
      <c r="KSE91" s="20"/>
      <c r="KSF91" s="20"/>
      <c r="KSG91" s="20"/>
      <c r="KSH91" s="20"/>
      <c r="KSI91" s="20"/>
      <c r="KSJ91" s="20"/>
      <c r="KSK91" s="20"/>
      <c r="KSL91" s="20"/>
      <c r="KSM91" s="20"/>
      <c r="KSN91" s="20"/>
      <c r="KSO91" s="20"/>
      <c r="KSP91" s="20"/>
      <c r="KSQ91" s="20"/>
      <c r="KSR91" s="20"/>
      <c r="KSS91" s="20"/>
      <c r="KST91" s="20"/>
      <c r="KSU91" s="20"/>
      <c r="KSV91" s="20"/>
      <c r="KSW91" s="20"/>
      <c r="KSX91" s="20"/>
      <c r="KSY91" s="20"/>
      <c r="KSZ91" s="20"/>
      <c r="KTA91" s="20"/>
      <c r="KTB91" s="20"/>
      <c r="KTC91" s="20"/>
      <c r="KTD91" s="20"/>
      <c r="KTE91" s="20"/>
      <c r="KTF91" s="20"/>
      <c r="KTG91" s="20"/>
      <c r="KTH91" s="20"/>
      <c r="KTI91" s="20"/>
      <c r="KTJ91" s="20"/>
      <c r="KTK91" s="20"/>
      <c r="KTL91" s="20"/>
      <c r="KTM91" s="20"/>
      <c r="KTN91" s="20"/>
      <c r="KTO91" s="20"/>
      <c r="KTP91" s="20"/>
      <c r="KTQ91" s="20"/>
      <c r="KTR91" s="20"/>
      <c r="KTS91" s="20"/>
      <c r="KTT91" s="20"/>
      <c r="KTU91" s="20"/>
      <c r="KTV91" s="20"/>
      <c r="KTW91" s="20"/>
      <c r="KTX91" s="20"/>
      <c r="KTY91" s="20"/>
      <c r="KTZ91" s="20"/>
      <c r="KUA91" s="20"/>
      <c r="KUB91" s="20"/>
      <c r="KUC91" s="20"/>
      <c r="KUD91" s="20"/>
      <c r="KUE91" s="20"/>
      <c r="KUF91" s="20"/>
      <c r="KUG91" s="20"/>
      <c r="KUH91" s="20"/>
      <c r="KUI91" s="20"/>
      <c r="KUJ91" s="20"/>
      <c r="KUK91" s="20"/>
      <c r="KUL91" s="20"/>
      <c r="KUM91" s="20"/>
      <c r="KUN91" s="20"/>
      <c r="KUO91" s="20"/>
      <c r="KUP91" s="20"/>
      <c r="KUQ91" s="20"/>
      <c r="KUR91" s="20"/>
      <c r="KUS91" s="20"/>
      <c r="KUT91" s="20"/>
      <c r="KUU91" s="20"/>
      <c r="KUV91" s="20"/>
      <c r="KUW91" s="20"/>
      <c r="KUX91" s="20"/>
      <c r="KUY91" s="20"/>
      <c r="KUZ91" s="20"/>
      <c r="KVA91" s="20"/>
      <c r="KVB91" s="20"/>
      <c r="KVC91" s="20"/>
      <c r="KVD91" s="20"/>
      <c r="KVE91" s="20"/>
      <c r="KVF91" s="20"/>
      <c r="KVG91" s="20"/>
      <c r="KVH91" s="20"/>
      <c r="KVI91" s="20"/>
      <c r="KVJ91" s="20"/>
      <c r="KVK91" s="20"/>
      <c r="KVL91" s="20"/>
      <c r="KVM91" s="20"/>
      <c r="KVN91" s="20"/>
      <c r="KVO91" s="20"/>
      <c r="KVP91" s="20"/>
      <c r="KVQ91" s="20"/>
      <c r="KVR91" s="20"/>
      <c r="KVS91" s="20"/>
      <c r="KVT91" s="20"/>
      <c r="KVU91" s="20"/>
      <c r="KVV91" s="20"/>
      <c r="KVW91" s="20"/>
      <c r="KVX91" s="20"/>
      <c r="KVY91" s="20"/>
      <c r="KVZ91" s="20"/>
      <c r="KWA91" s="20"/>
      <c r="KWB91" s="20"/>
      <c r="KWC91" s="20"/>
      <c r="KWD91" s="20"/>
      <c r="KWE91" s="20"/>
      <c r="KWF91" s="20"/>
      <c r="KWG91" s="20"/>
      <c r="KWH91" s="20"/>
      <c r="KWI91" s="20"/>
      <c r="KWJ91" s="20"/>
      <c r="KWK91" s="20"/>
      <c r="KWL91" s="20"/>
      <c r="KWM91" s="20"/>
      <c r="KWN91" s="20"/>
      <c r="KWO91" s="20"/>
      <c r="KWP91" s="20"/>
      <c r="KWQ91" s="20"/>
      <c r="KWR91" s="20"/>
      <c r="KWS91" s="20"/>
      <c r="KWT91" s="20"/>
      <c r="KWU91" s="20"/>
      <c r="KWV91" s="20"/>
      <c r="KWW91" s="20"/>
      <c r="KWX91" s="20"/>
      <c r="KWY91" s="20"/>
      <c r="KWZ91" s="20"/>
      <c r="KXA91" s="20"/>
      <c r="KXB91" s="20"/>
      <c r="KXC91" s="20"/>
      <c r="KXD91" s="20"/>
      <c r="KXE91" s="20"/>
      <c r="KXF91" s="20"/>
      <c r="KXG91" s="20"/>
      <c r="KXH91" s="20"/>
      <c r="KXI91" s="20"/>
      <c r="KXJ91" s="20"/>
      <c r="KXK91" s="20"/>
      <c r="KXL91" s="20"/>
      <c r="KXM91" s="20"/>
      <c r="KXN91" s="20"/>
      <c r="KXO91" s="20"/>
      <c r="KXP91" s="20"/>
      <c r="KXQ91" s="20"/>
      <c r="KXR91" s="20"/>
      <c r="KXS91" s="20"/>
      <c r="KXT91" s="20"/>
      <c r="KXU91" s="20"/>
      <c r="KXV91" s="20"/>
      <c r="KXW91" s="20"/>
      <c r="KXX91" s="20"/>
      <c r="KXY91" s="20"/>
      <c r="KXZ91" s="20"/>
      <c r="KYA91" s="20"/>
      <c r="KYB91" s="20"/>
      <c r="KYC91" s="20"/>
      <c r="KYD91" s="20"/>
      <c r="KYE91" s="20"/>
      <c r="KYF91" s="20"/>
      <c r="KYG91" s="20"/>
      <c r="KYH91" s="20"/>
      <c r="KYI91" s="20"/>
      <c r="KYJ91" s="20"/>
      <c r="KYK91" s="20"/>
      <c r="KYL91" s="20"/>
      <c r="KYM91" s="20"/>
      <c r="KYN91" s="20"/>
      <c r="KYO91" s="20"/>
      <c r="KYP91" s="20"/>
      <c r="KYQ91" s="20"/>
      <c r="KYR91" s="20"/>
      <c r="KYS91" s="20"/>
      <c r="KYT91" s="20"/>
      <c r="KYU91" s="20"/>
      <c r="KYV91" s="20"/>
      <c r="KYW91" s="20"/>
      <c r="KYX91" s="20"/>
      <c r="KYY91" s="20"/>
      <c r="KYZ91" s="20"/>
      <c r="KZA91" s="20"/>
      <c r="KZB91" s="20"/>
      <c r="KZC91" s="20"/>
      <c r="KZD91" s="20"/>
      <c r="KZE91" s="20"/>
      <c r="KZF91" s="20"/>
      <c r="KZG91" s="20"/>
      <c r="KZH91" s="20"/>
      <c r="KZI91" s="20"/>
      <c r="KZJ91" s="20"/>
      <c r="KZK91" s="20"/>
      <c r="KZL91" s="20"/>
      <c r="KZM91" s="20"/>
      <c r="KZN91" s="20"/>
      <c r="KZO91" s="20"/>
      <c r="KZP91" s="20"/>
      <c r="KZQ91" s="20"/>
      <c r="KZR91" s="20"/>
      <c r="KZS91" s="20"/>
      <c r="KZT91" s="20"/>
      <c r="KZU91" s="20"/>
      <c r="KZV91" s="20"/>
      <c r="KZW91" s="20"/>
      <c r="KZX91" s="20"/>
      <c r="KZY91" s="20"/>
      <c r="KZZ91" s="20"/>
      <c r="LAA91" s="20"/>
      <c r="LAB91" s="20"/>
      <c r="LAC91" s="20"/>
      <c r="LAD91" s="20"/>
      <c r="LAE91" s="20"/>
      <c r="LAF91" s="20"/>
      <c r="LAG91" s="20"/>
      <c r="LAH91" s="20"/>
      <c r="LAI91" s="20"/>
      <c r="LAJ91" s="20"/>
      <c r="LAK91" s="20"/>
      <c r="LAL91" s="20"/>
      <c r="LAM91" s="20"/>
      <c r="LAN91" s="20"/>
      <c r="LAO91" s="20"/>
      <c r="LAP91" s="20"/>
      <c r="LAQ91" s="20"/>
      <c r="LAR91" s="20"/>
      <c r="LAS91" s="20"/>
      <c r="LAT91" s="20"/>
      <c r="LAU91" s="20"/>
      <c r="LAV91" s="20"/>
      <c r="LAW91" s="20"/>
      <c r="LAX91" s="20"/>
      <c r="LAY91" s="20"/>
      <c r="LAZ91" s="20"/>
      <c r="LBA91" s="20"/>
      <c r="LBB91" s="20"/>
      <c r="LBC91" s="20"/>
      <c r="LBD91" s="20"/>
      <c r="LBE91" s="20"/>
      <c r="LBF91" s="20"/>
      <c r="LBG91" s="20"/>
      <c r="LBH91" s="20"/>
      <c r="LBI91" s="20"/>
      <c r="LBJ91" s="20"/>
      <c r="LBK91" s="20"/>
      <c r="LBL91" s="20"/>
      <c r="LBM91" s="20"/>
      <c r="LBN91" s="20"/>
      <c r="LBO91" s="20"/>
      <c r="LBP91" s="20"/>
      <c r="LBQ91" s="20"/>
      <c r="LBR91" s="20"/>
      <c r="LBS91" s="20"/>
      <c r="LBT91" s="20"/>
      <c r="LBU91" s="20"/>
      <c r="LBV91" s="20"/>
      <c r="LBW91" s="20"/>
      <c r="LBX91" s="20"/>
      <c r="LBY91" s="20"/>
      <c r="LBZ91" s="20"/>
      <c r="LCA91" s="20"/>
      <c r="LCB91" s="20"/>
      <c r="LCC91" s="20"/>
      <c r="LCD91" s="20"/>
      <c r="LCE91" s="20"/>
      <c r="LCF91" s="20"/>
      <c r="LCG91" s="20"/>
      <c r="LCH91" s="20"/>
      <c r="LCI91" s="20"/>
      <c r="LCJ91" s="20"/>
      <c r="LCK91" s="20"/>
      <c r="LCL91" s="20"/>
      <c r="LCM91" s="20"/>
      <c r="LCN91" s="20"/>
      <c r="LCO91" s="20"/>
      <c r="LCP91" s="20"/>
      <c r="LCQ91" s="20"/>
      <c r="LCR91" s="20"/>
      <c r="LCS91" s="20"/>
      <c r="LCT91" s="20"/>
      <c r="LCU91" s="20"/>
      <c r="LCV91" s="20"/>
      <c r="LCW91" s="20"/>
      <c r="LCX91" s="20"/>
      <c r="LCY91" s="20"/>
      <c r="LCZ91" s="20"/>
      <c r="LDA91" s="20"/>
      <c r="LDB91" s="20"/>
      <c r="LDC91" s="20"/>
      <c r="LDD91" s="20"/>
      <c r="LDE91" s="20"/>
      <c r="LDF91" s="20"/>
      <c r="LDG91" s="20"/>
      <c r="LDH91" s="20"/>
      <c r="LDI91" s="20"/>
      <c r="LDJ91" s="20"/>
      <c r="LDK91" s="20"/>
      <c r="LDL91" s="20"/>
      <c r="LDM91" s="20"/>
      <c r="LDN91" s="20"/>
      <c r="LDO91" s="20"/>
      <c r="LDP91" s="20"/>
      <c r="LDQ91" s="20"/>
      <c r="LDR91" s="20"/>
      <c r="LDS91" s="20"/>
      <c r="LDT91" s="20"/>
      <c r="LDU91" s="20"/>
      <c r="LDV91" s="20"/>
      <c r="LDW91" s="20"/>
      <c r="LDX91" s="20"/>
      <c r="LDY91" s="20"/>
      <c r="LDZ91" s="20"/>
      <c r="LEA91" s="20"/>
      <c r="LEB91" s="20"/>
      <c r="LEC91" s="20"/>
      <c r="LED91" s="20"/>
      <c r="LEE91" s="20"/>
      <c r="LEF91" s="20"/>
      <c r="LEG91" s="20"/>
      <c r="LEH91" s="20"/>
      <c r="LEI91" s="20"/>
      <c r="LEJ91" s="20"/>
      <c r="LEK91" s="20"/>
      <c r="LEL91" s="20"/>
      <c r="LEM91" s="20"/>
      <c r="LEN91" s="20"/>
      <c r="LEO91" s="20"/>
      <c r="LEP91" s="20"/>
      <c r="LEQ91" s="20"/>
      <c r="LER91" s="20"/>
      <c r="LES91" s="20"/>
      <c r="LET91" s="20"/>
      <c r="LEU91" s="20"/>
      <c r="LEV91" s="20"/>
      <c r="LEW91" s="20"/>
      <c r="LEX91" s="20"/>
      <c r="LEY91" s="20"/>
      <c r="LEZ91" s="20"/>
      <c r="LFA91" s="20"/>
      <c r="LFB91" s="20"/>
      <c r="LFC91" s="20"/>
      <c r="LFD91" s="20"/>
      <c r="LFE91" s="20"/>
      <c r="LFF91" s="20"/>
      <c r="LFG91" s="20"/>
      <c r="LFH91" s="20"/>
      <c r="LFI91" s="20"/>
      <c r="LFJ91" s="20"/>
      <c r="LFK91" s="20"/>
      <c r="LFL91" s="20"/>
      <c r="LFM91" s="20"/>
      <c r="LFN91" s="20"/>
      <c r="LFO91" s="20"/>
      <c r="LFP91" s="20"/>
      <c r="LFQ91" s="20"/>
      <c r="LFR91" s="20"/>
      <c r="LFS91" s="20"/>
      <c r="LFT91" s="20"/>
      <c r="LFU91" s="20"/>
      <c r="LFV91" s="20"/>
      <c r="LFW91" s="20"/>
      <c r="LFX91" s="20"/>
      <c r="LFY91" s="20"/>
      <c r="LFZ91" s="20"/>
      <c r="LGA91" s="20"/>
      <c r="LGB91" s="20"/>
      <c r="LGC91" s="20"/>
      <c r="LGD91" s="20"/>
      <c r="LGE91" s="20"/>
      <c r="LGF91" s="20"/>
      <c r="LGG91" s="20"/>
      <c r="LGH91" s="20"/>
      <c r="LGI91" s="20"/>
      <c r="LGJ91" s="20"/>
      <c r="LGK91" s="20"/>
      <c r="LGL91" s="20"/>
      <c r="LGM91" s="20"/>
      <c r="LGN91" s="20"/>
      <c r="LGO91" s="20"/>
      <c r="LGP91" s="20"/>
      <c r="LGQ91" s="20"/>
      <c r="LGR91" s="20"/>
      <c r="LGS91" s="20"/>
      <c r="LGT91" s="20"/>
      <c r="LGU91" s="20"/>
      <c r="LGV91" s="20"/>
      <c r="LGW91" s="20"/>
      <c r="LGX91" s="20"/>
      <c r="LGY91" s="20"/>
      <c r="LGZ91" s="20"/>
      <c r="LHA91" s="20"/>
      <c r="LHB91" s="20"/>
      <c r="LHC91" s="20"/>
      <c r="LHD91" s="20"/>
      <c r="LHE91" s="20"/>
      <c r="LHF91" s="20"/>
      <c r="LHG91" s="20"/>
      <c r="LHH91" s="20"/>
      <c r="LHI91" s="20"/>
      <c r="LHJ91" s="20"/>
      <c r="LHK91" s="20"/>
      <c r="LHL91" s="20"/>
      <c r="LHM91" s="20"/>
      <c r="LHN91" s="20"/>
      <c r="LHO91" s="20"/>
      <c r="LHP91" s="20"/>
      <c r="LHQ91" s="20"/>
      <c r="LHR91" s="20"/>
      <c r="LHS91" s="20"/>
      <c r="LHT91" s="20"/>
      <c r="LHU91" s="20"/>
      <c r="LHV91" s="20"/>
      <c r="LHW91" s="20"/>
      <c r="LHX91" s="20"/>
      <c r="LHY91" s="20"/>
      <c r="LHZ91" s="20"/>
      <c r="LIA91" s="20"/>
      <c r="LIB91" s="20"/>
      <c r="LIC91" s="20"/>
      <c r="LID91" s="20"/>
      <c r="LIE91" s="20"/>
      <c r="LIF91" s="20"/>
      <c r="LIG91" s="20"/>
      <c r="LIH91" s="20"/>
      <c r="LII91" s="20"/>
      <c r="LIJ91" s="20"/>
      <c r="LIK91" s="20"/>
      <c r="LIL91" s="20"/>
      <c r="LIM91" s="20"/>
      <c r="LIN91" s="20"/>
      <c r="LIO91" s="20"/>
      <c r="LIP91" s="20"/>
      <c r="LIQ91" s="20"/>
      <c r="LIR91" s="20"/>
      <c r="LIS91" s="20"/>
      <c r="LIT91" s="20"/>
      <c r="LIU91" s="20"/>
      <c r="LIV91" s="20"/>
      <c r="LIW91" s="20"/>
      <c r="LIX91" s="20"/>
      <c r="LIY91" s="20"/>
      <c r="LIZ91" s="20"/>
      <c r="LJA91" s="20"/>
      <c r="LJB91" s="20"/>
      <c r="LJC91" s="20"/>
      <c r="LJD91" s="20"/>
      <c r="LJE91" s="20"/>
      <c r="LJF91" s="20"/>
      <c r="LJG91" s="20"/>
      <c r="LJH91" s="20"/>
      <c r="LJI91" s="20"/>
      <c r="LJJ91" s="20"/>
      <c r="LJK91" s="20"/>
      <c r="LJL91" s="20"/>
      <c r="LJM91" s="20"/>
      <c r="LJN91" s="20"/>
      <c r="LJO91" s="20"/>
      <c r="LJP91" s="20"/>
      <c r="LJQ91" s="20"/>
      <c r="LJR91" s="20"/>
      <c r="LJS91" s="20"/>
      <c r="LJT91" s="20"/>
      <c r="LJU91" s="20"/>
      <c r="LJV91" s="20"/>
      <c r="LJW91" s="20"/>
      <c r="LJX91" s="20"/>
      <c r="LJY91" s="20"/>
      <c r="LJZ91" s="20"/>
      <c r="LKA91" s="20"/>
      <c r="LKB91" s="20"/>
      <c r="LKC91" s="20"/>
      <c r="LKD91" s="20"/>
      <c r="LKE91" s="20"/>
      <c r="LKF91" s="20"/>
      <c r="LKG91" s="20"/>
      <c r="LKH91" s="20"/>
      <c r="LKI91" s="20"/>
      <c r="LKJ91" s="20"/>
      <c r="LKK91" s="20"/>
      <c r="LKL91" s="20"/>
      <c r="LKM91" s="20"/>
      <c r="LKN91" s="20"/>
      <c r="LKO91" s="20"/>
      <c r="LKP91" s="20"/>
      <c r="LKQ91" s="20"/>
      <c r="LKR91" s="20"/>
      <c r="LKS91" s="20"/>
      <c r="LKT91" s="20"/>
      <c r="LKU91" s="20"/>
      <c r="LKV91" s="20"/>
      <c r="LKW91" s="20"/>
      <c r="LKX91" s="20"/>
      <c r="LKY91" s="20"/>
      <c r="LKZ91" s="20"/>
      <c r="LLA91" s="20"/>
      <c r="LLB91" s="20"/>
      <c r="LLC91" s="20"/>
      <c r="LLD91" s="20"/>
      <c r="LLE91" s="20"/>
      <c r="LLF91" s="20"/>
      <c r="LLG91" s="20"/>
      <c r="LLH91" s="20"/>
      <c r="LLI91" s="20"/>
      <c r="LLJ91" s="20"/>
      <c r="LLK91" s="20"/>
      <c r="LLL91" s="20"/>
      <c r="LLM91" s="20"/>
      <c r="LLN91" s="20"/>
      <c r="LLO91" s="20"/>
      <c r="LLP91" s="20"/>
      <c r="LLQ91" s="20"/>
      <c r="LLR91" s="20"/>
      <c r="LLS91" s="20"/>
      <c r="LLT91" s="20"/>
      <c r="LLU91" s="20"/>
      <c r="LLV91" s="20"/>
      <c r="LLW91" s="20"/>
      <c r="LLX91" s="20"/>
      <c r="LLY91" s="20"/>
      <c r="LLZ91" s="20"/>
      <c r="LMA91" s="20"/>
      <c r="LMB91" s="20"/>
      <c r="LMC91" s="20"/>
      <c r="LMD91" s="20"/>
      <c r="LME91" s="20"/>
      <c r="LMF91" s="20"/>
      <c r="LMG91" s="20"/>
      <c r="LMH91" s="20"/>
      <c r="LMI91" s="20"/>
      <c r="LMJ91" s="20"/>
      <c r="LMK91" s="20"/>
      <c r="LML91" s="20"/>
      <c r="LMM91" s="20"/>
      <c r="LMN91" s="20"/>
      <c r="LMO91" s="20"/>
      <c r="LMP91" s="20"/>
      <c r="LMQ91" s="20"/>
      <c r="LMR91" s="20"/>
      <c r="LMS91" s="20"/>
      <c r="LMT91" s="20"/>
      <c r="LMU91" s="20"/>
      <c r="LMV91" s="20"/>
      <c r="LMW91" s="20"/>
      <c r="LMX91" s="20"/>
      <c r="LMY91" s="20"/>
      <c r="LMZ91" s="20"/>
      <c r="LNA91" s="20"/>
      <c r="LNB91" s="20"/>
      <c r="LNC91" s="20"/>
      <c r="LND91" s="20"/>
      <c r="LNE91" s="20"/>
      <c r="LNF91" s="20"/>
      <c r="LNG91" s="20"/>
      <c r="LNH91" s="20"/>
      <c r="LNI91" s="20"/>
      <c r="LNJ91" s="20"/>
      <c r="LNK91" s="20"/>
      <c r="LNL91" s="20"/>
      <c r="LNM91" s="20"/>
      <c r="LNN91" s="20"/>
      <c r="LNO91" s="20"/>
      <c r="LNP91" s="20"/>
      <c r="LNQ91" s="20"/>
      <c r="LNR91" s="20"/>
      <c r="LNS91" s="20"/>
      <c r="LNT91" s="20"/>
      <c r="LNU91" s="20"/>
      <c r="LNV91" s="20"/>
      <c r="LNW91" s="20"/>
      <c r="LNX91" s="20"/>
      <c r="LNY91" s="20"/>
      <c r="LNZ91" s="20"/>
      <c r="LOA91" s="20"/>
      <c r="LOB91" s="20"/>
      <c r="LOC91" s="20"/>
      <c r="LOD91" s="20"/>
      <c r="LOE91" s="20"/>
      <c r="LOF91" s="20"/>
      <c r="LOG91" s="20"/>
      <c r="LOH91" s="20"/>
      <c r="LOI91" s="20"/>
      <c r="LOJ91" s="20"/>
      <c r="LOK91" s="20"/>
      <c r="LOL91" s="20"/>
      <c r="LOM91" s="20"/>
      <c r="LON91" s="20"/>
      <c r="LOO91" s="20"/>
      <c r="LOP91" s="20"/>
      <c r="LOQ91" s="20"/>
      <c r="LOR91" s="20"/>
      <c r="LOS91" s="20"/>
      <c r="LOT91" s="20"/>
      <c r="LOU91" s="20"/>
      <c r="LOV91" s="20"/>
      <c r="LOW91" s="20"/>
      <c r="LOX91" s="20"/>
      <c r="LOY91" s="20"/>
      <c r="LOZ91" s="20"/>
      <c r="LPA91" s="20"/>
      <c r="LPB91" s="20"/>
      <c r="LPC91" s="20"/>
      <c r="LPD91" s="20"/>
      <c r="LPE91" s="20"/>
      <c r="LPF91" s="20"/>
      <c r="LPG91" s="20"/>
      <c r="LPH91" s="20"/>
      <c r="LPI91" s="20"/>
      <c r="LPJ91" s="20"/>
      <c r="LPK91" s="20"/>
      <c r="LPL91" s="20"/>
      <c r="LPM91" s="20"/>
      <c r="LPN91" s="20"/>
      <c r="LPO91" s="20"/>
      <c r="LPP91" s="20"/>
      <c r="LPQ91" s="20"/>
      <c r="LPR91" s="20"/>
      <c r="LPS91" s="20"/>
      <c r="LPT91" s="20"/>
      <c r="LPU91" s="20"/>
      <c r="LPV91" s="20"/>
      <c r="LPW91" s="20"/>
      <c r="LPX91" s="20"/>
      <c r="LPY91" s="20"/>
      <c r="LPZ91" s="20"/>
      <c r="LQA91" s="20"/>
      <c r="LQB91" s="20"/>
      <c r="LQC91" s="20"/>
      <c r="LQD91" s="20"/>
      <c r="LQE91" s="20"/>
      <c r="LQF91" s="20"/>
      <c r="LQG91" s="20"/>
      <c r="LQH91" s="20"/>
      <c r="LQI91" s="20"/>
      <c r="LQJ91" s="20"/>
      <c r="LQK91" s="20"/>
      <c r="LQL91" s="20"/>
      <c r="LQM91" s="20"/>
      <c r="LQN91" s="20"/>
      <c r="LQO91" s="20"/>
      <c r="LQP91" s="20"/>
      <c r="LQQ91" s="20"/>
      <c r="LQR91" s="20"/>
      <c r="LQS91" s="20"/>
      <c r="LQT91" s="20"/>
      <c r="LQU91" s="20"/>
      <c r="LQV91" s="20"/>
      <c r="LQW91" s="20"/>
      <c r="LQX91" s="20"/>
      <c r="LQY91" s="20"/>
      <c r="LQZ91" s="20"/>
      <c r="LRA91" s="20"/>
      <c r="LRB91" s="20"/>
      <c r="LRC91" s="20"/>
      <c r="LRD91" s="20"/>
      <c r="LRE91" s="20"/>
      <c r="LRF91" s="20"/>
      <c r="LRG91" s="20"/>
      <c r="LRH91" s="20"/>
      <c r="LRI91" s="20"/>
      <c r="LRJ91" s="20"/>
      <c r="LRK91" s="20"/>
      <c r="LRL91" s="20"/>
      <c r="LRM91" s="20"/>
      <c r="LRN91" s="20"/>
      <c r="LRO91" s="20"/>
      <c r="LRP91" s="20"/>
      <c r="LRQ91" s="20"/>
      <c r="LRR91" s="20"/>
      <c r="LRS91" s="20"/>
      <c r="LRT91" s="20"/>
      <c r="LRU91" s="20"/>
      <c r="LRV91" s="20"/>
      <c r="LRW91" s="20"/>
      <c r="LRX91" s="20"/>
      <c r="LRY91" s="20"/>
      <c r="LRZ91" s="20"/>
      <c r="LSA91" s="20"/>
      <c r="LSB91" s="20"/>
      <c r="LSC91" s="20"/>
      <c r="LSD91" s="20"/>
      <c r="LSE91" s="20"/>
      <c r="LSF91" s="20"/>
      <c r="LSG91" s="20"/>
      <c r="LSH91" s="20"/>
      <c r="LSI91" s="20"/>
      <c r="LSJ91" s="20"/>
      <c r="LSK91" s="20"/>
      <c r="LSL91" s="20"/>
      <c r="LSM91" s="20"/>
      <c r="LSN91" s="20"/>
      <c r="LSO91" s="20"/>
      <c r="LSP91" s="20"/>
      <c r="LSQ91" s="20"/>
      <c r="LSR91" s="20"/>
      <c r="LSS91" s="20"/>
      <c r="LST91" s="20"/>
      <c r="LSU91" s="20"/>
      <c r="LSV91" s="20"/>
      <c r="LSW91" s="20"/>
      <c r="LSX91" s="20"/>
      <c r="LSY91" s="20"/>
      <c r="LSZ91" s="20"/>
      <c r="LTA91" s="20"/>
      <c r="LTB91" s="20"/>
      <c r="LTC91" s="20"/>
      <c r="LTD91" s="20"/>
      <c r="LTE91" s="20"/>
      <c r="LTF91" s="20"/>
      <c r="LTG91" s="20"/>
      <c r="LTH91" s="20"/>
      <c r="LTI91" s="20"/>
      <c r="LTJ91" s="20"/>
      <c r="LTK91" s="20"/>
      <c r="LTL91" s="20"/>
      <c r="LTM91" s="20"/>
      <c r="LTN91" s="20"/>
      <c r="LTO91" s="20"/>
      <c r="LTP91" s="20"/>
      <c r="LTQ91" s="20"/>
      <c r="LTR91" s="20"/>
      <c r="LTS91" s="20"/>
      <c r="LTT91" s="20"/>
      <c r="LTU91" s="20"/>
      <c r="LTV91" s="20"/>
      <c r="LTW91" s="20"/>
      <c r="LTX91" s="20"/>
      <c r="LTY91" s="20"/>
      <c r="LTZ91" s="20"/>
      <c r="LUA91" s="20"/>
      <c r="LUB91" s="20"/>
      <c r="LUC91" s="20"/>
      <c r="LUD91" s="20"/>
      <c r="LUE91" s="20"/>
      <c r="LUF91" s="20"/>
      <c r="LUG91" s="20"/>
      <c r="LUH91" s="20"/>
      <c r="LUI91" s="20"/>
      <c r="LUJ91" s="20"/>
      <c r="LUK91" s="20"/>
      <c r="LUL91" s="20"/>
      <c r="LUM91" s="20"/>
      <c r="LUN91" s="20"/>
      <c r="LUO91" s="20"/>
      <c r="LUP91" s="20"/>
      <c r="LUQ91" s="20"/>
      <c r="LUR91" s="20"/>
      <c r="LUS91" s="20"/>
      <c r="LUT91" s="20"/>
      <c r="LUU91" s="20"/>
      <c r="LUV91" s="20"/>
      <c r="LUW91" s="20"/>
      <c r="LUX91" s="20"/>
      <c r="LUY91" s="20"/>
      <c r="LUZ91" s="20"/>
      <c r="LVA91" s="20"/>
      <c r="LVB91" s="20"/>
      <c r="LVC91" s="20"/>
      <c r="LVD91" s="20"/>
      <c r="LVE91" s="20"/>
      <c r="LVF91" s="20"/>
      <c r="LVG91" s="20"/>
      <c r="LVH91" s="20"/>
      <c r="LVI91" s="20"/>
      <c r="LVJ91" s="20"/>
      <c r="LVK91" s="20"/>
      <c r="LVL91" s="20"/>
      <c r="LVM91" s="20"/>
      <c r="LVN91" s="20"/>
      <c r="LVO91" s="20"/>
      <c r="LVP91" s="20"/>
      <c r="LVQ91" s="20"/>
      <c r="LVR91" s="20"/>
      <c r="LVS91" s="20"/>
      <c r="LVT91" s="20"/>
      <c r="LVU91" s="20"/>
      <c r="LVV91" s="20"/>
      <c r="LVW91" s="20"/>
      <c r="LVX91" s="20"/>
      <c r="LVY91" s="20"/>
      <c r="LVZ91" s="20"/>
      <c r="LWA91" s="20"/>
      <c r="LWB91" s="20"/>
      <c r="LWC91" s="20"/>
      <c r="LWD91" s="20"/>
      <c r="LWE91" s="20"/>
      <c r="LWF91" s="20"/>
      <c r="LWG91" s="20"/>
      <c r="LWH91" s="20"/>
      <c r="LWI91" s="20"/>
      <c r="LWJ91" s="20"/>
      <c r="LWK91" s="20"/>
      <c r="LWL91" s="20"/>
      <c r="LWM91" s="20"/>
      <c r="LWN91" s="20"/>
      <c r="LWO91" s="20"/>
      <c r="LWP91" s="20"/>
      <c r="LWQ91" s="20"/>
      <c r="LWR91" s="20"/>
      <c r="LWS91" s="20"/>
      <c r="LWT91" s="20"/>
      <c r="LWU91" s="20"/>
      <c r="LWV91" s="20"/>
      <c r="LWW91" s="20"/>
      <c r="LWX91" s="20"/>
      <c r="LWY91" s="20"/>
      <c r="LWZ91" s="20"/>
      <c r="LXA91" s="20"/>
      <c r="LXB91" s="20"/>
      <c r="LXC91" s="20"/>
      <c r="LXD91" s="20"/>
      <c r="LXE91" s="20"/>
      <c r="LXF91" s="20"/>
      <c r="LXG91" s="20"/>
      <c r="LXH91" s="20"/>
      <c r="LXI91" s="20"/>
      <c r="LXJ91" s="20"/>
      <c r="LXK91" s="20"/>
      <c r="LXL91" s="20"/>
      <c r="LXM91" s="20"/>
      <c r="LXN91" s="20"/>
      <c r="LXO91" s="20"/>
      <c r="LXP91" s="20"/>
      <c r="LXQ91" s="20"/>
      <c r="LXR91" s="20"/>
      <c r="LXS91" s="20"/>
      <c r="LXT91" s="20"/>
      <c r="LXU91" s="20"/>
      <c r="LXV91" s="20"/>
      <c r="LXW91" s="20"/>
      <c r="LXX91" s="20"/>
      <c r="LXY91" s="20"/>
      <c r="LXZ91" s="20"/>
      <c r="LYA91" s="20"/>
      <c r="LYB91" s="20"/>
      <c r="LYC91" s="20"/>
      <c r="LYD91" s="20"/>
      <c r="LYE91" s="20"/>
      <c r="LYF91" s="20"/>
      <c r="LYG91" s="20"/>
      <c r="LYH91" s="20"/>
      <c r="LYI91" s="20"/>
      <c r="LYJ91" s="20"/>
      <c r="LYK91" s="20"/>
      <c r="LYL91" s="20"/>
      <c r="LYM91" s="20"/>
      <c r="LYN91" s="20"/>
      <c r="LYO91" s="20"/>
      <c r="LYP91" s="20"/>
      <c r="LYQ91" s="20"/>
      <c r="LYR91" s="20"/>
      <c r="LYS91" s="20"/>
      <c r="LYT91" s="20"/>
      <c r="LYU91" s="20"/>
      <c r="LYV91" s="20"/>
      <c r="LYW91" s="20"/>
      <c r="LYX91" s="20"/>
      <c r="LYY91" s="20"/>
      <c r="LYZ91" s="20"/>
      <c r="LZA91" s="20"/>
      <c r="LZB91" s="20"/>
      <c r="LZC91" s="20"/>
      <c r="LZD91" s="20"/>
      <c r="LZE91" s="20"/>
      <c r="LZF91" s="20"/>
      <c r="LZG91" s="20"/>
      <c r="LZH91" s="20"/>
      <c r="LZI91" s="20"/>
      <c r="LZJ91" s="20"/>
      <c r="LZK91" s="20"/>
      <c r="LZL91" s="20"/>
      <c r="LZM91" s="20"/>
      <c r="LZN91" s="20"/>
      <c r="LZO91" s="20"/>
      <c r="LZP91" s="20"/>
      <c r="LZQ91" s="20"/>
      <c r="LZR91" s="20"/>
      <c r="LZS91" s="20"/>
      <c r="LZT91" s="20"/>
      <c r="LZU91" s="20"/>
      <c r="LZV91" s="20"/>
      <c r="LZW91" s="20"/>
      <c r="LZX91" s="20"/>
      <c r="LZY91" s="20"/>
      <c r="LZZ91" s="20"/>
      <c r="MAA91" s="20"/>
      <c r="MAB91" s="20"/>
      <c r="MAC91" s="20"/>
      <c r="MAD91" s="20"/>
      <c r="MAE91" s="20"/>
      <c r="MAF91" s="20"/>
      <c r="MAG91" s="20"/>
      <c r="MAH91" s="20"/>
      <c r="MAI91" s="20"/>
      <c r="MAJ91" s="20"/>
      <c r="MAK91" s="20"/>
      <c r="MAL91" s="20"/>
      <c r="MAM91" s="20"/>
      <c r="MAN91" s="20"/>
      <c r="MAO91" s="20"/>
      <c r="MAP91" s="20"/>
      <c r="MAQ91" s="20"/>
      <c r="MAR91" s="20"/>
      <c r="MAS91" s="20"/>
      <c r="MAT91" s="20"/>
      <c r="MAU91" s="20"/>
      <c r="MAV91" s="20"/>
      <c r="MAW91" s="20"/>
      <c r="MAX91" s="20"/>
      <c r="MAY91" s="20"/>
      <c r="MAZ91" s="20"/>
      <c r="MBA91" s="20"/>
      <c r="MBB91" s="20"/>
      <c r="MBC91" s="20"/>
      <c r="MBD91" s="20"/>
      <c r="MBE91" s="20"/>
      <c r="MBF91" s="20"/>
      <c r="MBG91" s="20"/>
      <c r="MBH91" s="20"/>
      <c r="MBI91" s="20"/>
      <c r="MBJ91" s="20"/>
      <c r="MBK91" s="20"/>
      <c r="MBL91" s="20"/>
      <c r="MBM91" s="20"/>
      <c r="MBN91" s="20"/>
      <c r="MBO91" s="20"/>
      <c r="MBP91" s="20"/>
      <c r="MBQ91" s="20"/>
      <c r="MBR91" s="20"/>
      <c r="MBS91" s="20"/>
      <c r="MBT91" s="20"/>
      <c r="MBU91" s="20"/>
      <c r="MBV91" s="20"/>
      <c r="MBW91" s="20"/>
      <c r="MBX91" s="20"/>
      <c r="MBY91" s="20"/>
      <c r="MBZ91" s="20"/>
      <c r="MCA91" s="20"/>
      <c r="MCB91" s="20"/>
      <c r="MCC91" s="20"/>
      <c r="MCD91" s="20"/>
      <c r="MCE91" s="20"/>
      <c r="MCF91" s="20"/>
      <c r="MCG91" s="20"/>
      <c r="MCH91" s="20"/>
      <c r="MCI91" s="20"/>
      <c r="MCJ91" s="20"/>
      <c r="MCK91" s="20"/>
      <c r="MCL91" s="20"/>
      <c r="MCM91" s="20"/>
      <c r="MCN91" s="20"/>
      <c r="MCO91" s="20"/>
      <c r="MCP91" s="20"/>
      <c r="MCQ91" s="20"/>
      <c r="MCR91" s="20"/>
      <c r="MCS91" s="20"/>
      <c r="MCT91" s="20"/>
      <c r="MCU91" s="20"/>
      <c r="MCV91" s="20"/>
      <c r="MCW91" s="20"/>
      <c r="MCX91" s="20"/>
      <c r="MCY91" s="20"/>
      <c r="MCZ91" s="20"/>
      <c r="MDA91" s="20"/>
      <c r="MDB91" s="20"/>
      <c r="MDC91" s="20"/>
      <c r="MDD91" s="20"/>
      <c r="MDE91" s="20"/>
      <c r="MDF91" s="20"/>
      <c r="MDG91" s="20"/>
      <c r="MDH91" s="20"/>
      <c r="MDI91" s="20"/>
      <c r="MDJ91" s="20"/>
      <c r="MDK91" s="20"/>
      <c r="MDL91" s="20"/>
      <c r="MDM91" s="20"/>
      <c r="MDN91" s="20"/>
      <c r="MDO91" s="20"/>
      <c r="MDP91" s="20"/>
      <c r="MDQ91" s="20"/>
      <c r="MDR91" s="20"/>
      <c r="MDS91" s="20"/>
      <c r="MDT91" s="20"/>
      <c r="MDU91" s="20"/>
      <c r="MDV91" s="20"/>
      <c r="MDW91" s="20"/>
      <c r="MDX91" s="20"/>
      <c r="MDY91" s="20"/>
      <c r="MDZ91" s="20"/>
      <c r="MEA91" s="20"/>
      <c r="MEB91" s="20"/>
      <c r="MEC91" s="20"/>
      <c r="MED91" s="20"/>
      <c r="MEE91" s="20"/>
      <c r="MEF91" s="20"/>
      <c r="MEG91" s="20"/>
      <c r="MEH91" s="20"/>
      <c r="MEI91" s="20"/>
      <c r="MEJ91" s="20"/>
      <c r="MEK91" s="20"/>
      <c r="MEL91" s="20"/>
      <c r="MEM91" s="20"/>
      <c r="MEN91" s="20"/>
      <c r="MEO91" s="20"/>
      <c r="MEP91" s="20"/>
      <c r="MEQ91" s="20"/>
      <c r="MER91" s="20"/>
      <c r="MES91" s="20"/>
      <c r="MET91" s="20"/>
      <c r="MEU91" s="20"/>
      <c r="MEV91" s="20"/>
      <c r="MEW91" s="20"/>
      <c r="MEX91" s="20"/>
      <c r="MEY91" s="20"/>
      <c r="MEZ91" s="20"/>
      <c r="MFA91" s="20"/>
      <c r="MFB91" s="20"/>
      <c r="MFC91" s="20"/>
      <c r="MFD91" s="20"/>
      <c r="MFE91" s="20"/>
      <c r="MFF91" s="20"/>
      <c r="MFG91" s="20"/>
      <c r="MFH91" s="20"/>
      <c r="MFI91" s="20"/>
      <c r="MFJ91" s="20"/>
      <c r="MFK91" s="20"/>
      <c r="MFL91" s="20"/>
      <c r="MFM91" s="20"/>
      <c r="MFN91" s="20"/>
      <c r="MFO91" s="20"/>
      <c r="MFP91" s="20"/>
      <c r="MFQ91" s="20"/>
      <c r="MFR91" s="20"/>
      <c r="MFS91" s="20"/>
      <c r="MFT91" s="20"/>
      <c r="MFU91" s="20"/>
      <c r="MFV91" s="20"/>
      <c r="MFW91" s="20"/>
      <c r="MFX91" s="20"/>
      <c r="MFY91" s="20"/>
      <c r="MFZ91" s="20"/>
      <c r="MGA91" s="20"/>
      <c r="MGB91" s="20"/>
      <c r="MGC91" s="20"/>
      <c r="MGD91" s="20"/>
      <c r="MGE91" s="20"/>
      <c r="MGF91" s="20"/>
      <c r="MGG91" s="20"/>
      <c r="MGH91" s="20"/>
      <c r="MGI91" s="20"/>
      <c r="MGJ91" s="20"/>
      <c r="MGK91" s="20"/>
      <c r="MGL91" s="20"/>
      <c r="MGM91" s="20"/>
      <c r="MGN91" s="20"/>
      <c r="MGO91" s="20"/>
      <c r="MGP91" s="20"/>
      <c r="MGQ91" s="20"/>
      <c r="MGR91" s="20"/>
      <c r="MGS91" s="20"/>
      <c r="MGT91" s="20"/>
      <c r="MGU91" s="20"/>
      <c r="MGV91" s="20"/>
      <c r="MGW91" s="20"/>
      <c r="MGX91" s="20"/>
      <c r="MGY91" s="20"/>
      <c r="MGZ91" s="20"/>
      <c r="MHA91" s="20"/>
      <c r="MHB91" s="20"/>
      <c r="MHC91" s="20"/>
      <c r="MHD91" s="20"/>
      <c r="MHE91" s="20"/>
      <c r="MHF91" s="20"/>
      <c r="MHG91" s="20"/>
      <c r="MHH91" s="20"/>
      <c r="MHI91" s="20"/>
      <c r="MHJ91" s="20"/>
      <c r="MHK91" s="20"/>
      <c r="MHL91" s="20"/>
      <c r="MHM91" s="20"/>
      <c r="MHN91" s="20"/>
      <c r="MHO91" s="20"/>
      <c r="MHP91" s="20"/>
      <c r="MHQ91" s="20"/>
      <c r="MHR91" s="20"/>
      <c r="MHS91" s="20"/>
      <c r="MHT91" s="20"/>
      <c r="MHU91" s="20"/>
      <c r="MHV91" s="20"/>
      <c r="MHW91" s="20"/>
      <c r="MHX91" s="20"/>
      <c r="MHY91" s="20"/>
      <c r="MHZ91" s="20"/>
      <c r="MIA91" s="20"/>
      <c r="MIB91" s="20"/>
      <c r="MIC91" s="20"/>
      <c r="MID91" s="20"/>
      <c r="MIE91" s="20"/>
      <c r="MIF91" s="20"/>
      <c r="MIG91" s="20"/>
      <c r="MIH91" s="20"/>
      <c r="MII91" s="20"/>
      <c r="MIJ91" s="20"/>
      <c r="MIK91" s="20"/>
      <c r="MIL91" s="20"/>
      <c r="MIM91" s="20"/>
      <c r="MIN91" s="20"/>
      <c r="MIO91" s="20"/>
      <c r="MIP91" s="20"/>
      <c r="MIQ91" s="20"/>
      <c r="MIR91" s="20"/>
      <c r="MIS91" s="20"/>
      <c r="MIT91" s="20"/>
      <c r="MIU91" s="20"/>
      <c r="MIV91" s="20"/>
      <c r="MIW91" s="20"/>
      <c r="MIX91" s="20"/>
      <c r="MIY91" s="20"/>
      <c r="MIZ91" s="20"/>
      <c r="MJA91" s="20"/>
      <c r="MJB91" s="20"/>
      <c r="MJC91" s="20"/>
      <c r="MJD91" s="20"/>
      <c r="MJE91" s="20"/>
      <c r="MJF91" s="20"/>
      <c r="MJG91" s="20"/>
      <c r="MJH91" s="20"/>
      <c r="MJI91" s="20"/>
      <c r="MJJ91" s="20"/>
      <c r="MJK91" s="20"/>
      <c r="MJL91" s="20"/>
      <c r="MJM91" s="20"/>
      <c r="MJN91" s="20"/>
      <c r="MJO91" s="20"/>
      <c r="MJP91" s="20"/>
      <c r="MJQ91" s="20"/>
      <c r="MJR91" s="20"/>
      <c r="MJS91" s="20"/>
      <c r="MJT91" s="20"/>
      <c r="MJU91" s="20"/>
      <c r="MJV91" s="20"/>
      <c r="MJW91" s="20"/>
      <c r="MJX91" s="20"/>
      <c r="MJY91" s="20"/>
      <c r="MJZ91" s="20"/>
      <c r="MKA91" s="20"/>
      <c r="MKB91" s="20"/>
      <c r="MKC91" s="20"/>
      <c r="MKD91" s="20"/>
      <c r="MKE91" s="20"/>
      <c r="MKF91" s="20"/>
      <c r="MKG91" s="20"/>
      <c r="MKH91" s="20"/>
      <c r="MKI91" s="20"/>
      <c r="MKJ91" s="20"/>
      <c r="MKK91" s="20"/>
      <c r="MKL91" s="20"/>
      <c r="MKM91" s="20"/>
      <c r="MKN91" s="20"/>
      <c r="MKO91" s="20"/>
      <c r="MKP91" s="20"/>
      <c r="MKQ91" s="20"/>
      <c r="MKR91" s="20"/>
      <c r="MKS91" s="20"/>
      <c r="MKT91" s="20"/>
      <c r="MKU91" s="20"/>
      <c r="MKV91" s="20"/>
      <c r="MKW91" s="20"/>
      <c r="MKX91" s="20"/>
      <c r="MKY91" s="20"/>
      <c r="MKZ91" s="20"/>
      <c r="MLA91" s="20"/>
      <c r="MLB91" s="20"/>
      <c r="MLC91" s="20"/>
      <c r="MLD91" s="20"/>
      <c r="MLE91" s="20"/>
      <c r="MLF91" s="20"/>
      <c r="MLG91" s="20"/>
      <c r="MLH91" s="20"/>
      <c r="MLI91" s="20"/>
      <c r="MLJ91" s="20"/>
      <c r="MLK91" s="20"/>
      <c r="MLL91" s="20"/>
      <c r="MLM91" s="20"/>
      <c r="MLN91" s="20"/>
      <c r="MLO91" s="20"/>
      <c r="MLP91" s="20"/>
      <c r="MLQ91" s="20"/>
      <c r="MLR91" s="20"/>
      <c r="MLS91" s="20"/>
      <c r="MLT91" s="20"/>
      <c r="MLU91" s="20"/>
      <c r="MLV91" s="20"/>
      <c r="MLW91" s="20"/>
      <c r="MLX91" s="20"/>
      <c r="MLY91" s="20"/>
      <c r="MLZ91" s="20"/>
      <c r="MMA91" s="20"/>
      <c r="MMB91" s="20"/>
      <c r="MMC91" s="20"/>
      <c r="MMD91" s="20"/>
      <c r="MME91" s="20"/>
      <c r="MMF91" s="20"/>
      <c r="MMG91" s="20"/>
      <c r="MMH91" s="20"/>
      <c r="MMI91" s="20"/>
      <c r="MMJ91" s="20"/>
      <c r="MMK91" s="20"/>
      <c r="MML91" s="20"/>
      <c r="MMM91" s="20"/>
      <c r="MMN91" s="20"/>
      <c r="MMO91" s="20"/>
      <c r="MMP91" s="20"/>
      <c r="MMQ91" s="20"/>
      <c r="MMR91" s="20"/>
      <c r="MMS91" s="20"/>
      <c r="MMT91" s="20"/>
      <c r="MMU91" s="20"/>
      <c r="MMV91" s="20"/>
      <c r="MMW91" s="20"/>
      <c r="MMX91" s="20"/>
      <c r="MMY91" s="20"/>
      <c r="MMZ91" s="20"/>
      <c r="MNA91" s="20"/>
      <c r="MNB91" s="20"/>
      <c r="MNC91" s="20"/>
      <c r="MND91" s="20"/>
      <c r="MNE91" s="20"/>
      <c r="MNF91" s="20"/>
      <c r="MNG91" s="20"/>
      <c r="MNH91" s="20"/>
      <c r="MNI91" s="20"/>
      <c r="MNJ91" s="20"/>
      <c r="MNK91" s="20"/>
      <c r="MNL91" s="20"/>
      <c r="MNM91" s="20"/>
      <c r="MNN91" s="20"/>
      <c r="MNO91" s="20"/>
      <c r="MNP91" s="20"/>
      <c r="MNQ91" s="20"/>
      <c r="MNR91" s="20"/>
      <c r="MNS91" s="20"/>
      <c r="MNT91" s="20"/>
      <c r="MNU91" s="20"/>
      <c r="MNV91" s="20"/>
      <c r="MNW91" s="20"/>
      <c r="MNX91" s="20"/>
      <c r="MNY91" s="20"/>
      <c r="MNZ91" s="20"/>
      <c r="MOA91" s="20"/>
      <c r="MOB91" s="20"/>
      <c r="MOC91" s="20"/>
      <c r="MOD91" s="20"/>
      <c r="MOE91" s="20"/>
      <c r="MOF91" s="20"/>
      <c r="MOG91" s="20"/>
      <c r="MOH91" s="20"/>
      <c r="MOI91" s="20"/>
      <c r="MOJ91" s="20"/>
      <c r="MOK91" s="20"/>
      <c r="MOL91" s="20"/>
      <c r="MOM91" s="20"/>
      <c r="MON91" s="20"/>
      <c r="MOO91" s="20"/>
      <c r="MOP91" s="20"/>
      <c r="MOQ91" s="20"/>
      <c r="MOR91" s="20"/>
      <c r="MOS91" s="20"/>
      <c r="MOT91" s="20"/>
      <c r="MOU91" s="20"/>
      <c r="MOV91" s="20"/>
      <c r="MOW91" s="20"/>
      <c r="MOX91" s="20"/>
      <c r="MOY91" s="20"/>
      <c r="MOZ91" s="20"/>
      <c r="MPA91" s="20"/>
      <c r="MPB91" s="20"/>
      <c r="MPC91" s="20"/>
      <c r="MPD91" s="20"/>
      <c r="MPE91" s="20"/>
      <c r="MPF91" s="20"/>
      <c r="MPG91" s="20"/>
      <c r="MPH91" s="20"/>
      <c r="MPI91" s="20"/>
      <c r="MPJ91" s="20"/>
      <c r="MPK91" s="20"/>
      <c r="MPL91" s="20"/>
      <c r="MPM91" s="20"/>
      <c r="MPN91" s="20"/>
      <c r="MPO91" s="20"/>
      <c r="MPP91" s="20"/>
      <c r="MPQ91" s="20"/>
      <c r="MPR91" s="20"/>
      <c r="MPS91" s="20"/>
      <c r="MPT91" s="20"/>
      <c r="MPU91" s="20"/>
      <c r="MPV91" s="20"/>
      <c r="MPW91" s="20"/>
      <c r="MPX91" s="20"/>
      <c r="MPY91" s="20"/>
      <c r="MPZ91" s="20"/>
      <c r="MQA91" s="20"/>
      <c r="MQB91" s="20"/>
      <c r="MQC91" s="20"/>
      <c r="MQD91" s="20"/>
      <c r="MQE91" s="20"/>
      <c r="MQF91" s="20"/>
      <c r="MQG91" s="20"/>
      <c r="MQH91" s="20"/>
      <c r="MQI91" s="20"/>
      <c r="MQJ91" s="20"/>
      <c r="MQK91" s="20"/>
      <c r="MQL91" s="20"/>
      <c r="MQM91" s="20"/>
      <c r="MQN91" s="20"/>
      <c r="MQO91" s="20"/>
      <c r="MQP91" s="20"/>
      <c r="MQQ91" s="20"/>
      <c r="MQR91" s="20"/>
      <c r="MQS91" s="20"/>
      <c r="MQT91" s="20"/>
      <c r="MQU91" s="20"/>
      <c r="MQV91" s="20"/>
      <c r="MQW91" s="20"/>
      <c r="MQX91" s="20"/>
      <c r="MQY91" s="20"/>
      <c r="MQZ91" s="20"/>
      <c r="MRA91" s="20"/>
      <c r="MRB91" s="20"/>
      <c r="MRC91" s="20"/>
      <c r="MRD91" s="20"/>
      <c r="MRE91" s="20"/>
      <c r="MRF91" s="20"/>
      <c r="MRG91" s="20"/>
      <c r="MRH91" s="20"/>
      <c r="MRI91" s="20"/>
      <c r="MRJ91" s="20"/>
      <c r="MRK91" s="20"/>
      <c r="MRL91" s="20"/>
      <c r="MRM91" s="20"/>
      <c r="MRN91" s="20"/>
      <c r="MRO91" s="20"/>
      <c r="MRP91" s="20"/>
      <c r="MRQ91" s="20"/>
      <c r="MRR91" s="20"/>
      <c r="MRS91" s="20"/>
      <c r="MRT91" s="20"/>
      <c r="MRU91" s="20"/>
      <c r="MRV91" s="20"/>
      <c r="MRW91" s="20"/>
      <c r="MRX91" s="20"/>
      <c r="MRY91" s="20"/>
      <c r="MRZ91" s="20"/>
      <c r="MSA91" s="20"/>
      <c r="MSB91" s="20"/>
      <c r="MSC91" s="20"/>
      <c r="MSD91" s="20"/>
      <c r="MSE91" s="20"/>
      <c r="MSF91" s="20"/>
      <c r="MSG91" s="20"/>
      <c r="MSH91" s="20"/>
      <c r="MSI91" s="20"/>
      <c r="MSJ91" s="20"/>
      <c r="MSK91" s="20"/>
      <c r="MSL91" s="20"/>
      <c r="MSM91" s="20"/>
      <c r="MSN91" s="20"/>
      <c r="MSO91" s="20"/>
      <c r="MSP91" s="20"/>
      <c r="MSQ91" s="20"/>
      <c r="MSR91" s="20"/>
      <c r="MSS91" s="20"/>
      <c r="MST91" s="20"/>
      <c r="MSU91" s="20"/>
      <c r="MSV91" s="20"/>
      <c r="MSW91" s="20"/>
      <c r="MSX91" s="20"/>
      <c r="MSY91" s="20"/>
      <c r="MSZ91" s="20"/>
      <c r="MTA91" s="20"/>
      <c r="MTB91" s="20"/>
      <c r="MTC91" s="20"/>
      <c r="MTD91" s="20"/>
      <c r="MTE91" s="20"/>
      <c r="MTF91" s="20"/>
      <c r="MTG91" s="20"/>
      <c r="MTH91" s="20"/>
      <c r="MTI91" s="20"/>
      <c r="MTJ91" s="20"/>
      <c r="MTK91" s="20"/>
      <c r="MTL91" s="20"/>
      <c r="MTM91" s="20"/>
      <c r="MTN91" s="20"/>
      <c r="MTO91" s="20"/>
      <c r="MTP91" s="20"/>
      <c r="MTQ91" s="20"/>
      <c r="MTR91" s="20"/>
      <c r="MTS91" s="20"/>
      <c r="MTT91" s="20"/>
      <c r="MTU91" s="20"/>
      <c r="MTV91" s="20"/>
      <c r="MTW91" s="20"/>
      <c r="MTX91" s="20"/>
      <c r="MTY91" s="20"/>
      <c r="MTZ91" s="20"/>
      <c r="MUA91" s="20"/>
      <c r="MUB91" s="20"/>
      <c r="MUC91" s="20"/>
      <c r="MUD91" s="20"/>
      <c r="MUE91" s="20"/>
      <c r="MUF91" s="20"/>
      <c r="MUG91" s="20"/>
      <c r="MUH91" s="20"/>
      <c r="MUI91" s="20"/>
      <c r="MUJ91" s="20"/>
      <c r="MUK91" s="20"/>
      <c r="MUL91" s="20"/>
      <c r="MUM91" s="20"/>
      <c r="MUN91" s="20"/>
      <c r="MUO91" s="20"/>
      <c r="MUP91" s="20"/>
      <c r="MUQ91" s="20"/>
      <c r="MUR91" s="20"/>
      <c r="MUS91" s="20"/>
      <c r="MUT91" s="20"/>
      <c r="MUU91" s="20"/>
      <c r="MUV91" s="20"/>
      <c r="MUW91" s="20"/>
      <c r="MUX91" s="20"/>
      <c r="MUY91" s="20"/>
      <c r="MUZ91" s="20"/>
      <c r="MVA91" s="20"/>
      <c r="MVB91" s="20"/>
      <c r="MVC91" s="20"/>
      <c r="MVD91" s="20"/>
      <c r="MVE91" s="20"/>
      <c r="MVF91" s="20"/>
      <c r="MVG91" s="20"/>
      <c r="MVH91" s="20"/>
      <c r="MVI91" s="20"/>
      <c r="MVJ91" s="20"/>
      <c r="MVK91" s="20"/>
      <c r="MVL91" s="20"/>
      <c r="MVM91" s="20"/>
      <c r="MVN91" s="20"/>
      <c r="MVO91" s="20"/>
      <c r="MVP91" s="20"/>
      <c r="MVQ91" s="20"/>
      <c r="MVR91" s="20"/>
      <c r="MVS91" s="20"/>
      <c r="MVT91" s="20"/>
      <c r="MVU91" s="20"/>
      <c r="MVV91" s="20"/>
      <c r="MVW91" s="20"/>
      <c r="MVX91" s="20"/>
      <c r="MVY91" s="20"/>
      <c r="MVZ91" s="20"/>
      <c r="MWA91" s="20"/>
      <c r="MWB91" s="20"/>
      <c r="MWC91" s="20"/>
      <c r="MWD91" s="20"/>
      <c r="MWE91" s="20"/>
      <c r="MWF91" s="20"/>
      <c r="MWG91" s="20"/>
      <c r="MWH91" s="20"/>
      <c r="MWI91" s="20"/>
      <c r="MWJ91" s="20"/>
      <c r="MWK91" s="20"/>
      <c r="MWL91" s="20"/>
      <c r="MWM91" s="20"/>
      <c r="MWN91" s="20"/>
      <c r="MWO91" s="20"/>
      <c r="MWP91" s="20"/>
      <c r="MWQ91" s="20"/>
      <c r="MWR91" s="20"/>
      <c r="MWS91" s="20"/>
      <c r="MWT91" s="20"/>
      <c r="MWU91" s="20"/>
      <c r="MWV91" s="20"/>
      <c r="MWW91" s="20"/>
      <c r="MWX91" s="20"/>
      <c r="MWY91" s="20"/>
      <c r="MWZ91" s="20"/>
      <c r="MXA91" s="20"/>
      <c r="MXB91" s="20"/>
      <c r="MXC91" s="20"/>
      <c r="MXD91" s="20"/>
      <c r="MXE91" s="20"/>
      <c r="MXF91" s="20"/>
      <c r="MXG91" s="20"/>
      <c r="MXH91" s="20"/>
      <c r="MXI91" s="20"/>
      <c r="MXJ91" s="20"/>
      <c r="MXK91" s="20"/>
      <c r="MXL91" s="20"/>
      <c r="MXM91" s="20"/>
      <c r="MXN91" s="20"/>
      <c r="MXO91" s="20"/>
      <c r="MXP91" s="20"/>
      <c r="MXQ91" s="20"/>
      <c r="MXR91" s="20"/>
      <c r="MXS91" s="20"/>
      <c r="MXT91" s="20"/>
      <c r="MXU91" s="20"/>
      <c r="MXV91" s="20"/>
      <c r="MXW91" s="20"/>
      <c r="MXX91" s="20"/>
      <c r="MXY91" s="20"/>
      <c r="MXZ91" s="20"/>
      <c r="MYA91" s="20"/>
      <c r="MYB91" s="20"/>
      <c r="MYC91" s="20"/>
      <c r="MYD91" s="20"/>
      <c r="MYE91" s="20"/>
      <c r="MYF91" s="20"/>
      <c r="MYG91" s="20"/>
      <c r="MYH91" s="20"/>
      <c r="MYI91" s="20"/>
      <c r="MYJ91" s="20"/>
      <c r="MYK91" s="20"/>
      <c r="MYL91" s="20"/>
      <c r="MYM91" s="20"/>
      <c r="MYN91" s="20"/>
      <c r="MYO91" s="20"/>
      <c r="MYP91" s="20"/>
      <c r="MYQ91" s="20"/>
      <c r="MYR91" s="20"/>
      <c r="MYS91" s="20"/>
      <c r="MYT91" s="20"/>
      <c r="MYU91" s="20"/>
      <c r="MYV91" s="20"/>
      <c r="MYW91" s="20"/>
      <c r="MYX91" s="20"/>
      <c r="MYY91" s="20"/>
      <c r="MYZ91" s="20"/>
      <c r="MZA91" s="20"/>
      <c r="MZB91" s="20"/>
      <c r="MZC91" s="20"/>
      <c r="MZD91" s="20"/>
      <c r="MZE91" s="20"/>
      <c r="MZF91" s="20"/>
      <c r="MZG91" s="20"/>
      <c r="MZH91" s="20"/>
      <c r="MZI91" s="20"/>
      <c r="MZJ91" s="20"/>
      <c r="MZK91" s="20"/>
      <c r="MZL91" s="20"/>
      <c r="MZM91" s="20"/>
      <c r="MZN91" s="20"/>
      <c r="MZO91" s="20"/>
      <c r="MZP91" s="20"/>
      <c r="MZQ91" s="20"/>
      <c r="MZR91" s="20"/>
      <c r="MZS91" s="20"/>
      <c r="MZT91" s="20"/>
      <c r="MZU91" s="20"/>
      <c r="MZV91" s="20"/>
      <c r="MZW91" s="20"/>
      <c r="MZX91" s="20"/>
      <c r="MZY91" s="20"/>
      <c r="MZZ91" s="20"/>
      <c r="NAA91" s="20"/>
      <c r="NAB91" s="20"/>
      <c r="NAC91" s="20"/>
      <c r="NAD91" s="20"/>
      <c r="NAE91" s="20"/>
      <c r="NAF91" s="20"/>
      <c r="NAG91" s="20"/>
      <c r="NAH91" s="20"/>
      <c r="NAI91" s="20"/>
      <c r="NAJ91" s="20"/>
      <c r="NAK91" s="20"/>
      <c r="NAL91" s="20"/>
      <c r="NAM91" s="20"/>
      <c r="NAN91" s="20"/>
      <c r="NAO91" s="20"/>
      <c r="NAP91" s="20"/>
      <c r="NAQ91" s="20"/>
      <c r="NAR91" s="20"/>
      <c r="NAS91" s="20"/>
      <c r="NAT91" s="20"/>
      <c r="NAU91" s="20"/>
      <c r="NAV91" s="20"/>
      <c r="NAW91" s="20"/>
      <c r="NAX91" s="20"/>
      <c r="NAY91" s="20"/>
      <c r="NAZ91" s="20"/>
      <c r="NBA91" s="20"/>
      <c r="NBB91" s="20"/>
      <c r="NBC91" s="20"/>
      <c r="NBD91" s="20"/>
      <c r="NBE91" s="20"/>
      <c r="NBF91" s="20"/>
      <c r="NBG91" s="20"/>
      <c r="NBH91" s="20"/>
      <c r="NBI91" s="20"/>
      <c r="NBJ91" s="20"/>
      <c r="NBK91" s="20"/>
      <c r="NBL91" s="20"/>
      <c r="NBM91" s="20"/>
      <c r="NBN91" s="20"/>
      <c r="NBO91" s="20"/>
      <c r="NBP91" s="20"/>
      <c r="NBQ91" s="20"/>
      <c r="NBR91" s="20"/>
      <c r="NBS91" s="20"/>
      <c r="NBT91" s="20"/>
      <c r="NBU91" s="20"/>
      <c r="NBV91" s="20"/>
      <c r="NBW91" s="20"/>
      <c r="NBX91" s="20"/>
      <c r="NBY91" s="20"/>
      <c r="NBZ91" s="20"/>
      <c r="NCA91" s="20"/>
      <c r="NCB91" s="20"/>
      <c r="NCC91" s="20"/>
      <c r="NCD91" s="20"/>
      <c r="NCE91" s="20"/>
      <c r="NCF91" s="20"/>
      <c r="NCG91" s="20"/>
      <c r="NCH91" s="20"/>
      <c r="NCI91" s="20"/>
      <c r="NCJ91" s="20"/>
      <c r="NCK91" s="20"/>
      <c r="NCL91" s="20"/>
      <c r="NCM91" s="20"/>
      <c r="NCN91" s="20"/>
      <c r="NCO91" s="20"/>
      <c r="NCP91" s="20"/>
      <c r="NCQ91" s="20"/>
      <c r="NCR91" s="20"/>
      <c r="NCS91" s="20"/>
      <c r="NCT91" s="20"/>
      <c r="NCU91" s="20"/>
      <c r="NCV91" s="20"/>
      <c r="NCW91" s="20"/>
      <c r="NCX91" s="20"/>
      <c r="NCY91" s="20"/>
      <c r="NCZ91" s="20"/>
      <c r="NDA91" s="20"/>
      <c r="NDB91" s="20"/>
      <c r="NDC91" s="20"/>
      <c r="NDD91" s="20"/>
      <c r="NDE91" s="20"/>
      <c r="NDF91" s="20"/>
      <c r="NDG91" s="20"/>
      <c r="NDH91" s="20"/>
      <c r="NDI91" s="20"/>
      <c r="NDJ91" s="20"/>
      <c r="NDK91" s="20"/>
      <c r="NDL91" s="20"/>
      <c r="NDM91" s="20"/>
      <c r="NDN91" s="20"/>
      <c r="NDO91" s="20"/>
      <c r="NDP91" s="20"/>
      <c r="NDQ91" s="20"/>
      <c r="NDR91" s="20"/>
      <c r="NDS91" s="20"/>
      <c r="NDT91" s="20"/>
      <c r="NDU91" s="20"/>
      <c r="NDV91" s="20"/>
      <c r="NDW91" s="20"/>
      <c r="NDX91" s="20"/>
      <c r="NDY91" s="20"/>
      <c r="NDZ91" s="20"/>
      <c r="NEA91" s="20"/>
      <c r="NEB91" s="20"/>
      <c r="NEC91" s="20"/>
      <c r="NED91" s="20"/>
      <c r="NEE91" s="20"/>
      <c r="NEF91" s="20"/>
      <c r="NEG91" s="20"/>
      <c r="NEH91" s="20"/>
      <c r="NEI91" s="20"/>
      <c r="NEJ91" s="20"/>
      <c r="NEK91" s="20"/>
      <c r="NEL91" s="20"/>
      <c r="NEM91" s="20"/>
      <c r="NEN91" s="20"/>
      <c r="NEO91" s="20"/>
      <c r="NEP91" s="20"/>
      <c r="NEQ91" s="20"/>
      <c r="NER91" s="20"/>
      <c r="NES91" s="20"/>
      <c r="NET91" s="20"/>
      <c r="NEU91" s="20"/>
      <c r="NEV91" s="20"/>
      <c r="NEW91" s="20"/>
      <c r="NEX91" s="20"/>
      <c r="NEY91" s="20"/>
      <c r="NEZ91" s="20"/>
      <c r="NFA91" s="20"/>
      <c r="NFB91" s="20"/>
      <c r="NFC91" s="20"/>
      <c r="NFD91" s="20"/>
      <c r="NFE91" s="20"/>
      <c r="NFF91" s="20"/>
      <c r="NFG91" s="20"/>
      <c r="NFH91" s="20"/>
      <c r="NFI91" s="20"/>
      <c r="NFJ91" s="20"/>
      <c r="NFK91" s="20"/>
      <c r="NFL91" s="20"/>
      <c r="NFM91" s="20"/>
      <c r="NFN91" s="20"/>
      <c r="NFO91" s="20"/>
      <c r="NFP91" s="20"/>
      <c r="NFQ91" s="20"/>
      <c r="NFR91" s="20"/>
      <c r="NFS91" s="20"/>
      <c r="NFT91" s="20"/>
      <c r="NFU91" s="20"/>
      <c r="NFV91" s="20"/>
      <c r="NFW91" s="20"/>
      <c r="NFX91" s="20"/>
      <c r="NFY91" s="20"/>
      <c r="NFZ91" s="20"/>
      <c r="NGA91" s="20"/>
      <c r="NGB91" s="20"/>
      <c r="NGC91" s="20"/>
      <c r="NGD91" s="20"/>
      <c r="NGE91" s="20"/>
      <c r="NGF91" s="20"/>
      <c r="NGG91" s="20"/>
      <c r="NGH91" s="20"/>
      <c r="NGI91" s="20"/>
      <c r="NGJ91" s="20"/>
      <c r="NGK91" s="20"/>
      <c r="NGL91" s="20"/>
      <c r="NGM91" s="20"/>
      <c r="NGN91" s="20"/>
      <c r="NGO91" s="20"/>
      <c r="NGP91" s="20"/>
      <c r="NGQ91" s="20"/>
      <c r="NGR91" s="20"/>
      <c r="NGS91" s="20"/>
      <c r="NGT91" s="20"/>
      <c r="NGU91" s="20"/>
      <c r="NGV91" s="20"/>
      <c r="NGW91" s="20"/>
      <c r="NGX91" s="20"/>
      <c r="NGY91" s="20"/>
      <c r="NGZ91" s="20"/>
      <c r="NHA91" s="20"/>
      <c r="NHB91" s="20"/>
      <c r="NHC91" s="20"/>
      <c r="NHD91" s="20"/>
      <c r="NHE91" s="20"/>
      <c r="NHF91" s="20"/>
      <c r="NHG91" s="20"/>
      <c r="NHH91" s="20"/>
      <c r="NHI91" s="20"/>
      <c r="NHJ91" s="20"/>
      <c r="NHK91" s="20"/>
      <c r="NHL91" s="20"/>
      <c r="NHM91" s="20"/>
      <c r="NHN91" s="20"/>
      <c r="NHO91" s="20"/>
      <c r="NHP91" s="20"/>
      <c r="NHQ91" s="20"/>
      <c r="NHR91" s="20"/>
      <c r="NHS91" s="20"/>
      <c r="NHT91" s="20"/>
      <c r="NHU91" s="20"/>
      <c r="NHV91" s="20"/>
      <c r="NHW91" s="20"/>
      <c r="NHX91" s="20"/>
      <c r="NHY91" s="20"/>
      <c r="NHZ91" s="20"/>
      <c r="NIA91" s="20"/>
      <c r="NIB91" s="20"/>
      <c r="NIC91" s="20"/>
      <c r="NID91" s="20"/>
      <c r="NIE91" s="20"/>
      <c r="NIF91" s="20"/>
      <c r="NIG91" s="20"/>
      <c r="NIH91" s="20"/>
      <c r="NII91" s="20"/>
      <c r="NIJ91" s="20"/>
      <c r="NIK91" s="20"/>
      <c r="NIL91" s="20"/>
      <c r="NIM91" s="20"/>
      <c r="NIN91" s="20"/>
      <c r="NIO91" s="20"/>
      <c r="NIP91" s="20"/>
      <c r="NIQ91" s="20"/>
      <c r="NIR91" s="20"/>
      <c r="NIS91" s="20"/>
      <c r="NIT91" s="20"/>
      <c r="NIU91" s="20"/>
      <c r="NIV91" s="20"/>
      <c r="NIW91" s="20"/>
      <c r="NIX91" s="20"/>
      <c r="NIY91" s="20"/>
      <c r="NIZ91" s="20"/>
      <c r="NJA91" s="20"/>
      <c r="NJB91" s="20"/>
      <c r="NJC91" s="20"/>
      <c r="NJD91" s="20"/>
      <c r="NJE91" s="20"/>
      <c r="NJF91" s="20"/>
      <c r="NJG91" s="20"/>
      <c r="NJH91" s="20"/>
      <c r="NJI91" s="20"/>
      <c r="NJJ91" s="20"/>
      <c r="NJK91" s="20"/>
      <c r="NJL91" s="20"/>
      <c r="NJM91" s="20"/>
      <c r="NJN91" s="20"/>
      <c r="NJO91" s="20"/>
      <c r="NJP91" s="20"/>
      <c r="NJQ91" s="20"/>
      <c r="NJR91" s="20"/>
      <c r="NJS91" s="20"/>
      <c r="NJT91" s="20"/>
      <c r="NJU91" s="20"/>
      <c r="NJV91" s="20"/>
      <c r="NJW91" s="20"/>
      <c r="NJX91" s="20"/>
      <c r="NJY91" s="20"/>
      <c r="NJZ91" s="20"/>
      <c r="NKA91" s="20"/>
      <c r="NKB91" s="20"/>
      <c r="NKC91" s="20"/>
      <c r="NKD91" s="20"/>
      <c r="NKE91" s="20"/>
      <c r="NKF91" s="20"/>
      <c r="NKG91" s="20"/>
      <c r="NKH91" s="20"/>
      <c r="NKI91" s="20"/>
      <c r="NKJ91" s="20"/>
      <c r="NKK91" s="20"/>
      <c r="NKL91" s="20"/>
      <c r="NKM91" s="20"/>
      <c r="NKN91" s="20"/>
      <c r="NKO91" s="20"/>
      <c r="NKP91" s="20"/>
      <c r="NKQ91" s="20"/>
      <c r="NKR91" s="20"/>
      <c r="NKS91" s="20"/>
      <c r="NKT91" s="20"/>
      <c r="NKU91" s="20"/>
      <c r="NKV91" s="20"/>
      <c r="NKW91" s="20"/>
      <c r="NKX91" s="20"/>
      <c r="NKY91" s="20"/>
      <c r="NKZ91" s="20"/>
      <c r="NLA91" s="20"/>
      <c r="NLB91" s="20"/>
      <c r="NLC91" s="20"/>
      <c r="NLD91" s="20"/>
      <c r="NLE91" s="20"/>
      <c r="NLF91" s="20"/>
      <c r="NLG91" s="20"/>
      <c r="NLH91" s="20"/>
      <c r="NLI91" s="20"/>
      <c r="NLJ91" s="20"/>
      <c r="NLK91" s="20"/>
      <c r="NLL91" s="20"/>
      <c r="NLM91" s="20"/>
      <c r="NLN91" s="20"/>
      <c r="NLO91" s="20"/>
      <c r="NLP91" s="20"/>
      <c r="NLQ91" s="20"/>
      <c r="NLR91" s="20"/>
      <c r="NLS91" s="20"/>
      <c r="NLT91" s="20"/>
      <c r="NLU91" s="20"/>
      <c r="NLV91" s="20"/>
      <c r="NLW91" s="20"/>
      <c r="NLX91" s="20"/>
      <c r="NLY91" s="20"/>
      <c r="NLZ91" s="20"/>
      <c r="NMA91" s="20"/>
      <c r="NMB91" s="20"/>
      <c r="NMC91" s="20"/>
      <c r="NMD91" s="20"/>
      <c r="NME91" s="20"/>
      <c r="NMF91" s="20"/>
      <c r="NMG91" s="20"/>
      <c r="NMH91" s="20"/>
      <c r="NMI91" s="20"/>
      <c r="NMJ91" s="20"/>
      <c r="NMK91" s="20"/>
      <c r="NML91" s="20"/>
      <c r="NMM91" s="20"/>
      <c r="NMN91" s="20"/>
      <c r="NMO91" s="20"/>
      <c r="NMP91" s="20"/>
      <c r="NMQ91" s="20"/>
      <c r="NMR91" s="20"/>
      <c r="NMS91" s="20"/>
      <c r="NMT91" s="20"/>
      <c r="NMU91" s="20"/>
      <c r="NMV91" s="20"/>
      <c r="NMW91" s="20"/>
      <c r="NMX91" s="20"/>
      <c r="NMY91" s="20"/>
      <c r="NMZ91" s="20"/>
      <c r="NNA91" s="20"/>
      <c r="NNB91" s="20"/>
      <c r="NNC91" s="20"/>
      <c r="NND91" s="20"/>
      <c r="NNE91" s="20"/>
      <c r="NNF91" s="20"/>
      <c r="NNG91" s="20"/>
      <c r="NNH91" s="20"/>
      <c r="NNI91" s="20"/>
      <c r="NNJ91" s="20"/>
      <c r="NNK91" s="20"/>
      <c r="NNL91" s="20"/>
      <c r="NNM91" s="20"/>
      <c r="NNN91" s="20"/>
      <c r="NNO91" s="20"/>
      <c r="NNP91" s="20"/>
      <c r="NNQ91" s="20"/>
      <c r="NNR91" s="20"/>
      <c r="NNS91" s="20"/>
      <c r="NNT91" s="20"/>
      <c r="NNU91" s="20"/>
      <c r="NNV91" s="20"/>
      <c r="NNW91" s="20"/>
      <c r="NNX91" s="20"/>
      <c r="NNY91" s="20"/>
      <c r="NNZ91" s="20"/>
      <c r="NOA91" s="20"/>
      <c r="NOB91" s="20"/>
      <c r="NOC91" s="20"/>
      <c r="NOD91" s="20"/>
      <c r="NOE91" s="20"/>
      <c r="NOF91" s="20"/>
      <c r="NOG91" s="20"/>
      <c r="NOH91" s="20"/>
      <c r="NOI91" s="20"/>
      <c r="NOJ91" s="20"/>
      <c r="NOK91" s="20"/>
      <c r="NOL91" s="20"/>
      <c r="NOM91" s="20"/>
      <c r="NON91" s="20"/>
      <c r="NOO91" s="20"/>
      <c r="NOP91" s="20"/>
      <c r="NOQ91" s="20"/>
      <c r="NOR91" s="20"/>
      <c r="NOS91" s="20"/>
      <c r="NOT91" s="20"/>
      <c r="NOU91" s="20"/>
      <c r="NOV91" s="20"/>
      <c r="NOW91" s="20"/>
      <c r="NOX91" s="20"/>
      <c r="NOY91" s="20"/>
      <c r="NOZ91" s="20"/>
      <c r="NPA91" s="20"/>
      <c r="NPB91" s="20"/>
      <c r="NPC91" s="20"/>
      <c r="NPD91" s="20"/>
      <c r="NPE91" s="20"/>
      <c r="NPF91" s="20"/>
      <c r="NPG91" s="20"/>
      <c r="NPH91" s="20"/>
      <c r="NPI91" s="20"/>
      <c r="NPJ91" s="20"/>
      <c r="NPK91" s="20"/>
      <c r="NPL91" s="20"/>
      <c r="NPM91" s="20"/>
      <c r="NPN91" s="20"/>
      <c r="NPO91" s="20"/>
      <c r="NPP91" s="20"/>
      <c r="NPQ91" s="20"/>
      <c r="NPR91" s="20"/>
      <c r="NPS91" s="20"/>
      <c r="NPT91" s="20"/>
      <c r="NPU91" s="20"/>
      <c r="NPV91" s="20"/>
      <c r="NPW91" s="20"/>
      <c r="NPX91" s="20"/>
      <c r="NPY91" s="20"/>
      <c r="NPZ91" s="20"/>
      <c r="NQA91" s="20"/>
      <c r="NQB91" s="20"/>
      <c r="NQC91" s="20"/>
      <c r="NQD91" s="20"/>
      <c r="NQE91" s="20"/>
      <c r="NQF91" s="20"/>
      <c r="NQG91" s="20"/>
      <c r="NQH91" s="20"/>
      <c r="NQI91" s="20"/>
      <c r="NQJ91" s="20"/>
      <c r="NQK91" s="20"/>
      <c r="NQL91" s="20"/>
      <c r="NQM91" s="20"/>
      <c r="NQN91" s="20"/>
      <c r="NQO91" s="20"/>
      <c r="NQP91" s="20"/>
      <c r="NQQ91" s="20"/>
      <c r="NQR91" s="20"/>
      <c r="NQS91" s="20"/>
      <c r="NQT91" s="20"/>
      <c r="NQU91" s="20"/>
      <c r="NQV91" s="20"/>
      <c r="NQW91" s="20"/>
      <c r="NQX91" s="20"/>
      <c r="NQY91" s="20"/>
      <c r="NQZ91" s="20"/>
      <c r="NRA91" s="20"/>
      <c r="NRB91" s="20"/>
      <c r="NRC91" s="20"/>
      <c r="NRD91" s="20"/>
      <c r="NRE91" s="20"/>
      <c r="NRF91" s="20"/>
      <c r="NRG91" s="20"/>
      <c r="NRH91" s="20"/>
      <c r="NRI91" s="20"/>
      <c r="NRJ91" s="20"/>
      <c r="NRK91" s="20"/>
      <c r="NRL91" s="20"/>
      <c r="NRM91" s="20"/>
      <c r="NRN91" s="20"/>
      <c r="NRO91" s="20"/>
      <c r="NRP91" s="20"/>
      <c r="NRQ91" s="20"/>
      <c r="NRR91" s="20"/>
      <c r="NRS91" s="20"/>
      <c r="NRT91" s="20"/>
      <c r="NRU91" s="20"/>
      <c r="NRV91" s="20"/>
      <c r="NRW91" s="20"/>
      <c r="NRX91" s="20"/>
      <c r="NRY91" s="20"/>
      <c r="NRZ91" s="20"/>
      <c r="NSA91" s="20"/>
      <c r="NSB91" s="20"/>
      <c r="NSC91" s="20"/>
      <c r="NSD91" s="20"/>
      <c r="NSE91" s="20"/>
      <c r="NSF91" s="20"/>
      <c r="NSG91" s="20"/>
      <c r="NSH91" s="20"/>
      <c r="NSI91" s="20"/>
      <c r="NSJ91" s="20"/>
      <c r="NSK91" s="20"/>
      <c r="NSL91" s="20"/>
      <c r="NSM91" s="20"/>
      <c r="NSN91" s="20"/>
      <c r="NSO91" s="20"/>
      <c r="NSP91" s="20"/>
      <c r="NSQ91" s="20"/>
      <c r="NSR91" s="20"/>
      <c r="NSS91" s="20"/>
      <c r="NST91" s="20"/>
      <c r="NSU91" s="20"/>
      <c r="NSV91" s="20"/>
      <c r="NSW91" s="20"/>
      <c r="NSX91" s="20"/>
      <c r="NSY91" s="20"/>
      <c r="NSZ91" s="20"/>
      <c r="NTA91" s="20"/>
      <c r="NTB91" s="20"/>
      <c r="NTC91" s="20"/>
      <c r="NTD91" s="20"/>
      <c r="NTE91" s="20"/>
      <c r="NTF91" s="20"/>
      <c r="NTG91" s="20"/>
      <c r="NTH91" s="20"/>
      <c r="NTI91" s="20"/>
      <c r="NTJ91" s="20"/>
      <c r="NTK91" s="20"/>
      <c r="NTL91" s="20"/>
      <c r="NTM91" s="20"/>
      <c r="NTN91" s="20"/>
      <c r="NTO91" s="20"/>
      <c r="NTP91" s="20"/>
      <c r="NTQ91" s="20"/>
      <c r="NTR91" s="20"/>
      <c r="NTS91" s="20"/>
      <c r="NTT91" s="20"/>
      <c r="NTU91" s="20"/>
      <c r="NTV91" s="20"/>
      <c r="NTW91" s="20"/>
      <c r="NTX91" s="20"/>
      <c r="NTY91" s="20"/>
      <c r="NTZ91" s="20"/>
      <c r="NUA91" s="20"/>
      <c r="NUB91" s="20"/>
      <c r="NUC91" s="20"/>
      <c r="NUD91" s="20"/>
      <c r="NUE91" s="20"/>
      <c r="NUF91" s="20"/>
      <c r="NUG91" s="20"/>
      <c r="NUH91" s="20"/>
      <c r="NUI91" s="20"/>
      <c r="NUJ91" s="20"/>
      <c r="NUK91" s="20"/>
      <c r="NUL91" s="20"/>
      <c r="NUM91" s="20"/>
      <c r="NUN91" s="20"/>
      <c r="NUO91" s="20"/>
      <c r="NUP91" s="20"/>
      <c r="NUQ91" s="20"/>
      <c r="NUR91" s="20"/>
      <c r="NUS91" s="20"/>
      <c r="NUT91" s="20"/>
      <c r="NUU91" s="20"/>
      <c r="NUV91" s="20"/>
      <c r="NUW91" s="20"/>
      <c r="NUX91" s="20"/>
      <c r="NUY91" s="20"/>
      <c r="NUZ91" s="20"/>
      <c r="NVA91" s="20"/>
      <c r="NVB91" s="20"/>
      <c r="NVC91" s="20"/>
      <c r="NVD91" s="20"/>
      <c r="NVE91" s="20"/>
      <c r="NVF91" s="20"/>
      <c r="NVG91" s="20"/>
      <c r="NVH91" s="20"/>
      <c r="NVI91" s="20"/>
      <c r="NVJ91" s="20"/>
      <c r="NVK91" s="20"/>
      <c r="NVL91" s="20"/>
      <c r="NVM91" s="20"/>
      <c r="NVN91" s="20"/>
      <c r="NVO91" s="20"/>
      <c r="NVP91" s="20"/>
      <c r="NVQ91" s="20"/>
      <c r="NVR91" s="20"/>
      <c r="NVS91" s="20"/>
      <c r="NVT91" s="20"/>
      <c r="NVU91" s="20"/>
      <c r="NVV91" s="20"/>
      <c r="NVW91" s="20"/>
      <c r="NVX91" s="20"/>
      <c r="NVY91" s="20"/>
      <c r="NVZ91" s="20"/>
      <c r="NWA91" s="20"/>
      <c r="NWB91" s="20"/>
      <c r="NWC91" s="20"/>
      <c r="NWD91" s="20"/>
      <c r="NWE91" s="20"/>
      <c r="NWF91" s="20"/>
      <c r="NWG91" s="20"/>
      <c r="NWH91" s="20"/>
      <c r="NWI91" s="20"/>
      <c r="NWJ91" s="20"/>
      <c r="NWK91" s="20"/>
      <c r="NWL91" s="20"/>
      <c r="NWM91" s="20"/>
      <c r="NWN91" s="20"/>
      <c r="NWO91" s="20"/>
      <c r="NWP91" s="20"/>
      <c r="NWQ91" s="20"/>
      <c r="NWR91" s="20"/>
      <c r="NWS91" s="20"/>
      <c r="NWT91" s="20"/>
      <c r="NWU91" s="20"/>
      <c r="NWV91" s="20"/>
      <c r="NWW91" s="20"/>
      <c r="NWX91" s="20"/>
      <c r="NWY91" s="20"/>
      <c r="NWZ91" s="20"/>
      <c r="NXA91" s="20"/>
      <c r="NXB91" s="20"/>
      <c r="NXC91" s="20"/>
      <c r="NXD91" s="20"/>
      <c r="NXE91" s="20"/>
      <c r="NXF91" s="20"/>
      <c r="NXG91" s="20"/>
      <c r="NXH91" s="20"/>
      <c r="NXI91" s="20"/>
      <c r="NXJ91" s="20"/>
      <c r="NXK91" s="20"/>
      <c r="NXL91" s="20"/>
      <c r="NXM91" s="20"/>
      <c r="NXN91" s="20"/>
      <c r="NXO91" s="20"/>
      <c r="NXP91" s="20"/>
      <c r="NXQ91" s="20"/>
      <c r="NXR91" s="20"/>
      <c r="NXS91" s="20"/>
      <c r="NXT91" s="20"/>
      <c r="NXU91" s="20"/>
      <c r="NXV91" s="20"/>
      <c r="NXW91" s="20"/>
      <c r="NXX91" s="20"/>
      <c r="NXY91" s="20"/>
      <c r="NXZ91" s="20"/>
      <c r="NYA91" s="20"/>
      <c r="NYB91" s="20"/>
      <c r="NYC91" s="20"/>
      <c r="NYD91" s="20"/>
      <c r="NYE91" s="20"/>
      <c r="NYF91" s="20"/>
      <c r="NYG91" s="20"/>
      <c r="NYH91" s="20"/>
      <c r="NYI91" s="20"/>
      <c r="NYJ91" s="20"/>
      <c r="NYK91" s="20"/>
      <c r="NYL91" s="20"/>
      <c r="NYM91" s="20"/>
      <c r="NYN91" s="20"/>
      <c r="NYO91" s="20"/>
      <c r="NYP91" s="20"/>
      <c r="NYQ91" s="20"/>
      <c r="NYR91" s="20"/>
      <c r="NYS91" s="20"/>
      <c r="NYT91" s="20"/>
      <c r="NYU91" s="20"/>
      <c r="NYV91" s="20"/>
      <c r="NYW91" s="20"/>
      <c r="NYX91" s="20"/>
      <c r="NYY91" s="20"/>
      <c r="NYZ91" s="20"/>
      <c r="NZA91" s="20"/>
      <c r="NZB91" s="20"/>
      <c r="NZC91" s="20"/>
      <c r="NZD91" s="20"/>
      <c r="NZE91" s="20"/>
      <c r="NZF91" s="20"/>
      <c r="NZG91" s="20"/>
      <c r="NZH91" s="20"/>
      <c r="NZI91" s="20"/>
      <c r="NZJ91" s="20"/>
      <c r="NZK91" s="20"/>
      <c r="NZL91" s="20"/>
      <c r="NZM91" s="20"/>
      <c r="NZN91" s="20"/>
      <c r="NZO91" s="20"/>
      <c r="NZP91" s="20"/>
      <c r="NZQ91" s="20"/>
      <c r="NZR91" s="20"/>
      <c r="NZS91" s="20"/>
      <c r="NZT91" s="20"/>
      <c r="NZU91" s="20"/>
      <c r="NZV91" s="20"/>
      <c r="NZW91" s="20"/>
      <c r="NZX91" s="20"/>
      <c r="NZY91" s="20"/>
      <c r="NZZ91" s="20"/>
      <c r="OAA91" s="20"/>
      <c r="OAB91" s="20"/>
      <c r="OAC91" s="20"/>
      <c r="OAD91" s="20"/>
      <c r="OAE91" s="20"/>
      <c r="OAF91" s="20"/>
      <c r="OAG91" s="20"/>
      <c r="OAH91" s="20"/>
      <c r="OAI91" s="20"/>
      <c r="OAJ91" s="20"/>
      <c r="OAK91" s="20"/>
      <c r="OAL91" s="20"/>
      <c r="OAM91" s="20"/>
      <c r="OAN91" s="20"/>
      <c r="OAO91" s="20"/>
      <c r="OAP91" s="20"/>
      <c r="OAQ91" s="20"/>
      <c r="OAR91" s="20"/>
      <c r="OAS91" s="20"/>
      <c r="OAT91" s="20"/>
      <c r="OAU91" s="20"/>
      <c r="OAV91" s="20"/>
      <c r="OAW91" s="20"/>
      <c r="OAX91" s="20"/>
      <c r="OAY91" s="20"/>
      <c r="OAZ91" s="20"/>
      <c r="OBA91" s="20"/>
      <c r="OBB91" s="20"/>
      <c r="OBC91" s="20"/>
      <c r="OBD91" s="20"/>
      <c r="OBE91" s="20"/>
      <c r="OBF91" s="20"/>
      <c r="OBG91" s="20"/>
      <c r="OBH91" s="20"/>
      <c r="OBI91" s="20"/>
      <c r="OBJ91" s="20"/>
      <c r="OBK91" s="20"/>
      <c r="OBL91" s="20"/>
      <c r="OBM91" s="20"/>
      <c r="OBN91" s="20"/>
      <c r="OBO91" s="20"/>
      <c r="OBP91" s="20"/>
      <c r="OBQ91" s="20"/>
      <c r="OBR91" s="20"/>
      <c r="OBS91" s="20"/>
      <c r="OBT91" s="20"/>
      <c r="OBU91" s="20"/>
      <c r="OBV91" s="20"/>
      <c r="OBW91" s="20"/>
      <c r="OBX91" s="20"/>
      <c r="OBY91" s="20"/>
      <c r="OBZ91" s="20"/>
      <c r="OCA91" s="20"/>
      <c r="OCB91" s="20"/>
      <c r="OCC91" s="20"/>
      <c r="OCD91" s="20"/>
      <c r="OCE91" s="20"/>
      <c r="OCF91" s="20"/>
      <c r="OCG91" s="20"/>
      <c r="OCH91" s="20"/>
      <c r="OCI91" s="20"/>
      <c r="OCJ91" s="20"/>
      <c r="OCK91" s="20"/>
      <c r="OCL91" s="20"/>
      <c r="OCM91" s="20"/>
      <c r="OCN91" s="20"/>
      <c r="OCO91" s="20"/>
      <c r="OCP91" s="20"/>
      <c r="OCQ91" s="20"/>
      <c r="OCR91" s="20"/>
      <c r="OCS91" s="20"/>
      <c r="OCT91" s="20"/>
      <c r="OCU91" s="20"/>
      <c r="OCV91" s="20"/>
      <c r="OCW91" s="20"/>
      <c r="OCX91" s="20"/>
      <c r="OCY91" s="20"/>
      <c r="OCZ91" s="20"/>
      <c r="ODA91" s="20"/>
      <c r="ODB91" s="20"/>
      <c r="ODC91" s="20"/>
      <c r="ODD91" s="20"/>
      <c r="ODE91" s="20"/>
      <c r="ODF91" s="20"/>
      <c r="ODG91" s="20"/>
      <c r="ODH91" s="20"/>
      <c r="ODI91" s="20"/>
      <c r="ODJ91" s="20"/>
      <c r="ODK91" s="20"/>
      <c r="ODL91" s="20"/>
      <c r="ODM91" s="20"/>
      <c r="ODN91" s="20"/>
      <c r="ODO91" s="20"/>
      <c r="ODP91" s="20"/>
      <c r="ODQ91" s="20"/>
      <c r="ODR91" s="20"/>
      <c r="ODS91" s="20"/>
      <c r="ODT91" s="20"/>
      <c r="ODU91" s="20"/>
      <c r="ODV91" s="20"/>
      <c r="ODW91" s="20"/>
      <c r="ODX91" s="20"/>
      <c r="ODY91" s="20"/>
      <c r="ODZ91" s="20"/>
      <c r="OEA91" s="20"/>
      <c r="OEB91" s="20"/>
      <c r="OEC91" s="20"/>
      <c r="OED91" s="20"/>
      <c r="OEE91" s="20"/>
      <c r="OEF91" s="20"/>
      <c r="OEG91" s="20"/>
      <c r="OEH91" s="20"/>
      <c r="OEI91" s="20"/>
      <c r="OEJ91" s="20"/>
      <c r="OEK91" s="20"/>
      <c r="OEL91" s="20"/>
      <c r="OEM91" s="20"/>
      <c r="OEN91" s="20"/>
      <c r="OEO91" s="20"/>
      <c r="OEP91" s="20"/>
      <c r="OEQ91" s="20"/>
      <c r="OER91" s="20"/>
      <c r="OES91" s="20"/>
      <c r="OET91" s="20"/>
      <c r="OEU91" s="20"/>
      <c r="OEV91" s="20"/>
      <c r="OEW91" s="20"/>
      <c r="OEX91" s="20"/>
      <c r="OEY91" s="20"/>
      <c r="OEZ91" s="20"/>
      <c r="OFA91" s="20"/>
      <c r="OFB91" s="20"/>
      <c r="OFC91" s="20"/>
      <c r="OFD91" s="20"/>
      <c r="OFE91" s="20"/>
      <c r="OFF91" s="20"/>
      <c r="OFG91" s="20"/>
      <c r="OFH91" s="20"/>
      <c r="OFI91" s="20"/>
      <c r="OFJ91" s="20"/>
      <c r="OFK91" s="20"/>
      <c r="OFL91" s="20"/>
      <c r="OFM91" s="20"/>
      <c r="OFN91" s="20"/>
      <c r="OFO91" s="20"/>
      <c r="OFP91" s="20"/>
      <c r="OFQ91" s="20"/>
      <c r="OFR91" s="20"/>
      <c r="OFS91" s="20"/>
      <c r="OFT91" s="20"/>
      <c r="OFU91" s="20"/>
      <c r="OFV91" s="20"/>
      <c r="OFW91" s="20"/>
      <c r="OFX91" s="20"/>
      <c r="OFY91" s="20"/>
      <c r="OFZ91" s="20"/>
      <c r="OGA91" s="20"/>
      <c r="OGB91" s="20"/>
      <c r="OGC91" s="20"/>
      <c r="OGD91" s="20"/>
      <c r="OGE91" s="20"/>
      <c r="OGF91" s="20"/>
      <c r="OGG91" s="20"/>
      <c r="OGH91" s="20"/>
      <c r="OGI91" s="20"/>
      <c r="OGJ91" s="20"/>
      <c r="OGK91" s="20"/>
      <c r="OGL91" s="20"/>
      <c r="OGM91" s="20"/>
      <c r="OGN91" s="20"/>
      <c r="OGO91" s="20"/>
      <c r="OGP91" s="20"/>
      <c r="OGQ91" s="20"/>
      <c r="OGR91" s="20"/>
      <c r="OGS91" s="20"/>
      <c r="OGT91" s="20"/>
      <c r="OGU91" s="20"/>
      <c r="OGV91" s="20"/>
      <c r="OGW91" s="20"/>
      <c r="OGX91" s="20"/>
      <c r="OGY91" s="20"/>
      <c r="OGZ91" s="20"/>
      <c r="OHA91" s="20"/>
      <c r="OHB91" s="20"/>
      <c r="OHC91" s="20"/>
      <c r="OHD91" s="20"/>
      <c r="OHE91" s="20"/>
      <c r="OHF91" s="20"/>
      <c r="OHG91" s="20"/>
      <c r="OHH91" s="20"/>
      <c r="OHI91" s="20"/>
      <c r="OHJ91" s="20"/>
      <c r="OHK91" s="20"/>
      <c r="OHL91" s="20"/>
      <c r="OHM91" s="20"/>
      <c r="OHN91" s="20"/>
      <c r="OHO91" s="20"/>
      <c r="OHP91" s="20"/>
      <c r="OHQ91" s="20"/>
      <c r="OHR91" s="20"/>
      <c r="OHS91" s="20"/>
      <c r="OHT91" s="20"/>
      <c r="OHU91" s="20"/>
      <c r="OHV91" s="20"/>
      <c r="OHW91" s="20"/>
      <c r="OHX91" s="20"/>
      <c r="OHY91" s="20"/>
      <c r="OHZ91" s="20"/>
      <c r="OIA91" s="20"/>
      <c r="OIB91" s="20"/>
      <c r="OIC91" s="20"/>
      <c r="OID91" s="20"/>
      <c r="OIE91" s="20"/>
      <c r="OIF91" s="20"/>
      <c r="OIG91" s="20"/>
      <c r="OIH91" s="20"/>
      <c r="OII91" s="20"/>
      <c r="OIJ91" s="20"/>
      <c r="OIK91" s="20"/>
      <c r="OIL91" s="20"/>
      <c r="OIM91" s="20"/>
      <c r="OIN91" s="20"/>
      <c r="OIO91" s="20"/>
      <c r="OIP91" s="20"/>
      <c r="OIQ91" s="20"/>
      <c r="OIR91" s="20"/>
      <c r="OIS91" s="20"/>
      <c r="OIT91" s="20"/>
      <c r="OIU91" s="20"/>
      <c r="OIV91" s="20"/>
      <c r="OIW91" s="20"/>
      <c r="OIX91" s="20"/>
      <c r="OIY91" s="20"/>
      <c r="OIZ91" s="20"/>
      <c r="OJA91" s="20"/>
      <c r="OJB91" s="20"/>
      <c r="OJC91" s="20"/>
      <c r="OJD91" s="20"/>
      <c r="OJE91" s="20"/>
      <c r="OJF91" s="20"/>
      <c r="OJG91" s="20"/>
      <c r="OJH91" s="20"/>
      <c r="OJI91" s="20"/>
      <c r="OJJ91" s="20"/>
      <c r="OJK91" s="20"/>
      <c r="OJL91" s="20"/>
      <c r="OJM91" s="20"/>
      <c r="OJN91" s="20"/>
      <c r="OJO91" s="20"/>
      <c r="OJP91" s="20"/>
      <c r="OJQ91" s="20"/>
      <c r="OJR91" s="20"/>
      <c r="OJS91" s="20"/>
      <c r="OJT91" s="20"/>
      <c r="OJU91" s="20"/>
      <c r="OJV91" s="20"/>
      <c r="OJW91" s="20"/>
      <c r="OJX91" s="20"/>
      <c r="OJY91" s="20"/>
      <c r="OJZ91" s="20"/>
      <c r="OKA91" s="20"/>
      <c r="OKB91" s="20"/>
      <c r="OKC91" s="20"/>
      <c r="OKD91" s="20"/>
      <c r="OKE91" s="20"/>
      <c r="OKF91" s="20"/>
      <c r="OKG91" s="20"/>
      <c r="OKH91" s="20"/>
      <c r="OKI91" s="20"/>
      <c r="OKJ91" s="20"/>
      <c r="OKK91" s="20"/>
      <c r="OKL91" s="20"/>
      <c r="OKM91" s="20"/>
      <c r="OKN91" s="20"/>
      <c r="OKO91" s="20"/>
      <c r="OKP91" s="20"/>
      <c r="OKQ91" s="20"/>
      <c r="OKR91" s="20"/>
      <c r="OKS91" s="20"/>
      <c r="OKT91" s="20"/>
      <c r="OKU91" s="20"/>
      <c r="OKV91" s="20"/>
      <c r="OKW91" s="20"/>
      <c r="OKX91" s="20"/>
      <c r="OKY91" s="20"/>
      <c r="OKZ91" s="20"/>
      <c r="OLA91" s="20"/>
      <c r="OLB91" s="20"/>
      <c r="OLC91" s="20"/>
      <c r="OLD91" s="20"/>
      <c r="OLE91" s="20"/>
      <c r="OLF91" s="20"/>
      <c r="OLG91" s="20"/>
      <c r="OLH91" s="20"/>
      <c r="OLI91" s="20"/>
      <c r="OLJ91" s="20"/>
      <c r="OLK91" s="20"/>
      <c r="OLL91" s="20"/>
      <c r="OLM91" s="20"/>
      <c r="OLN91" s="20"/>
      <c r="OLO91" s="20"/>
      <c r="OLP91" s="20"/>
      <c r="OLQ91" s="20"/>
      <c r="OLR91" s="20"/>
      <c r="OLS91" s="20"/>
      <c r="OLT91" s="20"/>
      <c r="OLU91" s="20"/>
      <c r="OLV91" s="20"/>
      <c r="OLW91" s="20"/>
      <c r="OLX91" s="20"/>
      <c r="OLY91" s="20"/>
      <c r="OLZ91" s="20"/>
      <c r="OMA91" s="20"/>
      <c r="OMB91" s="20"/>
      <c r="OMC91" s="20"/>
      <c r="OMD91" s="20"/>
      <c r="OME91" s="20"/>
      <c r="OMF91" s="20"/>
      <c r="OMG91" s="20"/>
      <c r="OMH91" s="20"/>
      <c r="OMI91" s="20"/>
      <c r="OMJ91" s="20"/>
      <c r="OMK91" s="20"/>
      <c r="OML91" s="20"/>
      <c r="OMM91" s="20"/>
      <c r="OMN91" s="20"/>
      <c r="OMO91" s="20"/>
      <c r="OMP91" s="20"/>
      <c r="OMQ91" s="20"/>
      <c r="OMR91" s="20"/>
      <c r="OMS91" s="20"/>
      <c r="OMT91" s="20"/>
      <c r="OMU91" s="20"/>
      <c r="OMV91" s="20"/>
      <c r="OMW91" s="20"/>
      <c r="OMX91" s="20"/>
      <c r="OMY91" s="20"/>
      <c r="OMZ91" s="20"/>
      <c r="ONA91" s="20"/>
      <c r="ONB91" s="20"/>
      <c r="ONC91" s="20"/>
      <c r="OND91" s="20"/>
      <c r="ONE91" s="20"/>
      <c r="ONF91" s="20"/>
      <c r="ONG91" s="20"/>
      <c r="ONH91" s="20"/>
      <c r="ONI91" s="20"/>
      <c r="ONJ91" s="20"/>
      <c r="ONK91" s="20"/>
      <c r="ONL91" s="20"/>
      <c r="ONM91" s="20"/>
      <c r="ONN91" s="20"/>
      <c r="ONO91" s="20"/>
      <c r="ONP91" s="20"/>
      <c r="ONQ91" s="20"/>
      <c r="ONR91" s="20"/>
      <c r="ONS91" s="20"/>
      <c r="ONT91" s="20"/>
      <c r="ONU91" s="20"/>
      <c r="ONV91" s="20"/>
      <c r="ONW91" s="20"/>
      <c r="ONX91" s="20"/>
      <c r="ONY91" s="20"/>
      <c r="ONZ91" s="20"/>
      <c r="OOA91" s="20"/>
      <c r="OOB91" s="20"/>
      <c r="OOC91" s="20"/>
      <c r="OOD91" s="20"/>
      <c r="OOE91" s="20"/>
      <c r="OOF91" s="20"/>
      <c r="OOG91" s="20"/>
      <c r="OOH91" s="20"/>
      <c r="OOI91" s="20"/>
      <c r="OOJ91" s="20"/>
      <c r="OOK91" s="20"/>
      <c r="OOL91" s="20"/>
      <c r="OOM91" s="20"/>
      <c r="OON91" s="20"/>
      <c r="OOO91" s="20"/>
      <c r="OOP91" s="20"/>
      <c r="OOQ91" s="20"/>
      <c r="OOR91" s="20"/>
      <c r="OOS91" s="20"/>
      <c r="OOT91" s="20"/>
      <c r="OOU91" s="20"/>
      <c r="OOV91" s="20"/>
      <c r="OOW91" s="20"/>
      <c r="OOX91" s="20"/>
      <c r="OOY91" s="20"/>
      <c r="OOZ91" s="20"/>
      <c r="OPA91" s="20"/>
      <c r="OPB91" s="20"/>
      <c r="OPC91" s="20"/>
      <c r="OPD91" s="20"/>
      <c r="OPE91" s="20"/>
      <c r="OPF91" s="20"/>
      <c r="OPG91" s="20"/>
      <c r="OPH91" s="20"/>
      <c r="OPI91" s="20"/>
      <c r="OPJ91" s="20"/>
      <c r="OPK91" s="20"/>
      <c r="OPL91" s="20"/>
      <c r="OPM91" s="20"/>
      <c r="OPN91" s="20"/>
      <c r="OPO91" s="20"/>
      <c r="OPP91" s="20"/>
      <c r="OPQ91" s="20"/>
      <c r="OPR91" s="20"/>
      <c r="OPS91" s="20"/>
      <c r="OPT91" s="20"/>
      <c r="OPU91" s="20"/>
      <c r="OPV91" s="20"/>
      <c r="OPW91" s="20"/>
      <c r="OPX91" s="20"/>
      <c r="OPY91" s="20"/>
      <c r="OPZ91" s="20"/>
      <c r="OQA91" s="20"/>
      <c r="OQB91" s="20"/>
      <c r="OQC91" s="20"/>
      <c r="OQD91" s="20"/>
      <c r="OQE91" s="20"/>
      <c r="OQF91" s="20"/>
      <c r="OQG91" s="20"/>
      <c r="OQH91" s="20"/>
      <c r="OQI91" s="20"/>
      <c r="OQJ91" s="20"/>
      <c r="OQK91" s="20"/>
      <c r="OQL91" s="20"/>
      <c r="OQM91" s="20"/>
      <c r="OQN91" s="20"/>
      <c r="OQO91" s="20"/>
      <c r="OQP91" s="20"/>
      <c r="OQQ91" s="20"/>
      <c r="OQR91" s="20"/>
      <c r="OQS91" s="20"/>
      <c r="OQT91" s="20"/>
      <c r="OQU91" s="20"/>
      <c r="OQV91" s="20"/>
      <c r="OQW91" s="20"/>
      <c r="OQX91" s="20"/>
      <c r="OQY91" s="20"/>
      <c r="OQZ91" s="20"/>
      <c r="ORA91" s="20"/>
      <c r="ORB91" s="20"/>
      <c r="ORC91" s="20"/>
      <c r="ORD91" s="20"/>
      <c r="ORE91" s="20"/>
      <c r="ORF91" s="20"/>
      <c r="ORG91" s="20"/>
      <c r="ORH91" s="20"/>
      <c r="ORI91" s="20"/>
      <c r="ORJ91" s="20"/>
      <c r="ORK91" s="20"/>
      <c r="ORL91" s="20"/>
      <c r="ORM91" s="20"/>
      <c r="ORN91" s="20"/>
      <c r="ORO91" s="20"/>
      <c r="ORP91" s="20"/>
      <c r="ORQ91" s="20"/>
      <c r="ORR91" s="20"/>
      <c r="ORS91" s="20"/>
      <c r="ORT91" s="20"/>
      <c r="ORU91" s="20"/>
      <c r="ORV91" s="20"/>
      <c r="ORW91" s="20"/>
      <c r="ORX91" s="20"/>
      <c r="ORY91" s="20"/>
      <c r="ORZ91" s="20"/>
      <c r="OSA91" s="20"/>
      <c r="OSB91" s="20"/>
      <c r="OSC91" s="20"/>
      <c r="OSD91" s="20"/>
      <c r="OSE91" s="20"/>
      <c r="OSF91" s="20"/>
      <c r="OSG91" s="20"/>
      <c r="OSH91" s="20"/>
      <c r="OSI91" s="20"/>
      <c r="OSJ91" s="20"/>
      <c r="OSK91" s="20"/>
      <c r="OSL91" s="20"/>
      <c r="OSM91" s="20"/>
      <c r="OSN91" s="20"/>
      <c r="OSO91" s="20"/>
      <c r="OSP91" s="20"/>
      <c r="OSQ91" s="20"/>
      <c r="OSR91" s="20"/>
      <c r="OSS91" s="20"/>
      <c r="OST91" s="20"/>
      <c r="OSU91" s="20"/>
      <c r="OSV91" s="20"/>
      <c r="OSW91" s="20"/>
      <c r="OSX91" s="20"/>
      <c r="OSY91" s="20"/>
      <c r="OSZ91" s="20"/>
      <c r="OTA91" s="20"/>
      <c r="OTB91" s="20"/>
      <c r="OTC91" s="20"/>
      <c r="OTD91" s="20"/>
      <c r="OTE91" s="20"/>
      <c r="OTF91" s="20"/>
      <c r="OTG91" s="20"/>
      <c r="OTH91" s="20"/>
      <c r="OTI91" s="20"/>
      <c r="OTJ91" s="20"/>
      <c r="OTK91" s="20"/>
      <c r="OTL91" s="20"/>
      <c r="OTM91" s="20"/>
      <c r="OTN91" s="20"/>
      <c r="OTO91" s="20"/>
      <c r="OTP91" s="20"/>
      <c r="OTQ91" s="20"/>
      <c r="OTR91" s="20"/>
      <c r="OTS91" s="20"/>
      <c r="OTT91" s="20"/>
      <c r="OTU91" s="20"/>
      <c r="OTV91" s="20"/>
      <c r="OTW91" s="20"/>
      <c r="OTX91" s="20"/>
      <c r="OTY91" s="20"/>
      <c r="OTZ91" s="20"/>
      <c r="OUA91" s="20"/>
      <c r="OUB91" s="20"/>
      <c r="OUC91" s="20"/>
      <c r="OUD91" s="20"/>
      <c r="OUE91" s="20"/>
      <c r="OUF91" s="20"/>
      <c r="OUG91" s="20"/>
      <c r="OUH91" s="20"/>
      <c r="OUI91" s="20"/>
      <c r="OUJ91" s="20"/>
      <c r="OUK91" s="20"/>
      <c r="OUL91" s="20"/>
      <c r="OUM91" s="20"/>
      <c r="OUN91" s="20"/>
      <c r="OUO91" s="20"/>
      <c r="OUP91" s="20"/>
      <c r="OUQ91" s="20"/>
      <c r="OUR91" s="20"/>
      <c r="OUS91" s="20"/>
      <c r="OUT91" s="20"/>
      <c r="OUU91" s="20"/>
      <c r="OUV91" s="20"/>
      <c r="OUW91" s="20"/>
      <c r="OUX91" s="20"/>
      <c r="OUY91" s="20"/>
      <c r="OUZ91" s="20"/>
      <c r="OVA91" s="20"/>
      <c r="OVB91" s="20"/>
      <c r="OVC91" s="20"/>
      <c r="OVD91" s="20"/>
      <c r="OVE91" s="20"/>
      <c r="OVF91" s="20"/>
      <c r="OVG91" s="20"/>
      <c r="OVH91" s="20"/>
      <c r="OVI91" s="20"/>
      <c r="OVJ91" s="20"/>
      <c r="OVK91" s="20"/>
      <c r="OVL91" s="20"/>
      <c r="OVM91" s="20"/>
      <c r="OVN91" s="20"/>
      <c r="OVO91" s="20"/>
      <c r="OVP91" s="20"/>
      <c r="OVQ91" s="20"/>
      <c r="OVR91" s="20"/>
      <c r="OVS91" s="20"/>
      <c r="OVT91" s="20"/>
      <c r="OVU91" s="20"/>
      <c r="OVV91" s="20"/>
      <c r="OVW91" s="20"/>
      <c r="OVX91" s="20"/>
      <c r="OVY91" s="20"/>
      <c r="OVZ91" s="20"/>
      <c r="OWA91" s="20"/>
      <c r="OWB91" s="20"/>
      <c r="OWC91" s="20"/>
      <c r="OWD91" s="20"/>
      <c r="OWE91" s="20"/>
      <c r="OWF91" s="20"/>
      <c r="OWG91" s="20"/>
      <c r="OWH91" s="20"/>
      <c r="OWI91" s="20"/>
      <c r="OWJ91" s="20"/>
      <c r="OWK91" s="20"/>
      <c r="OWL91" s="20"/>
      <c r="OWM91" s="20"/>
      <c r="OWN91" s="20"/>
      <c r="OWO91" s="20"/>
      <c r="OWP91" s="20"/>
      <c r="OWQ91" s="20"/>
      <c r="OWR91" s="20"/>
      <c r="OWS91" s="20"/>
      <c r="OWT91" s="20"/>
      <c r="OWU91" s="20"/>
      <c r="OWV91" s="20"/>
      <c r="OWW91" s="20"/>
      <c r="OWX91" s="20"/>
      <c r="OWY91" s="20"/>
      <c r="OWZ91" s="20"/>
      <c r="OXA91" s="20"/>
      <c r="OXB91" s="20"/>
      <c r="OXC91" s="20"/>
      <c r="OXD91" s="20"/>
      <c r="OXE91" s="20"/>
      <c r="OXF91" s="20"/>
      <c r="OXG91" s="20"/>
      <c r="OXH91" s="20"/>
      <c r="OXI91" s="20"/>
      <c r="OXJ91" s="20"/>
      <c r="OXK91" s="20"/>
      <c r="OXL91" s="20"/>
      <c r="OXM91" s="20"/>
      <c r="OXN91" s="20"/>
      <c r="OXO91" s="20"/>
      <c r="OXP91" s="20"/>
      <c r="OXQ91" s="20"/>
      <c r="OXR91" s="20"/>
      <c r="OXS91" s="20"/>
      <c r="OXT91" s="20"/>
      <c r="OXU91" s="20"/>
      <c r="OXV91" s="20"/>
      <c r="OXW91" s="20"/>
      <c r="OXX91" s="20"/>
      <c r="OXY91" s="20"/>
      <c r="OXZ91" s="20"/>
      <c r="OYA91" s="20"/>
      <c r="OYB91" s="20"/>
      <c r="OYC91" s="20"/>
      <c r="OYD91" s="20"/>
      <c r="OYE91" s="20"/>
      <c r="OYF91" s="20"/>
      <c r="OYG91" s="20"/>
      <c r="OYH91" s="20"/>
      <c r="OYI91" s="20"/>
      <c r="OYJ91" s="20"/>
      <c r="OYK91" s="20"/>
      <c r="OYL91" s="20"/>
      <c r="OYM91" s="20"/>
      <c r="OYN91" s="20"/>
      <c r="OYO91" s="20"/>
      <c r="OYP91" s="20"/>
      <c r="OYQ91" s="20"/>
      <c r="OYR91" s="20"/>
      <c r="OYS91" s="20"/>
      <c r="OYT91" s="20"/>
      <c r="OYU91" s="20"/>
      <c r="OYV91" s="20"/>
      <c r="OYW91" s="20"/>
      <c r="OYX91" s="20"/>
      <c r="OYY91" s="20"/>
      <c r="OYZ91" s="20"/>
      <c r="OZA91" s="20"/>
      <c r="OZB91" s="20"/>
      <c r="OZC91" s="20"/>
      <c r="OZD91" s="20"/>
      <c r="OZE91" s="20"/>
      <c r="OZF91" s="20"/>
      <c r="OZG91" s="20"/>
      <c r="OZH91" s="20"/>
      <c r="OZI91" s="20"/>
      <c r="OZJ91" s="20"/>
      <c r="OZK91" s="20"/>
      <c r="OZL91" s="20"/>
      <c r="OZM91" s="20"/>
      <c r="OZN91" s="20"/>
      <c r="OZO91" s="20"/>
      <c r="OZP91" s="20"/>
      <c r="OZQ91" s="20"/>
      <c r="OZR91" s="20"/>
      <c r="OZS91" s="20"/>
      <c r="OZT91" s="20"/>
      <c r="OZU91" s="20"/>
      <c r="OZV91" s="20"/>
      <c r="OZW91" s="20"/>
      <c r="OZX91" s="20"/>
      <c r="OZY91" s="20"/>
      <c r="OZZ91" s="20"/>
      <c r="PAA91" s="20"/>
      <c r="PAB91" s="20"/>
      <c r="PAC91" s="20"/>
      <c r="PAD91" s="20"/>
      <c r="PAE91" s="20"/>
      <c r="PAF91" s="20"/>
      <c r="PAG91" s="20"/>
      <c r="PAH91" s="20"/>
      <c r="PAI91" s="20"/>
      <c r="PAJ91" s="20"/>
      <c r="PAK91" s="20"/>
      <c r="PAL91" s="20"/>
      <c r="PAM91" s="20"/>
      <c r="PAN91" s="20"/>
      <c r="PAO91" s="20"/>
      <c r="PAP91" s="20"/>
      <c r="PAQ91" s="20"/>
      <c r="PAR91" s="20"/>
      <c r="PAS91" s="20"/>
      <c r="PAT91" s="20"/>
      <c r="PAU91" s="20"/>
      <c r="PAV91" s="20"/>
      <c r="PAW91" s="20"/>
      <c r="PAX91" s="20"/>
      <c r="PAY91" s="20"/>
      <c r="PAZ91" s="20"/>
      <c r="PBA91" s="20"/>
      <c r="PBB91" s="20"/>
      <c r="PBC91" s="20"/>
      <c r="PBD91" s="20"/>
      <c r="PBE91" s="20"/>
      <c r="PBF91" s="20"/>
      <c r="PBG91" s="20"/>
      <c r="PBH91" s="20"/>
      <c r="PBI91" s="20"/>
      <c r="PBJ91" s="20"/>
      <c r="PBK91" s="20"/>
      <c r="PBL91" s="20"/>
      <c r="PBM91" s="20"/>
      <c r="PBN91" s="20"/>
      <c r="PBO91" s="20"/>
      <c r="PBP91" s="20"/>
      <c r="PBQ91" s="20"/>
      <c r="PBR91" s="20"/>
      <c r="PBS91" s="20"/>
      <c r="PBT91" s="20"/>
      <c r="PBU91" s="20"/>
      <c r="PBV91" s="20"/>
      <c r="PBW91" s="20"/>
      <c r="PBX91" s="20"/>
      <c r="PBY91" s="20"/>
      <c r="PBZ91" s="20"/>
      <c r="PCA91" s="20"/>
      <c r="PCB91" s="20"/>
      <c r="PCC91" s="20"/>
      <c r="PCD91" s="20"/>
      <c r="PCE91" s="20"/>
      <c r="PCF91" s="20"/>
      <c r="PCG91" s="20"/>
      <c r="PCH91" s="20"/>
      <c r="PCI91" s="20"/>
      <c r="PCJ91" s="20"/>
      <c r="PCK91" s="20"/>
      <c r="PCL91" s="20"/>
      <c r="PCM91" s="20"/>
      <c r="PCN91" s="20"/>
      <c r="PCO91" s="20"/>
      <c r="PCP91" s="20"/>
      <c r="PCQ91" s="20"/>
      <c r="PCR91" s="20"/>
      <c r="PCS91" s="20"/>
      <c r="PCT91" s="20"/>
      <c r="PCU91" s="20"/>
      <c r="PCV91" s="20"/>
      <c r="PCW91" s="20"/>
      <c r="PCX91" s="20"/>
      <c r="PCY91" s="20"/>
      <c r="PCZ91" s="20"/>
      <c r="PDA91" s="20"/>
      <c r="PDB91" s="20"/>
      <c r="PDC91" s="20"/>
      <c r="PDD91" s="20"/>
      <c r="PDE91" s="20"/>
      <c r="PDF91" s="20"/>
      <c r="PDG91" s="20"/>
      <c r="PDH91" s="20"/>
      <c r="PDI91" s="20"/>
      <c r="PDJ91" s="20"/>
      <c r="PDK91" s="20"/>
      <c r="PDL91" s="20"/>
      <c r="PDM91" s="20"/>
      <c r="PDN91" s="20"/>
      <c r="PDO91" s="20"/>
      <c r="PDP91" s="20"/>
      <c r="PDQ91" s="20"/>
      <c r="PDR91" s="20"/>
      <c r="PDS91" s="20"/>
      <c r="PDT91" s="20"/>
      <c r="PDU91" s="20"/>
      <c r="PDV91" s="20"/>
      <c r="PDW91" s="20"/>
      <c r="PDX91" s="20"/>
      <c r="PDY91" s="20"/>
      <c r="PDZ91" s="20"/>
      <c r="PEA91" s="20"/>
      <c r="PEB91" s="20"/>
      <c r="PEC91" s="20"/>
      <c r="PED91" s="20"/>
      <c r="PEE91" s="20"/>
      <c r="PEF91" s="20"/>
      <c r="PEG91" s="20"/>
      <c r="PEH91" s="20"/>
      <c r="PEI91" s="20"/>
      <c r="PEJ91" s="20"/>
      <c r="PEK91" s="20"/>
      <c r="PEL91" s="20"/>
      <c r="PEM91" s="20"/>
      <c r="PEN91" s="20"/>
      <c r="PEO91" s="20"/>
      <c r="PEP91" s="20"/>
      <c r="PEQ91" s="20"/>
      <c r="PER91" s="20"/>
      <c r="PES91" s="20"/>
      <c r="PET91" s="20"/>
      <c r="PEU91" s="20"/>
      <c r="PEV91" s="20"/>
      <c r="PEW91" s="20"/>
      <c r="PEX91" s="20"/>
      <c r="PEY91" s="20"/>
      <c r="PEZ91" s="20"/>
      <c r="PFA91" s="20"/>
      <c r="PFB91" s="20"/>
      <c r="PFC91" s="20"/>
      <c r="PFD91" s="20"/>
      <c r="PFE91" s="20"/>
      <c r="PFF91" s="20"/>
      <c r="PFG91" s="20"/>
      <c r="PFH91" s="20"/>
      <c r="PFI91" s="20"/>
      <c r="PFJ91" s="20"/>
      <c r="PFK91" s="20"/>
      <c r="PFL91" s="20"/>
      <c r="PFM91" s="20"/>
      <c r="PFN91" s="20"/>
      <c r="PFO91" s="20"/>
      <c r="PFP91" s="20"/>
      <c r="PFQ91" s="20"/>
      <c r="PFR91" s="20"/>
      <c r="PFS91" s="20"/>
      <c r="PFT91" s="20"/>
      <c r="PFU91" s="20"/>
      <c r="PFV91" s="20"/>
      <c r="PFW91" s="20"/>
      <c r="PFX91" s="20"/>
      <c r="PFY91" s="20"/>
      <c r="PFZ91" s="20"/>
      <c r="PGA91" s="20"/>
      <c r="PGB91" s="20"/>
      <c r="PGC91" s="20"/>
      <c r="PGD91" s="20"/>
      <c r="PGE91" s="20"/>
      <c r="PGF91" s="20"/>
      <c r="PGG91" s="20"/>
      <c r="PGH91" s="20"/>
      <c r="PGI91" s="20"/>
      <c r="PGJ91" s="20"/>
      <c r="PGK91" s="20"/>
      <c r="PGL91" s="20"/>
      <c r="PGM91" s="20"/>
      <c r="PGN91" s="20"/>
      <c r="PGO91" s="20"/>
      <c r="PGP91" s="20"/>
      <c r="PGQ91" s="20"/>
      <c r="PGR91" s="20"/>
      <c r="PGS91" s="20"/>
      <c r="PGT91" s="20"/>
      <c r="PGU91" s="20"/>
      <c r="PGV91" s="20"/>
      <c r="PGW91" s="20"/>
      <c r="PGX91" s="20"/>
      <c r="PGY91" s="20"/>
      <c r="PGZ91" s="20"/>
      <c r="PHA91" s="20"/>
      <c r="PHB91" s="20"/>
      <c r="PHC91" s="20"/>
      <c r="PHD91" s="20"/>
      <c r="PHE91" s="20"/>
      <c r="PHF91" s="20"/>
      <c r="PHG91" s="20"/>
      <c r="PHH91" s="20"/>
      <c r="PHI91" s="20"/>
      <c r="PHJ91" s="20"/>
      <c r="PHK91" s="20"/>
      <c r="PHL91" s="20"/>
      <c r="PHM91" s="20"/>
      <c r="PHN91" s="20"/>
      <c r="PHO91" s="20"/>
      <c r="PHP91" s="20"/>
      <c r="PHQ91" s="20"/>
      <c r="PHR91" s="20"/>
      <c r="PHS91" s="20"/>
      <c r="PHT91" s="20"/>
      <c r="PHU91" s="20"/>
      <c r="PHV91" s="20"/>
      <c r="PHW91" s="20"/>
      <c r="PHX91" s="20"/>
      <c r="PHY91" s="20"/>
      <c r="PHZ91" s="20"/>
      <c r="PIA91" s="20"/>
      <c r="PIB91" s="20"/>
      <c r="PIC91" s="20"/>
      <c r="PID91" s="20"/>
      <c r="PIE91" s="20"/>
      <c r="PIF91" s="20"/>
      <c r="PIG91" s="20"/>
      <c r="PIH91" s="20"/>
      <c r="PII91" s="20"/>
      <c r="PIJ91" s="20"/>
      <c r="PIK91" s="20"/>
      <c r="PIL91" s="20"/>
      <c r="PIM91" s="20"/>
      <c r="PIN91" s="20"/>
      <c r="PIO91" s="20"/>
      <c r="PIP91" s="20"/>
      <c r="PIQ91" s="20"/>
      <c r="PIR91" s="20"/>
      <c r="PIS91" s="20"/>
      <c r="PIT91" s="20"/>
      <c r="PIU91" s="20"/>
      <c r="PIV91" s="20"/>
      <c r="PIW91" s="20"/>
      <c r="PIX91" s="20"/>
      <c r="PIY91" s="20"/>
      <c r="PIZ91" s="20"/>
      <c r="PJA91" s="20"/>
      <c r="PJB91" s="20"/>
      <c r="PJC91" s="20"/>
      <c r="PJD91" s="20"/>
      <c r="PJE91" s="20"/>
      <c r="PJF91" s="20"/>
      <c r="PJG91" s="20"/>
      <c r="PJH91" s="20"/>
      <c r="PJI91" s="20"/>
      <c r="PJJ91" s="20"/>
      <c r="PJK91" s="20"/>
      <c r="PJL91" s="20"/>
      <c r="PJM91" s="20"/>
      <c r="PJN91" s="20"/>
      <c r="PJO91" s="20"/>
      <c r="PJP91" s="20"/>
      <c r="PJQ91" s="20"/>
      <c r="PJR91" s="20"/>
      <c r="PJS91" s="20"/>
      <c r="PJT91" s="20"/>
      <c r="PJU91" s="20"/>
      <c r="PJV91" s="20"/>
      <c r="PJW91" s="20"/>
      <c r="PJX91" s="20"/>
      <c r="PJY91" s="20"/>
      <c r="PJZ91" s="20"/>
      <c r="PKA91" s="20"/>
      <c r="PKB91" s="20"/>
      <c r="PKC91" s="20"/>
      <c r="PKD91" s="20"/>
      <c r="PKE91" s="20"/>
      <c r="PKF91" s="20"/>
      <c r="PKG91" s="20"/>
      <c r="PKH91" s="20"/>
      <c r="PKI91" s="20"/>
      <c r="PKJ91" s="20"/>
      <c r="PKK91" s="20"/>
      <c r="PKL91" s="20"/>
      <c r="PKM91" s="20"/>
      <c r="PKN91" s="20"/>
      <c r="PKO91" s="20"/>
      <c r="PKP91" s="20"/>
      <c r="PKQ91" s="20"/>
      <c r="PKR91" s="20"/>
      <c r="PKS91" s="20"/>
      <c r="PKT91" s="20"/>
      <c r="PKU91" s="20"/>
      <c r="PKV91" s="20"/>
      <c r="PKW91" s="20"/>
      <c r="PKX91" s="20"/>
      <c r="PKY91" s="20"/>
      <c r="PKZ91" s="20"/>
      <c r="PLA91" s="20"/>
      <c r="PLB91" s="20"/>
      <c r="PLC91" s="20"/>
      <c r="PLD91" s="20"/>
      <c r="PLE91" s="20"/>
      <c r="PLF91" s="20"/>
      <c r="PLG91" s="20"/>
      <c r="PLH91" s="20"/>
      <c r="PLI91" s="20"/>
      <c r="PLJ91" s="20"/>
      <c r="PLK91" s="20"/>
      <c r="PLL91" s="20"/>
      <c r="PLM91" s="20"/>
      <c r="PLN91" s="20"/>
      <c r="PLO91" s="20"/>
      <c r="PLP91" s="20"/>
      <c r="PLQ91" s="20"/>
      <c r="PLR91" s="20"/>
      <c r="PLS91" s="20"/>
      <c r="PLT91" s="20"/>
      <c r="PLU91" s="20"/>
      <c r="PLV91" s="20"/>
      <c r="PLW91" s="20"/>
      <c r="PLX91" s="20"/>
      <c r="PLY91" s="20"/>
      <c r="PLZ91" s="20"/>
      <c r="PMA91" s="20"/>
      <c r="PMB91" s="20"/>
      <c r="PMC91" s="20"/>
      <c r="PMD91" s="20"/>
      <c r="PME91" s="20"/>
      <c r="PMF91" s="20"/>
      <c r="PMG91" s="20"/>
      <c r="PMH91" s="20"/>
      <c r="PMI91" s="20"/>
      <c r="PMJ91" s="20"/>
      <c r="PMK91" s="20"/>
      <c r="PML91" s="20"/>
      <c r="PMM91" s="20"/>
      <c r="PMN91" s="20"/>
      <c r="PMO91" s="20"/>
      <c r="PMP91" s="20"/>
      <c r="PMQ91" s="20"/>
      <c r="PMR91" s="20"/>
      <c r="PMS91" s="20"/>
      <c r="PMT91" s="20"/>
      <c r="PMU91" s="20"/>
      <c r="PMV91" s="20"/>
      <c r="PMW91" s="20"/>
      <c r="PMX91" s="20"/>
      <c r="PMY91" s="20"/>
      <c r="PMZ91" s="20"/>
      <c r="PNA91" s="20"/>
      <c r="PNB91" s="20"/>
      <c r="PNC91" s="20"/>
      <c r="PND91" s="20"/>
      <c r="PNE91" s="20"/>
      <c r="PNF91" s="20"/>
      <c r="PNG91" s="20"/>
      <c r="PNH91" s="20"/>
      <c r="PNI91" s="20"/>
      <c r="PNJ91" s="20"/>
      <c r="PNK91" s="20"/>
      <c r="PNL91" s="20"/>
      <c r="PNM91" s="20"/>
      <c r="PNN91" s="20"/>
      <c r="PNO91" s="20"/>
      <c r="PNP91" s="20"/>
      <c r="PNQ91" s="20"/>
      <c r="PNR91" s="20"/>
      <c r="PNS91" s="20"/>
      <c r="PNT91" s="20"/>
      <c r="PNU91" s="20"/>
      <c r="PNV91" s="20"/>
      <c r="PNW91" s="20"/>
      <c r="PNX91" s="20"/>
      <c r="PNY91" s="20"/>
      <c r="PNZ91" s="20"/>
      <c r="POA91" s="20"/>
      <c r="POB91" s="20"/>
      <c r="POC91" s="20"/>
      <c r="POD91" s="20"/>
      <c r="POE91" s="20"/>
      <c r="POF91" s="20"/>
      <c r="POG91" s="20"/>
      <c r="POH91" s="20"/>
      <c r="POI91" s="20"/>
      <c r="POJ91" s="20"/>
      <c r="POK91" s="20"/>
      <c r="POL91" s="20"/>
      <c r="POM91" s="20"/>
      <c r="PON91" s="20"/>
      <c r="POO91" s="20"/>
      <c r="POP91" s="20"/>
      <c r="POQ91" s="20"/>
      <c r="POR91" s="20"/>
      <c r="POS91" s="20"/>
      <c r="POT91" s="20"/>
      <c r="POU91" s="20"/>
      <c r="POV91" s="20"/>
      <c r="POW91" s="20"/>
      <c r="POX91" s="20"/>
      <c r="POY91" s="20"/>
      <c r="POZ91" s="20"/>
      <c r="PPA91" s="20"/>
      <c r="PPB91" s="20"/>
      <c r="PPC91" s="20"/>
      <c r="PPD91" s="20"/>
      <c r="PPE91" s="20"/>
      <c r="PPF91" s="20"/>
      <c r="PPG91" s="20"/>
      <c r="PPH91" s="20"/>
      <c r="PPI91" s="20"/>
      <c r="PPJ91" s="20"/>
      <c r="PPK91" s="20"/>
      <c r="PPL91" s="20"/>
      <c r="PPM91" s="20"/>
      <c r="PPN91" s="20"/>
      <c r="PPO91" s="20"/>
      <c r="PPP91" s="20"/>
      <c r="PPQ91" s="20"/>
      <c r="PPR91" s="20"/>
      <c r="PPS91" s="20"/>
      <c r="PPT91" s="20"/>
      <c r="PPU91" s="20"/>
      <c r="PPV91" s="20"/>
      <c r="PPW91" s="20"/>
      <c r="PPX91" s="20"/>
      <c r="PPY91" s="20"/>
      <c r="PPZ91" s="20"/>
      <c r="PQA91" s="20"/>
      <c r="PQB91" s="20"/>
      <c r="PQC91" s="20"/>
      <c r="PQD91" s="20"/>
      <c r="PQE91" s="20"/>
      <c r="PQF91" s="20"/>
      <c r="PQG91" s="20"/>
      <c r="PQH91" s="20"/>
      <c r="PQI91" s="20"/>
      <c r="PQJ91" s="20"/>
      <c r="PQK91" s="20"/>
      <c r="PQL91" s="20"/>
      <c r="PQM91" s="20"/>
      <c r="PQN91" s="20"/>
      <c r="PQO91" s="20"/>
      <c r="PQP91" s="20"/>
      <c r="PQQ91" s="20"/>
      <c r="PQR91" s="20"/>
      <c r="PQS91" s="20"/>
      <c r="PQT91" s="20"/>
      <c r="PQU91" s="20"/>
      <c r="PQV91" s="20"/>
      <c r="PQW91" s="20"/>
      <c r="PQX91" s="20"/>
      <c r="PQY91" s="20"/>
      <c r="PQZ91" s="20"/>
      <c r="PRA91" s="20"/>
      <c r="PRB91" s="20"/>
      <c r="PRC91" s="20"/>
      <c r="PRD91" s="20"/>
      <c r="PRE91" s="20"/>
      <c r="PRF91" s="20"/>
      <c r="PRG91" s="20"/>
      <c r="PRH91" s="20"/>
      <c r="PRI91" s="20"/>
      <c r="PRJ91" s="20"/>
      <c r="PRK91" s="20"/>
      <c r="PRL91" s="20"/>
      <c r="PRM91" s="20"/>
      <c r="PRN91" s="20"/>
      <c r="PRO91" s="20"/>
      <c r="PRP91" s="20"/>
      <c r="PRQ91" s="20"/>
      <c r="PRR91" s="20"/>
      <c r="PRS91" s="20"/>
      <c r="PRT91" s="20"/>
      <c r="PRU91" s="20"/>
      <c r="PRV91" s="20"/>
      <c r="PRW91" s="20"/>
      <c r="PRX91" s="20"/>
      <c r="PRY91" s="20"/>
      <c r="PRZ91" s="20"/>
      <c r="PSA91" s="20"/>
      <c r="PSB91" s="20"/>
      <c r="PSC91" s="20"/>
      <c r="PSD91" s="20"/>
      <c r="PSE91" s="20"/>
      <c r="PSF91" s="20"/>
      <c r="PSG91" s="20"/>
      <c r="PSH91" s="20"/>
      <c r="PSI91" s="20"/>
      <c r="PSJ91" s="20"/>
      <c r="PSK91" s="20"/>
      <c r="PSL91" s="20"/>
      <c r="PSM91" s="20"/>
      <c r="PSN91" s="20"/>
      <c r="PSO91" s="20"/>
      <c r="PSP91" s="20"/>
      <c r="PSQ91" s="20"/>
      <c r="PSR91" s="20"/>
      <c r="PSS91" s="20"/>
      <c r="PST91" s="20"/>
      <c r="PSU91" s="20"/>
      <c r="PSV91" s="20"/>
      <c r="PSW91" s="20"/>
      <c r="PSX91" s="20"/>
      <c r="PSY91" s="20"/>
      <c r="PSZ91" s="20"/>
      <c r="PTA91" s="20"/>
      <c r="PTB91" s="20"/>
      <c r="PTC91" s="20"/>
      <c r="PTD91" s="20"/>
      <c r="PTE91" s="20"/>
      <c r="PTF91" s="20"/>
      <c r="PTG91" s="20"/>
      <c r="PTH91" s="20"/>
      <c r="PTI91" s="20"/>
      <c r="PTJ91" s="20"/>
      <c r="PTK91" s="20"/>
      <c r="PTL91" s="20"/>
      <c r="PTM91" s="20"/>
      <c r="PTN91" s="20"/>
      <c r="PTO91" s="20"/>
      <c r="PTP91" s="20"/>
      <c r="PTQ91" s="20"/>
      <c r="PTR91" s="20"/>
      <c r="PTS91" s="20"/>
      <c r="PTT91" s="20"/>
      <c r="PTU91" s="20"/>
      <c r="PTV91" s="20"/>
      <c r="PTW91" s="20"/>
      <c r="PTX91" s="20"/>
      <c r="PTY91" s="20"/>
      <c r="PTZ91" s="20"/>
      <c r="PUA91" s="20"/>
      <c r="PUB91" s="20"/>
      <c r="PUC91" s="20"/>
      <c r="PUD91" s="20"/>
      <c r="PUE91" s="20"/>
      <c r="PUF91" s="20"/>
      <c r="PUG91" s="20"/>
      <c r="PUH91" s="20"/>
      <c r="PUI91" s="20"/>
      <c r="PUJ91" s="20"/>
      <c r="PUK91" s="20"/>
      <c r="PUL91" s="20"/>
      <c r="PUM91" s="20"/>
      <c r="PUN91" s="20"/>
      <c r="PUO91" s="20"/>
      <c r="PUP91" s="20"/>
      <c r="PUQ91" s="20"/>
      <c r="PUR91" s="20"/>
      <c r="PUS91" s="20"/>
      <c r="PUT91" s="20"/>
      <c r="PUU91" s="20"/>
      <c r="PUV91" s="20"/>
      <c r="PUW91" s="20"/>
      <c r="PUX91" s="20"/>
      <c r="PUY91" s="20"/>
      <c r="PUZ91" s="20"/>
      <c r="PVA91" s="20"/>
      <c r="PVB91" s="20"/>
      <c r="PVC91" s="20"/>
      <c r="PVD91" s="20"/>
      <c r="PVE91" s="20"/>
      <c r="PVF91" s="20"/>
      <c r="PVG91" s="20"/>
      <c r="PVH91" s="20"/>
      <c r="PVI91" s="20"/>
      <c r="PVJ91" s="20"/>
      <c r="PVK91" s="20"/>
      <c r="PVL91" s="20"/>
      <c r="PVM91" s="20"/>
      <c r="PVN91" s="20"/>
      <c r="PVO91" s="20"/>
      <c r="PVP91" s="20"/>
      <c r="PVQ91" s="20"/>
      <c r="PVR91" s="20"/>
      <c r="PVS91" s="20"/>
      <c r="PVT91" s="20"/>
      <c r="PVU91" s="20"/>
      <c r="PVV91" s="20"/>
      <c r="PVW91" s="20"/>
      <c r="PVX91" s="20"/>
      <c r="PVY91" s="20"/>
      <c r="PVZ91" s="20"/>
      <c r="PWA91" s="20"/>
      <c r="PWB91" s="20"/>
      <c r="PWC91" s="20"/>
      <c r="PWD91" s="20"/>
      <c r="PWE91" s="20"/>
      <c r="PWF91" s="20"/>
      <c r="PWG91" s="20"/>
      <c r="PWH91" s="20"/>
      <c r="PWI91" s="20"/>
      <c r="PWJ91" s="20"/>
      <c r="PWK91" s="20"/>
      <c r="PWL91" s="20"/>
      <c r="PWM91" s="20"/>
      <c r="PWN91" s="20"/>
      <c r="PWO91" s="20"/>
      <c r="PWP91" s="20"/>
      <c r="PWQ91" s="20"/>
      <c r="PWR91" s="20"/>
      <c r="PWS91" s="20"/>
      <c r="PWT91" s="20"/>
      <c r="PWU91" s="20"/>
      <c r="PWV91" s="20"/>
      <c r="PWW91" s="20"/>
      <c r="PWX91" s="20"/>
      <c r="PWY91" s="20"/>
      <c r="PWZ91" s="20"/>
      <c r="PXA91" s="20"/>
      <c r="PXB91" s="20"/>
      <c r="PXC91" s="20"/>
      <c r="PXD91" s="20"/>
      <c r="PXE91" s="20"/>
      <c r="PXF91" s="20"/>
      <c r="PXG91" s="20"/>
      <c r="PXH91" s="20"/>
      <c r="PXI91" s="20"/>
      <c r="PXJ91" s="20"/>
      <c r="PXK91" s="20"/>
      <c r="PXL91" s="20"/>
      <c r="PXM91" s="20"/>
      <c r="PXN91" s="20"/>
      <c r="PXO91" s="20"/>
      <c r="PXP91" s="20"/>
      <c r="PXQ91" s="20"/>
      <c r="PXR91" s="20"/>
      <c r="PXS91" s="20"/>
      <c r="PXT91" s="20"/>
      <c r="PXU91" s="20"/>
      <c r="PXV91" s="20"/>
      <c r="PXW91" s="20"/>
      <c r="PXX91" s="20"/>
      <c r="PXY91" s="20"/>
      <c r="PXZ91" s="20"/>
      <c r="PYA91" s="20"/>
      <c r="PYB91" s="20"/>
      <c r="PYC91" s="20"/>
      <c r="PYD91" s="20"/>
      <c r="PYE91" s="20"/>
      <c r="PYF91" s="20"/>
      <c r="PYG91" s="20"/>
      <c r="PYH91" s="20"/>
      <c r="PYI91" s="20"/>
      <c r="PYJ91" s="20"/>
      <c r="PYK91" s="20"/>
      <c r="PYL91" s="20"/>
      <c r="PYM91" s="20"/>
      <c r="PYN91" s="20"/>
      <c r="PYO91" s="20"/>
      <c r="PYP91" s="20"/>
      <c r="PYQ91" s="20"/>
      <c r="PYR91" s="20"/>
      <c r="PYS91" s="20"/>
      <c r="PYT91" s="20"/>
      <c r="PYU91" s="20"/>
      <c r="PYV91" s="20"/>
      <c r="PYW91" s="20"/>
      <c r="PYX91" s="20"/>
      <c r="PYY91" s="20"/>
      <c r="PYZ91" s="20"/>
      <c r="PZA91" s="20"/>
      <c r="PZB91" s="20"/>
      <c r="PZC91" s="20"/>
      <c r="PZD91" s="20"/>
      <c r="PZE91" s="20"/>
      <c r="PZF91" s="20"/>
      <c r="PZG91" s="20"/>
      <c r="PZH91" s="20"/>
      <c r="PZI91" s="20"/>
      <c r="PZJ91" s="20"/>
      <c r="PZK91" s="20"/>
      <c r="PZL91" s="20"/>
      <c r="PZM91" s="20"/>
      <c r="PZN91" s="20"/>
      <c r="PZO91" s="20"/>
      <c r="PZP91" s="20"/>
      <c r="PZQ91" s="20"/>
      <c r="PZR91" s="20"/>
      <c r="PZS91" s="20"/>
      <c r="PZT91" s="20"/>
      <c r="PZU91" s="20"/>
      <c r="PZV91" s="20"/>
      <c r="PZW91" s="20"/>
      <c r="PZX91" s="20"/>
      <c r="PZY91" s="20"/>
      <c r="PZZ91" s="20"/>
      <c r="QAA91" s="20"/>
      <c r="QAB91" s="20"/>
      <c r="QAC91" s="20"/>
      <c r="QAD91" s="20"/>
      <c r="QAE91" s="20"/>
      <c r="QAF91" s="20"/>
      <c r="QAG91" s="20"/>
      <c r="QAH91" s="20"/>
      <c r="QAI91" s="20"/>
      <c r="QAJ91" s="20"/>
      <c r="QAK91" s="20"/>
      <c r="QAL91" s="20"/>
      <c r="QAM91" s="20"/>
      <c r="QAN91" s="20"/>
      <c r="QAO91" s="20"/>
      <c r="QAP91" s="20"/>
      <c r="QAQ91" s="20"/>
      <c r="QAR91" s="20"/>
      <c r="QAS91" s="20"/>
      <c r="QAT91" s="20"/>
      <c r="QAU91" s="20"/>
      <c r="QAV91" s="20"/>
      <c r="QAW91" s="20"/>
      <c r="QAX91" s="20"/>
      <c r="QAY91" s="20"/>
      <c r="QAZ91" s="20"/>
      <c r="QBA91" s="20"/>
      <c r="QBB91" s="20"/>
      <c r="QBC91" s="20"/>
      <c r="QBD91" s="20"/>
      <c r="QBE91" s="20"/>
      <c r="QBF91" s="20"/>
      <c r="QBG91" s="20"/>
      <c r="QBH91" s="20"/>
      <c r="QBI91" s="20"/>
      <c r="QBJ91" s="20"/>
      <c r="QBK91" s="20"/>
      <c r="QBL91" s="20"/>
      <c r="QBM91" s="20"/>
      <c r="QBN91" s="20"/>
      <c r="QBO91" s="20"/>
      <c r="QBP91" s="20"/>
      <c r="QBQ91" s="20"/>
      <c r="QBR91" s="20"/>
      <c r="QBS91" s="20"/>
      <c r="QBT91" s="20"/>
      <c r="QBU91" s="20"/>
      <c r="QBV91" s="20"/>
      <c r="QBW91" s="20"/>
      <c r="QBX91" s="20"/>
      <c r="QBY91" s="20"/>
      <c r="QBZ91" s="20"/>
      <c r="QCA91" s="20"/>
      <c r="QCB91" s="20"/>
      <c r="QCC91" s="20"/>
      <c r="QCD91" s="20"/>
      <c r="QCE91" s="20"/>
      <c r="QCF91" s="20"/>
      <c r="QCG91" s="20"/>
      <c r="QCH91" s="20"/>
      <c r="QCI91" s="20"/>
      <c r="QCJ91" s="20"/>
      <c r="QCK91" s="20"/>
      <c r="QCL91" s="20"/>
      <c r="QCM91" s="20"/>
      <c r="QCN91" s="20"/>
      <c r="QCO91" s="20"/>
      <c r="QCP91" s="20"/>
      <c r="QCQ91" s="20"/>
      <c r="QCR91" s="20"/>
      <c r="QCS91" s="20"/>
      <c r="QCT91" s="20"/>
      <c r="QCU91" s="20"/>
      <c r="QCV91" s="20"/>
      <c r="QCW91" s="20"/>
      <c r="QCX91" s="20"/>
      <c r="QCY91" s="20"/>
      <c r="QCZ91" s="20"/>
      <c r="QDA91" s="20"/>
      <c r="QDB91" s="20"/>
      <c r="QDC91" s="20"/>
      <c r="QDD91" s="20"/>
      <c r="QDE91" s="20"/>
      <c r="QDF91" s="20"/>
      <c r="QDG91" s="20"/>
      <c r="QDH91" s="20"/>
      <c r="QDI91" s="20"/>
      <c r="QDJ91" s="20"/>
      <c r="QDK91" s="20"/>
      <c r="QDL91" s="20"/>
      <c r="QDM91" s="20"/>
      <c r="QDN91" s="20"/>
      <c r="QDO91" s="20"/>
      <c r="QDP91" s="20"/>
      <c r="QDQ91" s="20"/>
      <c r="QDR91" s="20"/>
      <c r="QDS91" s="20"/>
      <c r="QDT91" s="20"/>
      <c r="QDU91" s="20"/>
      <c r="QDV91" s="20"/>
      <c r="QDW91" s="20"/>
      <c r="QDX91" s="20"/>
      <c r="QDY91" s="20"/>
      <c r="QDZ91" s="20"/>
      <c r="QEA91" s="20"/>
      <c r="QEB91" s="20"/>
      <c r="QEC91" s="20"/>
      <c r="QED91" s="20"/>
      <c r="QEE91" s="20"/>
      <c r="QEF91" s="20"/>
      <c r="QEG91" s="20"/>
      <c r="QEH91" s="20"/>
      <c r="QEI91" s="20"/>
      <c r="QEJ91" s="20"/>
      <c r="QEK91" s="20"/>
      <c r="QEL91" s="20"/>
      <c r="QEM91" s="20"/>
      <c r="QEN91" s="20"/>
      <c r="QEO91" s="20"/>
      <c r="QEP91" s="20"/>
      <c r="QEQ91" s="20"/>
      <c r="QER91" s="20"/>
      <c r="QES91" s="20"/>
      <c r="QET91" s="20"/>
      <c r="QEU91" s="20"/>
      <c r="QEV91" s="20"/>
      <c r="QEW91" s="20"/>
      <c r="QEX91" s="20"/>
      <c r="QEY91" s="20"/>
      <c r="QEZ91" s="20"/>
      <c r="QFA91" s="20"/>
      <c r="QFB91" s="20"/>
      <c r="QFC91" s="20"/>
      <c r="QFD91" s="20"/>
      <c r="QFE91" s="20"/>
      <c r="QFF91" s="20"/>
      <c r="QFG91" s="20"/>
      <c r="QFH91" s="20"/>
      <c r="QFI91" s="20"/>
      <c r="QFJ91" s="20"/>
      <c r="QFK91" s="20"/>
      <c r="QFL91" s="20"/>
      <c r="QFM91" s="20"/>
      <c r="QFN91" s="20"/>
      <c r="QFO91" s="20"/>
      <c r="QFP91" s="20"/>
      <c r="QFQ91" s="20"/>
      <c r="QFR91" s="20"/>
      <c r="QFS91" s="20"/>
      <c r="QFT91" s="20"/>
      <c r="QFU91" s="20"/>
      <c r="QFV91" s="20"/>
      <c r="QFW91" s="20"/>
      <c r="QFX91" s="20"/>
      <c r="QFY91" s="20"/>
      <c r="QFZ91" s="20"/>
      <c r="QGA91" s="20"/>
      <c r="QGB91" s="20"/>
      <c r="QGC91" s="20"/>
      <c r="QGD91" s="20"/>
      <c r="QGE91" s="20"/>
      <c r="QGF91" s="20"/>
      <c r="QGG91" s="20"/>
      <c r="QGH91" s="20"/>
      <c r="QGI91" s="20"/>
      <c r="QGJ91" s="20"/>
      <c r="QGK91" s="20"/>
      <c r="QGL91" s="20"/>
      <c r="QGM91" s="20"/>
      <c r="QGN91" s="20"/>
      <c r="QGO91" s="20"/>
      <c r="QGP91" s="20"/>
      <c r="QGQ91" s="20"/>
      <c r="QGR91" s="20"/>
      <c r="QGS91" s="20"/>
      <c r="QGT91" s="20"/>
      <c r="QGU91" s="20"/>
      <c r="QGV91" s="20"/>
      <c r="QGW91" s="20"/>
      <c r="QGX91" s="20"/>
      <c r="QGY91" s="20"/>
      <c r="QGZ91" s="20"/>
      <c r="QHA91" s="20"/>
      <c r="QHB91" s="20"/>
      <c r="QHC91" s="20"/>
      <c r="QHD91" s="20"/>
      <c r="QHE91" s="20"/>
      <c r="QHF91" s="20"/>
      <c r="QHG91" s="20"/>
      <c r="QHH91" s="20"/>
      <c r="QHI91" s="20"/>
      <c r="QHJ91" s="20"/>
      <c r="QHK91" s="20"/>
      <c r="QHL91" s="20"/>
      <c r="QHM91" s="20"/>
      <c r="QHN91" s="20"/>
      <c r="QHO91" s="20"/>
      <c r="QHP91" s="20"/>
      <c r="QHQ91" s="20"/>
      <c r="QHR91" s="20"/>
      <c r="QHS91" s="20"/>
      <c r="QHT91" s="20"/>
      <c r="QHU91" s="20"/>
      <c r="QHV91" s="20"/>
      <c r="QHW91" s="20"/>
      <c r="QHX91" s="20"/>
      <c r="QHY91" s="20"/>
      <c r="QHZ91" s="20"/>
      <c r="QIA91" s="20"/>
      <c r="QIB91" s="20"/>
      <c r="QIC91" s="20"/>
      <c r="QID91" s="20"/>
      <c r="QIE91" s="20"/>
      <c r="QIF91" s="20"/>
      <c r="QIG91" s="20"/>
      <c r="QIH91" s="20"/>
      <c r="QII91" s="20"/>
      <c r="QIJ91" s="20"/>
      <c r="QIK91" s="20"/>
      <c r="QIL91" s="20"/>
      <c r="QIM91" s="20"/>
      <c r="QIN91" s="20"/>
      <c r="QIO91" s="20"/>
      <c r="QIP91" s="20"/>
      <c r="QIQ91" s="20"/>
      <c r="QIR91" s="20"/>
      <c r="QIS91" s="20"/>
      <c r="QIT91" s="20"/>
      <c r="QIU91" s="20"/>
      <c r="QIV91" s="20"/>
      <c r="QIW91" s="20"/>
      <c r="QIX91" s="20"/>
      <c r="QIY91" s="20"/>
      <c r="QIZ91" s="20"/>
      <c r="QJA91" s="20"/>
      <c r="QJB91" s="20"/>
      <c r="QJC91" s="20"/>
      <c r="QJD91" s="20"/>
      <c r="QJE91" s="20"/>
      <c r="QJF91" s="20"/>
      <c r="QJG91" s="20"/>
      <c r="QJH91" s="20"/>
      <c r="QJI91" s="20"/>
      <c r="QJJ91" s="20"/>
      <c r="QJK91" s="20"/>
      <c r="QJL91" s="20"/>
      <c r="QJM91" s="20"/>
      <c r="QJN91" s="20"/>
      <c r="QJO91" s="20"/>
      <c r="QJP91" s="20"/>
      <c r="QJQ91" s="20"/>
      <c r="QJR91" s="20"/>
      <c r="QJS91" s="20"/>
      <c r="QJT91" s="20"/>
      <c r="QJU91" s="20"/>
      <c r="QJV91" s="20"/>
      <c r="QJW91" s="20"/>
      <c r="QJX91" s="20"/>
      <c r="QJY91" s="20"/>
      <c r="QJZ91" s="20"/>
      <c r="QKA91" s="20"/>
      <c r="QKB91" s="20"/>
      <c r="QKC91" s="20"/>
      <c r="QKD91" s="20"/>
      <c r="QKE91" s="20"/>
      <c r="QKF91" s="20"/>
      <c r="QKG91" s="20"/>
      <c r="QKH91" s="20"/>
      <c r="QKI91" s="20"/>
      <c r="QKJ91" s="20"/>
      <c r="QKK91" s="20"/>
      <c r="QKL91" s="20"/>
      <c r="QKM91" s="20"/>
      <c r="QKN91" s="20"/>
      <c r="QKO91" s="20"/>
      <c r="QKP91" s="20"/>
      <c r="QKQ91" s="20"/>
      <c r="QKR91" s="20"/>
      <c r="QKS91" s="20"/>
      <c r="QKT91" s="20"/>
      <c r="QKU91" s="20"/>
      <c r="QKV91" s="20"/>
      <c r="QKW91" s="20"/>
      <c r="QKX91" s="20"/>
      <c r="QKY91" s="20"/>
      <c r="QKZ91" s="20"/>
      <c r="QLA91" s="20"/>
      <c r="QLB91" s="20"/>
      <c r="QLC91" s="20"/>
      <c r="QLD91" s="20"/>
      <c r="QLE91" s="20"/>
      <c r="QLF91" s="20"/>
      <c r="QLG91" s="20"/>
      <c r="QLH91" s="20"/>
      <c r="QLI91" s="20"/>
      <c r="QLJ91" s="20"/>
      <c r="QLK91" s="20"/>
      <c r="QLL91" s="20"/>
      <c r="QLM91" s="20"/>
      <c r="QLN91" s="20"/>
      <c r="QLO91" s="20"/>
      <c r="QLP91" s="20"/>
      <c r="QLQ91" s="20"/>
      <c r="QLR91" s="20"/>
      <c r="QLS91" s="20"/>
      <c r="QLT91" s="20"/>
      <c r="QLU91" s="20"/>
      <c r="QLV91" s="20"/>
      <c r="QLW91" s="20"/>
      <c r="QLX91" s="20"/>
      <c r="QLY91" s="20"/>
      <c r="QLZ91" s="20"/>
      <c r="QMA91" s="20"/>
      <c r="QMB91" s="20"/>
      <c r="QMC91" s="20"/>
      <c r="QMD91" s="20"/>
      <c r="QME91" s="20"/>
      <c r="QMF91" s="20"/>
      <c r="QMG91" s="20"/>
      <c r="QMH91" s="20"/>
      <c r="QMI91" s="20"/>
      <c r="QMJ91" s="20"/>
      <c r="QMK91" s="20"/>
      <c r="QML91" s="20"/>
      <c r="QMM91" s="20"/>
      <c r="QMN91" s="20"/>
      <c r="QMO91" s="20"/>
      <c r="QMP91" s="20"/>
      <c r="QMQ91" s="20"/>
      <c r="QMR91" s="20"/>
      <c r="QMS91" s="20"/>
      <c r="QMT91" s="20"/>
      <c r="QMU91" s="20"/>
      <c r="QMV91" s="20"/>
      <c r="QMW91" s="20"/>
      <c r="QMX91" s="20"/>
      <c r="QMY91" s="20"/>
      <c r="QMZ91" s="20"/>
      <c r="QNA91" s="20"/>
      <c r="QNB91" s="20"/>
      <c r="QNC91" s="20"/>
      <c r="QND91" s="20"/>
      <c r="QNE91" s="20"/>
      <c r="QNF91" s="20"/>
      <c r="QNG91" s="20"/>
      <c r="QNH91" s="20"/>
      <c r="QNI91" s="20"/>
      <c r="QNJ91" s="20"/>
      <c r="QNK91" s="20"/>
      <c r="QNL91" s="20"/>
      <c r="QNM91" s="20"/>
      <c r="QNN91" s="20"/>
      <c r="QNO91" s="20"/>
      <c r="QNP91" s="20"/>
      <c r="QNQ91" s="20"/>
      <c r="QNR91" s="20"/>
      <c r="QNS91" s="20"/>
      <c r="QNT91" s="20"/>
      <c r="QNU91" s="20"/>
      <c r="QNV91" s="20"/>
      <c r="QNW91" s="20"/>
      <c r="QNX91" s="20"/>
      <c r="QNY91" s="20"/>
      <c r="QNZ91" s="20"/>
      <c r="QOA91" s="20"/>
      <c r="QOB91" s="20"/>
      <c r="QOC91" s="20"/>
      <c r="QOD91" s="20"/>
      <c r="QOE91" s="20"/>
      <c r="QOF91" s="20"/>
      <c r="QOG91" s="20"/>
      <c r="QOH91" s="20"/>
      <c r="QOI91" s="20"/>
      <c r="QOJ91" s="20"/>
      <c r="QOK91" s="20"/>
      <c r="QOL91" s="20"/>
      <c r="QOM91" s="20"/>
      <c r="QON91" s="20"/>
      <c r="QOO91" s="20"/>
      <c r="QOP91" s="20"/>
      <c r="QOQ91" s="20"/>
      <c r="QOR91" s="20"/>
      <c r="QOS91" s="20"/>
      <c r="QOT91" s="20"/>
      <c r="QOU91" s="20"/>
      <c r="QOV91" s="20"/>
      <c r="QOW91" s="20"/>
      <c r="QOX91" s="20"/>
      <c r="QOY91" s="20"/>
      <c r="QOZ91" s="20"/>
      <c r="QPA91" s="20"/>
      <c r="QPB91" s="20"/>
      <c r="QPC91" s="20"/>
      <c r="QPD91" s="20"/>
      <c r="QPE91" s="20"/>
      <c r="QPF91" s="20"/>
      <c r="QPG91" s="20"/>
      <c r="QPH91" s="20"/>
      <c r="QPI91" s="20"/>
      <c r="QPJ91" s="20"/>
      <c r="QPK91" s="20"/>
      <c r="QPL91" s="20"/>
      <c r="QPM91" s="20"/>
      <c r="QPN91" s="20"/>
      <c r="QPO91" s="20"/>
      <c r="QPP91" s="20"/>
      <c r="QPQ91" s="20"/>
      <c r="QPR91" s="20"/>
      <c r="QPS91" s="20"/>
      <c r="QPT91" s="20"/>
      <c r="QPU91" s="20"/>
      <c r="QPV91" s="20"/>
      <c r="QPW91" s="20"/>
      <c r="QPX91" s="20"/>
      <c r="QPY91" s="20"/>
      <c r="QPZ91" s="20"/>
      <c r="QQA91" s="20"/>
      <c r="QQB91" s="20"/>
      <c r="QQC91" s="20"/>
      <c r="QQD91" s="20"/>
      <c r="QQE91" s="20"/>
      <c r="QQF91" s="20"/>
      <c r="QQG91" s="20"/>
      <c r="QQH91" s="20"/>
      <c r="QQI91" s="20"/>
      <c r="QQJ91" s="20"/>
      <c r="QQK91" s="20"/>
      <c r="QQL91" s="20"/>
      <c r="QQM91" s="20"/>
      <c r="QQN91" s="20"/>
      <c r="QQO91" s="20"/>
      <c r="QQP91" s="20"/>
      <c r="QQQ91" s="20"/>
      <c r="QQR91" s="20"/>
      <c r="QQS91" s="20"/>
      <c r="QQT91" s="20"/>
      <c r="QQU91" s="20"/>
      <c r="QQV91" s="20"/>
      <c r="QQW91" s="20"/>
      <c r="QQX91" s="20"/>
      <c r="QQY91" s="20"/>
      <c r="QQZ91" s="20"/>
      <c r="QRA91" s="20"/>
      <c r="QRB91" s="20"/>
      <c r="QRC91" s="20"/>
      <c r="QRD91" s="20"/>
      <c r="QRE91" s="20"/>
      <c r="QRF91" s="20"/>
      <c r="QRG91" s="20"/>
      <c r="QRH91" s="20"/>
      <c r="QRI91" s="20"/>
      <c r="QRJ91" s="20"/>
      <c r="QRK91" s="20"/>
      <c r="QRL91" s="20"/>
      <c r="QRM91" s="20"/>
      <c r="QRN91" s="20"/>
      <c r="QRO91" s="20"/>
      <c r="QRP91" s="20"/>
      <c r="QRQ91" s="20"/>
      <c r="QRR91" s="20"/>
      <c r="QRS91" s="20"/>
      <c r="QRT91" s="20"/>
      <c r="QRU91" s="20"/>
      <c r="QRV91" s="20"/>
      <c r="QRW91" s="20"/>
      <c r="QRX91" s="20"/>
      <c r="QRY91" s="20"/>
      <c r="QRZ91" s="20"/>
      <c r="QSA91" s="20"/>
      <c r="QSB91" s="20"/>
      <c r="QSC91" s="20"/>
      <c r="QSD91" s="20"/>
      <c r="QSE91" s="20"/>
      <c r="QSF91" s="20"/>
      <c r="QSG91" s="20"/>
      <c r="QSH91" s="20"/>
      <c r="QSI91" s="20"/>
      <c r="QSJ91" s="20"/>
      <c r="QSK91" s="20"/>
      <c r="QSL91" s="20"/>
      <c r="QSM91" s="20"/>
      <c r="QSN91" s="20"/>
      <c r="QSO91" s="20"/>
      <c r="QSP91" s="20"/>
      <c r="QSQ91" s="20"/>
      <c r="QSR91" s="20"/>
      <c r="QSS91" s="20"/>
      <c r="QST91" s="20"/>
      <c r="QSU91" s="20"/>
      <c r="QSV91" s="20"/>
      <c r="QSW91" s="20"/>
      <c r="QSX91" s="20"/>
      <c r="QSY91" s="20"/>
      <c r="QSZ91" s="20"/>
      <c r="QTA91" s="20"/>
      <c r="QTB91" s="20"/>
      <c r="QTC91" s="20"/>
      <c r="QTD91" s="20"/>
      <c r="QTE91" s="20"/>
      <c r="QTF91" s="20"/>
      <c r="QTG91" s="20"/>
      <c r="QTH91" s="20"/>
      <c r="QTI91" s="20"/>
      <c r="QTJ91" s="20"/>
      <c r="QTK91" s="20"/>
      <c r="QTL91" s="20"/>
      <c r="QTM91" s="20"/>
      <c r="QTN91" s="20"/>
      <c r="QTO91" s="20"/>
      <c r="QTP91" s="20"/>
      <c r="QTQ91" s="20"/>
      <c r="QTR91" s="20"/>
      <c r="QTS91" s="20"/>
      <c r="QTT91" s="20"/>
      <c r="QTU91" s="20"/>
      <c r="QTV91" s="20"/>
      <c r="QTW91" s="20"/>
      <c r="QTX91" s="20"/>
      <c r="QTY91" s="20"/>
      <c r="QTZ91" s="20"/>
      <c r="QUA91" s="20"/>
      <c r="QUB91" s="20"/>
      <c r="QUC91" s="20"/>
      <c r="QUD91" s="20"/>
      <c r="QUE91" s="20"/>
      <c r="QUF91" s="20"/>
      <c r="QUG91" s="20"/>
      <c r="QUH91" s="20"/>
      <c r="QUI91" s="20"/>
      <c r="QUJ91" s="20"/>
      <c r="QUK91" s="20"/>
      <c r="QUL91" s="20"/>
      <c r="QUM91" s="20"/>
      <c r="QUN91" s="20"/>
      <c r="QUO91" s="20"/>
      <c r="QUP91" s="20"/>
      <c r="QUQ91" s="20"/>
      <c r="QUR91" s="20"/>
      <c r="QUS91" s="20"/>
      <c r="QUT91" s="20"/>
      <c r="QUU91" s="20"/>
      <c r="QUV91" s="20"/>
      <c r="QUW91" s="20"/>
      <c r="QUX91" s="20"/>
      <c r="QUY91" s="20"/>
      <c r="QUZ91" s="20"/>
      <c r="QVA91" s="20"/>
      <c r="QVB91" s="20"/>
      <c r="QVC91" s="20"/>
      <c r="QVD91" s="20"/>
      <c r="QVE91" s="20"/>
      <c r="QVF91" s="20"/>
      <c r="QVG91" s="20"/>
      <c r="QVH91" s="20"/>
      <c r="QVI91" s="20"/>
      <c r="QVJ91" s="20"/>
      <c r="QVK91" s="20"/>
      <c r="QVL91" s="20"/>
      <c r="QVM91" s="20"/>
      <c r="QVN91" s="20"/>
      <c r="QVO91" s="20"/>
      <c r="QVP91" s="20"/>
      <c r="QVQ91" s="20"/>
      <c r="QVR91" s="20"/>
      <c r="QVS91" s="20"/>
      <c r="QVT91" s="20"/>
      <c r="QVU91" s="20"/>
      <c r="QVV91" s="20"/>
      <c r="QVW91" s="20"/>
      <c r="QVX91" s="20"/>
      <c r="QVY91" s="20"/>
      <c r="QVZ91" s="20"/>
      <c r="QWA91" s="20"/>
      <c r="QWB91" s="20"/>
      <c r="QWC91" s="20"/>
      <c r="QWD91" s="20"/>
      <c r="QWE91" s="20"/>
      <c r="QWF91" s="20"/>
      <c r="QWG91" s="20"/>
      <c r="QWH91" s="20"/>
      <c r="QWI91" s="20"/>
      <c r="QWJ91" s="20"/>
      <c r="QWK91" s="20"/>
      <c r="QWL91" s="20"/>
      <c r="QWM91" s="20"/>
      <c r="QWN91" s="20"/>
      <c r="QWO91" s="20"/>
      <c r="QWP91" s="20"/>
      <c r="QWQ91" s="20"/>
      <c r="QWR91" s="20"/>
      <c r="QWS91" s="20"/>
      <c r="QWT91" s="20"/>
      <c r="QWU91" s="20"/>
      <c r="QWV91" s="20"/>
      <c r="QWW91" s="20"/>
      <c r="QWX91" s="20"/>
      <c r="QWY91" s="20"/>
      <c r="QWZ91" s="20"/>
      <c r="QXA91" s="20"/>
      <c r="QXB91" s="20"/>
      <c r="QXC91" s="20"/>
      <c r="QXD91" s="20"/>
      <c r="QXE91" s="20"/>
      <c r="QXF91" s="20"/>
      <c r="QXG91" s="20"/>
      <c r="QXH91" s="20"/>
      <c r="QXI91" s="20"/>
      <c r="QXJ91" s="20"/>
      <c r="QXK91" s="20"/>
      <c r="QXL91" s="20"/>
      <c r="QXM91" s="20"/>
      <c r="QXN91" s="20"/>
      <c r="QXO91" s="20"/>
      <c r="QXP91" s="20"/>
      <c r="QXQ91" s="20"/>
      <c r="QXR91" s="20"/>
      <c r="QXS91" s="20"/>
      <c r="QXT91" s="20"/>
      <c r="QXU91" s="20"/>
      <c r="QXV91" s="20"/>
      <c r="QXW91" s="20"/>
      <c r="QXX91" s="20"/>
      <c r="QXY91" s="20"/>
      <c r="QXZ91" s="20"/>
      <c r="QYA91" s="20"/>
      <c r="QYB91" s="20"/>
      <c r="QYC91" s="20"/>
      <c r="QYD91" s="20"/>
      <c r="QYE91" s="20"/>
      <c r="QYF91" s="20"/>
      <c r="QYG91" s="20"/>
      <c r="QYH91" s="20"/>
      <c r="QYI91" s="20"/>
      <c r="QYJ91" s="20"/>
      <c r="QYK91" s="20"/>
      <c r="QYL91" s="20"/>
      <c r="QYM91" s="20"/>
      <c r="QYN91" s="20"/>
      <c r="QYO91" s="20"/>
      <c r="QYP91" s="20"/>
      <c r="QYQ91" s="20"/>
      <c r="QYR91" s="20"/>
      <c r="QYS91" s="20"/>
      <c r="QYT91" s="20"/>
      <c r="QYU91" s="20"/>
      <c r="QYV91" s="20"/>
      <c r="QYW91" s="20"/>
      <c r="QYX91" s="20"/>
      <c r="QYY91" s="20"/>
      <c r="QYZ91" s="20"/>
      <c r="QZA91" s="20"/>
      <c r="QZB91" s="20"/>
      <c r="QZC91" s="20"/>
      <c r="QZD91" s="20"/>
      <c r="QZE91" s="20"/>
      <c r="QZF91" s="20"/>
      <c r="QZG91" s="20"/>
      <c r="QZH91" s="20"/>
      <c r="QZI91" s="20"/>
      <c r="QZJ91" s="20"/>
      <c r="QZK91" s="20"/>
      <c r="QZL91" s="20"/>
      <c r="QZM91" s="20"/>
      <c r="QZN91" s="20"/>
      <c r="QZO91" s="20"/>
      <c r="QZP91" s="20"/>
      <c r="QZQ91" s="20"/>
      <c r="QZR91" s="20"/>
      <c r="QZS91" s="20"/>
      <c r="QZT91" s="20"/>
      <c r="QZU91" s="20"/>
      <c r="QZV91" s="20"/>
      <c r="QZW91" s="20"/>
      <c r="QZX91" s="20"/>
      <c r="QZY91" s="20"/>
      <c r="QZZ91" s="20"/>
      <c r="RAA91" s="20"/>
      <c r="RAB91" s="20"/>
      <c r="RAC91" s="20"/>
      <c r="RAD91" s="20"/>
      <c r="RAE91" s="20"/>
      <c r="RAF91" s="20"/>
      <c r="RAG91" s="20"/>
      <c r="RAH91" s="20"/>
      <c r="RAI91" s="20"/>
      <c r="RAJ91" s="20"/>
      <c r="RAK91" s="20"/>
      <c r="RAL91" s="20"/>
      <c r="RAM91" s="20"/>
      <c r="RAN91" s="20"/>
      <c r="RAO91" s="20"/>
      <c r="RAP91" s="20"/>
      <c r="RAQ91" s="20"/>
      <c r="RAR91" s="20"/>
      <c r="RAS91" s="20"/>
      <c r="RAT91" s="20"/>
      <c r="RAU91" s="20"/>
      <c r="RAV91" s="20"/>
      <c r="RAW91" s="20"/>
      <c r="RAX91" s="20"/>
      <c r="RAY91" s="20"/>
      <c r="RAZ91" s="20"/>
      <c r="RBA91" s="20"/>
      <c r="RBB91" s="20"/>
      <c r="RBC91" s="20"/>
      <c r="RBD91" s="20"/>
      <c r="RBE91" s="20"/>
      <c r="RBF91" s="20"/>
      <c r="RBG91" s="20"/>
      <c r="RBH91" s="20"/>
      <c r="RBI91" s="20"/>
      <c r="RBJ91" s="20"/>
      <c r="RBK91" s="20"/>
      <c r="RBL91" s="20"/>
      <c r="RBM91" s="20"/>
      <c r="RBN91" s="20"/>
      <c r="RBO91" s="20"/>
      <c r="RBP91" s="20"/>
      <c r="RBQ91" s="20"/>
      <c r="RBR91" s="20"/>
      <c r="RBS91" s="20"/>
      <c r="RBT91" s="20"/>
      <c r="RBU91" s="20"/>
      <c r="RBV91" s="20"/>
      <c r="RBW91" s="20"/>
      <c r="RBX91" s="20"/>
      <c r="RBY91" s="20"/>
      <c r="RBZ91" s="20"/>
      <c r="RCA91" s="20"/>
      <c r="RCB91" s="20"/>
      <c r="RCC91" s="20"/>
      <c r="RCD91" s="20"/>
      <c r="RCE91" s="20"/>
      <c r="RCF91" s="20"/>
      <c r="RCG91" s="20"/>
      <c r="RCH91" s="20"/>
      <c r="RCI91" s="20"/>
      <c r="RCJ91" s="20"/>
      <c r="RCK91" s="20"/>
      <c r="RCL91" s="20"/>
      <c r="RCM91" s="20"/>
      <c r="RCN91" s="20"/>
      <c r="RCO91" s="20"/>
      <c r="RCP91" s="20"/>
      <c r="RCQ91" s="20"/>
      <c r="RCR91" s="20"/>
      <c r="RCS91" s="20"/>
      <c r="RCT91" s="20"/>
      <c r="RCU91" s="20"/>
      <c r="RCV91" s="20"/>
      <c r="RCW91" s="20"/>
      <c r="RCX91" s="20"/>
      <c r="RCY91" s="20"/>
      <c r="RCZ91" s="20"/>
      <c r="RDA91" s="20"/>
      <c r="RDB91" s="20"/>
      <c r="RDC91" s="20"/>
      <c r="RDD91" s="20"/>
      <c r="RDE91" s="20"/>
      <c r="RDF91" s="20"/>
      <c r="RDG91" s="20"/>
      <c r="RDH91" s="20"/>
      <c r="RDI91" s="20"/>
      <c r="RDJ91" s="20"/>
      <c r="RDK91" s="20"/>
      <c r="RDL91" s="20"/>
      <c r="RDM91" s="20"/>
      <c r="RDN91" s="20"/>
      <c r="RDO91" s="20"/>
      <c r="RDP91" s="20"/>
      <c r="RDQ91" s="20"/>
      <c r="RDR91" s="20"/>
      <c r="RDS91" s="20"/>
      <c r="RDT91" s="20"/>
      <c r="RDU91" s="20"/>
      <c r="RDV91" s="20"/>
      <c r="RDW91" s="20"/>
      <c r="RDX91" s="20"/>
      <c r="RDY91" s="20"/>
      <c r="RDZ91" s="20"/>
      <c r="REA91" s="20"/>
      <c r="REB91" s="20"/>
      <c r="REC91" s="20"/>
      <c r="RED91" s="20"/>
      <c r="REE91" s="20"/>
      <c r="REF91" s="20"/>
      <c r="REG91" s="20"/>
      <c r="REH91" s="20"/>
      <c r="REI91" s="20"/>
      <c r="REJ91" s="20"/>
      <c r="REK91" s="20"/>
      <c r="REL91" s="20"/>
      <c r="REM91" s="20"/>
      <c r="REN91" s="20"/>
      <c r="REO91" s="20"/>
      <c r="REP91" s="20"/>
      <c r="REQ91" s="20"/>
      <c r="RER91" s="20"/>
      <c r="RES91" s="20"/>
      <c r="RET91" s="20"/>
      <c r="REU91" s="20"/>
      <c r="REV91" s="20"/>
      <c r="REW91" s="20"/>
      <c r="REX91" s="20"/>
      <c r="REY91" s="20"/>
      <c r="REZ91" s="20"/>
      <c r="RFA91" s="20"/>
      <c r="RFB91" s="20"/>
      <c r="RFC91" s="20"/>
      <c r="RFD91" s="20"/>
      <c r="RFE91" s="20"/>
      <c r="RFF91" s="20"/>
      <c r="RFG91" s="20"/>
      <c r="RFH91" s="20"/>
      <c r="RFI91" s="20"/>
      <c r="RFJ91" s="20"/>
      <c r="RFK91" s="20"/>
      <c r="RFL91" s="20"/>
      <c r="RFM91" s="20"/>
      <c r="RFN91" s="20"/>
      <c r="RFO91" s="20"/>
      <c r="RFP91" s="20"/>
      <c r="RFQ91" s="20"/>
      <c r="RFR91" s="20"/>
      <c r="RFS91" s="20"/>
      <c r="RFT91" s="20"/>
      <c r="RFU91" s="20"/>
      <c r="RFV91" s="20"/>
      <c r="RFW91" s="20"/>
      <c r="RFX91" s="20"/>
      <c r="RFY91" s="20"/>
      <c r="RFZ91" s="20"/>
      <c r="RGA91" s="20"/>
      <c r="RGB91" s="20"/>
      <c r="RGC91" s="20"/>
      <c r="RGD91" s="20"/>
      <c r="RGE91" s="20"/>
      <c r="RGF91" s="20"/>
      <c r="RGG91" s="20"/>
      <c r="RGH91" s="20"/>
      <c r="RGI91" s="20"/>
      <c r="RGJ91" s="20"/>
      <c r="RGK91" s="20"/>
      <c r="RGL91" s="20"/>
      <c r="RGM91" s="20"/>
      <c r="RGN91" s="20"/>
      <c r="RGO91" s="20"/>
      <c r="RGP91" s="20"/>
      <c r="RGQ91" s="20"/>
      <c r="RGR91" s="20"/>
      <c r="RGS91" s="20"/>
      <c r="RGT91" s="20"/>
      <c r="RGU91" s="20"/>
      <c r="RGV91" s="20"/>
      <c r="RGW91" s="20"/>
      <c r="RGX91" s="20"/>
      <c r="RGY91" s="20"/>
      <c r="RGZ91" s="20"/>
      <c r="RHA91" s="20"/>
      <c r="RHB91" s="20"/>
      <c r="RHC91" s="20"/>
      <c r="RHD91" s="20"/>
      <c r="RHE91" s="20"/>
      <c r="RHF91" s="20"/>
      <c r="RHG91" s="20"/>
      <c r="RHH91" s="20"/>
      <c r="RHI91" s="20"/>
      <c r="RHJ91" s="20"/>
      <c r="RHK91" s="20"/>
      <c r="RHL91" s="20"/>
      <c r="RHM91" s="20"/>
      <c r="RHN91" s="20"/>
      <c r="RHO91" s="20"/>
      <c r="RHP91" s="20"/>
      <c r="RHQ91" s="20"/>
      <c r="RHR91" s="20"/>
      <c r="RHS91" s="20"/>
      <c r="RHT91" s="20"/>
      <c r="RHU91" s="20"/>
      <c r="RHV91" s="20"/>
      <c r="RHW91" s="20"/>
      <c r="RHX91" s="20"/>
      <c r="RHY91" s="20"/>
      <c r="RHZ91" s="20"/>
      <c r="RIA91" s="20"/>
      <c r="RIB91" s="20"/>
      <c r="RIC91" s="20"/>
      <c r="RID91" s="20"/>
      <c r="RIE91" s="20"/>
      <c r="RIF91" s="20"/>
      <c r="RIG91" s="20"/>
      <c r="RIH91" s="20"/>
      <c r="RII91" s="20"/>
      <c r="RIJ91" s="20"/>
      <c r="RIK91" s="20"/>
      <c r="RIL91" s="20"/>
      <c r="RIM91" s="20"/>
      <c r="RIN91" s="20"/>
      <c r="RIO91" s="20"/>
      <c r="RIP91" s="20"/>
      <c r="RIQ91" s="20"/>
      <c r="RIR91" s="20"/>
      <c r="RIS91" s="20"/>
      <c r="RIT91" s="20"/>
      <c r="RIU91" s="20"/>
      <c r="RIV91" s="20"/>
      <c r="RIW91" s="20"/>
      <c r="RIX91" s="20"/>
      <c r="RIY91" s="20"/>
      <c r="RIZ91" s="20"/>
      <c r="RJA91" s="20"/>
      <c r="RJB91" s="20"/>
      <c r="RJC91" s="20"/>
      <c r="RJD91" s="20"/>
      <c r="RJE91" s="20"/>
      <c r="RJF91" s="20"/>
      <c r="RJG91" s="20"/>
      <c r="RJH91" s="20"/>
      <c r="RJI91" s="20"/>
      <c r="RJJ91" s="20"/>
      <c r="RJK91" s="20"/>
      <c r="RJL91" s="20"/>
      <c r="RJM91" s="20"/>
      <c r="RJN91" s="20"/>
      <c r="RJO91" s="20"/>
      <c r="RJP91" s="20"/>
      <c r="RJQ91" s="20"/>
      <c r="RJR91" s="20"/>
      <c r="RJS91" s="20"/>
      <c r="RJT91" s="20"/>
      <c r="RJU91" s="20"/>
      <c r="RJV91" s="20"/>
      <c r="RJW91" s="20"/>
      <c r="RJX91" s="20"/>
      <c r="RJY91" s="20"/>
      <c r="RJZ91" s="20"/>
      <c r="RKA91" s="20"/>
      <c r="RKB91" s="20"/>
      <c r="RKC91" s="20"/>
      <c r="RKD91" s="20"/>
      <c r="RKE91" s="20"/>
      <c r="RKF91" s="20"/>
      <c r="RKG91" s="20"/>
      <c r="RKH91" s="20"/>
      <c r="RKI91" s="20"/>
      <c r="RKJ91" s="20"/>
      <c r="RKK91" s="20"/>
      <c r="RKL91" s="20"/>
      <c r="RKM91" s="20"/>
      <c r="RKN91" s="20"/>
      <c r="RKO91" s="20"/>
      <c r="RKP91" s="20"/>
      <c r="RKQ91" s="20"/>
      <c r="RKR91" s="20"/>
      <c r="RKS91" s="20"/>
      <c r="RKT91" s="20"/>
      <c r="RKU91" s="20"/>
      <c r="RKV91" s="20"/>
      <c r="RKW91" s="20"/>
      <c r="RKX91" s="20"/>
      <c r="RKY91" s="20"/>
      <c r="RKZ91" s="20"/>
      <c r="RLA91" s="20"/>
      <c r="RLB91" s="20"/>
      <c r="RLC91" s="20"/>
      <c r="RLD91" s="20"/>
      <c r="RLE91" s="20"/>
      <c r="RLF91" s="20"/>
      <c r="RLG91" s="20"/>
      <c r="RLH91" s="20"/>
      <c r="RLI91" s="20"/>
      <c r="RLJ91" s="20"/>
      <c r="RLK91" s="20"/>
      <c r="RLL91" s="20"/>
      <c r="RLM91" s="20"/>
      <c r="RLN91" s="20"/>
      <c r="RLO91" s="20"/>
      <c r="RLP91" s="20"/>
      <c r="RLQ91" s="20"/>
      <c r="RLR91" s="20"/>
      <c r="RLS91" s="20"/>
      <c r="RLT91" s="20"/>
      <c r="RLU91" s="20"/>
      <c r="RLV91" s="20"/>
      <c r="RLW91" s="20"/>
      <c r="RLX91" s="20"/>
      <c r="RLY91" s="20"/>
      <c r="RLZ91" s="20"/>
      <c r="RMA91" s="20"/>
      <c r="RMB91" s="20"/>
      <c r="RMC91" s="20"/>
      <c r="RMD91" s="20"/>
      <c r="RME91" s="20"/>
      <c r="RMF91" s="20"/>
      <c r="RMG91" s="20"/>
      <c r="RMH91" s="20"/>
      <c r="RMI91" s="20"/>
      <c r="RMJ91" s="20"/>
      <c r="RMK91" s="20"/>
      <c r="RML91" s="20"/>
      <c r="RMM91" s="20"/>
      <c r="RMN91" s="20"/>
      <c r="RMO91" s="20"/>
      <c r="RMP91" s="20"/>
      <c r="RMQ91" s="20"/>
      <c r="RMR91" s="20"/>
      <c r="RMS91" s="20"/>
      <c r="RMT91" s="20"/>
      <c r="RMU91" s="20"/>
      <c r="RMV91" s="20"/>
      <c r="RMW91" s="20"/>
      <c r="RMX91" s="20"/>
      <c r="RMY91" s="20"/>
      <c r="RMZ91" s="20"/>
      <c r="RNA91" s="20"/>
      <c r="RNB91" s="20"/>
      <c r="RNC91" s="20"/>
      <c r="RND91" s="20"/>
      <c r="RNE91" s="20"/>
      <c r="RNF91" s="20"/>
      <c r="RNG91" s="20"/>
      <c r="RNH91" s="20"/>
      <c r="RNI91" s="20"/>
      <c r="RNJ91" s="20"/>
      <c r="RNK91" s="20"/>
      <c r="RNL91" s="20"/>
      <c r="RNM91" s="20"/>
      <c r="RNN91" s="20"/>
      <c r="RNO91" s="20"/>
      <c r="RNP91" s="20"/>
      <c r="RNQ91" s="20"/>
      <c r="RNR91" s="20"/>
      <c r="RNS91" s="20"/>
      <c r="RNT91" s="20"/>
      <c r="RNU91" s="20"/>
      <c r="RNV91" s="20"/>
      <c r="RNW91" s="20"/>
      <c r="RNX91" s="20"/>
      <c r="RNY91" s="20"/>
      <c r="RNZ91" s="20"/>
      <c r="ROA91" s="20"/>
      <c r="ROB91" s="20"/>
      <c r="ROC91" s="20"/>
      <c r="ROD91" s="20"/>
      <c r="ROE91" s="20"/>
      <c r="ROF91" s="20"/>
      <c r="ROG91" s="20"/>
      <c r="ROH91" s="20"/>
      <c r="ROI91" s="20"/>
      <c r="ROJ91" s="20"/>
      <c r="ROK91" s="20"/>
      <c r="ROL91" s="20"/>
      <c r="ROM91" s="20"/>
      <c r="RON91" s="20"/>
      <c r="ROO91" s="20"/>
      <c r="ROP91" s="20"/>
      <c r="ROQ91" s="20"/>
      <c r="ROR91" s="20"/>
      <c r="ROS91" s="20"/>
      <c r="ROT91" s="20"/>
      <c r="ROU91" s="20"/>
      <c r="ROV91" s="20"/>
      <c r="ROW91" s="20"/>
      <c r="ROX91" s="20"/>
      <c r="ROY91" s="20"/>
      <c r="ROZ91" s="20"/>
      <c r="RPA91" s="20"/>
      <c r="RPB91" s="20"/>
      <c r="RPC91" s="20"/>
      <c r="RPD91" s="20"/>
      <c r="RPE91" s="20"/>
      <c r="RPF91" s="20"/>
      <c r="RPG91" s="20"/>
      <c r="RPH91" s="20"/>
      <c r="RPI91" s="20"/>
      <c r="RPJ91" s="20"/>
      <c r="RPK91" s="20"/>
      <c r="RPL91" s="20"/>
      <c r="RPM91" s="20"/>
      <c r="RPN91" s="20"/>
      <c r="RPO91" s="20"/>
      <c r="RPP91" s="20"/>
      <c r="RPQ91" s="20"/>
      <c r="RPR91" s="20"/>
      <c r="RPS91" s="20"/>
      <c r="RPT91" s="20"/>
      <c r="RPU91" s="20"/>
      <c r="RPV91" s="20"/>
      <c r="RPW91" s="20"/>
      <c r="RPX91" s="20"/>
      <c r="RPY91" s="20"/>
      <c r="RPZ91" s="20"/>
      <c r="RQA91" s="20"/>
      <c r="RQB91" s="20"/>
      <c r="RQC91" s="20"/>
      <c r="RQD91" s="20"/>
      <c r="RQE91" s="20"/>
      <c r="RQF91" s="20"/>
      <c r="RQG91" s="20"/>
      <c r="RQH91" s="20"/>
      <c r="RQI91" s="20"/>
      <c r="RQJ91" s="20"/>
      <c r="RQK91" s="20"/>
      <c r="RQL91" s="20"/>
      <c r="RQM91" s="20"/>
      <c r="RQN91" s="20"/>
      <c r="RQO91" s="20"/>
      <c r="RQP91" s="20"/>
      <c r="RQQ91" s="20"/>
      <c r="RQR91" s="20"/>
      <c r="RQS91" s="20"/>
      <c r="RQT91" s="20"/>
      <c r="RQU91" s="20"/>
      <c r="RQV91" s="20"/>
      <c r="RQW91" s="20"/>
      <c r="RQX91" s="20"/>
      <c r="RQY91" s="20"/>
      <c r="RQZ91" s="20"/>
      <c r="RRA91" s="20"/>
      <c r="RRB91" s="20"/>
      <c r="RRC91" s="20"/>
      <c r="RRD91" s="20"/>
      <c r="RRE91" s="20"/>
      <c r="RRF91" s="20"/>
      <c r="RRG91" s="20"/>
      <c r="RRH91" s="20"/>
      <c r="RRI91" s="20"/>
      <c r="RRJ91" s="20"/>
      <c r="RRK91" s="20"/>
      <c r="RRL91" s="20"/>
      <c r="RRM91" s="20"/>
      <c r="RRN91" s="20"/>
      <c r="RRO91" s="20"/>
      <c r="RRP91" s="20"/>
      <c r="RRQ91" s="20"/>
      <c r="RRR91" s="20"/>
      <c r="RRS91" s="20"/>
      <c r="RRT91" s="20"/>
      <c r="RRU91" s="20"/>
      <c r="RRV91" s="20"/>
      <c r="RRW91" s="20"/>
      <c r="RRX91" s="20"/>
      <c r="RRY91" s="20"/>
      <c r="RRZ91" s="20"/>
      <c r="RSA91" s="20"/>
      <c r="RSB91" s="20"/>
      <c r="RSC91" s="20"/>
      <c r="RSD91" s="20"/>
      <c r="RSE91" s="20"/>
      <c r="RSF91" s="20"/>
      <c r="RSG91" s="20"/>
      <c r="RSH91" s="20"/>
      <c r="RSI91" s="20"/>
      <c r="RSJ91" s="20"/>
      <c r="RSK91" s="20"/>
      <c r="RSL91" s="20"/>
      <c r="RSM91" s="20"/>
      <c r="RSN91" s="20"/>
      <c r="RSO91" s="20"/>
      <c r="RSP91" s="20"/>
      <c r="RSQ91" s="20"/>
      <c r="RSR91" s="20"/>
      <c r="RSS91" s="20"/>
      <c r="RST91" s="20"/>
      <c r="RSU91" s="20"/>
      <c r="RSV91" s="20"/>
      <c r="RSW91" s="20"/>
      <c r="RSX91" s="20"/>
      <c r="RSY91" s="20"/>
      <c r="RSZ91" s="20"/>
      <c r="RTA91" s="20"/>
      <c r="RTB91" s="20"/>
      <c r="RTC91" s="20"/>
      <c r="RTD91" s="20"/>
      <c r="RTE91" s="20"/>
      <c r="RTF91" s="20"/>
      <c r="RTG91" s="20"/>
      <c r="RTH91" s="20"/>
      <c r="RTI91" s="20"/>
      <c r="RTJ91" s="20"/>
      <c r="RTK91" s="20"/>
      <c r="RTL91" s="20"/>
      <c r="RTM91" s="20"/>
      <c r="RTN91" s="20"/>
      <c r="RTO91" s="20"/>
      <c r="RTP91" s="20"/>
      <c r="RTQ91" s="20"/>
      <c r="RTR91" s="20"/>
      <c r="RTS91" s="20"/>
      <c r="RTT91" s="20"/>
      <c r="RTU91" s="20"/>
      <c r="RTV91" s="20"/>
      <c r="RTW91" s="20"/>
      <c r="RTX91" s="20"/>
      <c r="RTY91" s="20"/>
      <c r="RTZ91" s="20"/>
      <c r="RUA91" s="20"/>
      <c r="RUB91" s="20"/>
      <c r="RUC91" s="20"/>
      <c r="RUD91" s="20"/>
      <c r="RUE91" s="20"/>
      <c r="RUF91" s="20"/>
      <c r="RUG91" s="20"/>
      <c r="RUH91" s="20"/>
      <c r="RUI91" s="20"/>
      <c r="RUJ91" s="20"/>
      <c r="RUK91" s="20"/>
      <c r="RUL91" s="20"/>
      <c r="RUM91" s="20"/>
      <c r="RUN91" s="20"/>
      <c r="RUO91" s="20"/>
      <c r="RUP91" s="20"/>
      <c r="RUQ91" s="20"/>
      <c r="RUR91" s="20"/>
      <c r="RUS91" s="20"/>
      <c r="RUT91" s="20"/>
      <c r="RUU91" s="20"/>
      <c r="RUV91" s="20"/>
      <c r="RUW91" s="20"/>
      <c r="RUX91" s="20"/>
      <c r="RUY91" s="20"/>
      <c r="RUZ91" s="20"/>
      <c r="RVA91" s="20"/>
      <c r="RVB91" s="20"/>
      <c r="RVC91" s="20"/>
      <c r="RVD91" s="20"/>
      <c r="RVE91" s="20"/>
      <c r="RVF91" s="20"/>
      <c r="RVG91" s="20"/>
      <c r="RVH91" s="20"/>
      <c r="RVI91" s="20"/>
      <c r="RVJ91" s="20"/>
      <c r="RVK91" s="20"/>
      <c r="RVL91" s="20"/>
      <c r="RVM91" s="20"/>
      <c r="RVN91" s="20"/>
      <c r="RVO91" s="20"/>
      <c r="RVP91" s="20"/>
      <c r="RVQ91" s="20"/>
      <c r="RVR91" s="20"/>
      <c r="RVS91" s="20"/>
      <c r="RVT91" s="20"/>
      <c r="RVU91" s="20"/>
      <c r="RVV91" s="20"/>
      <c r="RVW91" s="20"/>
      <c r="RVX91" s="20"/>
      <c r="RVY91" s="20"/>
      <c r="RVZ91" s="20"/>
      <c r="RWA91" s="20"/>
      <c r="RWB91" s="20"/>
      <c r="RWC91" s="20"/>
      <c r="RWD91" s="20"/>
      <c r="RWE91" s="20"/>
      <c r="RWF91" s="20"/>
      <c r="RWG91" s="20"/>
      <c r="RWH91" s="20"/>
      <c r="RWI91" s="20"/>
      <c r="RWJ91" s="20"/>
      <c r="RWK91" s="20"/>
      <c r="RWL91" s="20"/>
      <c r="RWM91" s="20"/>
      <c r="RWN91" s="20"/>
      <c r="RWO91" s="20"/>
      <c r="RWP91" s="20"/>
      <c r="RWQ91" s="20"/>
      <c r="RWR91" s="20"/>
      <c r="RWS91" s="20"/>
      <c r="RWT91" s="20"/>
      <c r="RWU91" s="20"/>
      <c r="RWV91" s="20"/>
      <c r="RWW91" s="20"/>
      <c r="RWX91" s="20"/>
      <c r="RWY91" s="20"/>
      <c r="RWZ91" s="20"/>
      <c r="RXA91" s="20"/>
      <c r="RXB91" s="20"/>
      <c r="RXC91" s="20"/>
      <c r="RXD91" s="20"/>
      <c r="RXE91" s="20"/>
      <c r="RXF91" s="20"/>
      <c r="RXG91" s="20"/>
      <c r="RXH91" s="20"/>
      <c r="RXI91" s="20"/>
      <c r="RXJ91" s="20"/>
      <c r="RXK91" s="20"/>
      <c r="RXL91" s="20"/>
      <c r="RXM91" s="20"/>
      <c r="RXN91" s="20"/>
      <c r="RXO91" s="20"/>
      <c r="RXP91" s="20"/>
      <c r="RXQ91" s="20"/>
      <c r="RXR91" s="20"/>
      <c r="RXS91" s="20"/>
      <c r="RXT91" s="20"/>
      <c r="RXU91" s="20"/>
      <c r="RXV91" s="20"/>
      <c r="RXW91" s="20"/>
      <c r="RXX91" s="20"/>
      <c r="RXY91" s="20"/>
      <c r="RXZ91" s="20"/>
      <c r="RYA91" s="20"/>
      <c r="RYB91" s="20"/>
      <c r="RYC91" s="20"/>
      <c r="RYD91" s="20"/>
      <c r="RYE91" s="20"/>
      <c r="RYF91" s="20"/>
      <c r="RYG91" s="20"/>
      <c r="RYH91" s="20"/>
      <c r="RYI91" s="20"/>
      <c r="RYJ91" s="20"/>
      <c r="RYK91" s="20"/>
      <c r="RYL91" s="20"/>
      <c r="RYM91" s="20"/>
      <c r="RYN91" s="20"/>
      <c r="RYO91" s="20"/>
      <c r="RYP91" s="20"/>
      <c r="RYQ91" s="20"/>
      <c r="RYR91" s="20"/>
      <c r="RYS91" s="20"/>
      <c r="RYT91" s="20"/>
      <c r="RYU91" s="20"/>
      <c r="RYV91" s="20"/>
      <c r="RYW91" s="20"/>
      <c r="RYX91" s="20"/>
      <c r="RYY91" s="20"/>
      <c r="RYZ91" s="20"/>
      <c r="RZA91" s="20"/>
      <c r="RZB91" s="20"/>
      <c r="RZC91" s="20"/>
      <c r="RZD91" s="20"/>
      <c r="RZE91" s="20"/>
      <c r="RZF91" s="20"/>
      <c r="RZG91" s="20"/>
      <c r="RZH91" s="20"/>
      <c r="RZI91" s="20"/>
      <c r="RZJ91" s="20"/>
      <c r="RZK91" s="20"/>
      <c r="RZL91" s="20"/>
      <c r="RZM91" s="20"/>
      <c r="RZN91" s="20"/>
      <c r="RZO91" s="20"/>
      <c r="RZP91" s="20"/>
      <c r="RZQ91" s="20"/>
      <c r="RZR91" s="20"/>
      <c r="RZS91" s="20"/>
      <c r="RZT91" s="20"/>
      <c r="RZU91" s="20"/>
      <c r="RZV91" s="20"/>
      <c r="RZW91" s="20"/>
      <c r="RZX91" s="20"/>
      <c r="RZY91" s="20"/>
      <c r="RZZ91" s="20"/>
      <c r="SAA91" s="20"/>
      <c r="SAB91" s="20"/>
      <c r="SAC91" s="20"/>
      <c r="SAD91" s="20"/>
      <c r="SAE91" s="20"/>
      <c r="SAF91" s="20"/>
      <c r="SAG91" s="20"/>
      <c r="SAH91" s="20"/>
      <c r="SAI91" s="20"/>
      <c r="SAJ91" s="20"/>
      <c r="SAK91" s="20"/>
      <c r="SAL91" s="20"/>
      <c r="SAM91" s="20"/>
      <c r="SAN91" s="20"/>
      <c r="SAO91" s="20"/>
      <c r="SAP91" s="20"/>
      <c r="SAQ91" s="20"/>
      <c r="SAR91" s="20"/>
      <c r="SAS91" s="20"/>
      <c r="SAT91" s="20"/>
      <c r="SAU91" s="20"/>
      <c r="SAV91" s="20"/>
      <c r="SAW91" s="20"/>
      <c r="SAX91" s="20"/>
      <c r="SAY91" s="20"/>
      <c r="SAZ91" s="20"/>
      <c r="SBA91" s="20"/>
      <c r="SBB91" s="20"/>
      <c r="SBC91" s="20"/>
      <c r="SBD91" s="20"/>
      <c r="SBE91" s="20"/>
      <c r="SBF91" s="20"/>
      <c r="SBG91" s="20"/>
      <c r="SBH91" s="20"/>
      <c r="SBI91" s="20"/>
      <c r="SBJ91" s="20"/>
      <c r="SBK91" s="20"/>
      <c r="SBL91" s="20"/>
      <c r="SBM91" s="20"/>
      <c r="SBN91" s="20"/>
      <c r="SBO91" s="20"/>
      <c r="SBP91" s="20"/>
      <c r="SBQ91" s="20"/>
      <c r="SBR91" s="20"/>
      <c r="SBS91" s="20"/>
      <c r="SBT91" s="20"/>
      <c r="SBU91" s="20"/>
      <c r="SBV91" s="20"/>
      <c r="SBW91" s="20"/>
      <c r="SBX91" s="20"/>
      <c r="SBY91" s="20"/>
      <c r="SBZ91" s="20"/>
      <c r="SCA91" s="20"/>
      <c r="SCB91" s="20"/>
      <c r="SCC91" s="20"/>
      <c r="SCD91" s="20"/>
      <c r="SCE91" s="20"/>
      <c r="SCF91" s="20"/>
      <c r="SCG91" s="20"/>
      <c r="SCH91" s="20"/>
      <c r="SCI91" s="20"/>
      <c r="SCJ91" s="20"/>
      <c r="SCK91" s="20"/>
      <c r="SCL91" s="20"/>
      <c r="SCM91" s="20"/>
      <c r="SCN91" s="20"/>
      <c r="SCO91" s="20"/>
      <c r="SCP91" s="20"/>
      <c r="SCQ91" s="20"/>
      <c r="SCR91" s="20"/>
      <c r="SCS91" s="20"/>
      <c r="SCT91" s="20"/>
      <c r="SCU91" s="20"/>
      <c r="SCV91" s="20"/>
      <c r="SCW91" s="20"/>
      <c r="SCX91" s="20"/>
      <c r="SCY91" s="20"/>
      <c r="SCZ91" s="20"/>
      <c r="SDA91" s="20"/>
      <c r="SDB91" s="20"/>
      <c r="SDC91" s="20"/>
      <c r="SDD91" s="20"/>
      <c r="SDE91" s="20"/>
      <c r="SDF91" s="20"/>
      <c r="SDG91" s="20"/>
      <c r="SDH91" s="20"/>
      <c r="SDI91" s="20"/>
      <c r="SDJ91" s="20"/>
      <c r="SDK91" s="20"/>
      <c r="SDL91" s="20"/>
      <c r="SDM91" s="20"/>
      <c r="SDN91" s="20"/>
      <c r="SDO91" s="20"/>
      <c r="SDP91" s="20"/>
      <c r="SDQ91" s="20"/>
      <c r="SDR91" s="20"/>
      <c r="SDS91" s="20"/>
      <c r="SDT91" s="20"/>
      <c r="SDU91" s="20"/>
      <c r="SDV91" s="20"/>
      <c r="SDW91" s="20"/>
      <c r="SDX91" s="20"/>
      <c r="SDY91" s="20"/>
      <c r="SDZ91" s="20"/>
      <c r="SEA91" s="20"/>
      <c r="SEB91" s="20"/>
      <c r="SEC91" s="20"/>
      <c r="SED91" s="20"/>
      <c r="SEE91" s="20"/>
      <c r="SEF91" s="20"/>
      <c r="SEG91" s="20"/>
      <c r="SEH91" s="20"/>
      <c r="SEI91" s="20"/>
      <c r="SEJ91" s="20"/>
      <c r="SEK91" s="20"/>
      <c r="SEL91" s="20"/>
      <c r="SEM91" s="20"/>
      <c r="SEN91" s="20"/>
      <c r="SEO91" s="20"/>
      <c r="SEP91" s="20"/>
      <c r="SEQ91" s="20"/>
      <c r="SER91" s="20"/>
      <c r="SES91" s="20"/>
      <c r="SET91" s="20"/>
      <c r="SEU91" s="20"/>
      <c r="SEV91" s="20"/>
      <c r="SEW91" s="20"/>
      <c r="SEX91" s="20"/>
      <c r="SEY91" s="20"/>
      <c r="SEZ91" s="20"/>
      <c r="SFA91" s="20"/>
      <c r="SFB91" s="20"/>
      <c r="SFC91" s="20"/>
      <c r="SFD91" s="20"/>
      <c r="SFE91" s="20"/>
      <c r="SFF91" s="20"/>
      <c r="SFG91" s="20"/>
      <c r="SFH91" s="20"/>
      <c r="SFI91" s="20"/>
      <c r="SFJ91" s="20"/>
      <c r="SFK91" s="20"/>
      <c r="SFL91" s="20"/>
      <c r="SFM91" s="20"/>
      <c r="SFN91" s="20"/>
      <c r="SFO91" s="20"/>
      <c r="SFP91" s="20"/>
      <c r="SFQ91" s="20"/>
      <c r="SFR91" s="20"/>
      <c r="SFS91" s="20"/>
      <c r="SFT91" s="20"/>
      <c r="SFU91" s="20"/>
      <c r="SFV91" s="20"/>
      <c r="SFW91" s="20"/>
      <c r="SFX91" s="20"/>
      <c r="SFY91" s="20"/>
      <c r="SFZ91" s="20"/>
      <c r="SGA91" s="20"/>
      <c r="SGB91" s="20"/>
      <c r="SGC91" s="20"/>
      <c r="SGD91" s="20"/>
      <c r="SGE91" s="20"/>
      <c r="SGF91" s="20"/>
      <c r="SGG91" s="20"/>
      <c r="SGH91" s="20"/>
      <c r="SGI91" s="20"/>
      <c r="SGJ91" s="20"/>
      <c r="SGK91" s="20"/>
      <c r="SGL91" s="20"/>
      <c r="SGM91" s="20"/>
      <c r="SGN91" s="20"/>
      <c r="SGO91" s="20"/>
      <c r="SGP91" s="20"/>
      <c r="SGQ91" s="20"/>
      <c r="SGR91" s="20"/>
      <c r="SGS91" s="20"/>
      <c r="SGT91" s="20"/>
      <c r="SGU91" s="20"/>
      <c r="SGV91" s="20"/>
      <c r="SGW91" s="20"/>
      <c r="SGX91" s="20"/>
      <c r="SGY91" s="20"/>
      <c r="SGZ91" s="20"/>
      <c r="SHA91" s="20"/>
      <c r="SHB91" s="20"/>
      <c r="SHC91" s="20"/>
      <c r="SHD91" s="20"/>
      <c r="SHE91" s="20"/>
      <c r="SHF91" s="20"/>
      <c r="SHG91" s="20"/>
      <c r="SHH91" s="20"/>
      <c r="SHI91" s="20"/>
      <c r="SHJ91" s="20"/>
      <c r="SHK91" s="20"/>
      <c r="SHL91" s="20"/>
      <c r="SHM91" s="20"/>
      <c r="SHN91" s="20"/>
      <c r="SHO91" s="20"/>
      <c r="SHP91" s="20"/>
      <c r="SHQ91" s="20"/>
      <c r="SHR91" s="20"/>
      <c r="SHS91" s="20"/>
      <c r="SHT91" s="20"/>
      <c r="SHU91" s="20"/>
      <c r="SHV91" s="20"/>
      <c r="SHW91" s="20"/>
      <c r="SHX91" s="20"/>
      <c r="SHY91" s="20"/>
      <c r="SHZ91" s="20"/>
      <c r="SIA91" s="20"/>
      <c r="SIB91" s="20"/>
      <c r="SIC91" s="20"/>
      <c r="SID91" s="20"/>
      <c r="SIE91" s="20"/>
      <c r="SIF91" s="20"/>
      <c r="SIG91" s="20"/>
      <c r="SIH91" s="20"/>
      <c r="SII91" s="20"/>
      <c r="SIJ91" s="20"/>
      <c r="SIK91" s="20"/>
      <c r="SIL91" s="20"/>
      <c r="SIM91" s="20"/>
      <c r="SIN91" s="20"/>
      <c r="SIO91" s="20"/>
      <c r="SIP91" s="20"/>
      <c r="SIQ91" s="20"/>
      <c r="SIR91" s="20"/>
      <c r="SIS91" s="20"/>
      <c r="SIT91" s="20"/>
      <c r="SIU91" s="20"/>
      <c r="SIV91" s="20"/>
      <c r="SIW91" s="20"/>
      <c r="SIX91" s="20"/>
      <c r="SIY91" s="20"/>
      <c r="SIZ91" s="20"/>
      <c r="SJA91" s="20"/>
      <c r="SJB91" s="20"/>
      <c r="SJC91" s="20"/>
      <c r="SJD91" s="20"/>
      <c r="SJE91" s="20"/>
      <c r="SJF91" s="20"/>
      <c r="SJG91" s="20"/>
      <c r="SJH91" s="20"/>
      <c r="SJI91" s="20"/>
      <c r="SJJ91" s="20"/>
      <c r="SJK91" s="20"/>
      <c r="SJL91" s="20"/>
      <c r="SJM91" s="20"/>
      <c r="SJN91" s="20"/>
      <c r="SJO91" s="20"/>
      <c r="SJP91" s="20"/>
      <c r="SJQ91" s="20"/>
      <c r="SJR91" s="20"/>
      <c r="SJS91" s="20"/>
      <c r="SJT91" s="20"/>
      <c r="SJU91" s="20"/>
      <c r="SJV91" s="20"/>
      <c r="SJW91" s="20"/>
      <c r="SJX91" s="20"/>
      <c r="SJY91" s="20"/>
      <c r="SJZ91" s="20"/>
      <c r="SKA91" s="20"/>
      <c r="SKB91" s="20"/>
      <c r="SKC91" s="20"/>
      <c r="SKD91" s="20"/>
      <c r="SKE91" s="20"/>
      <c r="SKF91" s="20"/>
      <c r="SKG91" s="20"/>
      <c r="SKH91" s="20"/>
      <c r="SKI91" s="20"/>
      <c r="SKJ91" s="20"/>
      <c r="SKK91" s="20"/>
      <c r="SKL91" s="20"/>
      <c r="SKM91" s="20"/>
      <c r="SKN91" s="20"/>
      <c r="SKO91" s="20"/>
      <c r="SKP91" s="20"/>
      <c r="SKQ91" s="20"/>
      <c r="SKR91" s="20"/>
      <c r="SKS91" s="20"/>
      <c r="SKT91" s="20"/>
      <c r="SKU91" s="20"/>
      <c r="SKV91" s="20"/>
      <c r="SKW91" s="20"/>
      <c r="SKX91" s="20"/>
      <c r="SKY91" s="20"/>
      <c r="SKZ91" s="20"/>
      <c r="SLA91" s="20"/>
      <c r="SLB91" s="20"/>
      <c r="SLC91" s="20"/>
      <c r="SLD91" s="20"/>
      <c r="SLE91" s="20"/>
      <c r="SLF91" s="20"/>
      <c r="SLG91" s="20"/>
      <c r="SLH91" s="20"/>
      <c r="SLI91" s="20"/>
      <c r="SLJ91" s="20"/>
      <c r="SLK91" s="20"/>
      <c r="SLL91" s="20"/>
      <c r="SLM91" s="20"/>
      <c r="SLN91" s="20"/>
      <c r="SLO91" s="20"/>
      <c r="SLP91" s="20"/>
      <c r="SLQ91" s="20"/>
      <c r="SLR91" s="20"/>
      <c r="SLS91" s="20"/>
      <c r="SLT91" s="20"/>
      <c r="SLU91" s="20"/>
      <c r="SLV91" s="20"/>
      <c r="SLW91" s="20"/>
      <c r="SLX91" s="20"/>
      <c r="SLY91" s="20"/>
      <c r="SLZ91" s="20"/>
      <c r="SMA91" s="20"/>
      <c r="SMB91" s="20"/>
      <c r="SMC91" s="20"/>
      <c r="SMD91" s="20"/>
      <c r="SME91" s="20"/>
      <c r="SMF91" s="20"/>
      <c r="SMG91" s="20"/>
      <c r="SMH91" s="20"/>
      <c r="SMI91" s="20"/>
      <c r="SMJ91" s="20"/>
      <c r="SMK91" s="20"/>
      <c r="SML91" s="20"/>
      <c r="SMM91" s="20"/>
      <c r="SMN91" s="20"/>
      <c r="SMO91" s="20"/>
      <c r="SMP91" s="20"/>
      <c r="SMQ91" s="20"/>
      <c r="SMR91" s="20"/>
      <c r="SMS91" s="20"/>
      <c r="SMT91" s="20"/>
      <c r="SMU91" s="20"/>
      <c r="SMV91" s="20"/>
      <c r="SMW91" s="20"/>
      <c r="SMX91" s="20"/>
      <c r="SMY91" s="20"/>
      <c r="SMZ91" s="20"/>
      <c r="SNA91" s="20"/>
      <c r="SNB91" s="20"/>
      <c r="SNC91" s="20"/>
      <c r="SND91" s="20"/>
      <c r="SNE91" s="20"/>
      <c r="SNF91" s="20"/>
      <c r="SNG91" s="20"/>
      <c r="SNH91" s="20"/>
      <c r="SNI91" s="20"/>
      <c r="SNJ91" s="20"/>
      <c r="SNK91" s="20"/>
      <c r="SNL91" s="20"/>
      <c r="SNM91" s="20"/>
      <c r="SNN91" s="20"/>
      <c r="SNO91" s="20"/>
      <c r="SNP91" s="20"/>
      <c r="SNQ91" s="20"/>
      <c r="SNR91" s="20"/>
      <c r="SNS91" s="20"/>
      <c r="SNT91" s="20"/>
      <c r="SNU91" s="20"/>
      <c r="SNV91" s="20"/>
      <c r="SNW91" s="20"/>
      <c r="SNX91" s="20"/>
      <c r="SNY91" s="20"/>
      <c r="SNZ91" s="20"/>
      <c r="SOA91" s="20"/>
      <c r="SOB91" s="20"/>
      <c r="SOC91" s="20"/>
      <c r="SOD91" s="20"/>
      <c r="SOE91" s="20"/>
      <c r="SOF91" s="20"/>
      <c r="SOG91" s="20"/>
      <c r="SOH91" s="20"/>
      <c r="SOI91" s="20"/>
      <c r="SOJ91" s="20"/>
      <c r="SOK91" s="20"/>
      <c r="SOL91" s="20"/>
      <c r="SOM91" s="20"/>
      <c r="SON91" s="20"/>
      <c r="SOO91" s="20"/>
      <c r="SOP91" s="20"/>
      <c r="SOQ91" s="20"/>
      <c r="SOR91" s="20"/>
      <c r="SOS91" s="20"/>
      <c r="SOT91" s="20"/>
      <c r="SOU91" s="20"/>
      <c r="SOV91" s="20"/>
      <c r="SOW91" s="20"/>
      <c r="SOX91" s="20"/>
      <c r="SOY91" s="20"/>
      <c r="SOZ91" s="20"/>
      <c r="SPA91" s="20"/>
      <c r="SPB91" s="20"/>
      <c r="SPC91" s="20"/>
      <c r="SPD91" s="20"/>
      <c r="SPE91" s="20"/>
      <c r="SPF91" s="20"/>
      <c r="SPG91" s="20"/>
      <c r="SPH91" s="20"/>
      <c r="SPI91" s="20"/>
      <c r="SPJ91" s="20"/>
      <c r="SPK91" s="20"/>
      <c r="SPL91" s="20"/>
      <c r="SPM91" s="20"/>
      <c r="SPN91" s="20"/>
      <c r="SPO91" s="20"/>
      <c r="SPP91" s="20"/>
      <c r="SPQ91" s="20"/>
      <c r="SPR91" s="20"/>
      <c r="SPS91" s="20"/>
      <c r="SPT91" s="20"/>
      <c r="SPU91" s="20"/>
      <c r="SPV91" s="20"/>
      <c r="SPW91" s="20"/>
      <c r="SPX91" s="20"/>
      <c r="SPY91" s="20"/>
      <c r="SPZ91" s="20"/>
      <c r="SQA91" s="20"/>
      <c r="SQB91" s="20"/>
      <c r="SQC91" s="20"/>
      <c r="SQD91" s="20"/>
      <c r="SQE91" s="20"/>
      <c r="SQF91" s="20"/>
      <c r="SQG91" s="20"/>
      <c r="SQH91" s="20"/>
      <c r="SQI91" s="20"/>
      <c r="SQJ91" s="20"/>
      <c r="SQK91" s="20"/>
      <c r="SQL91" s="20"/>
      <c r="SQM91" s="20"/>
      <c r="SQN91" s="20"/>
      <c r="SQO91" s="20"/>
      <c r="SQP91" s="20"/>
      <c r="SQQ91" s="20"/>
      <c r="SQR91" s="20"/>
      <c r="SQS91" s="20"/>
      <c r="SQT91" s="20"/>
      <c r="SQU91" s="20"/>
      <c r="SQV91" s="20"/>
      <c r="SQW91" s="20"/>
      <c r="SQX91" s="20"/>
      <c r="SQY91" s="20"/>
      <c r="SQZ91" s="20"/>
      <c r="SRA91" s="20"/>
      <c r="SRB91" s="20"/>
      <c r="SRC91" s="20"/>
      <c r="SRD91" s="20"/>
      <c r="SRE91" s="20"/>
      <c r="SRF91" s="20"/>
      <c r="SRG91" s="20"/>
      <c r="SRH91" s="20"/>
      <c r="SRI91" s="20"/>
      <c r="SRJ91" s="20"/>
      <c r="SRK91" s="20"/>
      <c r="SRL91" s="20"/>
      <c r="SRM91" s="20"/>
      <c r="SRN91" s="20"/>
      <c r="SRO91" s="20"/>
      <c r="SRP91" s="20"/>
      <c r="SRQ91" s="20"/>
      <c r="SRR91" s="20"/>
      <c r="SRS91" s="20"/>
      <c r="SRT91" s="20"/>
      <c r="SRU91" s="20"/>
      <c r="SRV91" s="20"/>
      <c r="SRW91" s="20"/>
      <c r="SRX91" s="20"/>
      <c r="SRY91" s="20"/>
      <c r="SRZ91" s="20"/>
      <c r="SSA91" s="20"/>
      <c r="SSB91" s="20"/>
      <c r="SSC91" s="20"/>
      <c r="SSD91" s="20"/>
      <c r="SSE91" s="20"/>
      <c r="SSF91" s="20"/>
      <c r="SSG91" s="20"/>
      <c r="SSH91" s="20"/>
      <c r="SSI91" s="20"/>
      <c r="SSJ91" s="20"/>
      <c r="SSK91" s="20"/>
      <c r="SSL91" s="20"/>
      <c r="SSM91" s="20"/>
      <c r="SSN91" s="20"/>
      <c r="SSO91" s="20"/>
      <c r="SSP91" s="20"/>
      <c r="SSQ91" s="20"/>
      <c r="SSR91" s="20"/>
      <c r="SSS91" s="20"/>
      <c r="SST91" s="20"/>
      <c r="SSU91" s="20"/>
      <c r="SSV91" s="20"/>
      <c r="SSW91" s="20"/>
      <c r="SSX91" s="20"/>
      <c r="SSY91" s="20"/>
      <c r="SSZ91" s="20"/>
      <c r="STA91" s="20"/>
      <c r="STB91" s="20"/>
      <c r="STC91" s="20"/>
      <c r="STD91" s="20"/>
      <c r="STE91" s="20"/>
      <c r="STF91" s="20"/>
      <c r="STG91" s="20"/>
      <c r="STH91" s="20"/>
      <c r="STI91" s="20"/>
      <c r="STJ91" s="20"/>
      <c r="STK91" s="20"/>
      <c r="STL91" s="20"/>
      <c r="STM91" s="20"/>
      <c r="STN91" s="20"/>
      <c r="STO91" s="20"/>
      <c r="STP91" s="20"/>
      <c r="STQ91" s="20"/>
      <c r="STR91" s="20"/>
      <c r="STS91" s="20"/>
      <c r="STT91" s="20"/>
      <c r="STU91" s="20"/>
      <c r="STV91" s="20"/>
      <c r="STW91" s="20"/>
      <c r="STX91" s="20"/>
      <c r="STY91" s="20"/>
      <c r="STZ91" s="20"/>
      <c r="SUA91" s="20"/>
      <c r="SUB91" s="20"/>
      <c r="SUC91" s="20"/>
      <c r="SUD91" s="20"/>
      <c r="SUE91" s="20"/>
      <c r="SUF91" s="20"/>
      <c r="SUG91" s="20"/>
      <c r="SUH91" s="20"/>
      <c r="SUI91" s="20"/>
      <c r="SUJ91" s="20"/>
      <c r="SUK91" s="20"/>
      <c r="SUL91" s="20"/>
      <c r="SUM91" s="20"/>
      <c r="SUN91" s="20"/>
      <c r="SUO91" s="20"/>
      <c r="SUP91" s="20"/>
      <c r="SUQ91" s="20"/>
      <c r="SUR91" s="20"/>
      <c r="SUS91" s="20"/>
      <c r="SUT91" s="20"/>
      <c r="SUU91" s="20"/>
      <c r="SUV91" s="20"/>
      <c r="SUW91" s="20"/>
      <c r="SUX91" s="20"/>
      <c r="SUY91" s="20"/>
      <c r="SUZ91" s="20"/>
      <c r="SVA91" s="20"/>
      <c r="SVB91" s="20"/>
      <c r="SVC91" s="20"/>
      <c r="SVD91" s="20"/>
      <c r="SVE91" s="20"/>
      <c r="SVF91" s="20"/>
      <c r="SVG91" s="20"/>
      <c r="SVH91" s="20"/>
      <c r="SVI91" s="20"/>
      <c r="SVJ91" s="20"/>
      <c r="SVK91" s="20"/>
      <c r="SVL91" s="20"/>
      <c r="SVM91" s="20"/>
      <c r="SVN91" s="20"/>
      <c r="SVO91" s="20"/>
      <c r="SVP91" s="20"/>
      <c r="SVQ91" s="20"/>
      <c r="SVR91" s="20"/>
      <c r="SVS91" s="20"/>
      <c r="SVT91" s="20"/>
      <c r="SVU91" s="20"/>
      <c r="SVV91" s="20"/>
      <c r="SVW91" s="20"/>
      <c r="SVX91" s="20"/>
      <c r="SVY91" s="20"/>
      <c r="SVZ91" s="20"/>
      <c r="SWA91" s="20"/>
      <c r="SWB91" s="20"/>
      <c r="SWC91" s="20"/>
      <c r="SWD91" s="20"/>
      <c r="SWE91" s="20"/>
      <c r="SWF91" s="20"/>
      <c r="SWG91" s="20"/>
      <c r="SWH91" s="20"/>
      <c r="SWI91" s="20"/>
      <c r="SWJ91" s="20"/>
      <c r="SWK91" s="20"/>
      <c r="SWL91" s="20"/>
      <c r="SWM91" s="20"/>
      <c r="SWN91" s="20"/>
      <c r="SWO91" s="20"/>
      <c r="SWP91" s="20"/>
      <c r="SWQ91" s="20"/>
      <c r="SWR91" s="20"/>
      <c r="SWS91" s="20"/>
      <c r="SWT91" s="20"/>
      <c r="SWU91" s="20"/>
      <c r="SWV91" s="20"/>
      <c r="SWW91" s="20"/>
      <c r="SWX91" s="20"/>
      <c r="SWY91" s="20"/>
      <c r="SWZ91" s="20"/>
      <c r="SXA91" s="20"/>
      <c r="SXB91" s="20"/>
      <c r="SXC91" s="20"/>
      <c r="SXD91" s="20"/>
      <c r="SXE91" s="20"/>
      <c r="SXF91" s="20"/>
      <c r="SXG91" s="20"/>
      <c r="SXH91" s="20"/>
      <c r="SXI91" s="20"/>
      <c r="SXJ91" s="20"/>
      <c r="SXK91" s="20"/>
      <c r="SXL91" s="20"/>
      <c r="SXM91" s="20"/>
      <c r="SXN91" s="20"/>
      <c r="SXO91" s="20"/>
      <c r="SXP91" s="20"/>
      <c r="SXQ91" s="20"/>
      <c r="SXR91" s="20"/>
      <c r="SXS91" s="20"/>
      <c r="SXT91" s="20"/>
      <c r="SXU91" s="20"/>
      <c r="SXV91" s="20"/>
      <c r="SXW91" s="20"/>
      <c r="SXX91" s="20"/>
      <c r="SXY91" s="20"/>
      <c r="SXZ91" s="20"/>
      <c r="SYA91" s="20"/>
      <c r="SYB91" s="20"/>
      <c r="SYC91" s="20"/>
      <c r="SYD91" s="20"/>
      <c r="SYE91" s="20"/>
      <c r="SYF91" s="20"/>
      <c r="SYG91" s="20"/>
      <c r="SYH91" s="20"/>
      <c r="SYI91" s="20"/>
      <c r="SYJ91" s="20"/>
      <c r="SYK91" s="20"/>
      <c r="SYL91" s="20"/>
      <c r="SYM91" s="20"/>
      <c r="SYN91" s="20"/>
      <c r="SYO91" s="20"/>
      <c r="SYP91" s="20"/>
      <c r="SYQ91" s="20"/>
      <c r="SYR91" s="20"/>
      <c r="SYS91" s="20"/>
      <c r="SYT91" s="20"/>
      <c r="SYU91" s="20"/>
      <c r="SYV91" s="20"/>
      <c r="SYW91" s="20"/>
      <c r="SYX91" s="20"/>
      <c r="SYY91" s="20"/>
      <c r="SYZ91" s="20"/>
      <c r="SZA91" s="20"/>
      <c r="SZB91" s="20"/>
      <c r="SZC91" s="20"/>
      <c r="SZD91" s="20"/>
      <c r="SZE91" s="20"/>
      <c r="SZF91" s="20"/>
      <c r="SZG91" s="20"/>
      <c r="SZH91" s="20"/>
      <c r="SZI91" s="20"/>
      <c r="SZJ91" s="20"/>
      <c r="SZK91" s="20"/>
      <c r="SZL91" s="20"/>
      <c r="SZM91" s="20"/>
      <c r="SZN91" s="20"/>
      <c r="SZO91" s="20"/>
      <c r="SZP91" s="20"/>
      <c r="SZQ91" s="20"/>
      <c r="SZR91" s="20"/>
      <c r="SZS91" s="20"/>
      <c r="SZT91" s="20"/>
      <c r="SZU91" s="20"/>
      <c r="SZV91" s="20"/>
      <c r="SZW91" s="20"/>
      <c r="SZX91" s="20"/>
      <c r="SZY91" s="20"/>
      <c r="SZZ91" s="20"/>
      <c r="TAA91" s="20"/>
      <c r="TAB91" s="20"/>
      <c r="TAC91" s="20"/>
      <c r="TAD91" s="20"/>
      <c r="TAE91" s="20"/>
      <c r="TAF91" s="20"/>
      <c r="TAG91" s="20"/>
      <c r="TAH91" s="20"/>
      <c r="TAI91" s="20"/>
      <c r="TAJ91" s="20"/>
      <c r="TAK91" s="20"/>
      <c r="TAL91" s="20"/>
      <c r="TAM91" s="20"/>
      <c r="TAN91" s="20"/>
      <c r="TAO91" s="20"/>
      <c r="TAP91" s="20"/>
      <c r="TAQ91" s="20"/>
      <c r="TAR91" s="20"/>
      <c r="TAS91" s="20"/>
      <c r="TAT91" s="20"/>
      <c r="TAU91" s="20"/>
      <c r="TAV91" s="20"/>
      <c r="TAW91" s="20"/>
      <c r="TAX91" s="20"/>
      <c r="TAY91" s="20"/>
      <c r="TAZ91" s="20"/>
      <c r="TBA91" s="20"/>
      <c r="TBB91" s="20"/>
      <c r="TBC91" s="20"/>
      <c r="TBD91" s="20"/>
      <c r="TBE91" s="20"/>
      <c r="TBF91" s="20"/>
      <c r="TBG91" s="20"/>
      <c r="TBH91" s="20"/>
      <c r="TBI91" s="20"/>
      <c r="TBJ91" s="20"/>
      <c r="TBK91" s="20"/>
      <c r="TBL91" s="20"/>
      <c r="TBM91" s="20"/>
      <c r="TBN91" s="20"/>
      <c r="TBO91" s="20"/>
      <c r="TBP91" s="20"/>
      <c r="TBQ91" s="20"/>
      <c r="TBR91" s="20"/>
      <c r="TBS91" s="20"/>
      <c r="TBT91" s="20"/>
      <c r="TBU91" s="20"/>
      <c r="TBV91" s="20"/>
      <c r="TBW91" s="20"/>
      <c r="TBX91" s="20"/>
      <c r="TBY91" s="20"/>
      <c r="TBZ91" s="20"/>
      <c r="TCA91" s="20"/>
      <c r="TCB91" s="20"/>
      <c r="TCC91" s="20"/>
      <c r="TCD91" s="20"/>
      <c r="TCE91" s="20"/>
      <c r="TCF91" s="20"/>
      <c r="TCG91" s="20"/>
      <c r="TCH91" s="20"/>
      <c r="TCI91" s="20"/>
      <c r="TCJ91" s="20"/>
      <c r="TCK91" s="20"/>
      <c r="TCL91" s="20"/>
      <c r="TCM91" s="20"/>
      <c r="TCN91" s="20"/>
      <c r="TCO91" s="20"/>
      <c r="TCP91" s="20"/>
      <c r="TCQ91" s="20"/>
      <c r="TCR91" s="20"/>
      <c r="TCS91" s="20"/>
      <c r="TCT91" s="20"/>
      <c r="TCU91" s="20"/>
      <c r="TCV91" s="20"/>
      <c r="TCW91" s="20"/>
      <c r="TCX91" s="20"/>
      <c r="TCY91" s="20"/>
      <c r="TCZ91" s="20"/>
      <c r="TDA91" s="20"/>
      <c r="TDB91" s="20"/>
      <c r="TDC91" s="20"/>
      <c r="TDD91" s="20"/>
      <c r="TDE91" s="20"/>
      <c r="TDF91" s="20"/>
      <c r="TDG91" s="20"/>
      <c r="TDH91" s="20"/>
      <c r="TDI91" s="20"/>
      <c r="TDJ91" s="20"/>
      <c r="TDK91" s="20"/>
      <c r="TDL91" s="20"/>
      <c r="TDM91" s="20"/>
      <c r="TDN91" s="20"/>
      <c r="TDO91" s="20"/>
      <c r="TDP91" s="20"/>
      <c r="TDQ91" s="20"/>
      <c r="TDR91" s="20"/>
      <c r="TDS91" s="20"/>
      <c r="TDT91" s="20"/>
      <c r="TDU91" s="20"/>
      <c r="TDV91" s="20"/>
      <c r="TDW91" s="20"/>
      <c r="TDX91" s="20"/>
      <c r="TDY91" s="20"/>
      <c r="TDZ91" s="20"/>
      <c r="TEA91" s="20"/>
      <c r="TEB91" s="20"/>
      <c r="TEC91" s="20"/>
      <c r="TED91" s="20"/>
      <c r="TEE91" s="20"/>
      <c r="TEF91" s="20"/>
      <c r="TEG91" s="20"/>
      <c r="TEH91" s="20"/>
      <c r="TEI91" s="20"/>
      <c r="TEJ91" s="20"/>
      <c r="TEK91" s="20"/>
      <c r="TEL91" s="20"/>
      <c r="TEM91" s="20"/>
      <c r="TEN91" s="20"/>
      <c r="TEO91" s="20"/>
      <c r="TEP91" s="20"/>
      <c r="TEQ91" s="20"/>
      <c r="TER91" s="20"/>
      <c r="TES91" s="20"/>
      <c r="TET91" s="20"/>
      <c r="TEU91" s="20"/>
      <c r="TEV91" s="20"/>
      <c r="TEW91" s="20"/>
      <c r="TEX91" s="20"/>
      <c r="TEY91" s="20"/>
      <c r="TEZ91" s="20"/>
      <c r="TFA91" s="20"/>
      <c r="TFB91" s="20"/>
      <c r="TFC91" s="20"/>
      <c r="TFD91" s="20"/>
      <c r="TFE91" s="20"/>
      <c r="TFF91" s="20"/>
      <c r="TFG91" s="20"/>
      <c r="TFH91" s="20"/>
      <c r="TFI91" s="20"/>
      <c r="TFJ91" s="20"/>
      <c r="TFK91" s="20"/>
      <c r="TFL91" s="20"/>
      <c r="TFM91" s="20"/>
      <c r="TFN91" s="20"/>
      <c r="TFO91" s="20"/>
      <c r="TFP91" s="20"/>
      <c r="TFQ91" s="20"/>
      <c r="TFR91" s="20"/>
      <c r="TFS91" s="20"/>
      <c r="TFT91" s="20"/>
      <c r="TFU91" s="20"/>
      <c r="TFV91" s="20"/>
      <c r="TFW91" s="20"/>
      <c r="TFX91" s="20"/>
      <c r="TFY91" s="20"/>
      <c r="TFZ91" s="20"/>
      <c r="TGA91" s="20"/>
      <c r="TGB91" s="20"/>
      <c r="TGC91" s="20"/>
      <c r="TGD91" s="20"/>
      <c r="TGE91" s="20"/>
      <c r="TGF91" s="20"/>
      <c r="TGG91" s="20"/>
      <c r="TGH91" s="20"/>
      <c r="TGI91" s="20"/>
      <c r="TGJ91" s="20"/>
      <c r="TGK91" s="20"/>
      <c r="TGL91" s="20"/>
      <c r="TGM91" s="20"/>
      <c r="TGN91" s="20"/>
      <c r="TGO91" s="20"/>
      <c r="TGP91" s="20"/>
      <c r="TGQ91" s="20"/>
      <c r="TGR91" s="20"/>
      <c r="TGS91" s="20"/>
      <c r="TGT91" s="20"/>
      <c r="TGU91" s="20"/>
      <c r="TGV91" s="20"/>
      <c r="TGW91" s="20"/>
      <c r="TGX91" s="20"/>
      <c r="TGY91" s="20"/>
      <c r="TGZ91" s="20"/>
      <c r="THA91" s="20"/>
      <c r="THB91" s="20"/>
      <c r="THC91" s="20"/>
      <c r="THD91" s="20"/>
      <c r="THE91" s="20"/>
      <c r="THF91" s="20"/>
      <c r="THG91" s="20"/>
      <c r="THH91" s="20"/>
      <c r="THI91" s="20"/>
      <c r="THJ91" s="20"/>
      <c r="THK91" s="20"/>
      <c r="THL91" s="20"/>
      <c r="THM91" s="20"/>
      <c r="THN91" s="20"/>
      <c r="THO91" s="20"/>
      <c r="THP91" s="20"/>
      <c r="THQ91" s="20"/>
      <c r="THR91" s="20"/>
      <c r="THS91" s="20"/>
      <c r="THT91" s="20"/>
      <c r="THU91" s="20"/>
      <c r="THV91" s="20"/>
      <c r="THW91" s="20"/>
      <c r="THX91" s="20"/>
      <c r="THY91" s="20"/>
      <c r="THZ91" s="20"/>
      <c r="TIA91" s="20"/>
      <c r="TIB91" s="20"/>
      <c r="TIC91" s="20"/>
      <c r="TID91" s="20"/>
      <c r="TIE91" s="20"/>
      <c r="TIF91" s="20"/>
      <c r="TIG91" s="20"/>
      <c r="TIH91" s="20"/>
      <c r="TII91" s="20"/>
      <c r="TIJ91" s="20"/>
      <c r="TIK91" s="20"/>
      <c r="TIL91" s="20"/>
      <c r="TIM91" s="20"/>
      <c r="TIN91" s="20"/>
      <c r="TIO91" s="20"/>
      <c r="TIP91" s="20"/>
      <c r="TIQ91" s="20"/>
      <c r="TIR91" s="20"/>
      <c r="TIS91" s="20"/>
      <c r="TIT91" s="20"/>
      <c r="TIU91" s="20"/>
      <c r="TIV91" s="20"/>
      <c r="TIW91" s="20"/>
      <c r="TIX91" s="20"/>
      <c r="TIY91" s="20"/>
      <c r="TIZ91" s="20"/>
      <c r="TJA91" s="20"/>
      <c r="TJB91" s="20"/>
      <c r="TJC91" s="20"/>
      <c r="TJD91" s="20"/>
      <c r="TJE91" s="20"/>
      <c r="TJF91" s="20"/>
      <c r="TJG91" s="20"/>
      <c r="TJH91" s="20"/>
      <c r="TJI91" s="20"/>
      <c r="TJJ91" s="20"/>
      <c r="TJK91" s="20"/>
      <c r="TJL91" s="20"/>
      <c r="TJM91" s="20"/>
      <c r="TJN91" s="20"/>
      <c r="TJO91" s="20"/>
      <c r="TJP91" s="20"/>
      <c r="TJQ91" s="20"/>
      <c r="TJR91" s="20"/>
      <c r="TJS91" s="20"/>
      <c r="TJT91" s="20"/>
      <c r="TJU91" s="20"/>
      <c r="TJV91" s="20"/>
      <c r="TJW91" s="20"/>
      <c r="TJX91" s="20"/>
      <c r="TJY91" s="20"/>
      <c r="TJZ91" s="20"/>
      <c r="TKA91" s="20"/>
      <c r="TKB91" s="20"/>
      <c r="TKC91" s="20"/>
      <c r="TKD91" s="20"/>
      <c r="TKE91" s="20"/>
      <c r="TKF91" s="20"/>
      <c r="TKG91" s="20"/>
      <c r="TKH91" s="20"/>
      <c r="TKI91" s="20"/>
      <c r="TKJ91" s="20"/>
      <c r="TKK91" s="20"/>
      <c r="TKL91" s="20"/>
      <c r="TKM91" s="20"/>
      <c r="TKN91" s="20"/>
      <c r="TKO91" s="20"/>
      <c r="TKP91" s="20"/>
      <c r="TKQ91" s="20"/>
      <c r="TKR91" s="20"/>
      <c r="TKS91" s="20"/>
      <c r="TKT91" s="20"/>
      <c r="TKU91" s="20"/>
      <c r="TKV91" s="20"/>
      <c r="TKW91" s="20"/>
      <c r="TKX91" s="20"/>
      <c r="TKY91" s="20"/>
      <c r="TKZ91" s="20"/>
      <c r="TLA91" s="20"/>
      <c r="TLB91" s="20"/>
      <c r="TLC91" s="20"/>
      <c r="TLD91" s="20"/>
      <c r="TLE91" s="20"/>
      <c r="TLF91" s="20"/>
      <c r="TLG91" s="20"/>
      <c r="TLH91" s="20"/>
      <c r="TLI91" s="20"/>
      <c r="TLJ91" s="20"/>
      <c r="TLK91" s="20"/>
      <c r="TLL91" s="20"/>
      <c r="TLM91" s="20"/>
      <c r="TLN91" s="20"/>
      <c r="TLO91" s="20"/>
      <c r="TLP91" s="20"/>
      <c r="TLQ91" s="20"/>
      <c r="TLR91" s="20"/>
      <c r="TLS91" s="20"/>
      <c r="TLT91" s="20"/>
      <c r="TLU91" s="20"/>
      <c r="TLV91" s="20"/>
      <c r="TLW91" s="20"/>
      <c r="TLX91" s="20"/>
      <c r="TLY91" s="20"/>
      <c r="TLZ91" s="20"/>
      <c r="TMA91" s="20"/>
      <c r="TMB91" s="20"/>
      <c r="TMC91" s="20"/>
      <c r="TMD91" s="20"/>
      <c r="TME91" s="20"/>
      <c r="TMF91" s="20"/>
      <c r="TMG91" s="20"/>
      <c r="TMH91" s="20"/>
      <c r="TMI91" s="20"/>
      <c r="TMJ91" s="20"/>
      <c r="TMK91" s="20"/>
      <c r="TML91" s="20"/>
      <c r="TMM91" s="20"/>
      <c r="TMN91" s="20"/>
      <c r="TMO91" s="20"/>
      <c r="TMP91" s="20"/>
      <c r="TMQ91" s="20"/>
      <c r="TMR91" s="20"/>
      <c r="TMS91" s="20"/>
      <c r="TMT91" s="20"/>
      <c r="TMU91" s="20"/>
      <c r="TMV91" s="20"/>
      <c r="TMW91" s="20"/>
      <c r="TMX91" s="20"/>
      <c r="TMY91" s="20"/>
      <c r="TMZ91" s="20"/>
      <c r="TNA91" s="20"/>
      <c r="TNB91" s="20"/>
      <c r="TNC91" s="20"/>
      <c r="TND91" s="20"/>
      <c r="TNE91" s="20"/>
      <c r="TNF91" s="20"/>
      <c r="TNG91" s="20"/>
      <c r="TNH91" s="20"/>
      <c r="TNI91" s="20"/>
      <c r="TNJ91" s="20"/>
      <c r="TNK91" s="20"/>
      <c r="TNL91" s="20"/>
      <c r="TNM91" s="20"/>
      <c r="TNN91" s="20"/>
      <c r="TNO91" s="20"/>
      <c r="TNP91" s="20"/>
      <c r="TNQ91" s="20"/>
      <c r="TNR91" s="20"/>
      <c r="TNS91" s="20"/>
      <c r="TNT91" s="20"/>
      <c r="TNU91" s="20"/>
      <c r="TNV91" s="20"/>
      <c r="TNW91" s="20"/>
      <c r="TNX91" s="20"/>
      <c r="TNY91" s="20"/>
      <c r="TNZ91" s="20"/>
      <c r="TOA91" s="20"/>
      <c r="TOB91" s="20"/>
      <c r="TOC91" s="20"/>
      <c r="TOD91" s="20"/>
      <c r="TOE91" s="20"/>
      <c r="TOF91" s="20"/>
      <c r="TOG91" s="20"/>
      <c r="TOH91" s="20"/>
      <c r="TOI91" s="20"/>
      <c r="TOJ91" s="20"/>
      <c r="TOK91" s="20"/>
      <c r="TOL91" s="20"/>
      <c r="TOM91" s="20"/>
      <c r="TON91" s="20"/>
      <c r="TOO91" s="20"/>
      <c r="TOP91" s="20"/>
      <c r="TOQ91" s="20"/>
      <c r="TOR91" s="20"/>
      <c r="TOS91" s="20"/>
      <c r="TOT91" s="20"/>
      <c r="TOU91" s="20"/>
      <c r="TOV91" s="20"/>
      <c r="TOW91" s="20"/>
      <c r="TOX91" s="20"/>
      <c r="TOY91" s="20"/>
      <c r="TOZ91" s="20"/>
      <c r="TPA91" s="20"/>
      <c r="TPB91" s="20"/>
      <c r="TPC91" s="20"/>
      <c r="TPD91" s="20"/>
      <c r="TPE91" s="20"/>
      <c r="TPF91" s="20"/>
      <c r="TPG91" s="20"/>
      <c r="TPH91" s="20"/>
      <c r="TPI91" s="20"/>
      <c r="TPJ91" s="20"/>
      <c r="TPK91" s="20"/>
      <c r="TPL91" s="20"/>
      <c r="TPM91" s="20"/>
      <c r="TPN91" s="20"/>
      <c r="TPO91" s="20"/>
      <c r="TPP91" s="20"/>
      <c r="TPQ91" s="20"/>
      <c r="TPR91" s="20"/>
      <c r="TPS91" s="20"/>
      <c r="TPT91" s="20"/>
      <c r="TPU91" s="20"/>
      <c r="TPV91" s="20"/>
      <c r="TPW91" s="20"/>
      <c r="TPX91" s="20"/>
      <c r="TPY91" s="20"/>
      <c r="TPZ91" s="20"/>
      <c r="TQA91" s="20"/>
      <c r="TQB91" s="20"/>
      <c r="TQC91" s="20"/>
      <c r="TQD91" s="20"/>
      <c r="TQE91" s="20"/>
      <c r="TQF91" s="20"/>
      <c r="TQG91" s="20"/>
      <c r="TQH91" s="20"/>
      <c r="TQI91" s="20"/>
      <c r="TQJ91" s="20"/>
      <c r="TQK91" s="20"/>
      <c r="TQL91" s="20"/>
      <c r="TQM91" s="20"/>
      <c r="TQN91" s="20"/>
      <c r="TQO91" s="20"/>
      <c r="TQP91" s="20"/>
      <c r="TQQ91" s="20"/>
      <c r="TQR91" s="20"/>
      <c r="TQS91" s="20"/>
      <c r="TQT91" s="20"/>
      <c r="TQU91" s="20"/>
      <c r="TQV91" s="20"/>
      <c r="TQW91" s="20"/>
      <c r="TQX91" s="20"/>
      <c r="TQY91" s="20"/>
      <c r="TQZ91" s="20"/>
      <c r="TRA91" s="20"/>
      <c r="TRB91" s="20"/>
      <c r="TRC91" s="20"/>
      <c r="TRD91" s="20"/>
      <c r="TRE91" s="20"/>
      <c r="TRF91" s="20"/>
      <c r="TRG91" s="20"/>
      <c r="TRH91" s="20"/>
      <c r="TRI91" s="20"/>
      <c r="TRJ91" s="20"/>
      <c r="TRK91" s="20"/>
      <c r="TRL91" s="20"/>
      <c r="TRM91" s="20"/>
      <c r="TRN91" s="20"/>
      <c r="TRO91" s="20"/>
      <c r="TRP91" s="20"/>
      <c r="TRQ91" s="20"/>
      <c r="TRR91" s="20"/>
      <c r="TRS91" s="20"/>
      <c r="TRT91" s="20"/>
      <c r="TRU91" s="20"/>
      <c r="TRV91" s="20"/>
      <c r="TRW91" s="20"/>
      <c r="TRX91" s="20"/>
      <c r="TRY91" s="20"/>
      <c r="TRZ91" s="20"/>
      <c r="TSA91" s="20"/>
      <c r="TSB91" s="20"/>
      <c r="TSC91" s="20"/>
      <c r="TSD91" s="20"/>
      <c r="TSE91" s="20"/>
      <c r="TSF91" s="20"/>
      <c r="TSG91" s="20"/>
      <c r="TSH91" s="20"/>
      <c r="TSI91" s="20"/>
      <c r="TSJ91" s="20"/>
      <c r="TSK91" s="20"/>
      <c r="TSL91" s="20"/>
      <c r="TSM91" s="20"/>
      <c r="TSN91" s="20"/>
      <c r="TSO91" s="20"/>
      <c r="TSP91" s="20"/>
      <c r="TSQ91" s="20"/>
      <c r="TSR91" s="20"/>
      <c r="TSS91" s="20"/>
      <c r="TST91" s="20"/>
      <c r="TSU91" s="20"/>
      <c r="TSV91" s="20"/>
      <c r="TSW91" s="20"/>
      <c r="TSX91" s="20"/>
      <c r="TSY91" s="20"/>
      <c r="TSZ91" s="20"/>
      <c r="TTA91" s="20"/>
      <c r="TTB91" s="20"/>
      <c r="TTC91" s="20"/>
      <c r="TTD91" s="20"/>
      <c r="TTE91" s="20"/>
      <c r="TTF91" s="20"/>
      <c r="TTG91" s="20"/>
      <c r="TTH91" s="20"/>
      <c r="TTI91" s="20"/>
      <c r="TTJ91" s="20"/>
      <c r="TTK91" s="20"/>
      <c r="TTL91" s="20"/>
      <c r="TTM91" s="20"/>
      <c r="TTN91" s="20"/>
      <c r="TTO91" s="20"/>
      <c r="TTP91" s="20"/>
      <c r="TTQ91" s="20"/>
      <c r="TTR91" s="20"/>
      <c r="TTS91" s="20"/>
      <c r="TTT91" s="20"/>
      <c r="TTU91" s="20"/>
      <c r="TTV91" s="20"/>
      <c r="TTW91" s="20"/>
      <c r="TTX91" s="20"/>
      <c r="TTY91" s="20"/>
      <c r="TTZ91" s="20"/>
      <c r="TUA91" s="20"/>
      <c r="TUB91" s="20"/>
      <c r="TUC91" s="20"/>
      <c r="TUD91" s="20"/>
      <c r="TUE91" s="20"/>
      <c r="TUF91" s="20"/>
      <c r="TUG91" s="20"/>
      <c r="TUH91" s="20"/>
      <c r="TUI91" s="20"/>
      <c r="TUJ91" s="20"/>
      <c r="TUK91" s="20"/>
      <c r="TUL91" s="20"/>
      <c r="TUM91" s="20"/>
      <c r="TUN91" s="20"/>
      <c r="TUO91" s="20"/>
      <c r="TUP91" s="20"/>
      <c r="TUQ91" s="20"/>
      <c r="TUR91" s="20"/>
      <c r="TUS91" s="20"/>
      <c r="TUT91" s="20"/>
      <c r="TUU91" s="20"/>
      <c r="TUV91" s="20"/>
      <c r="TUW91" s="20"/>
      <c r="TUX91" s="20"/>
      <c r="TUY91" s="20"/>
      <c r="TUZ91" s="20"/>
      <c r="TVA91" s="20"/>
      <c r="TVB91" s="20"/>
      <c r="TVC91" s="20"/>
      <c r="TVD91" s="20"/>
      <c r="TVE91" s="20"/>
      <c r="TVF91" s="20"/>
      <c r="TVG91" s="20"/>
      <c r="TVH91" s="20"/>
      <c r="TVI91" s="20"/>
      <c r="TVJ91" s="20"/>
      <c r="TVK91" s="20"/>
      <c r="TVL91" s="20"/>
      <c r="TVM91" s="20"/>
      <c r="TVN91" s="20"/>
      <c r="TVO91" s="20"/>
      <c r="TVP91" s="20"/>
      <c r="TVQ91" s="20"/>
      <c r="TVR91" s="20"/>
      <c r="TVS91" s="20"/>
      <c r="TVT91" s="20"/>
      <c r="TVU91" s="20"/>
      <c r="TVV91" s="20"/>
      <c r="TVW91" s="20"/>
      <c r="TVX91" s="20"/>
      <c r="TVY91" s="20"/>
      <c r="TVZ91" s="20"/>
      <c r="TWA91" s="20"/>
      <c r="TWB91" s="20"/>
      <c r="TWC91" s="20"/>
      <c r="TWD91" s="20"/>
      <c r="TWE91" s="20"/>
      <c r="TWF91" s="20"/>
      <c r="TWG91" s="20"/>
      <c r="TWH91" s="20"/>
      <c r="TWI91" s="20"/>
      <c r="TWJ91" s="20"/>
      <c r="TWK91" s="20"/>
      <c r="TWL91" s="20"/>
      <c r="TWM91" s="20"/>
      <c r="TWN91" s="20"/>
      <c r="TWO91" s="20"/>
      <c r="TWP91" s="20"/>
      <c r="TWQ91" s="20"/>
      <c r="TWR91" s="20"/>
      <c r="TWS91" s="20"/>
      <c r="TWT91" s="20"/>
      <c r="TWU91" s="20"/>
      <c r="TWV91" s="20"/>
      <c r="TWW91" s="20"/>
      <c r="TWX91" s="20"/>
      <c r="TWY91" s="20"/>
      <c r="TWZ91" s="20"/>
      <c r="TXA91" s="20"/>
      <c r="TXB91" s="20"/>
      <c r="TXC91" s="20"/>
      <c r="TXD91" s="20"/>
      <c r="TXE91" s="20"/>
      <c r="TXF91" s="20"/>
      <c r="TXG91" s="20"/>
      <c r="TXH91" s="20"/>
      <c r="TXI91" s="20"/>
      <c r="TXJ91" s="20"/>
      <c r="TXK91" s="20"/>
      <c r="TXL91" s="20"/>
      <c r="TXM91" s="20"/>
      <c r="TXN91" s="20"/>
      <c r="TXO91" s="20"/>
      <c r="TXP91" s="20"/>
      <c r="TXQ91" s="20"/>
      <c r="TXR91" s="20"/>
      <c r="TXS91" s="20"/>
      <c r="TXT91" s="20"/>
      <c r="TXU91" s="20"/>
      <c r="TXV91" s="20"/>
      <c r="TXW91" s="20"/>
      <c r="TXX91" s="20"/>
      <c r="TXY91" s="20"/>
      <c r="TXZ91" s="20"/>
      <c r="TYA91" s="20"/>
      <c r="TYB91" s="20"/>
      <c r="TYC91" s="20"/>
      <c r="TYD91" s="20"/>
      <c r="TYE91" s="20"/>
      <c r="TYF91" s="20"/>
      <c r="TYG91" s="20"/>
      <c r="TYH91" s="20"/>
      <c r="TYI91" s="20"/>
      <c r="TYJ91" s="20"/>
      <c r="TYK91" s="20"/>
      <c r="TYL91" s="20"/>
      <c r="TYM91" s="20"/>
      <c r="TYN91" s="20"/>
      <c r="TYO91" s="20"/>
      <c r="TYP91" s="20"/>
      <c r="TYQ91" s="20"/>
      <c r="TYR91" s="20"/>
      <c r="TYS91" s="20"/>
      <c r="TYT91" s="20"/>
      <c r="TYU91" s="20"/>
      <c r="TYV91" s="20"/>
      <c r="TYW91" s="20"/>
      <c r="TYX91" s="20"/>
      <c r="TYY91" s="20"/>
      <c r="TYZ91" s="20"/>
      <c r="TZA91" s="20"/>
      <c r="TZB91" s="20"/>
      <c r="TZC91" s="20"/>
      <c r="TZD91" s="20"/>
      <c r="TZE91" s="20"/>
      <c r="TZF91" s="20"/>
      <c r="TZG91" s="20"/>
      <c r="TZH91" s="20"/>
      <c r="TZI91" s="20"/>
      <c r="TZJ91" s="20"/>
      <c r="TZK91" s="20"/>
      <c r="TZL91" s="20"/>
      <c r="TZM91" s="20"/>
      <c r="TZN91" s="20"/>
      <c r="TZO91" s="20"/>
      <c r="TZP91" s="20"/>
      <c r="TZQ91" s="20"/>
      <c r="TZR91" s="20"/>
      <c r="TZS91" s="20"/>
      <c r="TZT91" s="20"/>
      <c r="TZU91" s="20"/>
      <c r="TZV91" s="20"/>
      <c r="TZW91" s="20"/>
      <c r="TZX91" s="20"/>
      <c r="TZY91" s="20"/>
      <c r="TZZ91" s="20"/>
      <c r="UAA91" s="20"/>
      <c r="UAB91" s="20"/>
      <c r="UAC91" s="20"/>
      <c r="UAD91" s="20"/>
      <c r="UAE91" s="20"/>
      <c r="UAF91" s="20"/>
      <c r="UAG91" s="20"/>
      <c r="UAH91" s="20"/>
      <c r="UAI91" s="20"/>
      <c r="UAJ91" s="20"/>
      <c r="UAK91" s="20"/>
      <c r="UAL91" s="20"/>
      <c r="UAM91" s="20"/>
      <c r="UAN91" s="20"/>
      <c r="UAO91" s="20"/>
      <c r="UAP91" s="20"/>
      <c r="UAQ91" s="20"/>
      <c r="UAR91" s="20"/>
      <c r="UAS91" s="20"/>
      <c r="UAT91" s="20"/>
      <c r="UAU91" s="20"/>
      <c r="UAV91" s="20"/>
      <c r="UAW91" s="20"/>
      <c r="UAX91" s="20"/>
      <c r="UAY91" s="20"/>
      <c r="UAZ91" s="20"/>
      <c r="UBA91" s="20"/>
      <c r="UBB91" s="20"/>
      <c r="UBC91" s="20"/>
      <c r="UBD91" s="20"/>
      <c r="UBE91" s="20"/>
      <c r="UBF91" s="20"/>
      <c r="UBG91" s="20"/>
      <c r="UBH91" s="20"/>
      <c r="UBI91" s="20"/>
      <c r="UBJ91" s="20"/>
      <c r="UBK91" s="20"/>
      <c r="UBL91" s="20"/>
      <c r="UBM91" s="20"/>
      <c r="UBN91" s="20"/>
      <c r="UBO91" s="20"/>
      <c r="UBP91" s="20"/>
      <c r="UBQ91" s="20"/>
      <c r="UBR91" s="20"/>
      <c r="UBS91" s="20"/>
      <c r="UBT91" s="20"/>
      <c r="UBU91" s="20"/>
      <c r="UBV91" s="20"/>
      <c r="UBW91" s="20"/>
      <c r="UBX91" s="20"/>
      <c r="UBY91" s="20"/>
      <c r="UBZ91" s="20"/>
      <c r="UCA91" s="20"/>
      <c r="UCB91" s="20"/>
      <c r="UCC91" s="20"/>
      <c r="UCD91" s="20"/>
      <c r="UCE91" s="20"/>
      <c r="UCF91" s="20"/>
      <c r="UCG91" s="20"/>
      <c r="UCH91" s="20"/>
      <c r="UCI91" s="20"/>
      <c r="UCJ91" s="20"/>
      <c r="UCK91" s="20"/>
      <c r="UCL91" s="20"/>
      <c r="UCM91" s="20"/>
      <c r="UCN91" s="20"/>
      <c r="UCO91" s="20"/>
      <c r="UCP91" s="20"/>
      <c r="UCQ91" s="20"/>
      <c r="UCR91" s="20"/>
      <c r="UCS91" s="20"/>
      <c r="UCT91" s="20"/>
      <c r="UCU91" s="20"/>
      <c r="UCV91" s="20"/>
      <c r="UCW91" s="20"/>
      <c r="UCX91" s="20"/>
      <c r="UCY91" s="20"/>
      <c r="UCZ91" s="20"/>
      <c r="UDA91" s="20"/>
      <c r="UDB91" s="20"/>
      <c r="UDC91" s="20"/>
      <c r="UDD91" s="20"/>
      <c r="UDE91" s="20"/>
      <c r="UDF91" s="20"/>
      <c r="UDG91" s="20"/>
      <c r="UDH91" s="20"/>
      <c r="UDI91" s="20"/>
      <c r="UDJ91" s="20"/>
      <c r="UDK91" s="20"/>
      <c r="UDL91" s="20"/>
      <c r="UDM91" s="20"/>
      <c r="UDN91" s="20"/>
      <c r="UDO91" s="20"/>
      <c r="UDP91" s="20"/>
      <c r="UDQ91" s="20"/>
      <c r="UDR91" s="20"/>
      <c r="UDS91" s="20"/>
      <c r="UDT91" s="20"/>
      <c r="UDU91" s="20"/>
      <c r="UDV91" s="20"/>
      <c r="UDW91" s="20"/>
      <c r="UDX91" s="20"/>
      <c r="UDY91" s="20"/>
      <c r="UDZ91" s="20"/>
      <c r="UEA91" s="20"/>
      <c r="UEB91" s="20"/>
      <c r="UEC91" s="20"/>
      <c r="UED91" s="20"/>
      <c r="UEE91" s="20"/>
      <c r="UEF91" s="20"/>
      <c r="UEG91" s="20"/>
      <c r="UEH91" s="20"/>
      <c r="UEI91" s="20"/>
      <c r="UEJ91" s="20"/>
      <c r="UEK91" s="20"/>
      <c r="UEL91" s="20"/>
      <c r="UEM91" s="20"/>
      <c r="UEN91" s="20"/>
      <c r="UEO91" s="20"/>
      <c r="UEP91" s="20"/>
      <c r="UEQ91" s="20"/>
      <c r="UER91" s="20"/>
      <c r="UES91" s="20"/>
      <c r="UET91" s="20"/>
      <c r="UEU91" s="20"/>
      <c r="UEV91" s="20"/>
      <c r="UEW91" s="20"/>
      <c r="UEX91" s="20"/>
      <c r="UEY91" s="20"/>
      <c r="UEZ91" s="20"/>
      <c r="UFA91" s="20"/>
      <c r="UFB91" s="20"/>
      <c r="UFC91" s="20"/>
      <c r="UFD91" s="20"/>
      <c r="UFE91" s="20"/>
      <c r="UFF91" s="20"/>
      <c r="UFG91" s="20"/>
      <c r="UFH91" s="20"/>
      <c r="UFI91" s="20"/>
      <c r="UFJ91" s="20"/>
      <c r="UFK91" s="20"/>
      <c r="UFL91" s="20"/>
      <c r="UFM91" s="20"/>
      <c r="UFN91" s="20"/>
      <c r="UFO91" s="20"/>
      <c r="UFP91" s="20"/>
      <c r="UFQ91" s="20"/>
      <c r="UFR91" s="20"/>
      <c r="UFS91" s="20"/>
      <c r="UFT91" s="20"/>
      <c r="UFU91" s="20"/>
      <c r="UFV91" s="20"/>
      <c r="UFW91" s="20"/>
      <c r="UFX91" s="20"/>
      <c r="UFY91" s="20"/>
      <c r="UFZ91" s="20"/>
      <c r="UGA91" s="20"/>
      <c r="UGB91" s="20"/>
      <c r="UGC91" s="20"/>
      <c r="UGD91" s="20"/>
      <c r="UGE91" s="20"/>
      <c r="UGF91" s="20"/>
      <c r="UGG91" s="20"/>
      <c r="UGH91" s="20"/>
      <c r="UGI91" s="20"/>
      <c r="UGJ91" s="20"/>
      <c r="UGK91" s="20"/>
      <c r="UGL91" s="20"/>
      <c r="UGM91" s="20"/>
      <c r="UGN91" s="20"/>
      <c r="UGO91" s="20"/>
      <c r="UGP91" s="20"/>
      <c r="UGQ91" s="20"/>
      <c r="UGR91" s="20"/>
      <c r="UGS91" s="20"/>
      <c r="UGT91" s="20"/>
      <c r="UGU91" s="20"/>
      <c r="UGV91" s="20"/>
      <c r="UGW91" s="20"/>
      <c r="UGX91" s="20"/>
      <c r="UGY91" s="20"/>
      <c r="UGZ91" s="20"/>
      <c r="UHA91" s="20"/>
      <c r="UHB91" s="20"/>
      <c r="UHC91" s="20"/>
      <c r="UHD91" s="20"/>
      <c r="UHE91" s="20"/>
      <c r="UHF91" s="20"/>
      <c r="UHG91" s="20"/>
      <c r="UHH91" s="20"/>
      <c r="UHI91" s="20"/>
      <c r="UHJ91" s="20"/>
      <c r="UHK91" s="20"/>
      <c r="UHL91" s="20"/>
      <c r="UHM91" s="20"/>
      <c r="UHN91" s="20"/>
      <c r="UHO91" s="20"/>
      <c r="UHP91" s="20"/>
      <c r="UHQ91" s="20"/>
      <c r="UHR91" s="20"/>
      <c r="UHS91" s="20"/>
      <c r="UHT91" s="20"/>
      <c r="UHU91" s="20"/>
      <c r="UHV91" s="20"/>
      <c r="UHW91" s="20"/>
      <c r="UHX91" s="20"/>
      <c r="UHY91" s="20"/>
      <c r="UHZ91" s="20"/>
      <c r="UIA91" s="20"/>
      <c r="UIB91" s="20"/>
      <c r="UIC91" s="20"/>
      <c r="UID91" s="20"/>
      <c r="UIE91" s="20"/>
      <c r="UIF91" s="20"/>
      <c r="UIG91" s="20"/>
      <c r="UIH91" s="20"/>
      <c r="UII91" s="20"/>
      <c r="UIJ91" s="20"/>
      <c r="UIK91" s="20"/>
      <c r="UIL91" s="20"/>
      <c r="UIM91" s="20"/>
      <c r="UIN91" s="20"/>
      <c r="UIO91" s="20"/>
      <c r="UIP91" s="20"/>
      <c r="UIQ91" s="20"/>
      <c r="UIR91" s="20"/>
      <c r="UIS91" s="20"/>
      <c r="UIT91" s="20"/>
      <c r="UIU91" s="20"/>
      <c r="UIV91" s="20"/>
      <c r="UIW91" s="20"/>
      <c r="UIX91" s="20"/>
      <c r="UIY91" s="20"/>
      <c r="UIZ91" s="20"/>
      <c r="UJA91" s="20"/>
      <c r="UJB91" s="20"/>
      <c r="UJC91" s="20"/>
      <c r="UJD91" s="20"/>
      <c r="UJE91" s="20"/>
      <c r="UJF91" s="20"/>
      <c r="UJG91" s="20"/>
      <c r="UJH91" s="20"/>
      <c r="UJI91" s="20"/>
      <c r="UJJ91" s="20"/>
      <c r="UJK91" s="20"/>
      <c r="UJL91" s="20"/>
      <c r="UJM91" s="20"/>
      <c r="UJN91" s="20"/>
      <c r="UJO91" s="20"/>
      <c r="UJP91" s="20"/>
      <c r="UJQ91" s="20"/>
      <c r="UJR91" s="20"/>
      <c r="UJS91" s="20"/>
      <c r="UJT91" s="20"/>
      <c r="UJU91" s="20"/>
      <c r="UJV91" s="20"/>
      <c r="UJW91" s="20"/>
      <c r="UJX91" s="20"/>
      <c r="UJY91" s="20"/>
      <c r="UJZ91" s="20"/>
      <c r="UKA91" s="20"/>
      <c r="UKB91" s="20"/>
      <c r="UKC91" s="20"/>
      <c r="UKD91" s="20"/>
      <c r="UKE91" s="20"/>
      <c r="UKF91" s="20"/>
      <c r="UKG91" s="20"/>
      <c r="UKH91" s="20"/>
      <c r="UKI91" s="20"/>
      <c r="UKJ91" s="20"/>
      <c r="UKK91" s="20"/>
      <c r="UKL91" s="20"/>
      <c r="UKM91" s="20"/>
      <c r="UKN91" s="20"/>
      <c r="UKO91" s="20"/>
      <c r="UKP91" s="20"/>
      <c r="UKQ91" s="20"/>
      <c r="UKR91" s="20"/>
      <c r="UKS91" s="20"/>
      <c r="UKT91" s="20"/>
      <c r="UKU91" s="20"/>
      <c r="UKV91" s="20"/>
      <c r="UKW91" s="20"/>
      <c r="UKX91" s="20"/>
      <c r="UKY91" s="20"/>
      <c r="UKZ91" s="20"/>
      <c r="ULA91" s="20"/>
      <c r="ULB91" s="20"/>
      <c r="ULC91" s="20"/>
      <c r="ULD91" s="20"/>
      <c r="ULE91" s="20"/>
      <c r="ULF91" s="20"/>
      <c r="ULG91" s="20"/>
      <c r="ULH91" s="20"/>
      <c r="ULI91" s="20"/>
      <c r="ULJ91" s="20"/>
      <c r="ULK91" s="20"/>
      <c r="ULL91" s="20"/>
      <c r="ULM91" s="20"/>
      <c r="ULN91" s="20"/>
      <c r="ULO91" s="20"/>
      <c r="ULP91" s="20"/>
      <c r="ULQ91" s="20"/>
      <c r="ULR91" s="20"/>
      <c r="ULS91" s="20"/>
      <c r="ULT91" s="20"/>
      <c r="ULU91" s="20"/>
      <c r="ULV91" s="20"/>
      <c r="ULW91" s="20"/>
      <c r="ULX91" s="20"/>
      <c r="ULY91" s="20"/>
      <c r="ULZ91" s="20"/>
      <c r="UMA91" s="20"/>
      <c r="UMB91" s="20"/>
      <c r="UMC91" s="20"/>
      <c r="UMD91" s="20"/>
      <c r="UME91" s="20"/>
      <c r="UMF91" s="20"/>
      <c r="UMG91" s="20"/>
      <c r="UMH91" s="20"/>
      <c r="UMI91" s="20"/>
      <c r="UMJ91" s="20"/>
      <c r="UMK91" s="20"/>
      <c r="UML91" s="20"/>
      <c r="UMM91" s="20"/>
      <c r="UMN91" s="20"/>
      <c r="UMO91" s="20"/>
      <c r="UMP91" s="20"/>
      <c r="UMQ91" s="20"/>
      <c r="UMR91" s="20"/>
      <c r="UMS91" s="20"/>
      <c r="UMT91" s="20"/>
      <c r="UMU91" s="20"/>
      <c r="UMV91" s="20"/>
      <c r="UMW91" s="20"/>
      <c r="UMX91" s="20"/>
      <c r="UMY91" s="20"/>
      <c r="UMZ91" s="20"/>
      <c r="UNA91" s="20"/>
      <c r="UNB91" s="20"/>
      <c r="UNC91" s="20"/>
      <c r="UND91" s="20"/>
      <c r="UNE91" s="20"/>
      <c r="UNF91" s="20"/>
      <c r="UNG91" s="20"/>
      <c r="UNH91" s="20"/>
      <c r="UNI91" s="20"/>
      <c r="UNJ91" s="20"/>
      <c r="UNK91" s="20"/>
      <c r="UNL91" s="20"/>
      <c r="UNM91" s="20"/>
      <c r="UNN91" s="20"/>
      <c r="UNO91" s="20"/>
      <c r="UNP91" s="20"/>
      <c r="UNQ91" s="20"/>
      <c r="UNR91" s="20"/>
      <c r="UNS91" s="20"/>
      <c r="UNT91" s="20"/>
      <c r="UNU91" s="20"/>
      <c r="UNV91" s="20"/>
      <c r="UNW91" s="20"/>
      <c r="UNX91" s="20"/>
      <c r="UNY91" s="20"/>
      <c r="UNZ91" s="20"/>
      <c r="UOA91" s="20"/>
      <c r="UOB91" s="20"/>
      <c r="UOC91" s="20"/>
      <c r="UOD91" s="20"/>
      <c r="UOE91" s="20"/>
      <c r="UOF91" s="20"/>
      <c r="UOG91" s="20"/>
      <c r="UOH91" s="20"/>
      <c r="UOI91" s="20"/>
      <c r="UOJ91" s="20"/>
      <c r="UOK91" s="20"/>
      <c r="UOL91" s="20"/>
      <c r="UOM91" s="20"/>
      <c r="UON91" s="20"/>
      <c r="UOO91" s="20"/>
      <c r="UOP91" s="20"/>
      <c r="UOQ91" s="20"/>
      <c r="UOR91" s="20"/>
      <c r="UOS91" s="20"/>
      <c r="UOT91" s="20"/>
      <c r="UOU91" s="20"/>
      <c r="UOV91" s="20"/>
      <c r="UOW91" s="20"/>
      <c r="UOX91" s="20"/>
      <c r="UOY91" s="20"/>
      <c r="UOZ91" s="20"/>
      <c r="UPA91" s="20"/>
      <c r="UPB91" s="20"/>
      <c r="UPC91" s="20"/>
      <c r="UPD91" s="20"/>
      <c r="UPE91" s="20"/>
      <c r="UPF91" s="20"/>
      <c r="UPG91" s="20"/>
      <c r="UPH91" s="20"/>
      <c r="UPI91" s="20"/>
      <c r="UPJ91" s="20"/>
      <c r="UPK91" s="20"/>
      <c r="UPL91" s="20"/>
      <c r="UPM91" s="20"/>
      <c r="UPN91" s="20"/>
      <c r="UPO91" s="20"/>
      <c r="UPP91" s="20"/>
      <c r="UPQ91" s="20"/>
      <c r="UPR91" s="20"/>
      <c r="UPS91" s="20"/>
      <c r="UPT91" s="20"/>
      <c r="UPU91" s="20"/>
      <c r="UPV91" s="20"/>
      <c r="UPW91" s="20"/>
      <c r="UPX91" s="20"/>
      <c r="UPY91" s="20"/>
      <c r="UPZ91" s="20"/>
      <c r="UQA91" s="20"/>
      <c r="UQB91" s="20"/>
      <c r="UQC91" s="20"/>
      <c r="UQD91" s="20"/>
      <c r="UQE91" s="20"/>
      <c r="UQF91" s="20"/>
      <c r="UQG91" s="20"/>
      <c r="UQH91" s="20"/>
      <c r="UQI91" s="20"/>
      <c r="UQJ91" s="20"/>
      <c r="UQK91" s="20"/>
      <c r="UQL91" s="20"/>
      <c r="UQM91" s="20"/>
      <c r="UQN91" s="20"/>
      <c r="UQO91" s="20"/>
      <c r="UQP91" s="20"/>
      <c r="UQQ91" s="20"/>
      <c r="UQR91" s="20"/>
      <c r="UQS91" s="20"/>
      <c r="UQT91" s="20"/>
      <c r="UQU91" s="20"/>
      <c r="UQV91" s="20"/>
      <c r="UQW91" s="20"/>
      <c r="UQX91" s="20"/>
      <c r="UQY91" s="20"/>
      <c r="UQZ91" s="20"/>
      <c r="URA91" s="20"/>
      <c r="URB91" s="20"/>
      <c r="URC91" s="20"/>
      <c r="URD91" s="20"/>
      <c r="URE91" s="20"/>
      <c r="URF91" s="20"/>
      <c r="URG91" s="20"/>
      <c r="URH91" s="20"/>
      <c r="URI91" s="20"/>
      <c r="URJ91" s="20"/>
      <c r="URK91" s="20"/>
      <c r="URL91" s="20"/>
      <c r="URM91" s="20"/>
      <c r="URN91" s="20"/>
      <c r="URO91" s="20"/>
      <c r="URP91" s="20"/>
      <c r="URQ91" s="20"/>
      <c r="URR91" s="20"/>
      <c r="URS91" s="20"/>
      <c r="URT91" s="20"/>
      <c r="URU91" s="20"/>
      <c r="URV91" s="20"/>
      <c r="URW91" s="20"/>
      <c r="URX91" s="20"/>
      <c r="URY91" s="20"/>
      <c r="URZ91" s="20"/>
      <c r="USA91" s="20"/>
      <c r="USB91" s="20"/>
      <c r="USC91" s="20"/>
      <c r="USD91" s="20"/>
      <c r="USE91" s="20"/>
      <c r="USF91" s="20"/>
      <c r="USG91" s="20"/>
      <c r="USH91" s="20"/>
      <c r="USI91" s="20"/>
      <c r="USJ91" s="20"/>
      <c r="USK91" s="20"/>
      <c r="USL91" s="20"/>
      <c r="USM91" s="20"/>
      <c r="USN91" s="20"/>
      <c r="USO91" s="20"/>
      <c r="USP91" s="20"/>
      <c r="USQ91" s="20"/>
      <c r="USR91" s="20"/>
      <c r="USS91" s="20"/>
      <c r="UST91" s="20"/>
      <c r="USU91" s="20"/>
      <c r="USV91" s="20"/>
      <c r="USW91" s="20"/>
      <c r="USX91" s="20"/>
      <c r="USY91" s="20"/>
      <c r="USZ91" s="20"/>
      <c r="UTA91" s="20"/>
      <c r="UTB91" s="20"/>
      <c r="UTC91" s="20"/>
      <c r="UTD91" s="20"/>
      <c r="UTE91" s="20"/>
      <c r="UTF91" s="20"/>
      <c r="UTG91" s="20"/>
      <c r="UTH91" s="20"/>
      <c r="UTI91" s="20"/>
      <c r="UTJ91" s="20"/>
      <c r="UTK91" s="20"/>
      <c r="UTL91" s="20"/>
      <c r="UTM91" s="20"/>
      <c r="UTN91" s="20"/>
      <c r="UTO91" s="20"/>
      <c r="UTP91" s="20"/>
      <c r="UTQ91" s="20"/>
      <c r="UTR91" s="20"/>
      <c r="UTS91" s="20"/>
      <c r="UTT91" s="20"/>
      <c r="UTU91" s="20"/>
      <c r="UTV91" s="20"/>
      <c r="UTW91" s="20"/>
      <c r="UTX91" s="20"/>
      <c r="UTY91" s="20"/>
      <c r="UTZ91" s="20"/>
      <c r="UUA91" s="20"/>
      <c r="UUB91" s="20"/>
      <c r="UUC91" s="20"/>
      <c r="UUD91" s="20"/>
      <c r="UUE91" s="20"/>
      <c r="UUF91" s="20"/>
      <c r="UUG91" s="20"/>
      <c r="UUH91" s="20"/>
      <c r="UUI91" s="20"/>
      <c r="UUJ91" s="20"/>
      <c r="UUK91" s="20"/>
      <c r="UUL91" s="20"/>
      <c r="UUM91" s="20"/>
      <c r="UUN91" s="20"/>
      <c r="UUO91" s="20"/>
      <c r="UUP91" s="20"/>
      <c r="UUQ91" s="20"/>
      <c r="UUR91" s="20"/>
      <c r="UUS91" s="20"/>
      <c r="UUT91" s="20"/>
      <c r="UUU91" s="20"/>
      <c r="UUV91" s="20"/>
      <c r="UUW91" s="20"/>
      <c r="UUX91" s="20"/>
      <c r="UUY91" s="20"/>
      <c r="UUZ91" s="20"/>
      <c r="UVA91" s="20"/>
      <c r="UVB91" s="20"/>
      <c r="UVC91" s="20"/>
      <c r="UVD91" s="20"/>
      <c r="UVE91" s="20"/>
      <c r="UVF91" s="20"/>
      <c r="UVG91" s="20"/>
      <c r="UVH91" s="20"/>
      <c r="UVI91" s="20"/>
      <c r="UVJ91" s="20"/>
      <c r="UVK91" s="20"/>
      <c r="UVL91" s="20"/>
      <c r="UVM91" s="20"/>
      <c r="UVN91" s="20"/>
      <c r="UVO91" s="20"/>
      <c r="UVP91" s="20"/>
      <c r="UVQ91" s="20"/>
      <c r="UVR91" s="20"/>
      <c r="UVS91" s="20"/>
      <c r="UVT91" s="20"/>
      <c r="UVU91" s="20"/>
      <c r="UVV91" s="20"/>
      <c r="UVW91" s="20"/>
      <c r="UVX91" s="20"/>
      <c r="UVY91" s="20"/>
      <c r="UVZ91" s="20"/>
      <c r="UWA91" s="20"/>
      <c r="UWB91" s="20"/>
      <c r="UWC91" s="20"/>
      <c r="UWD91" s="20"/>
      <c r="UWE91" s="20"/>
      <c r="UWF91" s="20"/>
      <c r="UWG91" s="20"/>
      <c r="UWH91" s="20"/>
      <c r="UWI91" s="20"/>
      <c r="UWJ91" s="20"/>
      <c r="UWK91" s="20"/>
      <c r="UWL91" s="20"/>
      <c r="UWM91" s="20"/>
      <c r="UWN91" s="20"/>
      <c r="UWO91" s="20"/>
      <c r="UWP91" s="20"/>
      <c r="UWQ91" s="20"/>
      <c r="UWR91" s="20"/>
      <c r="UWS91" s="20"/>
      <c r="UWT91" s="20"/>
      <c r="UWU91" s="20"/>
      <c r="UWV91" s="20"/>
      <c r="UWW91" s="20"/>
      <c r="UWX91" s="20"/>
      <c r="UWY91" s="20"/>
      <c r="UWZ91" s="20"/>
      <c r="UXA91" s="20"/>
      <c r="UXB91" s="20"/>
      <c r="UXC91" s="20"/>
      <c r="UXD91" s="20"/>
      <c r="UXE91" s="20"/>
      <c r="UXF91" s="20"/>
      <c r="UXG91" s="20"/>
      <c r="UXH91" s="20"/>
      <c r="UXI91" s="20"/>
      <c r="UXJ91" s="20"/>
      <c r="UXK91" s="20"/>
      <c r="UXL91" s="20"/>
      <c r="UXM91" s="20"/>
      <c r="UXN91" s="20"/>
      <c r="UXO91" s="20"/>
      <c r="UXP91" s="20"/>
      <c r="UXQ91" s="20"/>
      <c r="UXR91" s="20"/>
      <c r="UXS91" s="20"/>
      <c r="UXT91" s="20"/>
      <c r="UXU91" s="20"/>
      <c r="UXV91" s="20"/>
      <c r="UXW91" s="20"/>
      <c r="UXX91" s="20"/>
      <c r="UXY91" s="20"/>
      <c r="UXZ91" s="20"/>
      <c r="UYA91" s="20"/>
      <c r="UYB91" s="20"/>
      <c r="UYC91" s="20"/>
      <c r="UYD91" s="20"/>
      <c r="UYE91" s="20"/>
      <c r="UYF91" s="20"/>
      <c r="UYG91" s="20"/>
      <c r="UYH91" s="20"/>
      <c r="UYI91" s="20"/>
      <c r="UYJ91" s="20"/>
      <c r="UYK91" s="20"/>
      <c r="UYL91" s="20"/>
      <c r="UYM91" s="20"/>
      <c r="UYN91" s="20"/>
      <c r="UYO91" s="20"/>
      <c r="UYP91" s="20"/>
      <c r="UYQ91" s="20"/>
      <c r="UYR91" s="20"/>
      <c r="UYS91" s="20"/>
      <c r="UYT91" s="20"/>
      <c r="UYU91" s="20"/>
      <c r="UYV91" s="20"/>
      <c r="UYW91" s="20"/>
      <c r="UYX91" s="20"/>
      <c r="UYY91" s="20"/>
      <c r="UYZ91" s="20"/>
      <c r="UZA91" s="20"/>
      <c r="UZB91" s="20"/>
      <c r="UZC91" s="20"/>
      <c r="UZD91" s="20"/>
      <c r="UZE91" s="20"/>
      <c r="UZF91" s="20"/>
      <c r="UZG91" s="20"/>
      <c r="UZH91" s="20"/>
      <c r="UZI91" s="20"/>
      <c r="UZJ91" s="20"/>
      <c r="UZK91" s="20"/>
      <c r="UZL91" s="20"/>
      <c r="UZM91" s="20"/>
      <c r="UZN91" s="20"/>
      <c r="UZO91" s="20"/>
      <c r="UZP91" s="20"/>
      <c r="UZQ91" s="20"/>
      <c r="UZR91" s="20"/>
      <c r="UZS91" s="20"/>
      <c r="UZT91" s="20"/>
      <c r="UZU91" s="20"/>
      <c r="UZV91" s="20"/>
      <c r="UZW91" s="20"/>
      <c r="UZX91" s="20"/>
      <c r="UZY91" s="20"/>
      <c r="UZZ91" s="20"/>
      <c r="VAA91" s="20"/>
      <c r="VAB91" s="20"/>
      <c r="VAC91" s="20"/>
      <c r="VAD91" s="20"/>
      <c r="VAE91" s="20"/>
      <c r="VAF91" s="20"/>
      <c r="VAG91" s="20"/>
      <c r="VAH91" s="20"/>
      <c r="VAI91" s="20"/>
      <c r="VAJ91" s="20"/>
      <c r="VAK91" s="20"/>
      <c r="VAL91" s="20"/>
      <c r="VAM91" s="20"/>
      <c r="VAN91" s="20"/>
      <c r="VAO91" s="20"/>
      <c r="VAP91" s="20"/>
      <c r="VAQ91" s="20"/>
      <c r="VAR91" s="20"/>
      <c r="VAS91" s="20"/>
      <c r="VAT91" s="20"/>
      <c r="VAU91" s="20"/>
      <c r="VAV91" s="20"/>
      <c r="VAW91" s="20"/>
      <c r="VAX91" s="20"/>
      <c r="VAY91" s="20"/>
      <c r="VAZ91" s="20"/>
      <c r="VBA91" s="20"/>
      <c r="VBB91" s="20"/>
      <c r="VBC91" s="20"/>
      <c r="VBD91" s="20"/>
      <c r="VBE91" s="20"/>
      <c r="VBF91" s="20"/>
      <c r="VBG91" s="20"/>
      <c r="VBH91" s="20"/>
      <c r="VBI91" s="20"/>
      <c r="VBJ91" s="20"/>
      <c r="VBK91" s="20"/>
      <c r="VBL91" s="20"/>
      <c r="VBM91" s="20"/>
      <c r="VBN91" s="20"/>
      <c r="VBO91" s="20"/>
      <c r="VBP91" s="20"/>
      <c r="VBQ91" s="20"/>
      <c r="VBR91" s="20"/>
      <c r="VBS91" s="20"/>
      <c r="VBT91" s="20"/>
      <c r="VBU91" s="20"/>
      <c r="VBV91" s="20"/>
      <c r="VBW91" s="20"/>
      <c r="VBX91" s="20"/>
      <c r="VBY91" s="20"/>
      <c r="VBZ91" s="20"/>
      <c r="VCA91" s="20"/>
      <c r="VCB91" s="20"/>
      <c r="VCC91" s="20"/>
      <c r="VCD91" s="20"/>
      <c r="VCE91" s="20"/>
      <c r="VCF91" s="20"/>
      <c r="VCG91" s="20"/>
      <c r="VCH91" s="20"/>
      <c r="VCI91" s="20"/>
      <c r="VCJ91" s="20"/>
      <c r="VCK91" s="20"/>
      <c r="VCL91" s="20"/>
      <c r="VCM91" s="20"/>
      <c r="VCN91" s="20"/>
      <c r="VCO91" s="20"/>
      <c r="VCP91" s="20"/>
      <c r="VCQ91" s="20"/>
      <c r="VCR91" s="20"/>
      <c r="VCS91" s="20"/>
      <c r="VCT91" s="20"/>
      <c r="VCU91" s="20"/>
      <c r="VCV91" s="20"/>
      <c r="VCW91" s="20"/>
      <c r="VCX91" s="20"/>
      <c r="VCY91" s="20"/>
      <c r="VCZ91" s="20"/>
      <c r="VDA91" s="20"/>
      <c r="VDB91" s="20"/>
      <c r="VDC91" s="20"/>
      <c r="VDD91" s="20"/>
      <c r="VDE91" s="20"/>
      <c r="VDF91" s="20"/>
      <c r="VDG91" s="20"/>
      <c r="VDH91" s="20"/>
      <c r="VDI91" s="20"/>
      <c r="VDJ91" s="20"/>
      <c r="VDK91" s="20"/>
      <c r="VDL91" s="20"/>
      <c r="VDM91" s="20"/>
      <c r="VDN91" s="20"/>
      <c r="VDO91" s="20"/>
      <c r="VDP91" s="20"/>
      <c r="VDQ91" s="20"/>
      <c r="VDR91" s="20"/>
      <c r="VDS91" s="20"/>
      <c r="VDT91" s="20"/>
      <c r="VDU91" s="20"/>
      <c r="VDV91" s="20"/>
      <c r="VDW91" s="20"/>
      <c r="VDX91" s="20"/>
      <c r="VDY91" s="20"/>
      <c r="VDZ91" s="20"/>
      <c r="VEA91" s="20"/>
      <c r="VEB91" s="20"/>
      <c r="VEC91" s="20"/>
      <c r="VED91" s="20"/>
      <c r="VEE91" s="20"/>
      <c r="VEF91" s="20"/>
      <c r="VEG91" s="20"/>
      <c r="VEH91" s="20"/>
      <c r="VEI91" s="20"/>
      <c r="VEJ91" s="20"/>
      <c r="VEK91" s="20"/>
      <c r="VEL91" s="20"/>
      <c r="VEM91" s="20"/>
      <c r="VEN91" s="20"/>
      <c r="VEO91" s="20"/>
      <c r="VEP91" s="20"/>
      <c r="VEQ91" s="20"/>
      <c r="VER91" s="20"/>
      <c r="VES91" s="20"/>
      <c r="VET91" s="20"/>
      <c r="VEU91" s="20"/>
      <c r="VEV91" s="20"/>
      <c r="VEW91" s="20"/>
      <c r="VEX91" s="20"/>
      <c r="VEY91" s="20"/>
      <c r="VEZ91" s="20"/>
      <c r="VFA91" s="20"/>
      <c r="VFB91" s="20"/>
      <c r="VFC91" s="20"/>
      <c r="VFD91" s="20"/>
      <c r="VFE91" s="20"/>
      <c r="VFF91" s="20"/>
      <c r="VFG91" s="20"/>
      <c r="VFH91" s="20"/>
      <c r="VFI91" s="20"/>
      <c r="VFJ91" s="20"/>
      <c r="VFK91" s="20"/>
      <c r="VFL91" s="20"/>
      <c r="VFM91" s="20"/>
      <c r="VFN91" s="20"/>
      <c r="VFO91" s="20"/>
      <c r="VFP91" s="20"/>
      <c r="VFQ91" s="20"/>
      <c r="VFR91" s="20"/>
      <c r="VFS91" s="20"/>
      <c r="VFT91" s="20"/>
      <c r="VFU91" s="20"/>
      <c r="VFV91" s="20"/>
      <c r="VFW91" s="20"/>
      <c r="VFX91" s="20"/>
      <c r="VFY91" s="20"/>
      <c r="VFZ91" s="20"/>
      <c r="VGA91" s="20"/>
      <c r="VGB91" s="20"/>
      <c r="VGC91" s="20"/>
      <c r="VGD91" s="20"/>
      <c r="VGE91" s="20"/>
      <c r="VGF91" s="20"/>
      <c r="VGG91" s="20"/>
      <c r="VGH91" s="20"/>
      <c r="VGI91" s="20"/>
      <c r="VGJ91" s="20"/>
      <c r="VGK91" s="20"/>
      <c r="VGL91" s="20"/>
      <c r="VGM91" s="20"/>
      <c r="VGN91" s="20"/>
      <c r="VGO91" s="20"/>
      <c r="VGP91" s="20"/>
      <c r="VGQ91" s="20"/>
      <c r="VGR91" s="20"/>
      <c r="VGS91" s="20"/>
      <c r="VGT91" s="20"/>
      <c r="VGU91" s="20"/>
      <c r="VGV91" s="20"/>
      <c r="VGW91" s="20"/>
      <c r="VGX91" s="20"/>
      <c r="VGY91" s="20"/>
      <c r="VGZ91" s="20"/>
      <c r="VHA91" s="20"/>
      <c r="VHB91" s="20"/>
      <c r="VHC91" s="20"/>
      <c r="VHD91" s="20"/>
      <c r="VHE91" s="20"/>
      <c r="VHF91" s="20"/>
      <c r="VHG91" s="20"/>
      <c r="VHH91" s="20"/>
      <c r="VHI91" s="20"/>
      <c r="VHJ91" s="20"/>
      <c r="VHK91" s="20"/>
      <c r="VHL91" s="20"/>
      <c r="VHM91" s="20"/>
      <c r="VHN91" s="20"/>
      <c r="VHO91" s="20"/>
      <c r="VHP91" s="20"/>
      <c r="VHQ91" s="20"/>
      <c r="VHR91" s="20"/>
      <c r="VHS91" s="20"/>
      <c r="VHT91" s="20"/>
      <c r="VHU91" s="20"/>
      <c r="VHV91" s="20"/>
      <c r="VHW91" s="20"/>
      <c r="VHX91" s="20"/>
      <c r="VHY91" s="20"/>
      <c r="VHZ91" s="20"/>
      <c r="VIA91" s="20"/>
      <c r="VIB91" s="20"/>
      <c r="VIC91" s="20"/>
      <c r="VID91" s="20"/>
      <c r="VIE91" s="20"/>
      <c r="VIF91" s="20"/>
      <c r="VIG91" s="20"/>
      <c r="VIH91" s="20"/>
      <c r="VII91" s="20"/>
      <c r="VIJ91" s="20"/>
      <c r="VIK91" s="20"/>
      <c r="VIL91" s="20"/>
      <c r="VIM91" s="20"/>
      <c r="VIN91" s="20"/>
      <c r="VIO91" s="20"/>
      <c r="VIP91" s="20"/>
      <c r="VIQ91" s="20"/>
      <c r="VIR91" s="20"/>
      <c r="VIS91" s="20"/>
      <c r="VIT91" s="20"/>
      <c r="VIU91" s="20"/>
      <c r="VIV91" s="20"/>
      <c r="VIW91" s="20"/>
      <c r="VIX91" s="20"/>
      <c r="VIY91" s="20"/>
      <c r="VIZ91" s="20"/>
      <c r="VJA91" s="20"/>
      <c r="VJB91" s="20"/>
      <c r="VJC91" s="20"/>
      <c r="VJD91" s="20"/>
      <c r="VJE91" s="20"/>
      <c r="VJF91" s="20"/>
      <c r="VJG91" s="20"/>
      <c r="VJH91" s="20"/>
      <c r="VJI91" s="20"/>
      <c r="VJJ91" s="20"/>
      <c r="VJK91" s="20"/>
      <c r="VJL91" s="20"/>
      <c r="VJM91" s="20"/>
      <c r="VJN91" s="20"/>
      <c r="VJO91" s="20"/>
      <c r="VJP91" s="20"/>
      <c r="VJQ91" s="20"/>
      <c r="VJR91" s="20"/>
      <c r="VJS91" s="20"/>
      <c r="VJT91" s="20"/>
      <c r="VJU91" s="20"/>
      <c r="VJV91" s="20"/>
      <c r="VJW91" s="20"/>
      <c r="VJX91" s="20"/>
      <c r="VJY91" s="20"/>
      <c r="VJZ91" s="20"/>
      <c r="VKA91" s="20"/>
      <c r="VKB91" s="20"/>
      <c r="VKC91" s="20"/>
      <c r="VKD91" s="20"/>
      <c r="VKE91" s="20"/>
      <c r="VKF91" s="20"/>
      <c r="VKG91" s="20"/>
      <c r="VKH91" s="20"/>
      <c r="VKI91" s="20"/>
      <c r="VKJ91" s="20"/>
      <c r="VKK91" s="20"/>
      <c r="VKL91" s="20"/>
      <c r="VKM91" s="20"/>
      <c r="VKN91" s="20"/>
      <c r="VKO91" s="20"/>
      <c r="VKP91" s="20"/>
      <c r="VKQ91" s="20"/>
      <c r="VKR91" s="20"/>
      <c r="VKS91" s="20"/>
      <c r="VKT91" s="20"/>
      <c r="VKU91" s="20"/>
      <c r="VKV91" s="20"/>
      <c r="VKW91" s="20"/>
      <c r="VKX91" s="20"/>
      <c r="VKY91" s="20"/>
      <c r="VKZ91" s="20"/>
      <c r="VLA91" s="20"/>
      <c r="VLB91" s="20"/>
      <c r="VLC91" s="20"/>
      <c r="VLD91" s="20"/>
      <c r="VLE91" s="20"/>
      <c r="VLF91" s="20"/>
      <c r="VLG91" s="20"/>
      <c r="VLH91" s="20"/>
      <c r="VLI91" s="20"/>
      <c r="VLJ91" s="20"/>
      <c r="VLK91" s="20"/>
      <c r="VLL91" s="20"/>
      <c r="VLM91" s="20"/>
      <c r="VLN91" s="20"/>
      <c r="VLO91" s="20"/>
      <c r="VLP91" s="20"/>
      <c r="VLQ91" s="20"/>
      <c r="VLR91" s="20"/>
      <c r="VLS91" s="20"/>
      <c r="VLT91" s="20"/>
      <c r="VLU91" s="20"/>
      <c r="VLV91" s="20"/>
      <c r="VLW91" s="20"/>
      <c r="VLX91" s="20"/>
      <c r="VLY91" s="20"/>
      <c r="VLZ91" s="20"/>
      <c r="VMA91" s="20"/>
      <c r="VMB91" s="20"/>
      <c r="VMC91" s="20"/>
      <c r="VMD91" s="20"/>
      <c r="VME91" s="20"/>
      <c r="VMF91" s="20"/>
      <c r="VMG91" s="20"/>
      <c r="VMH91" s="20"/>
      <c r="VMI91" s="20"/>
      <c r="VMJ91" s="20"/>
      <c r="VMK91" s="20"/>
      <c r="VML91" s="20"/>
      <c r="VMM91" s="20"/>
      <c r="VMN91" s="20"/>
      <c r="VMO91" s="20"/>
      <c r="VMP91" s="20"/>
      <c r="VMQ91" s="20"/>
      <c r="VMR91" s="20"/>
      <c r="VMS91" s="20"/>
      <c r="VMT91" s="20"/>
      <c r="VMU91" s="20"/>
      <c r="VMV91" s="20"/>
      <c r="VMW91" s="20"/>
      <c r="VMX91" s="20"/>
      <c r="VMY91" s="20"/>
      <c r="VMZ91" s="20"/>
      <c r="VNA91" s="20"/>
      <c r="VNB91" s="20"/>
      <c r="VNC91" s="20"/>
      <c r="VND91" s="20"/>
      <c r="VNE91" s="20"/>
      <c r="VNF91" s="20"/>
      <c r="VNG91" s="20"/>
      <c r="VNH91" s="20"/>
      <c r="VNI91" s="20"/>
      <c r="VNJ91" s="20"/>
      <c r="VNK91" s="20"/>
      <c r="VNL91" s="20"/>
      <c r="VNM91" s="20"/>
      <c r="VNN91" s="20"/>
      <c r="VNO91" s="20"/>
      <c r="VNP91" s="20"/>
      <c r="VNQ91" s="20"/>
      <c r="VNR91" s="20"/>
      <c r="VNS91" s="20"/>
      <c r="VNT91" s="20"/>
      <c r="VNU91" s="20"/>
      <c r="VNV91" s="20"/>
      <c r="VNW91" s="20"/>
      <c r="VNX91" s="20"/>
      <c r="VNY91" s="20"/>
      <c r="VNZ91" s="20"/>
      <c r="VOA91" s="20"/>
      <c r="VOB91" s="20"/>
      <c r="VOC91" s="20"/>
      <c r="VOD91" s="20"/>
      <c r="VOE91" s="20"/>
      <c r="VOF91" s="20"/>
      <c r="VOG91" s="20"/>
      <c r="VOH91" s="20"/>
      <c r="VOI91" s="20"/>
      <c r="VOJ91" s="20"/>
      <c r="VOK91" s="20"/>
      <c r="VOL91" s="20"/>
      <c r="VOM91" s="20"/>
      <c r="VON91" s="20"/>
      <c r="VOO91" s="20"/>
      <c r="VOP91" s="20"/>
      <c r="VOQ91" s="20"/>
      <c r="VOR91" s="20"/>
      <c r="VOS91" s="20"/>
      <c r="VOT91" s="20"/>
      <c r="VOU91" s="20"/>
      <c r="VOV91" s="20"/>
      <c r="VOW91" s="20"/>
      <c r="VOX91" s="20"/>
      <c r="VOY91" s="20"/>
      <c r="VOZ91" s="20"/>
      <c r="VPA91" s="20"/>
      <c r="VPB91" s="20"/>
      <c r="VPC91" s="20"/>
      <c r="VPD91" s="20"/>
      <c r="VPE91" s="20"/>
      <c r="VPF91" s="20"/>
      <c r="VPG91" s="20"/>
      <c r="VPH91" s="20"/>
      <c r="VPI91" s="20"/>
      <c r="VPJ91" s="20"/>
      <c r="VPK91" s="20"/>
      <c r="VPL91" s="20"/>
      <c r="VPM91" s="20"/>
      <c r="VPN91" s="20"/>
      <c r="VPO91" s="20"/>
      <c r="VPP91" s="20"/>
      <c r="VPQ91" s="20"/>
      <c r="VPR91" s="20"/>
      <c r="VPS91" s="20"/>
      <c r="VPT91" s="20"/>
      <c r="VPU91" s="20"/>
      <c r="VPV91" s="20"/>
      <c r="VPW91" s="20"/>
      <c r="VPX91" s="20"/>
      <c r="VPY91" s="20"/>
      <c r="VPZ91" s="20"/>
      <c r="VQA91" s="20"/>
      <c r="VQB91" s="20"/>
      <c r="VQC91" s="20"/>
      <c r="VQD91" s="20"/>
      <c r="VQE91" s="20"/>
      <c r="VQF91" s="20"/>
      <c r="VQG91" s="20"/>
      <c r="VQH91" s="20"/>
      <c r="VQI91" s="20"/>
      <c r="VQJ91" s="20"/>
      <c r="VQK91" s="20"/>
      <c r="VQL91" s="20"/>
      <c r="VQM91" s="20"/>
      <c r="VQN91" s="20"/>
      <c r="VQO91" s="20"/>
      <c r="VQP91" s="20"/>
      <c r="VQQ91" s="20"/>
      <c r="VQR91" s="20"/>
      <c r="VQS91" s="20"/>
      <c r="VQT91" s="20"/>
      <c r="VQU91" s="20"/>
      <c r="VQV91" s="20"/>
      <c r="VQW91" s="20"/>
      <c r="VQX91" s="20"/>
      <c r="VQY91" s="20"/>
      <c r="VQZ91" s="20"/>
      <c r="VRA91" s="20"/>
      <c r="VRB91" s="20"/>
      <c r="VRC91" s="20"/>
      <c r="VRD91" s="20"/>
      <c r="VRE91" s="20"/>
      <c r="VRF91" s="20"/>
      <c r="VRG91" s="20"/>
      <c r="VRH91" s="20"/>
      <c r="VRI91" s="20"/>
      <c r="VRJ91" s="20"/>
      <c r="VRK91" s="20"/>
      <c r="VRL91" s="20"/>
      <c r="VRM91" s="20"/>
      <c r="VRN91" s="20"/>
      <c r="VRO91" s="20"/>
      <c r="VRP91" s="20"/>
      <c r="VRQ91" s="20"/>
      <c r="VRR91" s="20"/>
      <c r="VRS91" s="20"/>
      <c r="VRT91" s="20"/>
      <c r="VRU91" s="20"/>
      <c r="VRV91" s="20"/>
      <c r="VRW91" s="20"/>
      <c r="VRX91" s="20"/>
      <c r="VRY91" s="20"/>
      <c r="VRZ91" s="20"/>
      <c r="VSA91" s="20"/>
      <c r="VSB91" s="20"/>
      <c r="VSC91" s="20"/>
      <c r="VSD91" s="20"/>
      <c r="VSE91" s="20"/>
      <c r="VSF91" s="20"/>
      <c r="VSG91" s="20"/>
      <c r="VSH91" s="20"/>
      <c r="VSI91" s="20"/>
      <c r="VSJ91" s="20"/>
      <c r="VSK91" s="20"/>
      <c r="VSL91" s="20"/>
      <c r="VSM91" s="20"/>
      <c r="VSN91" s="20"/>
      <c r="VSO91" s="20"/>
      <c r="VSP91" s="20"/>
      <c r="VSQ91" s="20"/>
      <c r="VSR91" s="20"/>
      <c r="VSS91" s="20"/>
      <c r="VST91" s="20"/>
      <c r="VSU91" s="20"/>
      <c r="VSV91" s="20"/>
      <c r="VSW91" s="20"/>
      <c r="VSX91" s="20"/>
      <c r="VSY91" s="20"/>
      <c r="VSZ91" s="20"/>
      <c r="VTA91" s="20"/>
      <c r="VTB91" s="20"/>
      <c r="VTC91" s="20"/>
      <c r="VTD91" s="20"/>
      <c r="VTE91" s="20"/>
      <c r="VTF91" s="20"/>
      <c r="VTG91" s="20"/>
      <c r="VTH91" s="20"/>
      <c r="VTI91" s="20"/>
      <c r="VTJ91" s="20"/>
      <c r="VTK91" s="20"/>
      <c r="VTL91" s="20"/>
      <c r="VTM91" s="20"/>
      <c r="VTN91" s="20"/>
      <c r="VTO91" s="20"/>
      <c r="VTP91" s="20"/>
      <c r="VTQ91" s="20"/>
      <c r="VTR91" s="20"/>
      <c r="VTS91" s="20"/>
      <c r="VTT91" s="20"/>
      <c r="VTU91" s="20"/>
      <c r="VTV91" s="20"/>
      <c r="VTW91" s="20"/>
      <c r="VTX91" s="20"/>
      <c r="VTY91" s="20"/>
      <c r="VTZ91" s="20"/>
      <c r="VUA91" s="20"/>
      <c r="VUB91" s="20"/>
      <c r="VUC91" s="20"/>
      <c r="VUD91" s="20"/>
      <c r="VUE91" s="20"/>
      <c r="VUF91" s="20"/>
      <c r="VUG91" s="20"/>
      <c r="VUH91" s="20"/>
      <c r="VUI91" s="20"/>
      <c r="VUJ91" s="20"/>
      <c r="VUK91" s="20"/>
      <c r="VUL91" s="20"/>
      <c r="VUM91" s="20"/>
      <c r="VUN91" s="20"/>
      <c r="VUO91" s="20"/>
      <c r="VUP91" s="20"/>
      <c r="VUQ91" s="20"/>
      <c r="VUR91" s="20"/>
      <c r="VUS91" s="20"/>
      <c r="VUT91" s="20"/>
      <c r="VUU91" s="20"/>
      <c r="VUV91" s="20"/>
      <c r="VUW91" s="20"/>
      <c r="VUX91" s="20"/>
      <c r="VUY91" s="20"/>
      <c r="VUZ91" s="20"/>
      <c r="VVA91" s="20"/>
      <c r="VVB91" s="20"/>
      <c r="VVC91" s="20"/>
      <c r="VVD91" s="20"/>
      <c r="VVE91" s="20"/>
      <c r="VVF91" s="20"/>
      <c r="VVG91" s="20"/>
      <c r="VVH91" s="20"/>
      <c r="VVI91" s="20"/>
      <c r="VVJ91" s="20"/>
      <c r="VVK91" s="20"/>
      <c r="VVL91" s="20"/>
      <c r="VVM91" s="20"/>
      <c r="VVN91" s="20"/>
      <c r="VVO91" s="20"/>
      <c r="VVP91" s="20"/>
      <c r="VVQ91" s="20"/>
      <c r="VVR91" s="20"/>
      <c r="VVS91" s="20"/>
      <c r="VVT91" s="20"/>
      <c r="VVU91" s="20"/>
      <c r="VVV91" s="20"/>
      <c r="VVW91" s="20"/>
      <c r="VVX91" s="20"/>
      <c r="VVY91" s="20"/>
      <c r="VVZ91" s="20"/>
      <c r="VWA91" s="20"/>
      <c r="VWB91" s="20"/>
      <c r="VWC91" s="20"/>
      <c r="VWD91" s="20"/>
      <c r="VWE91" s="20"/>
      <c r="VWF91" s="20"/>
      <c r="VWG91" s="20"/>
      <c r="VWH91" s="20"/>
      <c r="VWI91" s="20"/>
      <c r="VWJ91" s="20"/>
      <c r="VWK91" s="20"/>
      <c r="VWL91" s="20"/>
      <c r="VWM91" s="20"/>
      <c r="VWN91" s="20"/>
      <c r="VWO91" s="20"/>
      <c r="VWP91" s="20"/>
      <c r="VWQ91" s="20"/>
      <c r="VWR91" s="20"/>
      <c r="VWS91" s="20"/>
      <c r="VWT91" s="20"/>
      <c r="VWU91" s="20"/>
      <c r="VWV91" s="20"/>
      <c r="VWW91" s="20"/>
      <c r="VWX91" s="20"/>
      <c r="VWY91" s="20"/>
      <c r="VWZ91" s="20"/>
      <c r="VXA91" s="20"/>
      <c r="VXB91" s="20"/>
      <c r="VXC91" s="20"/>
      <c r="VXD91" s="20"/>
      <c r="VXE91" s="20"/>
      <c r="VXF91" s="20"/>
      <c r="VXG91" s="20"/>
      <c r="VXH91" s="20"/>
      <c r="VXI91" s="20"/>
      <c r="VXJ91" s="20"/>
      <c r="VXK91" s="20"/>
      <c r="VXL91" s="20"/>
      <c r="VXM91" s="20"/>
      <c r="VXN91" s="20"/>
      <c r="VXO91" s="20"/>
      <c r="VXP91" s="20"/>
      <c r="VXQ91" s="20"/>
      <c r="VXR91" s="20"/>
      <c r="VXS91" s="20"/>
      <c r="VXT91" s="20"/>
      <c r="VXU91" s="20"/>
      <c r="VXV91" s="20"/>
      <c r="VXW91" s="20"/>
      <c r="VXX91" s="20"/>
      <c r="VXY91" s="20"/>
      <c r="VXZ91" s="20"/>
      <c r="VYA91" s="20"/>
      <c r="VYB91" s="20"/>
      <c r="VYC91" s="20"/>
      <c r="VYD91" s="20"/>
      <c r="VYE91" s="20"/>
      <c r="VYF91" s="20"/>
      <c r="VYG91" s="20"/>
      <c r="VYH91" s="20"/>
      <c r="VYI91" s="20"/>
      <c r="VYJ91" s="20"/>
      <c r="VYK91" s="20"/>
      <c r="VYL91" s="20"/>
      <c r="VYM91" s="20"/>
      <c r="VYN91" s="20"/>
      <c r="VYO91" s="20"/>
      <c r="VYP91" s="20"/>
      <c r="VYQ91" s="20"/>
      <c r="VYR91" s="20"/>
      <c r="VYS91" s="20"/>
      <c r="VYT91" s="20"/>
      <c r="VYU91" s="20"/>
      <c r="VYV91" s="20"/>
      <c r="VYW91" s="20"/>
      <c r="VYX91" s="20"/>
      <c r="VYY91" s="20"/>
      <c r="VYZ91" s="20"/>
      <c r="VZA91" s="20"/>
      <c r="VZB91" s="20"/>
      <c r="VZC91" s="20"/>
      <c r="VZD91" s="20"/>
      <c r="VZE91" s="20"/>
      <c r="VZF91" s="20"/>
      <c r="VZG91" s="20"/>
      <c r="VZH91" s="20"/>
      <c r="VZI91" s="20"/>
      <c r="VZJ91" s="20"/>
      <c r="VZK91" s="20"/>
      <c r="VZL91" s="20"/>
      <c r="VZM91" s="20"/>
      <c r="VZN91" s="20"/>
      <c r="VZO91" s="20"/>
      <c r="VZP91" s="20"/>
      <c r="VZQ91" s="20"/>
      <c r="VZR91" s="20"/>
      <c r="VZS91" s="20"/>
      <c r="VZT91" s="20"/>
      <c r="VZU91" s="20"/>
      <c r="VZV91" s="20"/>
      <c r="VZW91" s="20"/>
      <c r="VZX91" s="20"/>
      <c r="VZY91" s="20"/>
      <c r="VZZ91" s="20"/>
      <c r="WAA91" s="20"/>
      <c r="WAB91" s="20"/>
      <c r="WAC91" s="20"/>
      <c r="WAD91" s="20"/>
      <c r="WAE91" s="20"/>
      <c r="WAF91" s="20"/>
      <c r="WAG91" s="20"/>
      <c r="WAH91" s="20"/>
      <c r="WAI91" s="20"/>
      <c r="WAJ91" s="20"/>
      <c r="WAK91" s="20"/>
      <c r="WAL91" s="20"/>
      <c r="WAM91" s="20"/>
      <c r="WAN91" s="20"/>
      <c r="WAO91" s="20"/>
      <c r="WAP91" s="20"/>
      <c r="WAQ91" s="20"/>
      <c r="WAR91" s="20"/>
      <c r="WAS91" s="20"/>
      <c r="WAT91" s="20"/>
      <c r="WAU91" s="20"/>
      <c r="WAV91" s="20"/>
      <c r="WAW91" s="20"/>
      <c r="WAX91" s="20"/>
      <c r="WAY91" s="20"/>
      <c r="WAZ91" s="20"/>
      <c r="WBA91" s="20"/>
      <c r="WBB91" s="20"/>
      <c r="WBC91" s="20"/>
      <c r="WBD91" s="20"/>
      <c r="WBE91" s="20"/>
      <c r="WBF91" s="20"/>
      <c r="WBG91" s="20"/>
      <c r="WBH91" s="20"/>
      <c r="WBI91" s="20"/>
      <c r="WBJ91" s="20"/>
      <c r="WBK91" s="20"/>
      <c r="WBL91" s="20"/>
      <c r="WBM91" s="20"/>
      <c r="WBN91" s="20"/>
      <c r="WBO91" s="20"/>
      <c r="WBP91" s="20"/>
      <c r="WBQ91" s="20"/>
      <c r="WBR91" s="20"/>
      <c r="WBS91" s="20"/>
      <c r="WBT91" s="20"/>
      <c r="WBU91" s="20"/>
      <c r="WBV91" s="20"/>
      <c r="WBW91" s="20"/>
      <c r="WBX91" s="20"/>
      <c r="WBY91" s="20"/>
      <c r="WBZ91" s="20"/>
      <c r="WCA91" s="20"/>
      <c r="WCB91" s="20"/>
      <c r="WCC91" s="20"/>
      <c r="WCD91" s="20"/>
      <c r="WCE91" s="20"/>
      <c r="WCF91" s="20"/>
      <c r="WCG91" s="20"/>
      <c r="WCH91" s="20"/>
      <c r="WCI91" s="20"/>
      <c r="WCJ91" s="20"/>
      <c r="WCK91" s="20"/>
      <c r="WCL91" s="20"/>
      <c r="WCM91" s="20"/>
      <c r="WCN91" s="20"/>
      <c r="WCO91" s="20"/>
      <c r="WCP91" s="20"/>
      <c r="WCQ91" s="20"/>
      <c r="WCR91" s="20"/>
      <c r="WCS91" s="20"/>
      <c r="WCT91" s="20"/>
      <c r="WCU91" s="20"/>
      <c r="WCV91" s="20"/>
      <c r="WCW91" s="20"/>
      <c r="WCX91" s="20"/>
      <c r="WCY91" s="20"/>
      <c r="WCZ91" s="20"/>
      <c r="WDA91" s="20"/>
      <c r="WDB91" s="20"/>
      <c r="WDC91" s="20"/>
      <c r="WDD91" s="20"/>
      <c r="WDE91" s="20"/>
      <c r="WDF91" s="20"/>
      <c r="WDG91" s="20"/>
      <c r="WDH91" s="20"/>
      <c r="WDI91" s="20"/>
      <c r="WDJ91" s="20"/>
      <c r="WDK91" s="20"/>
      <c r="WDL91" s="20"/>
      <c r="WDM91" s="20"/>
      <c r="WDN91" s="20"/>
      <c r="WDO91" s="20"/>
      <c r="WDP91" s="20"/>
      <c r="WDQ91" s="20"/>
      <c r="WDR91" s="20"/>
      <c r="WDS91" s="20"/>
      <c r="WDT91" s="20"/>
      <c r="WDU91" s="20"/>
      <c r="WDV91" s="20"/>
      <c r="WDW91" s="20"/>
      <c r="WDX91" s="20"/>
      <c r="WDY91" s="20"/>
      <c r="WDZ91" s="20"/>
      <c r="WEA91" s="20"/>
      <c r="WEB91" s="20"/>
      <c r="WEC91" s="20"/>
      <c r="WED91" s="20"/>
      <c r="WEE91" s="20"/>
      <c r="WEF91" s="20"/>
      <c r="WEG91" s="20"/>
      <c r="WEH91" s="20"/>
      <c r="WEI91" s="20"/>
      <c r="WEJ91" s="20"/>
      <c r="WEK91" s="20"/>
      <c r="WEL91" s="20"/>
      <c r="WEM91" s="20"/>
      <c r="WEN91" s="20"/>
      <c r="WEO91" s="20"/>
      <c r="WEP91" s="20"/>
      <c r="WEQ91" s="20"/>
      <c r="WER91" s="20"/>
      <c r="WES91" s="20"/>
      <c r="WET91" s="20"/>
      <c r="WEU91" s="20"/>
      <c r="WEV91" s="20"/>
      <c r="WEW91" s="20"/>
      <c r="WEX91" s="20"/>
      <c r="WEY91" s="20"/>
      <c r="WEZ91" s="20"/>
      <c r="WFA91" s="20"/>
      <c r="WFB91" s="20"/>
      <c r="WFC91" s="20"/>
      <c r="WFD91" s="20"/>
      <c r="WFE91" s="20"/>
      <c r="WFF91" s="20"/>
      <c r="WFG91" s="20"/>
      <c r="WFH91" s="20"/>
      <c r="WFI91" s="20"/>
      <c r="WFJ91" s="20"/>
      <c r="WFK91" s="20"/>
      <c r="WFL91" s="20"/>
      <c r="WFM91" s="20"/>
      <c r="WFN91" s="20"/>
      <c r="WFO91" s="20"/>
      <c r="WFP91" s="20"/>
      <c r="WFQ91" s="20"/>
      <c r="WFR91" s="20"/>
      <c r="WFS91" s="20"/>
      <c r="WFT91" s="20"/>
      <c r="WFU91" s="20"/>
      <c r="WFV91" s="20"/>
      <c r="WFW91" s="20"/>
      <c r="WFX91" s="20"/>
      <c r="WFY91" s="20"/>
      <c r="WFZ91" s="20"/>
      <c r="WGA91" s="20"/>
      <c r="WGB91" s="20"/>
      <c r="WGC91" s="20"/>
      <c r="WGD91" s="20"/>
      <c r="WGE91" s="20"/>
      <c r="WGF91" s="20"/>
      <c r="WGG91" s="20"/>
      <c r="WGH91" s="20"/>
      <c r="WGI91" s="20"/>
      <c r="WGJ91" s="20"/>
      <c r="WGK91" s="20"/>
      <c r="WGL91" s="20"/>
      <c r="WGM91" s="20"/>
      <c r="WGN91" s="20"/>
      <c r="WGO91" s="20"/>
      <c r="WGP91" s="20"/>
      <c r="WGQ91" s="20"/>
      <c r="WGR91" s="20"/>
      <c r="WGS91" s="20"/>
      <c r="WGT91" s="20"/>
      <c r="WGU91" s="20"/>
      <c r="WGV91" s="20"/>
      <c r="WGW91" s="20"/>
      <c r="WGX91" s="20"/>
      <c r="WGY91" s="20"/>
      <c r="WGZ91" s="20"/>
      <c r="WHA91" s="20"/>
      <c r="WHB91" s="20"/>
      <c r="WHC91" s="20"/>
      <c r="WHD91" s="20"/>
      <c r="WHE91" s="20"/>
      <c r="WHF91" s="20"/>
      <c r="WHG91" s="20"/>
      <c r="WHH91" s="20"/>
      <c r="WHI91" s="20"/>
      <c r="WHJ91" s="20"/>
      <c r="WHK91" s="20"/>
      <c r="WHL91" s="20"/>
      <c r="WHM91" s="20"/>
      <c r="WHN91" s="20"/>
      <c r="WHO91" s="20"/>
      <c r="WHP91" s="20"/>
      <c r="WHQ91" s="20"/>
      <c r="WHR91" s="20"/>
      <c r="WHS91" s="20"/>
      <c r="WHT91" s="20"/>
      <c r="WHU91" s="20"/>
      <c r="WHV91" s="20"/>
      <c r="WHW91" s="20"/>
      <c r="WHX91" s="20"/>
      <c r="WHY91" s="20"/>
      <c r="WHZ91" s="20"/>
      <c r="WIA91" s="20"/>
      <c r="WIB91" s="20"/>
      <c r="WIC91" s="20"/>
      <c r="WID91" s="20"/>
      <c r="WIE91" s="20"/>
      <c r="WIF91" s="20"/>
      <c r="WIG91" s="20"/>
      <c r="WIH91" s="20"/>
      <c r="WII91" s="20"/>
      <c r="WIJ91" s="20"/>
      <c r="WIK91" s="20"/>
      <c r="WIL91" s="20"/>
      <c r="WIM91" s="20"/>
      <c r="WIN91" s="20"/>
      <c r="WIO91" s="20"/>
      <c r="WIP91" s="20"/>
      <c r="WIQ91" s="20"/>
      <c r="WIR91" s="20"/>
      <c r="WIS91" s="20"/>
      <c r="WIT91" s="20"/>
      <c r="WIU91" s="20"/>
      <c r="WIV91" s="20"/>
      <c r="WIW91" s="20"/>
      <c r="WIX91" s="20"/>
      <c r="WIY91" s="20"/>
      <c r="WIZ91" s="20"/>
      <c r="WJA91" s="20"/>
      <c r="WJB91" s="20"/>
      <c r="WJC91" s="20"/>
      <c r="WJD91" s="20"/>
      <c r="WJE91" s="20"/>
      <c r="WJF91" s="20"/>
      <c r="WJG91" s="20"/>
      <c r="WJH91" s="20"/>
      <c r="WJI91" s="20"/>
      <c r="WJJ91" s="20"/>
      <c r="WJK91" s="20"/>
      <c r="WJL91" s="20"/>
      <c r="WJM91" s="20"/>
      <c r="WJN91" s="20"/>
      <c r="WJO91" s="20"/>
      <c r="WJP91" s="20"/>
      <c r="WJQ91" s="20"/>
      <c r="WJR91" s="20"/>
      <c r="WJS91" s="20"/>
      <c r="WJT91" s="20"/>
      <c r="WJU91" s="20"/>
      <c r="WJV91" s="20"/>
      <c r="WJW91" s="20"/>
      <c r="WJX91" s="20"/>
      <c r="WJY91" s="20"/>
      <c r="WJZ91" s="20"/>
      <c r="WKA91" s="20"/>
      <c r="WKB91" s="20"/>
      <c r="WKC91" s="20"/>
      <c r="WKD91" s="20"/>
      <c r="WKE91" s="20"/>
      <c r="WKF91" s="20"/>
      <c r="WKG91" s="20"/>
      <c r="WKH91" s="20"/>
      <c r="WKI91" s="20"/>
      <c r="WKJ91" s="20"/>
      <c r="WKK91" s="20"/>
      <c r="WKL91" s="20"/>
      <c r="WKM91" s="20"/>
      <c r="WKN91" s="20"/>
      <c r="WKO91" s="20"/>
      <c r="WKP91" s="20"/>
      <c r="WKQ91" s="20"/>
      <c r="WKR91" s="20"/>
      <c r="WKS91" s="20"/>
      <c r="WKT91" s="20"/>
      <c r="WKU91" s="20"/>
      <c r="WKV91" s="20"/>
      <c r="WKW91" s="20"/>
      <c r="WKX91" s="20"/>
      <c r="WKY91" s="20"/>
      <c r="WKZ91" s="20"/>
      <c r="WLA91" s="20"/>
      <c r="WLB91" s="20"/>
      <c r="WLC91" s="20"/>
      <c r="WLD91" s="20"/>
      <c r="WLE91" s="20"/>
      <c r="WLF91" s="20"/>
      <c r="WLG91" s="20"/>
      <c r="WLH91" s="20"/>
      <c r="WLI91" s="20"/>
      <c r="WLJ91" s="20"/>
      <c r="WLK91" s="20"/>
      <c r="WLL91" s="20"/>
      <c r="WLM91" s="20"/>
      <c r="WLN91" s="20"/>
      <c r="WLO91" s="20"/>
      <c r="WLP91" s="20"/>
      <c r="WLQ91" s="20"/>
      <c r="WLR91" s="20"/>
      <c r="WLS91" s="20"/>
      <c r="WLT91" s="20"/>
      <c r="WLU91" s="20"/>
      <c r="WLV91" s="20"/>
      <c r="WLW91" s="20"/>
      <c r="WLX91" s="20"/>
      <c r="WLY91" s="20"/>
      <c r="WLZ91" s="20"/>
      <c r="WMA91" s="20"/>
      <c r="WMB91" s="20"/>
      <c r="WMC91" s="20"/>
      <c r="WMD91" s="20"/>
      <c r="WME91" s="20"/>
      <c r="WMF91" s="20"/>
      <c r="WMG91" s="20"/>
      <c r="WMH91" s="20"/>
      <c r="WMI91" s="20"/>
      <c r="WMJ91" s="20"/>
      <c r="WMK91" s="20"/>
      <c r="WML91" s="20"/>
      <c r="WMM91" s="20"/>
      <c r="WMN91" s="20"/>
      <c r="WMO91" s="20"/>
      <c r="WMP91" s="20"/>
      <c r="WMQ91" s="20"/>
      <c r="WMR91" s="20"/>
      <c r="WMS91" s="20"/>
      <c r="WMT91" s="20"/>
      <c r="WMU91" s="20"/>
      <c r="WMV91" s="20"/>
      <c r="WMW91" s="20"/>
      <c r="WMX91" s="20"/>
      <c r="WMY91" s="20"/>
      <c r="WMZ91" s="20"/>
      <c r="WNA91" s="20"/>
      <c r="WNB91" s="20"/>
      <c r="WNC91" s="20"/>
      <c r="WND91" s="20"/>
      <c r="WNE91" s="20"/>
      <c r="WNF91" s="20"/>
      <c r="WNG91" s="20"/>
      <c r="WNH91" s="20"/>
      <c r="WNI91" s="20"/>
      <c r="WNJ91" s="20"/>
      <c r="WNK91" s="20"/>
      <c r="WNL91" s="20"/>
      <c r="WNM91" s="20"/>
      <c r="WNN91" s="20"/>
      <c r="WNO91" s="20"/>
      <c r="WNP91" s="20"/>
      <c r="WNQ91" s="20"/>
      <c r="WNR91" s="20"/>
      <c r="WNS91" s="20"/>
      <c r="WNT91" s="20"/>
      <c r="WNU91" s="20"/>
      <c r="WNV91" s="20"/>
      <c r="WNW91" s="20"/>
      <c r="WNX91" s="20"/>
      <c r="WNY91" s="20"/>
      <c r="WNZ91" s="20"/>
      <c r="WOA91" s="20"/>
      <c r="WOB91" s="20"/>
      <c r="WOC91" s="20"/>
      <c r="WOD91" s="20"/>
      <c r="WOE91" s="20"/>
      <c r="WOF91" s="20"/>
      <c r="WOG91" s="20"/>
      <c r="WOH91" s="20"/>
      <c r="WOI91" s="20"/>
      <c r="WOJ91" s="20"/>
      <c r="WOK91" s="20"/>
      <c r="WOL91" s="20"/>
      <c r="WOM91" s="20"/>
      <c r="WON91" s="20"/>
      <c r="WOO91" s="20"/>
      <c r="WOP91" s="20"/>
      <c r="WOQ91" s="20"/>
      <c r="WOR91" s="20"/>
      <c r="WOS91" s="20"/>
      <c r="WOT91" s="20"/>
      <c r="WOU91" s="20"/>
      <c r="WOV91" s="20"/>
      <c r="WOW91" s="20"/>
      <c r="WOX91" s="20"/>
      <c r="WOY91" s="20"/>
      <c r="WOZ91" s="20"/>
      <c r="WPA91" s="20"/>
      <c r="WPB91" s="20"/>
      <c r="WPC91" s="20"/>
      <c r="WPD91" s="20"/>
      <c r="WPE91" s="20"/>
      <c r="WPF91" s="20"/>
      <c r="WPG91" s="20"/>
      <c r="WPH91" s="20"/>
      <c r="WPI91" s="20"/>
      <c r="WPJ91" s="20"/>
      <c r="WPK91" s="20"/>
      <c r="WPL91" s="20"/>
      <c r="WPM91" s="20"/>
      <c r="WPN91" s="20"/>
      <c r="WPO91" s="20"/>
      <c r="WPP91" s="20"/>
      <c r="WPQ91" s="20"/>
      <c r="WPR91" s="20"/>
      <c r="WPS91" s="20"/>
      <c r="WPT91" s="20"/>
      <c r="WPU91" s="20"/>
      <c r="WPV91" s="20"/>
      <c r="WPW91" s="20"/>
      <c r="WPX91" s="20"/>
      <c r="WPY91" s="20"/>
      <c r="WPZ91" s="20"/>
      <c r="WQA91" s="20"/>
      <c r="WQB91" s="20"/>
      <c r="WQC91" s="20"/>
      <c r="WQD91" s="20"/>
      <c r="WQE91" s="20"/>
      <c r="WQF91" s="20"/>
      <c r="WQG91" s="20"/>
      <c r="WQH91" s="20"/>
      <c r="WQI91" s="20"/>
      <c r="WQJ91" s="20"/>
      <c r="WQK91" s="20"/>
      <c r="WQL91" s="20"/>
      <c r="WQM91" s="20"/>
      <c r="WQN91" s="20"/>
      <c r="WQO91" s="20"/>
      <c r="WQP91" s="20"/>
      <c r="WQQ91" s="20"/>
      <c r="WQR91" s="20"/>
      <c r="WQS91" s="20"/>
      <c r="WQT91" s="20"/>
      <c r="WQU91" s="20"/>
      <c r="WQV91" s="20"/>
      <c r="WQW91" s="20"/>
      <c r="WQX91" s="20"/>
      <c r="WQY91" s="20"/>
      <c r="WQZ91" s="20"/>
      <c r="WRA91" s="20"/>
      <c r="WRB91" s="20"/>
      <c r="WRC91" s="20"/>
      <c r="WRD91" s="20"/>
      <c r="WRE91" s="20"/>
      <c r="WRF91" s="20"/>
      <c r="WRG91" s="20"/>
      <c r="WRH91" s="20"/>
      <c r="WRI91" s="20"/>
      <c r="WRJ91" s="20"/>
      <c r="WRK91" s="20"/>
      <c r="WRL91" s="20"/>
      <c r="WRM91" s="20"/>
      <c r="WRN91" s="20"/>
      <c r="WRO91" s="20"/>
      <c r="WRP91" s="20"/>
      <c r="WRQ91" s="20"/>
      <c r="WRR91" s="20"/>
      <c r="WRS91" s="20"/>
      <c r="WRT91" s="20"/>
      <c r="WRU91" s="20"/>
      <c r="WRV91" s="20"/>
      <c r="WRW91" s="20"/>
      <c r="WRX91" s="20"/>
      <c r="WRY91" s="20"/>
      <c r="WRZ91" s="20"/>
      <c r="WSA91" s="20"/>
      <c r="WSB91" s="20"/>
      <c r="WSC91" s="20"/>
      <c r="WSD91" s="20"/>
      <c r="WSE91" s="20"/>
      <c r="WSF91" s="20"/>
      <c r="WSG91" s="20"/>
      <c r="WSH91" s="20"/>
      <c r="WSI91" s="20"/>
      <c r="WSJ91" s="20"/>
      <c r="WSK91" s="20"/>
      <c r="WSL91" s="20"/>
      <c r="WSM91" s="20"/>
      <c r="WSN91" s="20"/>
      <c r="WSO91" s="20"/>
      <c r="WSP91" s="20"/>
      <c r="WSQ91" s="20"/>
      <c r="WSR91" s="20"/>
      <c r="WSS91" s="20"/>
      <c r="WST91" s="20"/>
      <c r="WSU91" s="20"/>
      <c r="WSV91" s="20"/>
      <c r="WSW91" s="20"/>
      <c r="WSX91" s="20"/>
      <c r="WSY91" s="20"/>
      <c r="WSZ91" s="20"/>
      <c r="WTA91" s="20"/>
      <c r="WTB91" s="20"/>
      <c r="WTC91" s="20"/>
      <c r="WTD91" s="20"/>
      <c r="WTE91" s="20"/>
      <c r="WTF91" s="20"/>
      <c r="WTG91" s="20"/>
      <c r="WTH91" s="20"/>
      <c r="WTI91" s="20"/>
      <c r="WTJ91" s="20"/>
      <c r="WTK91" s="20"/>
      <c r="WTL91" s="20"/>
      <c r="WTM91" s="20"/>
      <c r="WTN91" s="20"/>
      <c r="WTO91" s="20"/>
      <c r="WTP91" s="20"/>
      <c r="WTQ91" s="20"/>
      <c r="WTR91" s="20"/>
      <c r="WTS91" s="20"/>
      <c r="WTT91" s="20"/>
      <c r="WTU91" s="20"/>
      <c r="WTV91" s="20"/>
      <c r="WTW91" s="20"/>
      <c r="WTX91" s="20"/>
      <c r="WTY91" s="20"/>
      <c r="WTZ91" s="20"/>
      <c r="WUA91" s="20"/>
      <c r="WUB91" s="20"/>
      <c r="WUC91" s="20"/>
      <c r="WUD91" s="20"/>
      <c r="WUE91" s="20"/>
      <c r="WUF91" s="20"/>
      <c r="WUG91" s="20"/>
      <c r="WUH91" s="20"/>
      <c r="WUI91" s="20"/>
      <c r="WUJ91" s="20"/>
      <c r="WUK91" s="20"/>
      <c r="WUL91" s="20"/>
      <c r="WUM91" s="20"/>
      <c r="WUN91" s="20"/>
      <c r="WUO91" s="20"/>
      <c r="WUP91" s="20"/>
      <c r="WUQ91" s="20"/>
      <c r="WUR91" s="20"/>
      <c r="WUS91" s="20"/>
      <c r="WUT91" s="20"/>
      <c r="WUU91" s="20"/>
      <c r="WUV91" s="20"/>
      <c r="WUW91" s="20"/>
      <c r="WUX91" s="20"/>
      <c r="WUY91" s="20"/>
      <c r="WUZ91" s="20"/>
      <c r="WVA91" s="20"/>
      <c r="WVB91" s="20"/>
      <c r="WVC91" s="20"/>
      <c r="WVD91" s="20"/>
      <c r="WVE91" s="20"/>
      <c r="WVF91" s="20"/>
      <c r="WVG91" s="20"/>
      <c r="WVH91" s="20"/>
      <c r="WVI91" s="20"/>
      <c r="WVJ91" s="20"/>
      <c r="WVK91" s="20"/>
      <c r="WVL91" s="20"/>
      <c r="WVM91" s="20"/>
      <c r="WVN91" s="20"/>
      <c r="WVO91" s="20"/>
      <c r="WVP91" s="20"/>
      <c r="WVQ91" s="20"/>
      <c r="WVR91" s="20"/>
      <c r="WVS91" s="20"/>
      <c r="WVT91" s="20"/>
      <c r="WVU91" s="20"/>
      <c r="WVV91" s="20"/>
      <c r="WVW91" s="20"/>
      <c r="WVX91" s="20"/>
      <c r="WVY91" s="20"/>
      <c r="WVZ91" s="20"/>
      <c r="WWA91" s="20"/>
      <c r="WWB91" s="20"/>
      <c r="WWC91" s="20"/>
      <c r="WWD91" s="20"/>
      <c r="WWE91" s="20"/>
      <c r="WWF91" s="20"/>
      <c r="WWG91" s="20"/>
      <c r="WWH91" s="20"/>
      <c r="WWI91" s="20"/>
      <c r="WWJ91" s="20"/>
      <c r="WWK91" s="20"/>
      <c r="WWL91" s="20"/>
      <c r="WWM91" s="20"/>
      <c r="WWN91" s="20"/>
      <c r="WWO91" s="20"/>
      <c r="WWP91" s="20"/>
      <c r="WWQ91" s="20"/>
      <c r="WWR91" s="20"/>
      <c r="WWS91" s="20"/>
      <c r="WWT91" s="20"/>
      <c r="WWU91" s="20"/>
      <c r="WWV91" s="20"/>
      <c r="WWW91" s="20"/>
      <c r="WWX91" s="20"/>
      <c r="WWY91" s="20"/>
      <c r="WWZ91" s="20"/>
      <c r="WXA91" s="20"/>
      <c r="WXB91" s="20"/>
      <c r="WXC91" s="20"/>
      <c r="WXD91" s="20"/>
      <c r="WXE91" s="20"/>
      <c r="WXF91" s="20"/>
      <c r="WXG91" s="20"/>
      <c r="WXH91" s="20"/>
      <c r="WXI91" s="20"/>
      <c r="WXJ91" s="20"/>
      <c r="WXK91" s="20"/>
      <c r="WXL91" s="20"/>
      <c r="WXM91" s="20"/>
      <c r="WXN91" s="20"/>
      <c r="WXO91" s="20"/>
      <c r="WXP91" s="20"/>
      <c r="WXQ91" s="20"/>
      <c r="WXR91" s="20"/>
      <c r="WXS91" s="20"/>
      <c r="WXT91" s="20"/>
      <c r="WXU91" s="20"/>
      <c r="WXV91" s="20"/>
      <c r="WXW91" s="20"/>
      <c r="WXX91" s="20"/>
      <c r="WXY91" s="20"/>
      <c r="WXZ91" s="20"/>
      <c r="WYA91" s="20"/>
      <c r="WYB91" s="20"/>
      <c r="WYC91" s="20"/>
      <c r="WYD91" s="20"/>
      <c r="WYE91" s="20"/>
      <c r="WYF91" s="20"/>
      <c r="WYG91" s="20"/>
      <c r="WYH91" s="20"/>
      <c r="WYI91" s="20"/>
      <c r="WYJ91" s="20"/>
      <c r="WYK91" s="20"/>
      <c r="WYL91" s="20"/>
      <c r="WYM91" s="20"/>
      <c r="WYN91" s="20"/>
      <c r="WYO91" s="20"/>
      <c r="WYP91" s="20"/>
      <c r="WYQ91" s="20"/>
      <c r="WYR91" s="20"/>
      <c r="WYS91" s="20"/>
      <c r="WYT91" s="20"/>
      <c r="WYU91" s="20"/>
      <c r="WYV91" s="20"/>
      <c r="WYW91" s="20"/>
      <c r="WYX91" s="20"/>
      <c r="WYY91" s="20"/>
      <c r="WYZ91" s="20"/>
      <c r="WZA91" s="20"/>
      <c r="WZB91" s="20"/>
      <c r="WZC91" s="20"/>
      <c r="WZD91" s="20"/>
      <c r="WZE91" s="20"/>
      <c r="WZF91" s="20"/>
      <c r="WZG91" s="20"/>
      <c r="WZH91" s="20"/>
      <c r="WZI91" s="20"/>
      <c r="WZJ91" s="20"/>
      <c r="WZK91" s="20"/>
      <c r="WZL91" s="20"/>
      <c r="WZM91" s="20"/>
      <c r="WZN91" s="20"/>
      <c r="WZO91" s="20"/>
      <c r="WZP91" s="20"/>
      <c r="WZQ91" s="20"/>
      <c r="WZR91" s="20"/>
      <c r="WZS91" s="20"/>
      <c r="WZT91" s="20"/>
      <c r="WZU91" s="20"/>
      <c r="WZV91" s="20"/>
      <c r="WZW91" s="20"/>
      <c r="WZX91" s="20"/>
      <c r="WZY91" s="20"/>
      <c r="WZZ91" s="20"/>
      <c r="XAA91" s="20"/>
      <c r="XAB91" s="20"/>
      <c r="XAC91" s="20"/>
      <c r="XAD91" s="20"/>
      <c r="XAE91" s="20"/>
      <c r="XAF91" s="20"/>
      <c r="XAG91" s="20"/>
      <c r="XAH91" s="20"/>
      <c r="XAI91" s="20"/>
      <c r="XAJ91" s="20"/>
      <c r="XAK91" s="20"/>
      <c r="XAL91" s="20"/>
      <c r="XAM91" s="20"/>
      <c r="XAN91" s="20"/>
      <c r="XAO91" s="20"/>
      <c r="XAP91" s="20"/>
      <c r="XAQ91" s="20"/>
      <c r="XAR91" s="20"/>
      <c r="XAS91" s="20"/>
      <c r="XAT91" s="20"/>
      <c r="XAU91" s="20"/>
      <c r="XAV91" s="20"/>
      <c r="XAW91" s="20"/>
      <c r="XAX91" s="20"/>
      <c r="XAY91" s="20"/>
      <c r="XAZ91" s="20"/>
      <c r="XBA91" s="20"/>
      <c r="XBB91" s="20"/>
      <c r="XBC91" s="20"/>
      <c r="XBD91" s="20"/>
      <c r="XBE91" s="20"/>
      <c r="XBF91" s="20"/>
      <c r="XBG91" s="20"/>
      <c r="XBH91" s="20"/>
      <c r="XBI91" s="20"/>
      <c r="XBJ91" s="20"/>
      <c r="XBK91" s="20"/>
      <c r="XBL91" s="20"/>
      <c r="XBM91" s="20"/>
      <c r="XBN91" s="20"/>
      <c r="XBO91" s="20"/>
      <c r="XBP91" s="20"/>
      <c r="XBQ91" s="20"/>
      <c r="XBR91" s="20"/>
      <c r="XBS91" s="20"/>
      <c r="XBT91" s="20"/>
      <c r="XBU91" s="20"/>
      <c r="XBV91" s="20"/>
      <c r="XBW91" s="20"/>
      <c r="XBX91" s="20"/>
      <c r="XBY91" s="20"/>
      <c r="XBZ91" s="20"/>
      <c r="XCA91" s="20"/>
      <c r="XCB91" s="20"/>
      <c r="XCC91" s="20"/>
      <c r="XCD91" s="20"/>
      <c r="XCE91" s="20"/>
      <c r="XCF91" s="20"/>
      <c r="XCG91" s="20"/>
      <c r="XCH91" s="20"/>
      <c r="XCI91" s="20"/>
      <c r="XCJ91" s="20"/>
      <c r="XCK91" s="20"/>
      <c r="XCL91" s="20"/>
      <c r="XCM91" s="20"/>
      <c r="XCN91" s="20"/>
      <c r="XCO91" s="20"/>
      <c r="XCP91" s="20"/>
      <c r="XCQ91" s="20"/>
      <c r="XCR91" s="20"/>
      <c r="XCS91" s="20"/>
      <c r="XCT91" s="20"/>
      <c r="XCU91" s="20"/>
      <c r="XCV91" s="20"/>
      <c r="XCW91" s="20"/>
      <c r="XCX91" s="20"/>
      <c r="XCY91" s="20"/>
      <c r="XCZ91" s="20"/>
      <c r="XDA91" s="20"/>
      <c r="XDB91" s="20"/>
      <c r="XDC91" s="20"/>
      <c r="XDD91" s="20"/>
      <c r="XDE91" s="20"/>
      <c r="XDF91" s="20"/>
      <c r="XDG91" s="20"/>
      <c r="XDH91" s="20"/>
      <c r="XDI91" s="20"/>
      <c r="XDJ91" s="20"/>
      <c r="XDK91" s="20"/>
      <c r="XDL91" s="20"/>
      <c r="XDM91" s="20"/>
      <c r="XDN91" s="20"/>
      <c r="XDO91" s="20"/>
      <c r="XDP91" s="20"/>
      <c r="XDQ91" s="20"/>
      <c r="XDR91" s="20"/>
      <c r="XDS91" s="20"/>
      <c r="XDT91" s="20"/>
      <c r="XDU91" s="20"/>
      <c r="XDV91" s="20"/>
      <c r="XDW91" s="20"/>
      <c r="XDX91" s="20"/>
      <c r="XDY91" s="20"/>
      <c r="XDZ91" s="20"/>
      <c r="XEA91" s="20"/>
      <c r="XEB91" s="20"/>
      <c r="XEC91" s="20"/>
      <c r="XED91" s="20"/>
      <c r="XEE91" s="20"/>
      <c r="XEF91" s="20"/>
      <c r="XEG91" s="20"/>
      <c r="XEH91" s="20"/>
      <c r="XEI91" s="20"/>
      <c r="XEJ91" s="20"/>
      <c r="XEK91" s="20"/>
      <c r="XEL91" s="20"/>
      <c r="XEM91" s="20"/>
      <c r="XEN91" s="20"/>
      <c r="XEO91" s="20"/>
      <c r="XEP91" s="20"/>
      <c r="XEQ91" s="20"/>
      <c r="XER91" s="20"/>
      <c r="XES91" s="20"/>
      <c r="XET91" s="20"/>
      <c r="XEU91" s="20"/>
      <c r="XEV91" s="20"/>
      <c r="XEW91" s="20"/>
      <c r="XEX91" s="20"/>
      <c r="XEY91" s="20"/>
      <c r="XEZ91" s="20"/>
      <c r="XFA91" s="20"/>
      <c r="XFB91" s="20"/>
      <c r="XFC91" s="20"/>
      <c r="XFD91" s="20"/>
    </row>
    <row r="92" spans="1:16384" s="160" customFormat="1" x14ac:dyDescent="0.2">
      <c r="A92" s="43" t="str">
        <f>CONCATENATE(fNs_pD[[#This Row],[Name of Product]],fNs_pD[[#This Row],[Pack]])</f>
        <v>CATAREX-T100</v>
      </c>
      <c r="B92" s="182" t="str">
        <f>CONCATENATE(fNs_pD[[#This Row],[Depot]],fNs_pD[[#This Row],[Name of Product]],fNs_pD[[#This Row],[Pack]])</f>
        <v>CTCKCATAREX-T100</v>
      </c>
      <c r="C92" s="65" t="s">
        <v>60</v>
      </c>
      <c r="D92" s="160" t="s">
        <v>54</v>
      </c>
      <c r="E92" s="28" t="s">
        <v>34</v>
      </c>
      <c r="F92" s="160" t="s">
        <v>63</v>
      </c>
      <c r="G92" s="29">
        <v>100</v>
      </c>
      <c r="H92" s="20">
        <v>96</v>
      </c>
      <c r="I92" s="30">
        <v>35.29</v>
      </c>
      <c r="J92" s="30">
        <v>4.87</v>
      </c>
      <c r="K92" s="110"/>
      <c r="L92" s="223">
        <v>0</v>
      </c>
      <c r="M92" s="65"/>
      <c r="N92" s="65"/>
      <c r="O92" s="65">
        <f>fNs_pD[[#This Row],[Sale]]+fNs_pD[[#This Row],[Replacement]]+fNs_pD[[#This Row],[Brkg, Lkg, Exp]]</f>
        <v>0</v>
      </c>
      <c r="P92" s="223">
        <v>0</v>
      </c>
      <c r="Q92" s="65"/>
      <c r="R9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2" s="67">
        <v>1.5</v>
      </c>
      <c r="T92" s="189">
        <f>fNs_pD[[#This Row],[Factor (Months)]]*fNs_pD[[#This Row],[Total Issue]]-fNs_pD[[#This Row],[Closing Stock]]-fNs_pD[[#This Row],[Stock in Transit]]</f>
        <v>0</v>
      </c>
      <c r="U92" s="176">
        <v>0</v>
      </c>
      <c r="V9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2" s="66">
        <f>fNs_pD[[#This Row],[Proposed Forecast of Current Month]]</f>
        <v>0</v>
      </c>
      <c r="Y92" s="66">
        <f>(fNs_pD[[#This Row],[Final Forecast Qty]]*fNs_pD[[#This Row],[Rate]])</f>
        <v>0</v>
      </c>
    </row>
    <row r="93" spans="1:16384" s="20" customFormat="1" x14ac:dyDescent="0.2">
      <c r="A93" s="43" t="str">
        <f>CONCATENATE(fNs_pD[[#This Row],[Name of Product]],fNs_pD[[#This Row],[Pack]])</f>
        <v>CITRO100</v>
      </c>
      <c r="B93" s="182" t="str">
        <f>CONCATENATE(fNs_pD[[#This Row],[Depot]],fNs_pD[[#This Row],[Name of Product]],fNs_pD[[#This Row],[Pack]])</f>
        <v>CTCKCITRO100</v>
      </c>
      <c r="C93" s="65" t="s">
        <v>60</v>
      </c>
      <c r="D93" s="160" t="s">
        <v>54</v>
      </c>
      <c r="E93" s="28" t="s">
        <v>35</v>
      </c>
      <c r="F93" s="160" t="s">
        <v>6</v>
      </c>
      <c r="G93" s="206">
        <v>100</v>
      </c>
      <c r="H93" s="14">
        <v>96</v>
      </c>
      <c r="I93" s="30">
        <v>33.65</v>
      </c>
      <c r="J93" s="30">
        <v>0</v>
      </c>
      <c r="K93" s="110"/>
      <c r="L93" s="223">
        <v>78.75</v>
      </c>
      <c r="M93" s="65"/>
      <c r="N93" s="65"/>
      <c r="O93" s="65">
        <f>fNs_pD[[#This Row],[Sale]]+fNs_pD[[#This Row],[Replacement]]+fNs_pD[[#This Row],[Brkg, Lkg, Exp]]</f>
        <v>78.75</v>
      </c>
      <c r="P93" s="223">
        <v>22.5</v>
      </c>
      <c r="Q93" s="65"/>
      <c r="R9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3" s="67">
        <v>1.5</v>
      </c>
      <c r="T93" s="189">
        <f>fNs_pD[[#This Row],[Factor (Months)]]*fNs_pD[[#This Row],[Total Issue]]-fNs_pD[[#This Row],[Closing Stock]]-fNs_pD[[#This Row],[Stock in Transit]]</f>
        <v>95.625</v>
      </c>
      <c r="U93" s="176">
        <v>72</v>
      </c>
      <c r="V9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95.625</v>
      </c>
      <c r="W9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0.328125</v>
      </c>
      <c r="X93" s="66">
        <f>fNs_pD[[#This Row],[Proposed Forecast of Current Month]]</f>
        <v>95.625</v>
      </c>
      <c r="Y93" s="66">
        <f>(fNs_pD[[#This Row],[Final Forecast Qty]]*fNs_pD[[#This Row],[Rate]])</f>
        <v>3217.78125</v>
      </c>
      <c r="XFD93" s="195"/>
    </row>
    <row r="94" spans="1:16384" s="20" customFormat="1" x14ac:dyDescent="0.2">
      <c r="A94" s="43" t="str">
        <f>CONCATENATE(fNs_pD[[#This Row],[Name of Product]],fNs_pD[[#This Row],[Pack]])</f>
        <v>CITRO450</v>
      </c>
      <c r="B94" s="182" t="str">
        <f>CONCATENATE(fNs_pD[[#This Row],[Depot]],fNs_pD[[#This Row],[Name of Product]],fNs_pD[[#This Row],[Pack]])</f>
        <v>CTCKCITRO450</v>
      </c>
      <c r="C94" s="65" t="s">
        <v>60</v>
      </c>
      <c r="D94" s="163" t="s">
        <v>54</v>
      </c>
      <c r="E94" s="52"/>
      <c r="F94" s="163" t="s">
        <v>6</v>
      </c>
      <c r="G94" s="53">
        <v>450</v>
      </c>
      <c r="H94" s="49">
        <v>20</v>
      </c>
      <c r="I94" s="56"/>
      <c r="J94" s="56"/>
      <c r="K94" s="110"/>
      <c r="L94" s="223">
        <v>0</v>
      </c>
      <c r="M94" s="48"/>
      <c r="N94" s="48"/>
      <c r="O94" s="65">
        <f>fNs_pD[[#This Row],[Sale]]+fNs_pD[[#This Row],[Replacement]]+fNs_pD[[#This Row],[Brkg, Lkg, Exp]]</f>
        <v>0</v>
      </c>
      <c r="P94" s="223">
        <v>0</v>
      </c>
      <c r="Q94" s="48"/>
      <c r="R9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4" s="67">
        <v>1.5</v>
      </c>
      <c r="T94" s="189">
        <f>fNs_pD[[#This Row],[Factor (Months)]]*fNs_pD[[#This Row],[Total Issue]]-fNs_pD[[#This Row],[Closing Stock]]-fNs_pD[[#This Row],[Stock in Transit]]</f>
        <v>0</v>
      </c>
      <c r="U94" s="176">
        <v>0</v>
      </c>
      <c r="V9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4" s="66">
        <f>fNs_pD[[#This Row],[Proposed Forecast of Current Month]]</f>
        <v>0</v>
      </c>
      <c r="Y94" s="58">
        <f>(fNs_pD[[#This Row],[Final Forecast Qty]]*fNs_pD[[#This Row],[Rate]])</f>
        <v>0</v>
      </c>
    </row>
    <row r="95" spans="1:16384" s="20" customFormat="1" x14ac:dyDescent="0.2">
      <c r="A95" s="43" t="str">
        <f>CONCATENATE(fNs_pD[[#This Row],[Name of Product]],fNs_pD[[#This Row],[Pack]])</f>
        <v>DECOLIC DROPS10</v>
      </c>
      <c r="B95" s="182" t="str">
        <f>CONCATENATE(fNs_pD[[#This Row],[Depot]],fNs_pD[[#This Row],[Name of Product]],fNs_pD[[#This Row],[Pack]])</f>
        <v>CTCKDECOLIC DROPS10</v>
      </c>
      <c r="C95" s="65" t="s">
        <v>60</v>
      </c>
      <c r="D95" s="163" t="s">
        <v>54</v>
      </c>
      <c r="E95" s="46"/>
      <c r="F95" s="14" t="s">
        <v>79</v>
      </c>
      <c r="G95" s="10">
        <v>10</v>
      </c>
      <c r="H95" s="10">
        <v>100</v>
      </c>
      <c r="I95" s="61"/>
      <c r="J95" s="61"/>
      <c r="K95" s="65"/>
      <c r="L95" s="223">
        <v>0</v>
      </c>
      <c r="M95" s="60"/>
      <c r="N95" s="60"/>
      <c r="O95" s="65">
        <f>fNs_pD[[#This Row],[Sale]]+fNs_pD[[#This Row],[Replacement]]+fNs_pD[[#This Row],[Brkg, Lkg, Exp]]</f>
        <v>0</v>
      </c>
      <c r="P95" s="223">
        <v>0</v>
      </c>
      <c r="Q95" s="60"/>
      <c r="R95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5" s="67">
        <v>1.5</v>
      </c>
      <c r="T95" s="189">
        <f>fNs_pD[[#This Row],[Factor (Months)]]*fNs_pD[[#This Row],[Total Issue]]-fNs_pD[[#This Row],[Closing Stock]]-fNs_pD[[#This Row],[Stock in Transit]]</f>
        <v>0</v>
      </c>
      <c r="U95" s="176">
        <v>0</v>
      </c>
      <c r="V9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5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5" s="66">
        <f>fNs_pD[[#This Row],[Proposed Forecast of Current Month]]</f>
        <v>0</v>
      </c>
      <c r="Y95" s="62">
        <f>(fNs_pD[[#This Row],[Final Forecast Qty]]*fNs_pD[[#This Row],[Rate]])</f>
        <v>0</v>
      </c>
    </row>
    <row r="96" spans="1:16384" s="20" customFormat="1" x14ac:dyDescent="0.2">
      <c r="A96" s="43" t="str">
        <f>CONCATENATE(fNs_pD[[#This Row],[Name of Product]],fNs_pD[[#This Row],[Pack]])</f>
        <v>GROW-LY200</v>
      </c>
      <c r="B96" s="182" t="str">
        <f>CONCATENATE(fNs_pD[[#This Row],[Depot]],fNs_pD[[#This Row],[Name of Product]],fNs_pD[[#This Row],[Pack]])</f>
        <v>CTCKGROW-LY200</v>
      </c>
      <c r="C96" s="65" t="s">
        <v>60</v>
      </c>
      <c r="D96" s="160" t="s">
        <v>54</v>
      </c>
      <c r="E96" s="28" t="s">
        <v>34</v>
      </c>
      <c r="F96" s="160" t="s">
        <v>55</v>
      </c>
      <c r="G96" s="29">
        <v>200</v>
      </c>
      <c r="H96" s="20">
        <v>50</v>
      </c>
      <c r="I96" s="30">
        <v>26.85</v>
      </c>
      <c r="J96" s="30">
        <v>0</v>
      </c>
      <c r="K96" s="110"/>
      <c r="L96" s="223">
        <v>52.5</v>
      </c>
      <c r="M96" s="65"/>
      <c r="N96" s="65"/>
      <c r="O96" s="65">
        <f>fNs_pD[[#This Row],[Sale]]+fNs_pD[[#This Row],[Replacement]]+fNs_pD[[#This Row],[Brkg, Lkg, Exp]]</f>
        <v>52.5</v>
      </c>
      <c r="P96" s="223">
        <v>54</v>
      </c>
      <c r="Q96" s="65"/>
      <c r="R9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6" s="67">
        <v>1.5</v>
      </c>
      <c r="T96" s="189">
        <f>fNs_pD[[#This Row],[Factor (Months)]]*fNs_pD[[#This Row],[Total Issue]]-fNs_pD[[#This Row],[Closing Stock]]-fNs_pD[[#This Row],[Stock in Transit]]</f>
        <v>24.75</v>
      </c>
      <c r="U96" s="176">
        <v>20</v>
      </c>
      <c r="V9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24.75</v>
      </c>
      <c r="W9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0.23749999999999999</v>
      </c>
      <c r="X96" s="66">
        <f>fNs_pD[[#This Row],[Proposed Forecast of Current Month]]</f>
        <v>24.75</v>
      </c>
      <c r="Y96" s="66">
        <f>(fNs_pD[[#This Row],[Final Forecast Qty]]*fNs_pD[[#This Row],[Rate]])</f>
        <v>664.53750000000002</v>
      </c>
    </row>
    <row r="97" spans="1:25" s="20" customFormat="1" x14ac:dyDescent="0.2">
      <c r="A97" s="43" t="str">
        <f>CONCATENATE(fNs_pD[[#This Row],[Name of Product]],fNs_pD[[#This Row],[Pack]])</f>
        <v>GROW-LY SF200</v>
      </c>
      <c r="B97" s="182" t="str">
        <f>CONCATENATE(fNs_pD[[#This Row],[Depot]],fNs_pD[[#This Row],[Name of Product]],fNs_pD[[#This Row],[Pack]])</f>
        <v>CTCKGROW-LY SF200</v>
      </c>
      <c r="C97" s="38" t="s">
        <v>60</v>
      </c>
      <c r="D97" s="160" t="s">
        <v>54</v>
      </c>
      <c r="E97" s="212"/>
      <c r="F97" s="160" t="s">
        <v>87</v>
      </c>
      <c r="G97" s="213">
        <v>200</v>
      </c>
      <c r="H97" s="158">
        <v>50</v>
      </c>
      <c r="I97" s="214"/>
      <c r="J97" s="214"/>
      <c r="K97" s="175"/>
      <c r="L97" s="223">
        <v>0</v>
      </c>
      <c r="M97" s="175"/>
      <c r="N97" s="175"/>
      <c r="O97" s="38">
        <f>fNs_pD[[#This Row],[Sale]]+fNs_pD[[#This Row],[Replacement]]+fNs_pD[[#This Row],[Brkg, Lkg, Exp]]</f>
        <v>0</v>
      </c>
      <c r="P97" s="223">
        <v>0</v>
      </c>
      <c r="Q97" s="175"/>
      <c r="R97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7" s="177">
        <v>1.5</v>
      </c>
      <c r="T97" s="189">
        <f>fNs_pD[[#This Row],[Factor (Months)]]*fNs_pD[[#This Row],[Total Issue]]-fNs_pD[[#This Row],[Closing Stock]]-fNs_pD[[#This Row],[Stock in Transit]]</f>
        <v>0</v>
      </c>
      <c r="U97" s="176">
        <v>0</v>
      </c>
      <c r="V9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7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7" s="216">
        <f>fNs_pD[[#This Row],[Proposed Forecast of Current Month]]</f>
        <v>0</v>
      </c>
      <c r="Y97" s="216">
        <f>(fNs_pD[[#This Row],[Final Forecast Qty]]*fNs_pD[[#This Row],[Rate]])</f>
        <v>0</v>
      </c>
    </row>
    <row r="98" spans="1:25" s="20" customFormat="1" x14ac:dyDescent="0.2">
      <c r="A98" s="43" t="str">
        <f>CONCATENATE(fNs_pD[[#This Row],[Name of Product]],fNs_pD[[#This Row],[Pack]])</f>
        <v>HELMOPAR10</v>
      </c>
      <c r="B98" s="182" t="str">
        <f>CONCATENATE(fNs_pD[[#This Row],[Depot]],fNs_pD[[#This Row],[Name of Product]],fNs_pD[[#This Row],[Pack]])</f>
        <v>CTCKHELMOPAR10</v>
      </c>
      <c r="C98" s="65" t="s">
        <v>60</v>
      </c>
      <c r="D98" s="160" t="s">
        <v>54</v>
      </c>
      <c r="E98" s="28" t="s">
        <v>34</v>
      </c>
      <c r="F98" s="196" t="s">
        <v>74</v>
      </c>
      <c r="G98" s="29">
        <v>10</v>
      </c>
      <c r="H98" s="20">
        <v>480</v>
      </c>
      <c r="I98" s="30">
        <v>23.7</v>
      </c>
      <c r="J98" s="30">
        <v>3.27</v>
      </c>
      <c r="K98" s="110"/>
      <c r="L98" s="223">
        <v>0</v>
      </c>
      <c r="M98" s="65"/>
      <c r="N98" s="65"/>
      <c r="O98" s="65">
        <f>fNs_pD[[#This Row],[Sale]]+fNs_pD[[#This Row],[Replacement]]+fNs_pD[[#This Row],[Brkg, Lkg, Exp]]</f>
        <v>0</v>
      </c>
      <c r="P98" s="223">
        <v>6</v>
      </c>
      <c r="Q98" s="65"/>
      <c r="R9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8" s="67">
        <v>1.5</v>
      </c>
      <c r="T98" s="189">
        <f>fNs_pD[[#This Row],[Factor (Months)]]*fNs_pD[[#This Row],[Total Issue]]-fNs_pD[[#This Row],[Closing Stock]]-fNs_pD[[#This Row],[Stock in Transit]]</f>
        <v>-6</v>
      </c>
      <c r="U98" s="176">
        <v>0</v>
      </c>
      <c r="V9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8" s="66">
        <f>fNs_pD[[#This Row],[Proposed Forecast of Current Month]]</f>
        <v>0</v>
      </c>
      <c r="Y98" s="66">
        <f>(fNs_pD[[#This Row],[Final Forecast Qty]]*fNs_pD[[#This Row],[Rate]])</f>
        <v>0</v>
      </c>
    </row>
    <row r="99" spans="1:25" s="20" customFormat="1" x14ac:dyDescent="0.2">
      <c r="A99" s="43" t="str">
        <f>CONCATENATE(fNs_pD[[#This Row],[Name of Product]],fNs_pD[[#This Row],[Pack]])</f>
        <v>HEPALINE100</v>
      </c>
      <c r="B99" s="182" t="str">
        <f>CONCATENATE(fNs_pD[[#This Row],[Depot]],fNs_pD[[#This Row],[Name of Product]],fNs_pD[[#This Row],[Pack]])</f>
        <v>CTCKHEPALINE100</v>
      </c>
      <c r="C99" s="65" t="s">
        <v>60</v>
      </c>
      <c r="D99" s="160" t="s">
        <v>54</v>
      </c>
      <c r="E99" s="28"/>
      <c r="F99" s="158" t="s">
        <v>7</v>
      </c>
      <c r="G99" s="29">
        <v>100</v>
      </c>
      <c r="H99" s="20">
        <v>96</v>
      </c>
      <c r="I99" s="30">
        <v>47.68</v>
      </c>
      <c r="J99" s="30">
        <v>0</v>
      </c>
      <c r="K99" s="110"/>
      <c r="L99" s="223">
        <v>0</v>
      </c>
      <c r="M99" s="65"/>
      <c r="N99" s="65"/>
      <c r="O99" s="65">
        <f>fNs_pD[[#This Row],[Sale]]+fNs_pD[[#This Row],[Replacement]]+fNs_pD[[#This Row],[Brkg, Lkg, Exp]]</f>
        <v>0</v>
      </c>
      <c r="P99" s="223">
        <v>0</v>
      </c>
      <c r="Q99" s="65"/>
      <c r="R9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9" s="67">
        <v>1.5</v>
      </c>
      <c r="T99" s="189">
        <f>fNs_pD[[#This Row],[Factor (Months)]]*fNs_pD[[#This Row],[Total Issue]]-fNs_pD[[#This Row],[Closing Stock]]-fNs_pD[[#This Row],[Stock in Transit]]</f>
        <v>0</v>
      </c>
      <c r="U99" s="176">
        <v>0</v>
      </c>
      <c r="V9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9" s="66">
        <f>fNs_pD[[#This Row],[Proposed Forecast of Current Month]]</f>
        <v>0</v>
      </c>
      <c r="Y99" s="66">
        <f>(fNs_pD[[#This Row],[Final Forecast Qty]]*fNs_pD[[#This Row],[Rate]])</f>
        <v>0</v>
      </c>
    </row>
    <row r="100" spans="1:25" s="20" customFormat="1" x14ac:dyDescent="0.2">
      <c r="A100" s="43" t="str">
        <f>CONCATENATE(fNs_pD[[#This Row],[Name of Product]],fNs_pD[[#This Row],[Pack]])</f>
        <v>HEPALINE200</v>
      </c>
      <c r="B100" s="182" t="str">
        <f>CONCATENATE(fNs_pD[[#This Row],[Depot]],fNs_pD[[#This Row],[Name of Product]],fNs_pD[[#This Row],[Pack]])</f>
        <v>CTCKHEPALINE200</v>
      </c>
      <c r="C100" s="65" t="s">
        <v>60</v>
      </c>
      <c r="D100" s="158" t="s">
        <v>54</v>
      </c>
      <c r="E100" s="46"/>
      <c r="F100" s="160" t="s">
        <v>7</v>
      </c>
      <c r="G100" s="69">
        <v>200</v>
      </c>
      <c r="H100" s="37">
        <v>30</v>
      </c>
      <c r="I100" s="61"/>
      <c r="J100" s="61"/>
      <c r="K100" s="110"/>
      <c r="L100" s="223">
        <v>0</v>
      </c>
      <c r="M100" s="60"/>
      <c r="N100" s="60"/>
      <c r="O100" s="65">
        <f>fNs_pD[[#This Row],[Sale]]+fNs_pD[[#This Row],[Replacement]]+fNs_pD[[#This Row],[Brkg, Lkg, Exp]]</f>
        <v>0</v>
      </c>
      <c r="P100" s="223">
        <v>0</v>
      </c>
      <c r="Q100" s="60"/>
      <c r="R10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0" s="67">
        <v>1.5</v>
      </c>
      <c r="T100" s="189">
        <f>fNs_pD[[#This Row],[Factor (Months)]]*fNs_pD[[#This Row],[Total Issue]]-fNs_pD[[#This Row],[Closing Stock]]-fNs_pD[[#This Row],[Stock in Transit]]</f>
        <v>0</v>
      </c>
      <c r="U100" s="176">
        <v>0</v>
      </c>
      <c r="V10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0" s="66">
        <f>fNs_pD[[#This Row],[Proposed Forecast of Current Month]]</f>
        <v>0</v>
      </c>
      <c r="Y100" s="62">
        <f>(fNs_pD[[#This Row],[Final Forecast Qty]]*fNs_pD[[#This Row],[Rate]])</f>
        <v>0</v>
      </c>
    </row>
    <row r="101" spans="1:25" s="20" customFormat="1" x14ac:dyDescent="0.2">
      <c r="A101" s="43" t="str">
        <f>CONCATENATE(fNs_pD[[#This Row],[Name of Product]],fNs_pD[[#This Row],[Pack]])</f>
        <v>LOK-AR60</v>
      </c>
      <c r="B101" s="182" t="str">
        <f>CONCATENATE(fNs_pD[[#This Row],[Depot]],fNs_pD[[#This Row],[Name of Product]],fNs_pD[[#This Row],[Pack]])</f>
        <v>CTCKLOK-AR60</v>
      </c>
      <c r="C101" s="65" t="s">
        <v>60</v>
      </c>
      <c r="D101" s="158" t="s">
        <v>54</v>
      </c>
      <c r="E101" s="117"/>
      <c r="F101" s="265" t="s">
        <v>78</v>
      </c>
      <c r="G101" s="123">
        <v>60</v>
      </c>
      <c r="H101" s="119"/>
      <c r="I101" s="127"/>
      <c r="J101" s="127"/>
      <c r="K101" s="111"/>
      <c r="L101" s="223">
        <v>0</v>
      </c>
      <c r="M101" s="112"/>
      <c r="N101" s="112"/>
      <c r="O101" s="111">
        <f>fNs_pD[[#This Row],[Sale]]+fNs_pD[[#This Row],[Replacement]]+fNs_pD[[#This Row],[Brkg, Lkg, Exp]]</f>
        <v>0</v>
      </c>
      <c r="P101" s="223">
        <v>0</v>
      </c>
      <c r="Q101" s="112"/>
      <c r="R101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1" s="67">
        <v>1.5</v>
      </c>
      <c r="T101" s="189">
        <f>fNs_pD[[#This Row],[Factor (Months)]]*fNs_pD[[#This Row],[Total Issue]]-fNs_pD[[#This Row],[Closing Stock]]-fNs_pD[[#This Row],[Stock in Transit]]</f>
        <v>0</v>
      </c>
      <c r="U101" s="176">
        <v>0</v>
      </c>
      <c r="V10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1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1" s="66">
        <f>fNs_pD[[#This Row],[Proposed Forecast of Current Month]]</f>
        <v>0</v>
      </c>
      <c r="Y101" s="134">
        <f>(fNs_pD[[#This Row],[Final Forecast Qty]]*fNs_pD[[#This Row],[Rate]])</f>
        <v>0</v>
      </c>
    </row>
    <row r="102" spans="1:25" s="20" customFormat="1" x14ac:dyDescent="0.2">
      <c r="A102" s="43" t="str">
        <f>CONCATENATE(fNs_pD[[#This Row],[Name of Product]],fNs_pD[[#This Row],[Pack]])</f>
        <v>MANDL'S PAINT25</v>
      </c>
      <c r="B102" s="182" t="str">
        <f>CONCATENATE(fNs_pD[[#This Row],[Depot]],fNs_pD[[#This Row],[Name of Product]],fNs_pD[[#This Row],[Pack]])</f>
        <v>CTCKMANDL'S PAINT25</v>
      </c>
      <c r="C102" s="65" t="s">
        <v>60</v>
      </c>
      <c r="D102" s="161" t="s">
        <v>54</v>
      </c>
      <c r="E102" s="101"/>
      <c r="F102" s="168" t="s">
        <v>8</v>
      </c>
      <c r="G102" s="96">
        <v>25</v>
      </c>
      <c r="H102" s="95">
        <v>180</v>
      </c>
      <c r="I102" s="92"/>
      <c r="J102" s="92"/>
      <c r="K102" s="110"/>
      <c r="L102" s="223">
        <v>0</v>
      </c>
      <c r="M102" s="89"/>
      <c r="N102" s="89"/>
      <c r="O102" s="65">
        <f>fNs_pD[[#This Row],[Sale]]+fNs_pD[[#This Row],[Replacement]]+fNs_pD[[#This Row],[Brkg, Lkg, Exp]]</f>
        <v>0</v>
      </c>
      <c r="P102" s="223">
        <v>0</v>
      </c>
      <c r="Q102" s="89"/>
      <c r="R10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2" s="67">
        <v>1.5</v>
      </c>
      <c r="T102" s="189">
        <f>fNs_pD[[#This Row],[Factor (Months)]]*fNs_pD[[#This Row],[Total Issue]]-fNs_pD[[#This Row],[Closing Stock]]-fNs_pD[[#This Row],[Stock in Transit]]</f>
        <v>0</v>
      </c>
      <c r="U102" s="176">
        <v>0</v>
      </c>
      <c r="V10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2" s="66">
        <f>fNs_pD[[#This Row],[Proposed Forecast of Current Month]]</f>
        <v>0</v>
      </c>
      <c r="Y102" s="94">
        <f>(fNs_pD[[#This Row],[Final Forecast Qty]]*fNs_pD[[#This Row],[Rate]])</f>
        <v>0</v>
      </c>
    </row>
    <row r="103" spans="1:25" s="20" customFormat="1" x14ac:dyDescent="0.2">
      <c r="A103" s="43" t="str">
        <f>CONCATENATE(fNs_pD[[#This Row],[Name of Product]],fNs_pD[[#This Row],[Pack]])</f>
        <v>MAVESAR OT 100</v>
      </c>
      <c r="B103" s="182" t="str">
        <f>CONCATENATE(fNs_pD[[#This Row],[Depot]],fNs_pD[[#This Row],[Name of Product]],fNs_pD[[#This Row],[Pack]])</f>
        <v>CTCKMAVESAR OT 100</v>
      </c>
      <c r="C103" s="65" t="s">
        <v>60</v>
      </c>
      <c r="D103" s="160" t="s">
        <v>54</v>
      </c>
      <c r="E103" s="28" t="s">
        <v>34</v>
      </c>
      <c r="F103" s="102" t="s">
        <v>75</v>
      </c>
      <c r="G103" s="29">
        <v>100</v>
      </c>
      <c r="H103" s="20">
        <v>100</v>
      </c>
      <c r="I103" s="30">
        <v>26.14</v>
      </c>
      <c r="J103" s="30">
        <v>0</v>
      </c>
      <c r="K103" s="110"/>
      <c r="L103" s="223">
        <v>0</v>
      </c>
      <c r="M103" s="65"/>
      <c r="N103" s="65"/>
      <c r="O103" s="65">
        <f>fNs_pD[[#This Row],[Sale]]+fNs_pD[[#This Row],[Replacement]]+fNs_pD[[#This Row],[Brkg, Lkg, Exp]]</f>
        <v>0</v>
      </c>
      <c r="P103" s="223">
        <v>0</v>
      </c>
      <c r="Q103" s="65"/>
      <c r="R10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3" s="67">
        <v>1.5</v>
      </c>
      <c r="T103" s="189">
        <f>fNs_pD[[#This Row],[Factor (Months)]]*fNs_pD[[#This Row],[Total Issue]]-fNs_pD[[#This Row],[Closing Stock]]-fNs_pD[[#This Row],[Stock in Transit]]</f>
        <v>0</v>
      </c>
      <c r="U103" s="176">
        <v>0</v>
      </c>
      <c r="V10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3" s="66">
        <f>fNs_pD[[#This Row],[Proposed Forecast of Current Month]]</f>
        <v>0</v>
      </c>
      <c r="Y103" s="66">
        <f>(fNs_pD[[#This Row],[Final Forecast Qty]]*fNs_pD[[#This Row],[Rate]])</f>
        <v>0</v>
      </c>
    </row>
    <row r="104" spans="1:25" s="20" customFormat="1" x14ac:dyDescent="0.2">
      <c r="A104" s="43" t="str">
        <f>CONCATENATE(fNs_pD[[#This Row],[Name of Product]],fNs_pD[[#This Row],[Pack]])</f>
        <v>MENDINE-PV50</v>
      </c>
      <c r="B104" s="182" t="str">
        <f>CONCATENATE(fNs_pD[[#This Row],[Depot]],fNs_pD[[#This Row],[Name of Product]],fNs_pD[[#This Row],[Pack]])</f>
        <v>CTCKMENDINE-PV50</v>
      </c>
      <c r="C104" s="65" t="s">
        <v>60</v>
      </c>
      <c r="D104" s="160" t="s">
        <v>54</v>
      </c>
      <c r="E104" s="28"/>
      <c r="F104" s="160" t="s">
        <v>9</v>
      </c>
      <c r="G104" s="29">
        <v>50</v>
      </c>
      <c r="H104" s="20">
        <v>96</v>
      </c>
      <c r="I104" s="30">
        <v>38.72</v>
      </c>
      <c r="J104" s="30">
        <v>0</v>
      </c>
      <c r="K104" s="110"/>
      <c r="L104" s="223">
        <v>0</v>
      </c>
      <c r="M104" s="65"/>
      <c r="N104" s="65"/>
      <c r="O104" s="65">
        <f>fNs_pD[[#This Row],[Sale]]+fNs_pD[[#This Row],[Replacement]]+fNs_pD[[#This Row],[Brkg, Lkg, Exp]]</f>
        <v>0</v>
      </c>
      <c r="P104" s="223">
        <v>0</v>
      </c>
      <c r="Q104" s="65"/>
      <c r="R10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4" s="67">
        <v>1.5</v>
      </c>
      <c r="T104" s="189">
        <f>fNs_pD[[#This Row],[Factor (Months)]]*fNs_pD[[#This Row],[Total Issue]]-fNs_pD[[#This Row],[Closing Stock]]-fNs_pD[[#This Row],[Stock in Transit]]</f>
        <v>0</v>
      </c>
      <c r="U104" s="176">
        <v>0</v>
      </c>
      <c r="V10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4" s="66">
        <f>fNs_pD[[#This Row],[Proposed Forecast of Current Month]]</f>
        <v>0</v>
      </c>
      <c r="Y104" s="66">
        <f>(fNs_pD[[#This Row],[Final Forecast Qty]]*fNs_pD[[#This Row],[Rate]])</f>
        <v>0</v>
      </c>
    </row>
    <row r="105" spans="1:25" s="20" customFormat="1" x14ac:dyDescent="0.2">
      <c r="A105" s="43" t="str">
        <f>CONCATENATE(fNs_pD[[#This Row],[Name of Product]],fNs_pD[[#This Row],[Pack]])</f>
        <v>MENDINE-PV100</v>
      </c>
      <c r="B105" s="182" t="str">
        <f>CONCATENATE(fNs_pD[[#This Row],[Depot]],fNs_pD[[#This Row],[Name of Product]],fNs_pD[[#This Row],[Pack]])</f>
        <v>CTCKMENDINE-PV100</v>
      </c>
      <c r="C105" s="65" t="s">
        <v>60</v>
      </c>
      <c r="D105" s="160" t="s">
        <v>54</v>
      </c>
      <c r="E105" s="28"/>
      <c r="F105" s="160" t="s">
        <v>9</v>
      </c>
      <c r="G105" s="29">
        <v>100</v>
      </c>
      <c r="H105" s="20">
        <v>96</v>
      </c>
      <c r="I105" s="30">
        <v>14.84</v>
      </c>
      <c r="J105" s="30">
        <v>1.35</v>
      </c>
      <c r="K105" s="110"/>
      <c r="L105" s="223">
        <v>0</v>
      </c>
      <c r="M105" s="65"/>
      <c r="N105" s="65"/>
      <c r="O105" s="65">
        <f>fNs_pD[[#This Row],[Sale]]+fNs_pD[[#This Row],[Replacement]]+fNs_pD[[#This Row],[Brkg, Lkg, Exp]]</f>
        <v>0</v>
      </c>
      <c r="P105" s="223">
        <v>0</v>
      </c>
      <c r="Q105" s="65"/>
      <c r="R10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5" s="67">
        <v>1.5</v>
      </c>
      <c r="T105" s="189">
        <f>fNs_pD[[#This Row],[Factor (Months)]]*fNs_pD[[#This Row],[Total Issue]]-fNs_pD[[#This Row],[Closing Stock]]-fNs_pD[[#This Row],[Stock in Transit]]</f>
        <v>0</v>
      </c>
      <c r="U105" s="176">
        <v>0</v>
      </c>
      <c r="V10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5" s="66">
        <f>fNs_pD[[#This Row],[Proposed Forecast of Current Month]]</f>
        <v>0</v>
      </c>
      <c r="Y105" s="66">
        <f>(fNs_pD[[#This Row],[Final Forecast Qty]]*fNs_pD[[#This Row],[Rate]])</f>
        <v>0</v>
      </c>
    </row>
    <row r="106" spans="1:25" s="20" customFormat="1" x14ac:dyDescent="0.2">
      <c r="A106" s="43" t="str">
        <f>CONCATENATE(fNs_pD[[#This Row],[Name of Product]],fNs_pD[[#This Row],[Pack]])</f>
        <v>MENDOLIVER100</v>
      </c>
      <c r="B106" s="182" t="str">
        <f>CONCATENATE(fNs_pD[[#This Row],[Depot]],fNs_pD[[#This Row],[Name of Product]],fNs_pD[[#This Row],[Pack]])</f>
        <v>CTCKMENDOLIVER100</v>
      </c>
      <c r="C106" s="65" t="s">
        <v>60</v>
      </c>
      <c r="D106" s="161" t="s">
        <v>54</v>
      </c>
      <c r="E106" s="46"/>
      <c r="F106" s="269" t="s">
        <v>10</v>
      </c>
      <c r="G106" s="10">
        <v>100</v>
      </c>
      <c r="H106" s="10">
        <v>96</v>
      </c>
      <c r="I106" s="61"/>
      <c r="J106" s="61"/>
      <c r="K106" s="110"/>
      <c r="L106" s="223">
        <v>0</v>
      </c>
      <c r="M106" s="60"/>
      <c r="N106" s="60"/>
      <c r="O106" s="65">
        <f>fNs_pD[[#This Row],[Sale]]+fNs_pD[[#This Row],[Replacement]]+fNs_pD[[#This Row],[Brkg, Lkg, Exp]]</f>
        <v>0</v>
      </c>
      <c r="P106" s="223">
        <v>0</v>
      </c>
      <c r="Q106" s="60"/>
      <c r="R10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6" s="67">
        <v>1.5</v>
      </c>
      <c r="T106" s="189">
        <f>fNs_pD[[#This Row],[Factor (Months)]]*fNs_pD[[#This Row],[Total Issue]]-fNs_pD[[#This Row],[Closing Stock]]-fNs_pD[[#This Row],[Stock in Transit]]</f>
        <v>0</v>
      </c>
      <c r="U106" s="176">
        <v>0</v>
      </c>
      <c r="V10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6" s="66">
        <f>fNs_pD[[#This Row],[Proposed Forecast of Current Month]]</f>
        <v>0</v>
      </c>
      <c r="Y106" s="62">
        <f>(fNs_pD[[#This Row],[Final Forecast Qty]]*fNs_pD[[#This Row],[Rate]])</f>
        <v>0</v>
      </c>
    </row>
    <row r="107" spans="1:25" s="20" customFormat="1" x14ac:dyDescent="0.2">
      <c r="A107" s="43" t="str">
        <f>CONCATENATE(fNs_pD[[#This Row],[Name of Product]],fNs_pD[[#This Row],[Pack]])</f>
        <v>MENDOLIVER200</v>
      </c>
      <c r="B107" s="182" t="str">
        <f>CONCATENATE(fNs_pD[[#This Row],[Depot]],fNs_pD[[#This Row],[Name of Product]],fNs_pD[[#This Row],[Pack]])</f>
        <v>CTCKMENDOLIVER200</v>
      </c>
      <c r="C107" s="65" t="s">
        <v>60</v>
      </c>
      <c r="D107" s="160" t="s">
        <v>54</v>
      </c>
      <c r="E107" s="28"/>
      <c r="F107" s="196" t="s">
        <v>10</v>
      </c>
      <c r="G107" s="87">
        <v>200</v>
      </c>
      <c r="H107" s="20">
        <v>30</v>
      </c>
      <c r="I107" s="30">
        <v>33.380000000000003</v>
      </c>
      <c r="J107" s="30">
        <v>0</v>
      </c>
      <c r="K107" s="110"/>
      <c r="L107" s="223">
        <v>0</v>
      </c>
      <c r="M107" s="65"/>
      <c r="N107" s="65"/>
      <c r="O107" s="65">
        <f>fNs_pD[[#This Row],[Sale]]+fNs_pD[[#This Row],[Replacement]]+fNs_pD[[#This Row],[Brkg, Lkg, Exp]]</f>
        <v>0</v>
      </c>
      <c r="P107" s="223">
        <v>0</v>
      </c>
      <c r="Q107" s="65"/>
      <c r="R10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7" s="67">
        <v>1.5</v>
      </c>
      <c r="T107" s="189">
        <f>fNs_pD[[#This Row],[Factor (Months)]]*fNs_pD[[#This Row],[Total Issue]]-fNs_pD[[#This Row],[Closing Stock]]-fNs_pD[[#This Row],[Stock in Transit]]</f>
        <v>0</v>
      </c>
      <c r="U107" s="176">
        <v>0</v>
      </c>
      <c r="V10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7" s="66">
        <f>fNs_pD[[#This Row],[Proposed Forecast of Current Month]]</f>
        <v>0</v>
      </c>
      <c r="Y107" s="66">
        <f>(fNs_pD[[#This Row],[Final Forecast Qty]]*fNs_pD[[#This Row],[Rate]])</f>
        <v>0</v>
      </c>
    </row>
    <row r="108" spans="1:25" s="20" customFormat="1" x14ac:dyDescent="0.2">
      <c r="A108" s="43" t="str">
        <f>CONCATENATE(fNs_pD[[#This Row],[Name of Product]],fNs_pD[[#This Row],[Pack]])</f>
        <v>MENDOLIVER450</v>
      </c>
      <c r="B108" s="182" t="str">
        <f>CONCATENATE(fNs_pD[[#This Row],[Depot]],fNs_pD[[#This Row],[Name of Product]],fNs_pD[[#This Row],[Pack]])</f>
        <v>CTCKMENDOLIVER450</v>
      </c>
      <c r="C108" s="65" t="s">
        <v>60</v>
      </c>
      <c r="D108" s="160" t="s">
        <v>54</v>
      </c>
      <c r="E108" s="28"/>
      <c r="F108" s="196" t="s">
        <v>10</v>
      </c>
      <c r="G108" s="87">
        <v>450</v>
      </c>
      <c r="H108" s="20">
        <v>20</v>
      </c>
      <c r="I108" s="30">
        <v>59.6</v>
      </c>
      <c r="J108" s="30">
        <v>0</v>
      </c>
      <c r="K108" s="110"/>
      <c r="L108" s="223">
        <v>0</v>
      </c>
      <c r="M108" s="65"/>
      <c r="N108" s="65"/>
      <c r="O108" s="65">
        <f>fNs_pD[[#This Row],[Sale]]+fNs_pD[[#This Row],[Replacement]]+fNs_pD[[#This Row],[Brkg, Lkg, Exp]]</f>
        <v>0</v>
      </c>
      <c r="P108" s="223">
        <v>0</v>
      </c>
      <c r="Q108" s="65"/>
      <c r="R10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8" s="67">
        <v>1.5</v>
      </c>
      <c r="T108" s="189">
        <f>fNs_pD[[#This Row],[Factor (Months)]]*fNs_pD[[#This Row],[Total Issue]]-fNs_pD[[#This Row],[Closing Stock]]-fNs_pD[[#This Row],[Stock in Transit]]</f>
        <v>0</v>
      </c>
      <c r="U108" s="176">
        <v>0</v>
      </c>
      <c r="V10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8" s="66">
        <f>fNs_pD[[#This Row],[Proposed Forecast of Current Month]]</f>
        <v>0</v>
      </c>
      <c r="Y108" s="66">
        <f>(fNs_pD[[#This Row],[Final Forecast Qty]]*fNs_pD[[#This Row],[Rate]])</f>
        <v>0</v>
      </c>
    </row>
    <row r="109" spans="1:25" s="20" customFormat="1" x14ac:dyDescent="0.2">
      <c r="A109" s="43" t="str">
        <f>CONCATENATE(fNs_pD[[#This Row],[Name of Product]],fNs_pD[[#This Row],[Pack]])</f>
        <v>PAINTEX6</v>
      </c>
      <c r="B109" s="182" t="str">
        <f>CONCATENATE(fNs_pD[[#This Row],[Depot]],fNs_pD[[#This Row],[Name of Product]],fNs_pD[[#This Row],[Pack]])</f>
        <v>CTCKPAINTEX6</v>
      </c>
      <c r="C109" s="65" t="s">
        <v>60</v>
      </c>
      <c r="D109" s="160" t="s">
        <v>54</v>
      </c>
      <c r="E109" s="28" t="s">
        <v>33</v>
      </c>
      <c r="F109" s="158" t="s">
        <v>11</v>
      </c>
      <c r="G109" s="29">
        <v>6</v>
      </c>
      <c r="H109" s="20">
        <v>576</v>
      </c>
      <c r="I109" s="30">
        <v>42.1</v>
      </c>
      <c r="J109" s="30">
        <v>0</v>
      </c>
      <c r="K109" s="110"/>
      <c r="L109" s="223">
        <v>105</v>
      </c>
      <c r="M109" s="65"/>
      <c r="N109" s="65"/>
      <c r="O109" s="65">
        <f>fNs_pD[[#This Row],[Sale]]+fNs_pD[[#This Row],[Replacement]]+fNs_pD[[#This Row],[Brkg, Lkg, Exp]]</f>
        <v>105</v>
      </c>
      <c r="P109" s="223">
        <v>110</v>
      </c>
      <c r="Q109" s="65"/>
      <c r="R10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9" s="67">
        <v>1.5</v>
      </c>
      <c r="T109" s="189">
        <f>fNs_pD[[#This Row],[Factor (Months)]]*fNs_pD[[#This Row],[Total Issue]]-fNs_pD[[#This Row],[Closing Stock]]-fNs_pD[[#This Row],[Stock in Transit]]</f>
        <v>47.5</v>
      </c>
      <c r="U109" s="176">
        <v>69</v>
      </c>
      <c r="V10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69</v>
      </c>
      <c r="W10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0.45263157894736844</v>
      </c>
      <c r="X109" s="66">
        <f>fNs_pD[[#This Row],[Proposed Forecast of Current Month]]</f>
        <v>69</v>
      </c>
      <c r="Y109" s="66">
        <f>(fNs_pD[[#This Row],[Final Forecast Qty]]*fNs_pD[[#This Row],[Rate]])</f>
        <v>2904.9</v>
      </c>
    </row>
    <row r="110" spans="1:25" s="20" customFormat="1" x14ac:dyDescent="0.2">
      <c r="A110" s="43" t="str">
        <f>CONCATENATE(fNs_pD[[#This Row],[Name of Product]],fNs_pD[[#This Row],[Pack]])</f>
        <v>SPIRIT OF ETHER100</v>
      </c>
      <c r="B110" s="182" t="str">
        <f>CONCATENATE(fNs_pD[[#This Row],[Depot]],fNs_pD[[#This Row],[Name of Product]],fNs_pD[[#This Row],[Pack]])</f>
        <v>CTCKSPIRIT OF ETHER100</v>
      </c>
      <c r="C110" s="65" t="s">
        <v>60</v>
      </c>
      <c r="D110" s="158" t="s">
        <v>54</v>
      </c>
      <c r="E110" s="46"/>
      <c r="F110" s="278" t="s">
        <v>12</v>
      </c>
      <c r="G110" s="282">
        <v>100</v>
      </c>
      <c r="H110" s="50">
        <v>96</v>
      </c>
      <c r="I110" s="61"/>
      <c r="J110" s="61"/>
      <c r="K110" s="110"/>
      <c r="L110" s="223">
        <v>0</v>
      </c>
      <c r="M110" s="60"/>
      <c r="N110" s="60"/>
      <c r="O110" s="65">
        <f>fNs_pD[[#This Row],[Sale]]+fNs_pD[[#This Row],[Replacement]]+fNs_pD[[#This Row],[Brkg, Lkg, Exp]]</f>
        <v>0</v>
      </c>
      <c r="P110" s="223">
        <v>0</v>
      </c>
      <c r="Q110" s="60"/>
      <c r="R1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0" s="67">
        <v>1.5</v>
      </c>
      <c r="T110" s="189">
        <f>fNs_pD[[#This Row],[Factor (Months)]]*fNs_pD[[#This Row],[Total Issue]]-fNs_pD[[#This Row],[Closing Stock]]-fNs_pD[[#This Row],[Stock in Transit]]</f>
        <v>0</v>
      </c>
      <c r="U110" s="176">
        <v>0</v>
      </c>
      <c r="V11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0" s="66">
        <f>fNs_pD[[#This Row],[Proposed Forecast of Current Month]]</f>
        <v>0</v>
      </c>
      <c r="Y110" s="62">
        <f>(fNs_pD[[#This Row],[Final Forecast Qty]]*fNs_pD[[#This Row],[Rate]])</f>
        <v>0</v>
      </c>
    </row>
    <row r="111" spans="1:25" s="20" customFormat="1" ht="12.75" customHeight="1" x14ac:dyDescent="0.2">
      <c r="A111" s="43" t="str">
        <f>CONCATENATE(fNs_pD[[#This Row],[Name of Product]],fNs_pD[[#This Row],[Pack]])</f>
        <v>SPIRIT OF ETHER450</v>
      </c>
      <c r="B111" s="182" t="str">
        <f>CONCATENATE(fNs_pD[[#This Row],[Depot]],fNs_pD[[#This Row],[Name of Product]],fNs_pD[[#This Row],[Pack]])</f>
        <v>CTCKSPIRIT OF ETHER450</v>
      </c>
      <c r="C111" s="65" t="s">
        <v>60</v>
      </c>
      <c r="D111" s="158" t="s">
        <v>54</v>
      </c>
      <c r="E111" s="46"/>
      <c r="F111" s="160" t="s">
        <v>12</v>
      </c>
      <c r="G111" s="283">
        <v>450</v>
      </c>
      <c r="H111" s="37">
        <v>20</v>
      </c>
      <c r="I111" s="61"/>
      <c r="J111" s="61"/>
      <c r="K111" s="110"/>
      <c r="L111" s="223">
        <v>0</v>
      </c>
      <c r="M111" s="60"/>
      <c r="N111" s="60"/>
      <c r="O111" s="65">
        <f>fNs_pD[[#This Row],[Sale]]+fNs_pD[[#This Row],[Replacement]]+fNs_pD[[#This Row],[Brkg, Lkg, Exp]]</f>
        <v>0</v>
      </c>
      <c r="P111" s="223">
        <v>0</v>
      </c>
      <c r="Q111" s="60"/>
      <c r="R1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1" s="67">
        <v>1.5</v>
      </c>
      <c r="T111" s="189">
        <f>fNs_pD[[#This Row],[Factor (Months)]]*fNs_pD[[#This Row],[Total Issue]]-fNs_pD[[#This Row],[Closing Stock]]-fNs_pD[[#This Row],[Stock in Transit]]</f>
        <v>0</v>
      </c>
      <c r="U111" s="176">
        <v>0</v>
      </c>
      <c r="V11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1" s="66">
        <f>fNs_pD[[#This Row],[Proposed Forecast of Current Month]]</f>
        <v>0</v>
      </c>
      <c r="Y111" s="62">
        <f>(fNs_pD[[#This Row],[Final Forecast Qty]]*fNs_pD[[#This Row],[Rate]])</f>
        <v>0</v>
      </c>
    </row>
    <row r="112" spans="1:25" s="20" customFormat="1" ht="12.75" customHeight="1" x14ac:dyDescent="0.2">
      <c r="A112" s="43" t="str">
        <f>CONCATENATE(fNs_pD[[#This Row],[Name of Product]],fNs_pD[[#This Row],[Pack]])</f>
        <v>AMIRID -O (SUSPENSION)30</v>
      </c>
      <c r="B112" s="182" t="str">
        <f>CONCATENATE(fNs_pD[[#This Row],[Depot]],fNs_pD[[#This Row],[Name of Product]],fNs_pD[[#This Row],[Pack]])</f>
        <v>GHYAMIRID -O (SUSPENSION)30</v>
      </c>
      <c r="C112" s="65" t="s">
        <v>60</v>
      </c>
      <c r="D112" s="160" t="s">
        <v>50</v>
      </c>
      <c r="E112" s="184"/>
      <c r="F112" s="183" t="s">
        <v>82</v>
      </c>
      <c r="G112" s="185">
        <v>30</v>
      </c>
      <c r="H112" s="186"/>
      <c r="I112" s="187"/>
      <c r="J112" s="187"/>
      <c r="K112" s="182"/>
      <c r="L112" s="223">
        <v>0</v>
      </c>
      <c r="M112" s="182"/>
      <c r="N112" s="182"/>
      <c r="O112" s="182">
        <f>fNs_pD[[#This Row],[Sale]]+fNs_pD[[#This Row],[Replacement]]+fNs_pD[[#This Row],[Brkg, Lkg, Exp]]</f>
        <v>0</v>
      </c>
      <c r="P112" s="223">
        <v>0</v>
      </c>
      <c r="Q112" s="182"/>
      <c r="R112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2" s="67">
        <v>1.5</v>
      </c>
      <c r="T112" s="189">
        <f>fNs_pD[[#This Row],[Factor (Months)]]*fNs_pD[[#This Row],[Total Issue]]-fNs_pD[[#This Row],[Closing Stock]]-fNs_pD[[#This Row],[Stock in Transit]]</f>
        <v>0</v>
      </c>
      <c r="U112" s="176">
        <v>0</v>
      </c>
      <c r="V11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2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2" s="190">
        <f>fNs_pD[[#This Row],[Proposed Forecast of Current Month]]</f>
        <v>0</v>
      </c>
      <c r="Y112" s="190">
        <f>(fNs_pD[[#This Row],[Final Forecast Qty]]*fNs_pD[[#This Row],[Rate]])</f>
        <v>0</v>
      </c>
    </row>
    <row r="113" spans="1:25" s="20" customFormat="1" x14ac:dyDescent="0.2">
      <c r="A113" s="43" t="str">
        <f>CONCATENATE(fNs_pD[[#This Row],[Name of Product]],fNs_pD[[#This Row],[Pack]])</f>
        <v>ASTRINZYME PLUS200</v>
      </c>
      <c r="B113" s="182" t="str">
        <f>CONCATENATE(fNs_pD[[#This Row],[Depot]],fNs_pD[[#This Row],[Name of Product]],fNs_pD[[#This Row],[Pack]])</f>
        <v>GHYASTRINZYME PLUS200</v>
      </c>
      <c r="C113" s="65" t="s">
        <v>60</v>
      </c>
      <c r="D113" s="160" t="s">
        <v>50</v>
      </c>
      <c r="E113" s="28" t="s">
        <v>34</v>
      </c>
      <c r="F113" s="160" t="s">
        <v>68</v>
      </c>
      <c r="G113" s="40">
        <v>200</v>
      </c>
      <c r="H113" s="39">
        <v>30</v>
      </c>
      <c r="I113" s="41">
        <v>49.5</v>
      </c>
      <c r="J113" s="41">
        <v>0</v>
      </c>
      <c r="K113" s="110"/>
      <c r="L113" s="223">
        <v>0</v>
      </c>
      <c r="M113" s="43"/>
      <c r="N113" s="43"/>
      <c r="O113" s="65">
        <f>fNs_pD[[#This Row],[Sale]]+fNs_pD[[#This Row],[Replacement]]+fNs_pD[[#This Row],[Brkg, Lkg, Exp]]</f>
        <v>0</v>
      </c>
      <c r="P113" s="223">
        <v>0</v>
      </c>
      <c r="Q113" s="43"/>
      <c r="R11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3" s="67">
        <v>1.5</v>
      </c>
      <c r="T113" s="189">
        <f>fNs_pD[[#This Row],[Factor (Months)]]*fNs_pD[[#This Row],[Total Issue]]-fNs_pD[[#This Row],[Closing Stock]]-fNs_pD[[#This Row],[Stock in Transit]]</f>
        <v>0</v>
      </c>
      <c r="U113" s="176">
        <v>0</v>
      </c>
      <c r="V11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3" s="66">
        <f>fNs_pD[[#This Row],[Proposed Forecast of Current Month]]</f>
        <v>0</v>
      </c>
      <c r="Y113" s="44">
        <f>(fNs_pD[[#This Row],[Final Forecast Qty]]*fNs_pD[[#This Row],[Rate]])</f>
        <v>0</v>
      </c>
    </row>
    <row r="114" spans="1:25" s="20" customFormat="1" ht="15" customHeight="1" x14ac:dyDescent="0.2">
      <c r="A114" s="43" t="str">
        <f>CONCATENATE(fNs_pD[[#This Row],[Name of Product]],fNs_pD[[#This Row],[Pack]])</f>
        <v>BACILOL30</v>
      </c>
      <c r="B114" s="182" t="str">
        <f>CONCATENATE(fNs_pD[[#This Row],[Depot]],fNs_pD[[#This Row],[Name of Product]],fNs_pD[[#This Row],[Pack]])</f>
        <v>GHYBACILOL30</v>
      </c>
      <c r="C114" s="65" t="s">
        <v>60</v>
      </c>
      <c r="D114" s="161" t="s">
        <v>50</v>
      </c>
      <c r="E114" s="77"/>
      <c r="F114" s="161" t="s">
        <v>3</v>
      </c>
      <c r="G114" s="91">
        <v>30</v>
      </c>
      <c r="H114" s="90">
        <v>192</v>
      </c>
      <c r="I114" s="92"/>
      <c r="J114" s="92"/>
      <c r="K114" s="110"/>
      <c r="L114" s="223">
        <v>0</v>
      </c>
      <c r="M114" s="89"/>
      <c r="N114" s="89"/>
      <c r="O114" s="65">
        <f>fNs_pD[[#This Row],[Sale]]+fNs_pD[[#This Row],[Replacement]]+fNs_pD[[#This Row],[Brkg, Lkg, Exp]]</f>
        <v>0</v>
      </c>
      <c r="P114" s="223">
        <v>0</v>
      </c>
      <c r="Q114" s="89"/>
      <c r="R11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4" s="67">
        <v>1.5</v>
      </c>
      <c r="T114" s="189">
        <f>fNs_pD[[#This Row],[Factor (Months)]]*fNs_pD[[#This Row],[Total Issue]]-fNs_pD[[#This Row],[Closing Stock]]-fNs_pD[[#This Row],[Stock in Transit]]</f>
        <v>0</v>
      </c>
      <c r="U114" s="176">
        <v>0</v>
      </c>
      <c r="V11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4" s="66">
        <f>fNs_pD[[#This Row],[Proposed Forecast of Current Month]]</f>
        <v>0</v>
      </c>
      <c r="Y114" s="94">
        <f>(fNs_pD[[#This Row],[Final Forecast Qty]]*fNs_pD[[#This Row],[Rate]])</f>
        <v>0</v>
      </c>
    </row>
    <row r="115" spans="1:25" s="20" customFormat="1" ht="15" customHeight="1" x14ac:dyDescent="0.2">
      <c r="A115" s="43" t="str">
        <f>CONCATENATE(fNs_pD[[#This Row],[Name of Product]],fNs_pD[[#This Row],[Pack]])</f>
        <v>BACILOL100</v>
      </c>
      <c r="B115" s="182" t="str">
        <f>CONCATENATE(fNs_pD[[#This Row],[Depot]],fNs_pD[[#This Row],[Name of Product]],fNs_pD[[#This Row],[Pack]])</f>
        <v>GHYBACILOL100</v>
      </c>
      <c r="C115" s="65" t="s">
        <v>60</v>
      </c>
      <c r="D115" s="160" t="s">
        <v>50</v>
      </c>
      <c r="E115" s="28"/>
      <c r="F115" s="160" t="s">
        <v>3</v>
      </c>
      <c r="G115" s="29">
        <v>100</v>
      </c>
      <c r="H115" s="20">
        <v>96</v>
      </c>
      <c r="I115" s="30">
        <v>13.59</v>
      </c>
      <c r="J115" s="30">
        <v>0</v>
      </c>
      <c r="K115" s="110"/>
      <c r="L115" s="223">
        <v>0</v>
      </c>
      <c r="M115" s="65"/>
      <c r="N115" s="65"/>
      <c r="O115" s="65">
        <f>fNs_pD[[#This Row],[Sale]]+fNs_pD[[#This Row],[Replacement]]+fNs_pD[[#This Row],[Brkg, Lkg, Exp]]</f>
        <v>0</v>
      </c>
      <c r="P115" s="223">
        <v>0</v>
      </c>
      <c r="Q115" s="33"/>
      <c r="R11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5" s="67">
        <v>1.5</v>
      </c>
      <c r="T115" s="189">
        <f>fNs_pD[[#This Row],[Factor (Months)]]*fNs_pD[[#This Row],[Total Issue]]-fNs_pD[[#This Row],[Closing Stock]]-fNs_pD[[#This Row],[Stock in Transit]]</f>
        <v>0</v>
      </c>
      <c r="U115" s="176">
        <v>0</v>
      </c>
      <c r="V11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5" s="66">
        <f>fNs_pD[[#This Row],[Proposed Forecast of Current Month]]</f>
        <v>0</v>
      </c>
      <c r="Y115" s="66">
        <f>(fNs_pD[[#This Row],[Final Forecast Qty]]*fNs_pD[[#This Row],[Rate]])</f>
        <v>0</v>
      </c>
    </row>
    <row r="116" spans="1:25" s="20" customFormat="1" ht="15" customHeight="1" x14ac:dyDescent="0.2">
      <c r="A116" s="43" t="str">
        <f>CONCATENATE(fNs_pD[[#This Row],[Name of Product]],fNs_pD[[#This Row],[Pack]])</f>
        <v>BRONCOFREE LS100</v>
      </c>
      <c r="B116" s="182" t="str">
        <f>CONCATENATE(fNs_pD[[#This Row],[Depot]],fNs_pD[[#This Row],[Name of Product]],fNs_pD[[#This Row],[Pack]])</f>
        <v>GHYBRONCOFREE LS100</v>
      </c>
      <c r="C116" s="65" t="s">
        <v>60</v>
      </c>
      <c r="D116" s="158" t="s">
        <v>50</v>
      </c>
      <c r="E116" s="46"/>
      <c r="F116" s="20" t="s">
        <v>81</v>
      </c>
      <c r="G116" s="10">
        <v>100</v>
      </c>
      <c r="H116" s="37"/>
      <c r="I116" s="61"/>
      <c r="J116" s="61"/>
      <c r="K116" s="65"/>
      <c r="L116" s="223">
        <v>0</v>
      </c>
      <c r="M116" s="60"/>
      <c r="N116" s="60"/>
      <c r="O116" s="65">
        <f>fNs_pD[[#This Row],[Sale]]+fNs_pD[[#This Row],[Replacement]]+fNs_pD[[#This Row],[Brkg, Lkg, Exp]]</f>
        <v>0</v>
      </c>
      <c r="P116" s="223">
        <v>0</v>
      </c>
      <c r="Q116" s="60"/>
      <c r="R116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6" s="67">
        <v>1.5</v>
      </c>
      <c r="T116" s="189">
        <f>fNs_pD[[#This Row],[Factor (Months)]]*fNs_pD[[#This Row],[Total Issue]]-fNs_pD[[#This Row],[Closing Stock]]-fNs_pD[[#This Row],[Stock in Transit]]</f>
        <v>0</v>
      </c>
      <c r="U116" s="176">
        <v>0</v>
      </c>
      <c r="V11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6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6" s="66">
        <f>fNs_pD[[#This Row],[Proposed Forecast of Current Month]]</f>
        <v>0</v>
      </c>
      <c r="Y116" s="62">
        <f>(fNs_pD[[#This Row],[Final Forecast Qty]]*fNs_pD[[#This Row],[Rate]])</f>
        <v>0</v>
      </c>
    </row>
    <row r="117" spans="1:25" s="20" customFormat="1" ht="15" customHeight="1" x14ac:dyDescent="0.2">
      <c r="A117" s="43" t="str">
        <f>CONCATENATE(fNs_pD[[#This Row],[Name of Product]],fNs_pD[[#This Row],[Pack]])</f>
        <v>BRONCOFREE S100</v>
      </c>
      <c r="B117" s="182" t="str">
        <f>CONCATENATE(fNs_pD[[#This Row],[Depot]],fNs_pD[[#This Row],[Name of Product]],fNs_pD[[#This Row],[Pack]])</f>
        <v>GHYBRONCOFREE S100</v>
      </c>
      <c r="C117" s="65" t="s">
        <v>60</v>
      </c>
      <c r="D117" s="158" t="s">
        <v>50</v>
      </c>
      <c r="E117" s="46"/>
      <c r="F117" s="279" t="s">
        <v>86</v>
      </c>
      <c r="G117" s="2">
        <v>100</v>
      </c>
      <c r="H117" s="37"/>
      <c r="I117" s="61"/>
      <c r="J117" s="61"/>
      <c r="K117" s="65"/>
      <c r="L117" s="223">
        <v>0</v>
      </c>
      <c r="M117" s="60"/>
      <c r="N117" s="60"/>
      <c r="O117" s="65">
        <f>fNs_pD[[#This Row],[Sale]]+fNs_pD[[#This Row],[Replacement]]+fNs_pD[[#This Row],[Brkg, Lkg, Exp]]</f>
        <v>0</v>
      </c>
      <c r="P117" s="223">
        <v>0</v>
      </c>
      <c r="Q117" s="60"/>
      <c r="R117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7" s="67">
        <v>1.5</v>
      </c>
      <c r="T117" s="189">
        <f>fNs_pD[[#This Row],[Factor (Months)]]*fNs_pD[[#This Row],[Total Issue]]-fNs_pD[[#This Row],[Closing Stock]]-fNs_pD[[#This Row],[Stock in Transit]]</f>
        <v>0</v>
      </c>
      <c r="U117" s="176">
        <v>0</v>
      </c>
      <c r="V11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7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7" s="66">
        <f>fNs_pD[[#This Row],[Proposed Forecast of Current Month]]</f>
        <v>0</v>
      </c>
      <c r="Y117" s="62">
        <f>(fNs_pD[[#This Row],[Final Forecast Qty]]*fNs_pD[[#This Row],[Rate]])</f>
        <v>0</v>
      </c>
    </row>
    <row r="118" spans="1:25" s="20" customFormat="1" ht="15" customHeight="1" x14ac:dyDescent="0.2">
      <c r="A118" s="43" t="str">
        <f>CONCATENATE(fNs_pD[[#This Row],[Name of Product]],fNs_pD[[#This Row],[Pack]])</f>
        <v>CARMOZYME100</v>
      </c>
      <c r="B118" s="182" t="str">
        <f>CONCATENATE(fNs_pD[[#This Row],[Depot]],fNs_pD[[#This Row],[Name of Product]],fNs_pD[[#This Row],[Pack]])</f>
        <v>GHYCARMOZYME100</v>
      </c>
      <c r="C118" s="65" t="s">
        <v>60</v>
      </c>
      <c r="D118" s="162" t="s">
        <v>50</v>
      </c>
      <c r="E118" s="77" t="s">
        <v>36</v>
      </c>
      <c r="F118" s="277" t="s">
        <v>4</v>
      </c>
      <c r="G118" s="78">
        <v>100</v>
      </c>
      <c r="H118" s="76">
        <v>96</v>
      </c>
      <c r="I118" s="79"/>
      <c r="J118" s="79"/>
      <c r="K118" s="110"/>
      <c r="L118" s="223">
        <v>14700</v>
      </c>
      <c r="M118" s="75"/>
      <c r="N118" s="75"/>
      <c r="O118" s="65">
        <f>fNs_pD[[#This Row],[Sale]]+fNs_pD[[#This Row],[Replacement]]+fNs_pD[[#This Row],[Brkg, Lkg, Exp]]</f>
        <v>14700</v>
      </c>
      <c r="P118" s="223">
        <v>7000</v>
      </c>
      <c r="Q118" s="75"/>
      <c r="R1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8" s="67">
        <v>1.5</v>
      </c>
      <c r="T118" s="189">
        <f>fNs_pD[[#This Row],[Factor (Months)]]*fNs_pD[[#This Row],[Total Issue]]-fNs_pD[[#This Row],[Closing Stock]]-fNs_pD[[#This Row],[Stock in Transit]]</f>
        <v>15050</v>
      </c>
      <c r="U118" s="176">
        <v>14007</v>
      </c>
      <c r="V11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15050</v>
      </c>
      <c r="W11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7.4462768615692149E-2</v>
      </c>
      <c r="X118" s="66">
        <f>fNs_pD[[#This Row],[Proposed Forecast of Current Month]]</f>
        <v>15050</v>
      </c>
      <c r="Y118" s="80">
        <f>(fNs_pD[[#This Row],[Final Forecast Qty]]*fNs_pD[[#This Row],[Rate]])</f>
        <v>0</v>
      </c>
    </row>
    <row r="119" spans="1:25" s="20" customFormat="1" x14ac:dyDescent="0.2">
      <c r="A119" s="43" t="str">
        <f>CONCATENATE(fNs_pD[[#This Row],[Name of Product]],fNs_pD[[#This Row],[Pack]])</f>
        <v>CARMOZYME200</v>
      </c>
      <c r="B119" s="182" t="str">
        <f>CONCATENATE(fNs_pD[[#This Row],[Depot]],fNs_pD[[#This Row],[Name of Product]],fNs_pD[[#This Row],[Pack]])</f>
        <v>GHYCARMOZYME200</v>
      </c>
      <c r="C119" s="65" t="s">
        <v>60</v>
      </c>
      <c r="D119" s="160" t="s">
        <v>50</v>
      </c>
      <c r="E119" s="28" t="s">
        <v>36</v>
      </c>
      <c r="F119" s="160" t="s">
        <v>4</v>
      </c>
      <c r="G119" s="29">
        <v>200</v>
      </c>
      <c r="H119" s="20">
        <v>30</v>
      </c>
      <c r="I119" s="30">
        <v>26.88</v>
      </c>
      <c r="J119" s="30">
        <v>2.44</v>
      </c>
      <c r="K119" s="110"/>
      <c r="L119" s="223">
        <v>19950</v>
      </c>
      <c r="M119" s="65"/>
      <c r="N119" s="65"/>
      <c r="O119" s="65">
        <f>fNs_pD[[#This Row],[Sale]]+fNs_pD[[#This Row],[Replacement]]+fNs_pD[[#This Row],[Brkg, Lkg, Exp]]</f>
        <v>19950</v>
      </c>
      <c r="P119" s="223">
        <v>9500</v>
      </c>
      <c r="Q119" s="33"/>
      <c r="R11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9" s="67">
        <v>1.5</v>
      </c>
      <c r="T119" s="189">
        <f>fNs_pD[[#This Row],[Factor (Months)]]*fNs_pD[[#This Row],[Total Issue]]-fNs_pD[[#This Row],[Closing Stock]]-fNs_pD[[#This Row],[Stock in Transit]]</f>
        <v>20425</v>
      </c>
      <c r="U119" s="176">
        <v>14919</v>
      </c>
      <c r="V11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20425</v>
      </c>
      <c r="W11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0.36905958844426567</v>
      </c>
      <c r="X119" s="66">
        <f>fNs_pD[[#This Row],[Proposed Forecast of Current Month]]</f>
        <v>20425</v>
      </c>
      <c r="Y119" s="66">
        <f>(fNs_pD[[#This Row],[Final Forecast Qty]]*fNs_pD[[#This Row],[Rate]])</f>
        <v>549024</v>
      </c>
    </row>
    <row r="120" spans="1:25" s="160" customFormat="1" x14ac:dyDescent="0.2">
      <c r="A120" s="43" t="str">
        <f>CONCATENATE(fNs_pD[[#This Row],[Name of Product]],fNs_pD[[#This Row],[Pack]])</f>
        <v>CARMOZYME450</v>
      </c>
      <c r="B120" s="182" t="str">
        <f>CONCATENATE(fNs_pD[[#This Row],[Depot]],fNs_pD[[#This Row],[Name of Product]],fNs_pD[[#This Row],[Pack]])</f>
        <v>GHYCARMOZYME450</v>
      </c>
      <c r="C120" s="65" t="s">
        <v>60</v>
      </c>
      <c r="D120" s="160" t="s">
        <v>50</v>
      </c>
      <c r="E120" s="28" t="s">
        <v>36</v>
      </c>
      <c r="F120" s="160" t="s">
        <v>4</v>
      </c>
      <c r="G120" s="29">
        <v>450</v>
      </c>
      <c r="H120" s="20">
        <v>20</v>
      </c>
      <c r="I120" s="30">
        <v>44.3</v>
      </c>
      <c r="J120" s="30">
        <v>4.03</v>
      </c>
      <c r="K120" s="110"/>
      <c r="L120" s="223">
        <v>13125</v>
      </c>
      <c r="M120" s="65"/>
      <c r="N120" s="65"/>
      <c r="O120" s="65">
        <f>fNs_pD[[#This Row],[Sale]]+fNs_pD[[#This Row],[Replacement]]+fNs_pD[[#This Row],[Brkg, Lkg, Exp]]</f>
        <v>13125</v>
      </c>
      <c r="P120" s="223">
        <v>6250</v>
      </c>
      <c r="Q120" s="33"/>
      <c r="R12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0" s="67">
        <v>1.5</v>
      </c>
      <c r="T120" s="189">
        <f>fNs_pD[[#This Row],[Factor (Months)]]*fNs_pD[[#This Row],[Total Issue]]-fNs_pD[[#This Row],[Closing Stock]]-fNs_pD[[#This Row],[Stock in Transit]]</f>
        <v>13437.5</v>
      </c>
      <c r="U120" s="176">
        <v>13737</v>
      </c>
      <c r="V12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13737</v>
      </c>
      <c r="W12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2.2288372093023257E-2</v>
      </c>
      <c r="X120" s="66">
        <f>fNs_pD[[#This Row],[Proposed Forecast of Current Month]]</f>
        <v>13737</v>
      </c>
      <c r="Y120" s="66">
        <f>(fNs_pD[[#This Row],[Final Forecast Qty]]*fNs_pD[[#This Row],[Rate]])</f>
        <v>608549.1</v>
      </c>
    </row>
    <row r="121" spans="1:25" s="20" customFormat="1" ht="12.75" customHeight="1" x14ac:dyDescent="0.2">
      <c r="A121" s="43" t="str">
        <f>CONCATENATE(fNs_pD[[#This Row],[Name of Product]],fNs_pD[[#This Row],[Pack]])</f>
        <v>CARMOZYME DROPS15</v>
      </c>
      <c r="B121" s="182" t="str">
        <f>CONCATENATE(fNs_pD[[#This Row],[Depot]],fNs_pD[[#This Row],[Name of Product]],fNs_pD[[#This Row],[Pack]])</f>
        <v>GHYCARMOZYME DROPS15</v>
      </c>
      <c r="C121" s="65" t="s">
        <v>60</v>
      </c>
      <c r="D121" s="160" t="s">
        <v>50</v>
      </c>
      <c r="E121" s="28" t="s">
        <v>34</v>
      </c>
      <c r="F121" s="160" t="s">
        <v>5</v>
      </c>
      <c r="G121" s="29">
        <v>15</v>
      </c>
      <c r="H121" s="20">
        <v>180</v>
      </c>
      <c r="I121" s="30">
        <v>69.59</v>
      </c>
      <c r="J121" s="30">
        <v>6.33</v>
      </c>
      <c r="K121" s="110"/>
      <c r="L121" s="223">
        <v>400</v>
      </c>
      <c r="M121" s="65"/>
      <c r="N121" s="65"/>
      <c r="O121" s="65">
        <f>fNs_pD[[#This Row],[Sale]]+fNs_pD[[#This Row],[Replacement]]+fNs_pD[[#This Row],[Brkg, Lkg, Exp]]</f>
        <v>400</v>
      </c>
      <c r="P121" s="223">
        <v>0</v>
      </c>
      <c r="Q121" s="33"/>
      <c r="R1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1" s="67">
        <v>1.5</v>
      </c>
      <c r="T121" s="189">
        <f>fNs_pD[[#This Row],[Factor (Months)]]*fNs_pD[[#This Row],[Total Issue]]-fNs_pD[[#This Row],[Closing Stock]]-fNs_pD[[#This Row],[Stock in Transit]]</f>
        <v>600</v>
      </c>
      <c r="U121" s="176">
        <v>0</v>
      </c>
      <c r="V12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600</v>
      </c>
      <c r="W12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1" s="66">
        <f>fNs_pD[[#This Row],[Proposed Forecast of Current Month]]</f>
        <v>600</v>
      </c>
      <c r="Y121" s="66">
        <f>(fNs_pD[[#This Row],[Final Forecast Qty]]*fNs_pD[[#This Row],[Rate]])</f>
        <v>41754</v>
      </c>
    </row>
    <row r="122" spans="1:25" s="20" customFormat="1" ht="15" customHeight="1" x14ac:dyDescent="0.2">
      <c r="A122" s="43" t="str">
        <f>CONCATENATE(fNs_pD[[#This Row],[Name of Product]],fNs_pD[[#This Row],[Pack]])</f>
        <v>CARMOZYME NEO200</v>
      </c>
      <c r="B122" s="182" t="str">
        <f>CONCATENATE(fNs_pD[[#This Row],[Depot]],fNs_pD[[#This Row],[Name of Product]],fNs_pD[[#This Row],[Pack]])</f>
        <v>GHYCARMOZYME NEO200</v>
      </c>
      <c r="C122" s="65" t="s">
        <v>60</v>
      </c>
      <c r="D122" s="232" t="s">
        <v>50</v>
      </c>
      <c r="E122" s="233"/>
      <c r="F122" s="232" t="s">
        <v>88</v>
      </c>
      <c r="G122" s="234">
        <v>200</v>
      </c>
      <c r="H122" s="235">
        <v>50</v>
      </c>
      <c r="I122" s="236"/>
      <c r="J122" s="236"/>
      <c r="K122" s="231"/>
      <c r="L122" s="223">
        <v>149.1</v>
      </c>
      <c r="M122" s="231"/>
      <c r="N122" s="231"/>
      <c r="O122" s="182">
        <f>fNs_pD[[#This Row],[Sale]]+fNs_pD[[#This Row],[Replacement]]+fNs_pD[[#This Row],[Brkg, Lkg, Exp]]</f>
        <v>149.1</v>
      </c>
      <c r="P122" s="223">
        <v>71</v>
      </c>
      <c r="Q122" s="237"/>
      <c r="R122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2" s="238">
        <v>1.5</v>
      </c>
      <c r="T122" s="189">
        <f>fNs_pD[[#This Row],[Factor (Months)]]*fNs_pD[[#This Row],[Total Issue]]-fNs_pD[[#This Row],[Closing Stock]]-fNs_pD[[#This Row],[Stock in Transit]]</f>
        <v>152.64999999999998</v>
      </c>
      <c r="U122" s="176">
        <v>210</v>
      </c>
      <c r="V12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210</v>
      </c>
      <c r="W122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0.37569603668522783</v>
      </c>
      <c r="X122" s="133">
        <f>fNs_pD[[#This Row],[Proposed Forecast of Current Month]]</f>
        <v>210</v>
      </c>
      <c r="Y122" s="133">
        <f>(fNs_pD[[#This Row],[Final Forecast Qty]]*fNs_pD[[#This Row],[Rate]])</f>
        <v>0</v>
      </c>
    </row>
    <row r="123" spans="1:25" s="20" customFormat="1" x14ac:dyDescent="0.2">
      <c r="A123" s="43" t="str">
        <f>CONCATENATE(fNs_pD[[#This Row],[Name of Product]],fNs_pD[[#This Row],[Pack]])</f>
        <v>CARMOZYME NXG200</v>
      </c>
      <c r="B123" s="182" t="str">
        <f>CONCATENATE(fNs_pD[[#This Row],[Depot]],fNs_pD[[#This Row],[Name of Product]],fNs_pD[[#This Row],[Pack]])</f>
        <v>GHYCARMOZYME NXG200</v>
      </c>
      <c r="C123" s="65" t="s">
        <v>60</v>
      </c>
      <c r="D123" s="160" t="s">
        <v>50</v>
      </c>
      <c r="E123" s="117"/>
      <c r="F123" s="158" t="s">
        <v>90</v>
      </c>
      <c r="G123" s="123">
        <v>200</v>
      </c>
      <c r="H123" s="119">
        <v>30</v>
      </c>
      <c r="I123" s="127"/>
      <c r="J123" s="127"/>
      <c r="K123" s="112"/>
      <c r="L123" s="223">
        <v>600</v>
      </c>
      <c r="M123" s="112"/>
      <c r="N123" s="112"/>
      <c r="O123" s="112">
        <f>fNs_pD[[#This Row],[Sale]]+fNs_pD[[#This Row],[Replacement]]+fNs_pD[[#This Row],[Brkg, Lkg, Exp]]</f>
        <v>600</v>
      </c>
      <c r="P123" s="223">
        <v>300</v>
      </c>
      <c r="Q123" s="112"/>
      <c r="R123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3" s="131">
        <v>1.5</v>
      </c>
      <c r="T123" s="189">
        <f>fNs_pD[[#This Row],[Factor (Months)]]*fNs_pD[[#This Row],[Total Issue]]-fNs_pD[[#This Row],[Closing Stock]]-fNs_pD[[#This Row],[Stock in Transit]]</f>
        <v>600</v>
      </c>
      <c r="U123" s="176">
        <v>1980</v>
      </c>
      <c r="V12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1980</v>
      </c>
      <c r="W123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2.2999999999999998</v>
      </c>
      <c r="X123" s="134">
        <f>fNs_pD[[#This Row],[Proposed Forecast of Current Month]]</f>
        <v>1980</v>
      </c>
      <c r="Y123" s="134">
        <f>(fNs_pD[[#This Row],[Final Forecast Qty]]*fNs_pD[[#This Row],[Rate]])</f>
        <v>0</v>
      </c>
    </row>
    <row r="124" spans="1:25" s="20" customFormat="1" x14ac:dyDescent="0.2">
      <c r="A124" s="43" t="str">
        <f>CONCATENATE(fNs_pD[[#This Row],[Name of Product]],fNs_pD[[#This Row],[Pack]])</f>
        <v>CATAREX EXPECTORANT100</v>
      </c>
      <c r="B124" s="182" t="str">
        <f>CONCATENATE(fNs_pD[[#This Row],[Depot]],fNs_pD[[#This Row],[Name of Product]],fNs_pD[[#This Row],[Pack]])</f>
        <v>GHYCATAREX EXPECTORANT100</v>
      </c>
      <c r="C124" s="65" t="s">
        <v>60</v>
      </c>
      <c r="D124" s="160" t="s">
        <v>50</v>
      </c>
      <c r="E124" s="116"/>
      <c r="F124" s="268" t="s">
        <v>83</v>
      </c>
      <c r="G124" s="122">
        <v>100</v>
      </c>
      <c r="H124" s="115"/>
      <c r="I124" s="126"/>
      <c r="J124" s="126"/>
      <c r="K124" s="111"/>
      <c r="L124" s="223">
        <v>0</v>
      </c>
      <c r="M124" s="111"/>
      <c r="N124" s="111"/>
      <c r="O124" s="111">
        <f>fNs_pD[[#This Row],[Sale]]+fNs_pD[[#This Row],[Replacement]]+fNs_pD[[#This Row],[Brkg, Lkg, Exp]]</f>
        <v>0</v>
      </c>
      <c r="P124" s="223">
        <v>0</v>
      </c>
      <c r="Q124" s="111"/>
      <c r="R124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4" s="67">
        <v>1.5</v>
      </c>
      <c r="T124" s="189">
        <f>fNs_pD[[#This Row],[Factor (Months)]]*fNs_pD[[#This Row],[Total Issue]]-fNs_pD[[#This Row],[Closing Stock]]-fNs_pD[[#This Row],[Stock in Transit]]</f>
        <v>0</v>
      </c>
      <c r="U124" s="176">
        <v>0</v>
      </c>
      <c r="V12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4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4" s="133">
        <f>fNs_pD[[#This Row],[Proposed Forecast of Current Month]]</f>
        <v>0</v>
      </c>
      <c r="Y124" s="133">
        <f>(fNs_pD[[#This Row],[Final Forecast Qty]]*fNs_pD[[#This Row],[Rate]])</f>
        <v>0</v>
      </c>
    </row>
    <row r="125" spans="1:25" s="20" customFormat="1" x14ac:dyDescent="0.2">
      <c r="A125" s="43" t="str">
        <f>CONCATENATE(fNs_pD[[#This Row],[Name of Product]],fNs_pD[[#This Row],[Pack]])</f>
        <v>CATAREX EXPECTORANT60</v>
      </c>
      <c r="B125" s="182" t="str">
        <f>CONCATENATE(fNs_pD[[#This Row],[Depot]],fNs_pD[[#This Row],[Name of Product]],fNs_pD[[#This Row],[Pack]])</f>
        <v>GHYCATAREX EXPECTORANT60</v>
      </c>
      <c r="C125" s="65" t="s">
        <v>60</v>
      </c>
      <c r="D125" s="160" t="s">
        <v>50</v>
      </c>
      <c r="E125" s="116"/>
      <c r="F125" s="172" t="s">
        <v>83</v>
      </c>
      <c r="G125" s="273">
        <v>60</v>
      </c>
      <c r="H125" s="115"/>
      <c r="I125" s="126"/>
      <c r="J125" s="126"/>
      <c r="K125" s="111"/>
      <c r="L125" s="223">
        <v>0</v>
      </c>
      <c r="M125" s="111"/>
      <c r="N125" s="111"/>
      <c r="O125" s="111">
        <f>fNs_pD[[#This Row],[Sale]]+fNs_pD[[#This Row],[Replacement]]+fNs_pD[[#This Row],[Brkg, Lkg, Exp]]</f>
        <v>0</v>
      </c>
      <c r="P125" s="223">
        <v>0</v>
      </c>
      <c r="Q125" s="111"/>
      <c r="R125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5" s="67">
        <v>1.5</v>
      </c>
      <c r="T125" s="189">
        <f>fNs_pD[[#This Row],[Factor (Months)]]*fNs_pD[[#This Row],[Total Issue]]-fNs_pD[[#This Row],[Closing Stock]]-fNs_pD[[#This Row],[Stock in Transit]]</f>
        <v>0</v>
      </c>
      <c r="U125" s="176">
        <v>0</v>
      </c>
      <c r="V12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5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5" s="133">
        <f>fNs_pD[[#This Row],[Proposed Forecast of Current Month]]</f>
        <v>0</v>
      </c>
      <c r="Y125" s="133">
        <f>(fNs_pD[[#This Row],[Final Forecast Qty]]*fNs_pD[[#This Row],[Rate]])</f>
        <v>0</v>
      </c>
    </row>
    <row r="126" spans="1:25" s="20" customFormat="1" ht="12.75" customHeight="1" x14ac:dyDescent="0.2">
      <c r="A126" s="43" t="str">
        <f>CONCATENATE(fNs_pD[[#This Row],[Name of Product]],fNs_pD[[#This Row],[Pack]])</f>
        <v>CATAREX LS100</v>
      </c>
      <c r="B126" s="182" t="str">
        <f>CONCATENATE(fNs_pD[[#This Row],[Depot]],fNs_pD[[#This Row],[Name of Product]],fNs_pD[[#This Row],[Pack]])</f>
        <v>GHYCATAREX LS100</v>
      </c>
      <c r="C126" s="65" t="s">
        <v>60</v>
      </c>
      <c r="D126" s="160" t="s">
        <v>50</v>
      </c>
      <c r="E126" s="28" t="s">
        <v>34</v>
      </c>
      <c r="F126" s="160" t="s">
        <v>76</v>
      </c>
      <c r="G126" s="29">
        <v>100</v>
      </c>
      <c r="H126" s="20">
        <v>96</v>
      </c>
      <c r="I126" s="30">
        <v>12.92</v>
      </c>
      <c r="J126" s="30">
        <v>0</v>
      </c>
      <c r="K126" s="110"/>
      <c r="L126" s="223">
        <v>300</v>
      </c>
      <c r="M126" s="65"/>
      <c r="N126" s="65"/>
      <c r="O126" s="65">
        <f>fNs_pD[[#This Row],[Sale]]+fNs_pD[[#This Row],[Replacement]]+fNs_pD[[#This Row],[Brkg, Lkg, Exp]]</f>
        <v>300</v>
      </c>
      <c r="P126" s="223">
        <v>374</v>
      </c>
      <c r="Q126" s="33"/>
      <c r="R12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6" s="67">
        <v>1.5</v>
      </c>
      <c r="T126" s="189">
        <f>fNs_pD[[#This Row],[Factor (Months)]]*fNs_pD[[#This Row],[Total Issue]]-fNs_pD[[#This Row],[Closing Stock]]-fNs_pD[[#This Row],[Stock in Transit]]</f>
        <v>76</v>
      </c>
      <c r="U126" s="176">
        <v>450</v>
      </c>
      <c r="V12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450</v>
      </c>
      <c r="W12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4.9210526315789478</v>
      </c>
      <c r="X126" s="66">
        <f>fNs_pD[[#This Row],[Proposed Forecast of Current Month]]</f>
        <v>450</v>
      </c>
      <c r="Y126" s="66">
        <f>(fNs_pD[[#This Row],[Final Forecast Qty]]*fNs_pD[[#This Row],[Rate]])</f>
        <v>5814</v>
      </c>
    </row>
    <row r="127" spans="1:25" s="160" customFormat="1" x14ac:dyDescent="0.2">
      <c r="A127" s="243" t="str">
        <f>CONCATENATE(fNs_pD[[#This Row],[Name of Product]],fNs_pD[[#This Row],[Pack]])</f>
        <v>CATAREX-AT100</v>
      </c>
      <c r="B127" s="182" t="str">
        <f>CONCATENATE(fNs_pD[[#This Row],[Depot]],fNs_pD[[#This Row],[Name of Product]],fNs_pD[[#This Row],[Pack]])</f>
        <v>GHYCATAREX-AT100</v>
      </c>
      <c r="C127" s="38" t="s">
        <v>60</v>
      </c>
      <c r="D127" s="232" t="s">
        <v>50</v>
      </c>
      <c r="E127" s="245"/>
      <c r="F127" s="242" t="s">
        <v>89</v>
      </c>
      <c r="G127" s="246">
        <v>100</v>
      </c>
      <c r="H127" s="242">
        <v>96</v>
      </c>
      <c r="I127" s="247"/>
      <c r="J127" s="247"/>
      <c r="K127" s="243"/>
      <c r="L127" s="223">
        <v>300</v>
      </c>
      <c r="M127" s="243"/>
      <c r="N127" s="243"/>
      <c r="O127" s="248">
        <f>fNs_pD[[#This Row],[Sale]]+fNs_pD[[#This Row],[Replacement]]+fNs_pD[[#This Row],[Brkg, Lkg, Exp]]</f>
        <v>300</v>
      </c>
      <c r="P127" s="223">
        <v>150</v>
      </c>
      <c r="Q127" s="249"/>
      <c r="R127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7" s="253">
        <v>1.5</v>
      </c>
      <c r="T127" s="189">
        <f>fNs_pD[[#This Row],[Factor (Months)]]*fNs_pD[[#This Row],[Total Issue]]-fNs_pD[[#This Row],[Closing Stock]]-fNs_pD[[#This Row],[Stock in Transit]]</f>
        <v>300</v>
      </c>
      <c r="U127" s="176">
        <v>350</v>
      </c>
      <c r="V12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350</v>
      </c>
      <c r="W127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0.16666666666666666</v>
      </c>
      <c r="X127" s="254">
        <f>fNs_pD[[#This Row],[Proposed Forecast of Current Month]]</f>
        <v>350</v>
      </c>
      <c r="Y127" s="252">
        <f>(fNs_pD[[#This Row],[Final Forecast Qty]]*fNs_pD[[#This Row],[Rate]])</f>
        <v>0</v>
      </c>
    </row>
    <row r="128" spans="1:25" s="20" customFormat="1" x14ac:dyDescent="0.2">
      <c r="A128" s="43" t="str">
        <f>CONCATENATE(fNs_pD[[#This Row],[Name of Product]],fNs_pD[[#This Row],[Pack]])</f>
        <v>CATAREX-T100</v>
      </c>
      <c r="B128" s="182" t="str">
        <f>CONCATENATE(fNs_pD[[#This Row],[Depot]],fNs_pD[[#This Row],[Name of Product]],fNs_pD[[#This Row],[Pack]])</f>
        <v>GHYCATAREX-T100</v>
      </c>
      <c r="C128" s="65" t="s">
        <v>60</v>
      </c>
      <c r="D128" s="160" t="s">
        <v>50</v>
      </c>
      <c r="E128" s="28" t="s">
        <v>34</v>
      </c>
      <c r="F128" s="160" t="s">
        <v>63</v>
      </c>
      <c r="G128" s="29">
        <v>100</v>
      </c>
      <c r="H128" s="20">
        <v>96</v>
      </c>
      <c r="I128" s="30">
        <v>35.29</v>
      </c>
      <c r="J128" s="30">
        <v>4.87</v>
      </c>
      <c r="K128" s="110"/>
      <c r="L128" s="223">
        <v>0</v>
      </c>
      <c r="M128" s="65"/>
      <c r="N128" s="65"/>
      <c r="O128" s="65">
        <f>fNs_pD[[#This Row],[Sale]]+fNs_pD[[#This Row],[Replacement]]+fNs_pD[[#This Row],[Brkg, Lkg, Exp]]</f>
        <v>0</v>
      </c>
      <c r="P128" s="223">
        <v>0</v>
      </c>
      <c r="Q128" s="33"/>
      <c r="R12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8" s="67">
        <v>1.5</v>
      </c>
      <c r="T128" s="189">
        <f>fNs_pD[[#This Row],[Factor (Months)]]*fNs_pD[[#This Row],[Total Issue]]-fNs_pD[[#This Row],[Closing Stock]]-fNs_pD[[#This Row],[Stock in Transit]]</f>
        <v>0</v>
      </c>
      <c r="U128" s="176">
        <v>0</v>
      </c>
      <c r="V12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8" s="66">
        <f>fNs_pD[[#This Row],[Proposed Forecast of Current Month]]</f>
        <v>0</v>
      </c>
      <c r="Y128" s="66">
        <f>(fNs_pD[[#This Row],[Final Forecast Qty]]*fNs_pD[[#This Row],[Rate]])</f>
        <v>0</v>
      </c>
    </row>
    <row r="129" spans="1:25" s="20" customFormat="1" x14ac:dyDescent="0.2">
      <c r="A129" s="43" t="str">
        <f>CONCATENATE(fNs_pD[[#This Row],[Name of Product]],fNs_pD[[#This Row],[Pack]])</f>
        <v>CITRO100</v>
      </c>
      <c r="B129" s="182" t="str">
        <f>CONCATENATE(fNs_pD[[#This Row],[Depot]],fNs_pD[[#This Row],[Name of Product]],fNs_pD[[#This Row],[Pack]])</f>
        <v>GHYCITRO100</v>
      </c>
      <c r="C129" s="65" t="s">
        <v>60</v>
      </c>
      <c r="D129" s="160" t="s">
        <v>50</v>
      </c>
      <c r="E129" s="28" t="s">
        <v>35</v>
      </c>
      <c r="F129" s="160" t="s">
        <v>6</v>
      </c>
      <c r="G129" s="29">
        <v>100</v>
      </c>
      <c r="H129" s="20">
        <v>96</v>
      </c>
      <c r="I129" s="30">
        <v>33.65</v>
      </c>
      <c r="J129" s="30">
        <v>0</v>
      </c>
      <c r="K129" s="110"/>
      <c r="L129" s="223">
        <v>1575</v>
      </c>
      <c r="M129" s="65"/>
      <c r="N129" s="65"/>
      <c r="O129" s="65">
        <f>fNs_pD[[#This Row],[Sale]]+fNs_pD[[#This Row],[Replacement]]+fNs_pD[[#This Row],[Brkg, Lkg, Exp]]</f>
        <v>1575</v>
      </c>
      <c r="P129" s="223">
        <v>750</v>
      </c>
      <c r="Q129" s="33"/>
      <c r="R12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9" s="67">
        <v>1.5</v>
      </c>
      <c r="T129" s="189">
        <f>fNs_pD[[#This Row],[Factor (Months)]]*fNs_pD[[#This Row],[Total Issue]]-fNs_pD[[#This Row],[Closing Stock]]-fNs_pD[[#This Row],[Stock in Transit]]</f>
        <v>1612.5</v>
      </c>
      <c r="U129" s="176">
        <v>1600</v>
      </c>
      <c r="V12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1612.5</v>
      </c>
      <c r="W12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7.8125E-3</v>
      </c>
      <c r="X129" s="66">
        <f>fNs_pD[[#This Row],[Proposed Forecast of Current Month]]</f>
        <v>1612.5</v>
      </c>
      <c r="Y129" s="66">
        <f>(fNs_pD[[#This Row],[Final Forecast Qty]]*fNs_pD[[#This Row],[Rate]])</f>
        <v>54260.625</v>
      </c>
    </row>
    <row r="130" spans="1:25" s="20" customFormat="1" x14ac:dyDescent="0.2">
      <c r="A130" s="43" t="str">
        <f>CONCATENATE(fNs_pD[[#This Row],[Name of Product]],fNs_pD[[#This Row],[Pack]])</f>
        <v>CITRO450</v>
      </c>
      <c r="B130" s="182" t="str">
        <f>CONCATENATE(fNs_pD[[#This Row],[Depot]],fNs_pD[[#This Row],[Name of Product]],fNs_pD[[#This Row],[Pack]])</f>
        <v>GHYCITRO450</v>
      </c>
      <c r="C130" s="65" t="s">
        <v>60</v>
      </c>
      <c r="D130" s="163" t="s">
        <v>50</v>
      </c>
      <c r="E130" s="51"/>
      <c r="F130" s="275" t="s">
        <v>6</v>
      </c>
      <c r="G130" s="40">
        <v>450</v>
      </c>
      <c r="H130" s="49">
        <v>20</v>
      </c>
      <c r="I130" s="55"/>
      <c r="J130" s="55"/>
      <c r="K130" s="110"/>
      <c r="L130" s="223">
        <v>0</v>
      </c>
      <c r="M130" s="47"/>
      <c r="N130" s="47"/>
      <c r="O130" s="65">
        <f>fNs_pD[[#This Row],[Sale]]+fNs_pD[[#This Row],[Replacement]]+fNs_pD[[#This Row],[Brkg, Lkg, Exp]]</f>
        <v>0</v>
      </c>
      <c r="P130" s="223">
        <v>0</v>
      </c>
      <c r="Q130" s="47"/>
      <c r="R13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0" s="67">
        <v>1.5</v>
      </c>
      <c r="T130" s="189">
        <f>fNs_pD[[#This Row],[Factor (Months)]]*fNs_pD[[#This Row],[Total Issue]]-fNs_pD[[#This Row],[Closing Stock]]-fNs_pD[[#This Row],[Stock in Transit]]</f>
        <v>0</v>
      </c>
      <c r="U130" s="176">
        <v>0</v>
      </c>
      <c r="V13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0" s="66">
        <f>fNs_pD[[#This Row],[Proposed Forecast of Current Month]]</f>
        <v>0</v>
      </c>
      <c r="Y130" s="57">
        <f>(fNs_pD[[#This Row],[Final Forecast Qty]]*fNs_pD[[#This Row],[Rate]])</f>
        <v>0</v>
      </c>
    </row>
    <row r="131" spans="1:25" s="20" customFormat="1" ht="12.75" customHeight="1" x14ac:dyDescent="0.2">
      <c r="A131" s="43" t="str">
        <f>CONCATENATE(fNs_pD[[#This Row],[Name of Product]],fNs_pD[[#This Row],[Pack]])</f>
        <v>DECOLIC DROPS10</v>
      </c>
      <c r="B131" s="182" t="str">
        <f>CONCATENATE(fNs_pD[[#This Row],[Depot]],fNs_pD[[#This Row],[Name of Product]],fNs_pD[[#This Row],[Pack]])</f>
        <v>GHYDECOLIC DROPS10</v>
      </c>
      <c r="C131" s="65" t="s">
        <v>60</v>
      </c>
      <c r="D131" s="163" t="s">
        <v>50</v>
      </c>
      <c r="E131" s="63"/>
      <c r="F131" s="20" t="s">
        <v>79</v>
      </c>
      <c r="G131" s="10">
        <v>10</v>
      </c>
      <c r="H131" s="14">
        <v>100</v>
      </c>
      <c r="I131" s="208"/>
      <c r="J131" s="208"/>
      <c r="K131" s="65"/>
      <c r="L131" s="223">
        <v>0</v>
      </c>
      <c r="M131" s="22"/>
      <c r="N131" s="22"/>
      <c r="O131" s="65">
        <f>fNs_pD[[#This Row],[Sale]]+fNs_pD[[#This Row],[Replacement]]+fNs_pD[[#This Row],[Brkg, Lkg, Exp]]</f>
        <v>0</v>
      </c>
      <c r="P131" s="223">
        <v>0</v>
      </c>
      <c r="Q131" s="22"/>
      <c r="R131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1" s="67">
        <v>1.5</v>
      </c>
      <c r="T131" s="189">
        <f>fNs_pD[[#This Row],[Factor (Months)]]*fNs_pD[[#This Row],[Total Issue]]-fNs_pD[[#This Row],[Closing Stock]]-fNs_pD[[#This Row],[Stock in Transit]]</f>
        <v>0</v>
      </c>
      <c r="U131" s="176">
        <v>0</v>
      </c>
      <c r="V13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1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1" s="66">
        <f>fNs_pD[[#This Row],[Proposed Forecast of Current Month]]</f>
        <v>0</v>
      </c>
      <c r="Y131" s="209">
        <f>(fNs_pD[[#This Row],[Final Forecast Qty]]*fNs_pD[[#This Row],[Rate]])</f>
        <v>0</v>
      </c>
    </row>
    <row r="132" spans="1:25" s="20" customFormat="1" ht="12.75" customHeight="1" x14ac:dyDescent="0.2">
      <c r="A132" s="43" t="str">
        <f>CONCATENATE(fNs_pD[[#This Row],[Name of Product]],fNs_pD[[#This Row],[Pack]])</f>
        <v>GROW-LY200</v>
      </c>
      <c r="B132" s="182" t="str">
        <f>CONCATENATE(fNs_pD[[#This Row],[Depot]],fNs_pD[[#This Row],[Name of Product]],fNs_pD[[#This Row],[Pack]])</f>
        <v>GHYGROW-LY200</v>
      </c>
      <c r="C132" s="65" t="s">
        <v>60</v>
      </c>
      <c r="D132" s="160" t="s">
        <v>50</v>
      </c>
      <c r="E132" s="28" t="s">
        <v>34</v>
      </c>
      <c r="F132" s="160" t="s">
        <v>55</v>
      </c>
      <c r="G132" s="29">
        <v>200</v>
      </c>
      <c r="H132" s="20">
        <v>50</v>
      </c>
      <c r="I132" s="30">
        <v>26.85</v>
      </c>
      <c r="J132" s="30">
        <v>0</v>
      </c>
      <c r="K132" s="110"/>
      <c r="L132" s="223">
        <v>1000</v>
      </c>
      <c r="M132" s="65"/>
      <c r="N132" s="65"/>
      <c r="O132" s="65">
        <f>fNs_pD[[#This Row],[Sale]]+fNs_pD[[#This Row],[Replacement]]+fNs_pD[[#This Row],[Brkg, Lkg, Exp]]</f>
        <v>1000</v>
      </c>
      <c r="P132" s="223">
        <v>509</v>
      </c>
      <c r="Q132" s="33"/>
      <c r="R13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2" s="67">
        <v>1.5</v>
      </c>
      <c r="T132" s="189">
        <f>fNs_pD[[#This Row],[Factor (Months)]]*fNs_pD[[#This Row],[Total Issue]]-fNs_pD[[#This Row],[Closing Stock]]-fNs_pD[[#This Row],[Stock in Transit]]</f>
        <v>991</v>
      </c>
      <c r="U132" s="176">
        <v>2000</v>
      </c>
      <c r="V13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2000</v>
      </c>
      <c r="W13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1.0181634712411705</v>
      </c>
      <c r="X132" s="66">
        <f>fNs_pD[[#This Row],[Proposed Forecast of Current Month]]</f>
        <v>2000</v>
      </c>
      <c r="Y132" s="66">
        <f>(fNs_pD[[#This Row],[Final Forecast Qty]]*fNs_pD[[#This Row],[Rate]])</f>
        <v>53700</v>
      </c>
    </row>
    <row r="133" spans="1:25" s="20" customFormat="1" ht="12.75" customHeight="1" x14ac:dyDescent="0.2">
      <c r="A133" s="43" t="str">
        <f>CONCATENATE(fNs_pD[[#This Row],[Name of Product]],fNs_pD[[#This Row],[Pack]])</f>
        <v>GROW-LY SF200</v>
      </c>
      <c r="B133" s="182" t="str">
        <f>CONCATENATE(fNs_pD[[#This Row],[Depot]],fNs_pD[[#This Row],[Name of Product]],fNs_pD[[#This Row],[Pack]])</f>
        <v>GHYGROW-LY SF200</v>
      </c>
      <c r="C133" s="38" t="s">
        <v>60</v>
      </c>
      <c r="D133" s="160" t="s">
        <v>50</v>
      </c>
      <c r="E133" s="212"/>
      <c r="F133" s="196" t="s">
        <v>87</v>
      </c>
      <c r="G133" s="213">
        <v>200</v>
      </c>
      <c r="H133" s="158">
        <v>50</v>
      </c>
      <c r="I133" s="214"/>
      <c r="J133" s="214"/>
      <c r="K133" s="175"/>
      <c r="L133" s="223">
        <v>0</v>
      </c>
      <c r="M133" s="175"/>
      <c r="N133" s="175"/>
      <c r="O133" s="38">
        <f>fNs_pD[[#This Row],[Sale]]+fNs_pD[[#This Row],[Replacement]]+fNs_pD[[#This Row],[Brkg, Lkg, Exp]]</f>
        <v>0</v>
      </c>
      <c r="P133" s="223">
        <v>0</v>
      </c>
      <c r="Q133" s="175"/>
      <c r="R133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3" s="177">
        <v>1.5</v>
      </c>
      <c r="T133" s="189">
        <f>fNs_pD[[#This Row],[Factor (Months)]]*fNs_pD[[#This Row],[Total Issue]]-fNs_pD[[#This Row],[Closing Stock]]-fNs_pD[[#This Row],[Stock in Transit]]</f>
        <v>0</v>
      </c>
      <c r="U133" s="176">
        <v>0</v>
      </c>
      <c r="V13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3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3" s="216">
        <f>fNs_pD[[#This Row],[Proposed Forecast of Current Month]]</f>
        <v>0</v>
      </c>
      <c r="Y133" s="216">
        <f>(fNs_pD[[#This Row],[Final Forecast Qty]]*fNs_pD[[#This Row],[Rate]])</f>
        <v>0</v>
      </c>
    </row>
    <row r="134" spans="1:25" s="20" customFormat="1" ht="12.75" customHeight="1" x14ac:dyDescent="0.2">
      <c r="A134" s="43" t="str">
        <f>CONCATENATE(fNs_pD[[#This Row],[Name of Product]],fNs_pD[[#This Row],[Pack]])</f>
        <v>HELMOPAR10</v>
      </c>
      <c r="B134" s="182" t="str">
        <f>CONCATENATE(fNs_pD[[#This Row],[Depot]],fNs_pD[[#This Row],[Name of Product]],fNs_pD[[#This Row],[Pack]])</f>
        <v>GHYHELMOPAR10</v>
      </c>
      <c r="C134" s="65" t="s">
        <v>60</v>
      </c>
      <c r="D134" s="160" t="s">
        <v>50</v>
      </c>
      <c r="E134" s="28" t="s">
        <v>34</v>
      </c>
      <c r="F134" s="158" t="s">
        <v>74</v>
      </c>
      <c r="G134" s="29">
        <v>10</v>
      </c>
      <c r="H134" s="20">
        <v>480</v>
      </c>
      <c r="I134" s="30">
        <v>23.7</v>
      </c>
      <c r="J134" s="30">
        <v>3.27</v>
      </c>
      <c r="K134" s="110"/>
      <c r="L134" s="223">
        <v>0</v>
      </c>
      <c r="M134" s="65"/>
      <c r="N134" s="65"/>
      <c r="O134" s="65">
        <f>fNs_pD[[#This Row],[Sale]]+fNs_pD[[#This Row],[Replacement]]+fNs_pD[[#This Row],[Brkg, Lkg, Exp]]</f>
        <v>0</v>
      </c>
      <c r="P134" s="223">
        <v>0</v>
      </c>
      <c r="Q134" s="33"/>
      <c r="R13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4" s="67">
        <v>1.5</v>
      </c>
      <c r="T134" s="189">
        <f>fNs_pD[[#This Row],[Factor (Months)]]*fNs_pD[[#This Row],[Total Issue]]-fNs_pD[[#This Row],[Closing Stock]]-fNs_pD[[#This Row],[Stock in Transit]]</f>
        <v>0</v>
      </c>
      <c r="U134" s="176">
        <v>0</v>
      </c>
      <c r="V13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4" s="66">
        <f>fNs_pD[[#This Row],[Proposed Forecast of Current Month]]</f>
        <v>0</v>
      </c>
      <c r="Y134" s="66">
        <f>(fNs_pD[[#This Row],[Final Forecast Qty]]*fNs_pD[[#This Row],[Rate]])</f>
        <v>0</v>
      </c>
    </row>
    <row r="135" spans="1:25" s="20" customFormat="1" ht="12.75" customHeight="1" x14ac:dyDescent="0.2">
      <c r="A135" s="43" t="str">
        <f>CONCATENATE(fNs_pD[[#This Row],[Name of Product]],fNs_pD[[#This Row],[Pack]])</f>
        <v>HEPALINE100</v>
      </c>
      <c r="B135" s="182" t="str">
        <f>CONCATENATE(fNs_pD[[#This Row],[Depot]],fNs_pD[[#This Row],[Name of Product]],fNs_pD[[#This Row],[Pack]])</f>
        <v>GHYHEPALINE100</v>
      </c>
      <c r="C135" s="65" t="s">
        <v>60</v>
      </c>
      <c r="D135" s="160" t="s">
        <v>50</v>
      </c>
      <c r="E135" s="28"/>
      <c r="F135" s="160" t="s">
        <v>7</v>
      </c>
      <c r="G135" s="29">
        <v>100</v>
      </c>
      <c r="H135" s="20">
        <v>96</v>
      </c>
      <c r="I135" s="30">
        <v>47.68</v>
      </c>
      <c r="J135" s="30">
        <v>0</v>
      </c>
      <c r="K135" s="110"/>
      <c r="L135" s="223">
        <v>0</v>
      </c>
      <c r="M135" s="65"/>
      <c r="N135" s="65"/>
      <c r="O135" s="65">
        <f>fNs_pD[[#This Row],[Sale]]+fNs_pD[[#This Row],[Replacement]]+fNs_pD[[#This Row],[Brkg, Lkg, Exp]]</f>
        <v>0</v>
      </c>
      <c r="P135" s="223">
        <v>0</v>
      </c>
      <c r="Q135" s="33"/>
      <c r="R13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5" s="67">
        <v>1.5</v>
      </c>
      <c r="T135" s="189">
        <f>fNs_pD[[#This Row],[Factor (Months)]]*fNs_pD[[#This Row],[Total Issue]]-fNs_pD[[#This Row],[Closing Stock]]-fNs_pD[[#This Row],[Stock in Transit]]</f>
        <v>0</v>
      </c>
      <c r="U135" s="176">
        <v>0</v>
      </c>
      <c r="V13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5" s="66">
        <f>fNs_pD[[#This Row],[Proposed Forecast of Current Month]]</f>
        <v>0</v>
      </c>
      <c r="Y135" s="66">
        <f>(fNs_pD[[#This Row],[Final Forecast Qty]]*fNs_pD[[#This Row],[Rate]])</f>
        <v>0</v>
      </c>
    </row>
    <row r="136" spans="1:25" s="20" customFormat="1" ht="12.75" customHeight="1" x14ac:dyDescent="0.2">
      <c r="A136" s="43" t="str">
        <f>CONCATENATE(fNs_pD[[#This Row],[Name of Product]],fNs_pD[[#This Row],[Pack]])</f>
        <v>HEPALINE200</v>
      </c>
      <c r="B136" s="182" t="str">
        <f>CONCATENATE(fNs_pD[[#This Row],[Depot]],fNs_pD[[#This Row],[Name of Product]],fNs_pD[[#This Row],[Pack]])</f>
        <v>GHYHEPALINE200</v>
      </c>
      <c r="C136" s="65" t="s">
        <v>60</v>
      </c>
      <c r="D136" s="158" t="s">
        <v>50</v>
      </c>
      <c r="E136" s="46"/>
      <c r="F136" s="196" t="s">
        <v>7</v>
      </c>
      <c r="G136" s="69">
        <v>200</v>
      </c>
      <c r="H136" s="37">
        <v>30</v>
      </c>
      <c r="I136" s="61"/>
      <c r="J136" s="61"/>
      <c r="K136" s="110"/>
      <c r="L136" s="223">
        <v>0</v>
      </c>
      <c r="M136" s="60"/>
      <c r="N136" s="60"/>
      <c r="O136" s="65">
        <f>fNs_pD[[#This Row],[Sale]]+fNs_pD[[#This Row],[Replacement]]+fNs_pD[[#This Row],[Brkg, Lkg, Exp]]</f>
        <v>0</v>
      </c>
      <c r="P136" s="223">
        <v>0</v>
      </c>
      <c r="Q136" s="60"/>
      <c r="R13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6" s="67">
        <v>1.5</v>
      </c>
      <c r="T136" s="189">
        <f>fNs_pD[[#This Row],[Factor (Months)]]*fNs_pD[[#This Row],[Total Issue]]-fNs_pD[[#This Row],[Closing Stock]]-fNs_pD[[#This Row],[Stock in Transit]]</f>
        <v>0</v>
      </c>
      <c r="U136" s="176">
        <v>0</v>
      </c>
      <c r="V13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6" s="66">
        <f>fNs_pD[[#This Row],[Proposed Forecast of Current Month]]</f>
        <v>0</v>
      </c>
      <c r="Y136" s="62">
        <f>(fNs_pD[[#This Row],[Final Forecast Qty]]*fNs_pD[[#This Row],[Rate]])</f>
        <v>0</v>
      </c>
    </row>
    <row r="137" spans="1:25" s="20" customFormat="1" ht="12.75" customHeight="1" x14ac:dyDescent="0.2">
      <c r="A137" s="43" t="str">
        <f>CONCATENATE(fNs_pD[[#This Row],[Name of Product]],fNs_pD[[#This Row],[Pack]])</f>
        <v>LOK-AR60</v>
      </c>
      <c r="B137" s="182" t="str">
        <f>CONCATENATE(fNs_pD[[#This Row],[Depot]],fNs_pD[[#This Row],[Name of Product]],fNs_pD[[#This Row],[Pack]])</f>
        <v>GHYLOK-AR60</v>
      </c>
      <c r="C137" s="65" t="s">
        <v>60</v>
      </c>
      <c r="D137" s="161" t="s">
        <v>50</v>
      </c>
      <c r="E137" s="117"/>
      <c r="F137" s="164" t="s">
        <v>78</v>
      </c>
      <c r="G137" s="125">
        <v>60</v>
      </c>
      <c r="H137" s="119"/>
      <c r="I137" s="127"/>
      <c r="J137" s="127"/>
      <c r="K137" s="111"/>
      <c r="L137" s="223">
        <v>200</v>
      </c>
      <c r="M137" s="112"/>
      <c r="N137" s="112"/>
      <c r="O137" s="111">
        <f>fNs_pD[[#This Row],[Sale]]+fNs_pD[[#This Row],[Replacement]]+fNs_pD[[#This Row],[Brkg, Lkg, Exp]]</f>
        <v>200</v>
      </c>
      <c r="P137" s="223">
        <v>100</v>
      </c>
      <c r="Q137" s="112"/>
      <c r="R137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7" s="67">
        <v>1.5</v>
      </c>
      <c r="T137" s="189">
        <f>fNs_pD[[#This Row],[Factor (Months)]]*fNs_pD[[#This Row],[Total Issue]]-fNs_pD[[#This Row],[Closing Stock]]-fNs_pD[[#This Row],[Stock in Transit]]</f>
        <v>200</v>
      </c>
      <c r="U137" s="176">
        <v>189</v>
      </c>
      <c r="V13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200</v>
      </c>
      <c r="W137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5.8201058201058198E-2</v>
      </c>
      <c r="X137" s="66">
        <f>fNs_pD[[#This Row],[Proposed Forecast of Current Month]]</f>
        <v>200</v>
      </c>
      <c r="Y137" s="134">
        <f>(fNs_pD[[#This Row],[Final Forecast Qty]]*fNs_pD[[#This Row],[Rate]])</f>
        <v>0</v>
      </c>
    </row>
    <row r="138" spans="1:25" s="20" customFormat="1" x14ac:dyDescent="0.2">
      <c r="A138" s="43" t="str">
        <f>CONCATENATE(fNs_pD[[#This Row],[Name of Product]],fNs_pD[[#This Row],[Pack]])</f>
        <v>MANDL'S PAINT25</v>
      </c>
      <c r="B138" s="182" t="str">
        <f>CONCATENATE(fNs_pD[[#This Row],[Depot]],fNs_pD[[#This Row],[Name of Product]],fNs_pD[[#This Row],[Pack]])</f>
        <v>GHYMANDL'S PAINT25</v>
      </c>
      <c r="C138" s="65" t="s">
        <v>60</v>
      </c>
      <c r="D138" s="161" t="s">
        <v>50</v>
      </c>
      <c r="E138" s="101"/>
      <c r="F138" s="168" t="s">
        <v>8</v>
      </c>
      <c r="G138" s="96">
        <v>25</v>
      </c>
      <c r="H138" s="95">
        <v>180</v>
      </c>
      <c r="I138" s="92"/>
      <c r="J138" s="92"/>
      <c r="K138" s="110"/>
      <c r="L138" s="223">
        <v>0</v>
      </c>
      <c r="M138" s="89"/>
      <c r="N138" s="89"/>
      <c r="O138" s="65">
        <f>fNs_pD[[#This Row],[Sale]]+fNs_pD[[#This Row],[Replacement]]+fNs_pD[[#This Row],[Brkg, Lkg, Exp]]</f>
        <v>0</v>
      </c>
      <c r="P138" s="223">
        <v>0</v>
      </c>
      <c r="Q138" s="89"/>
      <c r="R13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8" s="67">
        <v>1.5</v>
      </c>
      <c r="T138" s="189">
        <f>fNs_pD[[#This Row],[Factor (Months)]]*fNs_pD[[#This Row],[Total Issue]]-fNs_pD[[#This Row],[Closing Stock]]-fNs_pD[[#This Row],[Stock in Transit]]</f>
        <v>0</v>
      </c>
      <c r="U138" s="176">
        <v>0</v>
      </c>
      <c r="V13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8" s="66">
        <f>fNs_pD[[#This Row],[Proposed Forecast of Current Month]]</f>
        <v>0</v>
      </c>
      <c r="Y138" s="94">
        <f>(fNs_pD[[#This Row],[Final Forecast Qty]]*fNs_pD[[#This Row],[Rate]])</f>
        <v>0</v>
      </c>
    </row>
    <row r="139" spans="1:25" s="20" customFormat="1" x14ac:dyDescent="0.2">
      <c r="A139" s="43" t="str">
        <f>CONCATENATE(fNs_pD[[#This Row],[Name of Product]],fNs_pD[[#This Row],[Pack]])</f>
        <v>MAVESAR OT 100</v>
      </c>
      <c r="B139" s="182" t="str">
        <f>CONCATENATE(fNs_pD[[#This Row],[Depot]],fNs_pD[[#This Row],[Name of Product]],fNs_pD[[#This Row],[Pack]])</f>
        <v>GHYMAVESAR OT 100</v>
      </c>
      <c r="C139" s="65" t="s">
        <v>60</v>
      </c>
      <c r="D139" s="160" t="s">
        <v>50</v>
      </c>
      <c r="E139" s="28" t="s">
        <v>34</v>
      </c>
      <c r="F139" s="102" t="s">
        <v>75</v>
      </c>
      <c r="G139" s="29">
        <v>100</v>
      </c>
      <c r="H139" s="20">
        <v>100</v>
      </c>
      <c r="I139" s="30">
        <v>26.14</v>
      </c>
      <c r="J139" s="30">
        <v>0</v>
      </c>
      <c r="K139" s="110"/>
      <c r="L139" s="223">
        <v>0</v>
      </c>
      <c r="M139" s="65"/>
      <c r="N139" s="65"/>
      <c r="O139" s="65">
        <f>fNs_pD[[#This Row],[Sale]]+fNs_pD[[#This Row],[Replacement]]+fNs_pD[[#This Row],[Brkg, Lkg, Exp]]</f>
        <v>0</v>
      </c>
      <c r="P139" s="223">
        <v>0</v>
      </c>
      <c r="Q139" s="33"/>
      <c r="R13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9" s="67">
        <v>1.5</v>
      </c>
      <c r="T139" s="189">
        <f>fNs_pD[[#This Row],[Factor (Months)]]*fNs_pD[[#This Row],[Total Issue]]-fNs_pD[[#This Row],[Closing Stock]]-fNs_pD[[#This Row],[Stock in Transit]]</f>
        <v>0</v>
      </c>
      <c r="U139" s="176">
        <v>0</v>
      </c>
      <c r="V13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9" s="66">
        <f>fNs_pD[[#This Row],[Proposed Forecast of Current Month]]</f>
        <v>0</v>
      </c>
      <c r="Y139" s="66">
        <f>(fNs_pD[[#This Row],[Final Forecast Qty]]*fNs_pD[[#This Row],[Rate]])</f>
        <v>0</v>
      </c>
    </row>
    <row r="140" spans="1:25" s="20" customFormat="1" x14ac:dyDescent="0.2">
      <c r="A140" s="43" t="str">
        <f>CONCATENATE(fNs_pD[[#This Row],[Name of Product]],fNs_pD[[#This Row],[Pack]])</f>
        <v>MENDINE-PV50</v>
      </c>
      <c r="B140" s="182" t="str">
        <f>CONCATENATE(fNs_pD[[#This Row],[Depot]],fNs_pD[[#This Row],[Name of Product]],fNs_pD[[#This Row],[Pack]])</f>
        <v>GHYMENDINE-PV50</v>
      </c>
      <c r="C140" s="65" t="s">
        <v>60</v>
      </c>
      <c r="D140" s="160" t="s">
        <v>50</v>
      </c>
      <c r="E140" s="28"/>
      <c r="F140" s="196" t="s">
        <v>9</v>
      </c>
      <c r="G140" s="29">
        <v>50</v>
      </c>
      <c r="H140" s="20">
        <v>96</v>
      </c>
      <c r="I140" s="30">
        <v>38.72</v>
      </c>
      <c r="J140" s="30">
        <v>0</v>
      </c>
      <c r="K140" s="110"/>
      <c r="L140" s="223">
        <v>0</v>
      </c>
      <c r="M140" s="65"/>
      <c r="N140" s="65"/>
      <c r="O140" s="65">
        <f>fNs_pD[[#This Row],[Sale]]+fNs_pD[[#This Row],[Replacement]]+fNs_pD[[#This Row],[Brkg, Lkg, Exp]]</f>
        <v>0</v>
      </c>
      <c r="P140" s="223">
        <v>0</v>
      </c>
      <c r="Q140" s="33"/>
      <c r="R14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0" s="67">
        <v>1.5</v>
      </c>
      <c r="T140" s="189">
        <f>fNs_pD[[#This Row],[Factor (Months)]]*fNs_pD[[#This Row],[Total Issue]]-fNs_pD[[#This Row],[Closing Stock]]-fNs_pD[[#This Row],[Stock in Transit]]</f>
        <v>0</v>
      </c>
      <c r="U140" s="176">
        <v>0</v>
      </c>
      <c r="V14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0" s="66">
        <f>fNs_pD[[#This Row],[Proposed Forecast of Current Month]]</f>
        <v>0</v>
      </c>
      <c r="Y140" s="66">
        <f>(fNs_pD[[#This Row],[Final Forecast Qty]]*fNs_pD[[#This Row],[Rate]])</f>
        <v>0</v>
      </c>
    </row>
    <row r="141" spans="1:25" s="20" customFormat="1" x14ac:dyDescent="0.2">
      <c r="A141" s="43" t="str">
        <f>CONCATENATE(fNs_pD[[#This Row],[Name of Product]],fNs_pD[[#This Row],[Pack]])</f>
        <v>MENDINE-PV100</v>
      </c>
      <c r="B141" s="182" t="str">
        <f>CONCATENATE(fNs_pD[[#This Row],[Depot]],fNs_pD[[#This Row],[Name of Product]],fNs_pD[[#This Row],[Pack]])</f>
        <v>GHYMENDINE-PV100</v>
      </c>
      <c r="C141" s="65" t="s">
        <v>60</v>
      </c>
      <c r="D141" s="160" t="s">
        <v>50</v>
      </c>
      <c r="E141" s="28"/>
      <c r="F141" s="160" t="s">
        <v>9</v>
      </c>
      <c r="G141" s="29">
        <v>100</v>
      </c>
      <c r="H141" s="20">
        <v>96</v>
      </c>
      <c r="I141" s="30">
        <v>14.84</v>
      </c>
      <c r="J141" s="30">
        <v>1.35</v>
      </c>
      <c r="K141" s="110"/>
      <c r="L141" s="223">
        <v>0</v>
      </c>
      <c r="M141" s="65"/>
      <c r="N141" s="65"/>
      <c r="O141" s="65">
        <f>fNs_pD[[#This Row],[Sale]]+fNs_pD[[#This Row],[Replacement]]+fNs_pD[[#This Row],[Brkg, Lkg, Exp]]</f>
        <v>0</v>
      </c>
      <c r="P141" s="223">
        <v>0</v>
      </c>
      <c r="Q141" s="33"/>
      <c r="R14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1" s="67">
        <v>1.5</v>
      </c>
      <c r="T141" s="189">
        <f>fNs_pD[[#This Row],[Factor (Months)]]*fNs_pD[[#This Row],[Total Issue]]-fNs_pD[[#This Row],[Closing Stock]]-fNs_pD[[#This Row],[Stock in Transit]]</f>
        <v>0</v>
      </c>
      <c r="U141" s="176">
        <v>0</v>
      </c>
      <c r="V14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1" s="66">
        <f>fNs_pD[[#This Row],[Proposed Forecast of Current Month]]</f>
        <v>0</v>
      </c>
      <c r="Y141" s="66">
        <f>(fNs_pD[[#This Row],[Final Forecast Qty]]*fNs_pD[[#This Row],[Rate]])</f>
        <v>0</v>
      </c>
    </row>
    <row r="142" spans="1:25" s="20" customFormat="1" x14ac:dyDescent="0.2">
      <c r="A142" s="43" t="str">
        <f>CONCATENATE(fNs_pD[[#This Row],[Name of Product]],fNs_pD[[#This Row],[Pack]])</f>
        <v>MENDOLIVER100</v>
      </c>
      <c r="B142" s="182" t="str">
        <f>CONCATENATE(fNs_pD[[#This Row],[Depot]],fNs_pD[[#This Row],[Name of Product]],fNs_pD[[#This Row],[Pack]])</f>
        <v>GHYMENDOLIVER100</v>
      </c>
      <c r="C142" s="65" t="s">
        <v>60</v>
      </c>
      <c r="D142" s="161" t="s">
        <v>50</v>
      </c>
      <c r="E142" s="46"/>
      <c r="F142" s="269" t="s">
        <v>10</v>
      </c>
      <c r="G142" s="10">
        <v>100</v>
      </c>
      <c r="H142" s="10">
        <v>96</v>
      </c>
      <c r="I142" s="61"/>
      <c r="J142" s="61"/>
      <c r="K142" s="110"/>
      <c r="L142" s="223">
        <v>0</v>
      </c>
      <c r="M142" s="60"/>
      <c r="N142" s="60"/>
      <c r="O142" s="65">
        <f>fNs_pD[[#This Row],[Sale]]+fNs_pD[[#This Row],[Replacement]]+fNs_pD[[#This Row],[Brkg, Lkg, Exp]]</f>
        <v>0</v>
      </c>
      <c r="P142" s="223">
        <v>0</v>
      </c>
      <c r="Q142" s="60"/>
      <c r="R1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2" s="67">
        <v>1.5</v>
      </c>
      <c r="T142" s="189">
        <f>fNs_pD[[#This Row],[Factor (Months)]]*fNs_pD[[#This Row],[Total Issue]]-fNs_pD[[#This Row],[Closing Stock]]-fNs_pD[[#This Row],[Stock in Transit]]</f>
        <v>0</v>
      </c>
      <c r="U142" s="176">
        <v>0</v>
      </c>
      <c r="V14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2" s="66">
        <f>fNs_pD[[#This Row],[Proposed Forecast of Current Month]]</f>
        <v>0</v>
      </c>
      <c r="Y142" s="62">
        <f>(fNs_pD[[#This Row],[Final Forecast Qty]]*fNs_pD[[#This Row],[Rate]])</f>
        <v>0</v>
      </c>
    </row>
    <row r="143" spans="1:25" s="20" customFormat="1" x14ac:dyDescent="0.2">
      <c r="A143" s="43" t="str">
        <f>CONCATENATE(fNs_pD[[#This Row],[Name of Product]],fNs_pD[[#This Row],[Pack]])</f>
        <v>MENDOLIVER200</v>
      </c>
      <c r="B143" s="182" t="str">
        <f>CONCATENATE(fNs_pD[[#This Row],[Depot]],fNs_pD[[#This Row],[Name of Product]],fNs_pD[[#This Row],[Pack]])</f>
        <v>GHYMENDOLIVER200</v>
      </c>
      <c r="C143" s="65" t="s">
        <v>60</v>
      </c>
      <c r="D143" s="160" t="s">
        <v>50</v>
      </c>
      <c r="E143" s="28"/>
      <c r="F143" s="196" t="s">
        <v>10</v>
      </c>
      <c r="G143" s="87">
        <v>200</v>
      </c>
      <c r="H143" s="20">
        <v>30</v>
      </c>
      <c r="I143" s="30">
        <v>33.380000000000003</v>
      </c>
      <c r="J143" s="30">
        <v>0</v>
      </c>
      <c r="K143" s="110"/>
      <c r="L143" s="223">
        <v>0</v>
      </c>
      <c r="M143" s="65"/>
      <c r="N143" s="65"/>
      <c r="O143" s="65">
        <f>fNs_pD[[#This Row],[Sale]]+fNs_pD[[#This Row],[Replacement]]+fNs_pD[[#This Row],[Brkg, Lkg, Exp]]</f>
        <v>0</v>
      </c>
      <c r="P143" s="223">
        <v>0</v>
      </c>
      <c r="Q143" s="33"/>
      <c r="R14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3" s="67">
        <v>1.5</v>
      </c>
      <c r="T143" s="189">
        <f>fNs_pD[[#This Row],[Factor (Months)]]*fNs_pD[[#This Row],[Total Issue]]-fNs_pD[[#This Row],[Closing Stock]]-fNs_pD[[#This Row],[Stock in Transit]]</f>
        <v>0</v>
      </c>
      <c r="U143" s="176">
        <v>0</v>
      </c>
      <c r="V14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3" s="66">
        <f>fNs_pD[[#This Row],[Proposed Forecast of Current Month]]</f>
        <v>0</v>
      </c>
      <c r="Y143" s="66">
        <f>(fNs_pD[[#This Row],[Final Forecast Qty]]*fNs_pD[[#This Row],[Rate]])</f>
        <v>0</v>
      </c>
    </row>
    <row r="144" spans="1:25" s="20" customFormat="1" x14ac:dyDescent="0.2">
      <c r="A144" s="43" t="str">
        <f>CONCATENATE(fNs_pD[[#This Row],[Name of Product]],fNs_pD[[#This Row],[Pack]])</f>
        <v>MENDOLIVER450</v>
      </c>
      <c r="B144" s="182" t="str">
        <f>CONCATENATE(fNs_pD[[#This Row],[Depot]],fNs_pD[[#This Row],[Name of Product]],fNs_pD[[#This Row],[Pack]])</f>
        <v>GHYMENDOLIVER450</v>
      </c>
      <c r="C144" s="65" t="s">
        <v>60</v>
      </c>
      <c r="D144" s="160" t="s">
        <v>50</v>
      </c>
      <c r="E144" s="28"/>
      <c r="F144" s="196" t="s">
        <v>10</v>
      </c>
      <c r="G144" s="87">
        <v>450</v>
      </c>
      <c r="H144" s="20">
        <v>20</v>
      </c>
      <c r="I144" s="30">
        <v>59.6</v>
      </c>
      <c r="J144" s="30">
        <v>0</v>
      </c>
      <c r="K144" s="110"/>
      <c r="L144" s="223">
        <v>0</v>
      </c>
      <c r="M144" s="65"/>
      <c r="N144" s="65"/>
      <c r="O144" s="65">
        <f>fNs_pD[[#This Row],[Sale]]+fNs_pD[[#This Row],[Replacement]]+fNs_pD[[#This Row],[Brkg, Lkg, Exp]]</f>
        <v>0</v>
      </c>
      <c r="P144" s="223">
        <v>0</v>
      </c>
      <c r="Q144" s="33"/>
      <c r="R14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4" s="67">
        <v>1.5</v>
      </c>
      <c r="T144" s="189">
        <f>fNs_pD[[#This Row],[Factor (Months)]]*fNs_pD[[#This Row],[Total Issue]]-fNs_pD[[#This Row],[Closing Stock]]-fNs_pD[[#This Row],[Stock in Transit]]</f>
        <v>0</v>
      </c>
      <c r="U144" s="176">
        <v>0</v>
      </c>
      <c r="V14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4" s="66">
        <f>fNs_pD[[#This Row],[Proposed Forecast of Current Month]]</f>
        <v>0</v>
      </c>
      <c r="Y144" s="66">
        <f>(fNs_pD[[#This Row],[Final Forecast Qty]]*fNs_pD[[#This Row],[Rate]])</f>
        <v>0</v>
      </c>
    </row>
    <row r="145" spans="1:25" s="20" customFormat="1" x14ac:dyDescent="0.2">
      <c r="A145" s="43" t="str">
        <f>CONCATENATE(fNs_pD[[#This Row],[Name of Product]],fNs_pD[[#This Row],[Pack]])</f>
        <v>PAINTEX6</v>
      </c>
      <c r="B145" s="182" t="str">
        <f>CONCATENATE(fNs_pD[[#This Row],[Depot]],fNs_pD[[#This Row],[Name of Product]],fNs_pD[[#This Row],[Pack]])</f>
        <v>GHYPAINTEX6</v>
      </c>
      <c r="C145" s="65" t="s">
        <v>60</v>
      </c>
      <c r="D145" s="160" t="s">
        <v>50</v>
      </c>
      <c r="E145" s="28" t="s">
        <v>33</v>
      </c>
      <c r="F145" s="160" t="s">
        <v>11</v>
      </c>
      <c r="G145" s="29">
        <v>6</v>
      </c>
      <c r="H145" s="20">
        <v>576</v>
      </c>
      <c r="I145" s="30">
        <v>42.1</v>
      </c>
      <c r="J145" s="30">
        <v>0</v>
      </c>
      <c r="K145" s="110"/>
      <c r="L145" s="223">
        <v>2887.5</v>
      </c>
      <c r="M145" s="65"/>
      <c r="N145" s="65"/>
      <c r="O145" s="65">
        <f>fNs_pD[[#This Row],[Sale]]+fNs_pD[[#This Row],[Replacement]]+fNs_pD[[#This Row],[Brkg, Lkg, Exp]]</f>
        <v>2887.5</v>
      </c>
      <c r="P145" s="223">
        <v>1375</v>
      </c>
      <c r="Q145" s="33"/>
      <c r="R14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5" s="67">
        <v>1.5</v>
      </c>
      <c r="T145" s="189">
        <f>fNs_pD[[#This Row],[Factor (Months)]]*fNs_pD[[#This Row],[Total Issue]]-fNs_pD[[#This Row],[Closing Stock]]-fNs_pD[[#This Row],[Stock in Transit]]</f>
        <v>2956.25</v>
      </c>
      <c r="U145" s="176">
        <v>1820</v>
      </c>
      <c r="V14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2956.25</v>
      </c>
      <c r="W14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0.62431318681318682</v>
      </c>
      <c r="X145" s="66">
        <f>fNs_pD[[#This Row],[Proposed Forecast of Current Month]]</f>
        <v>2956.25</v>
      </c>
      <c r="Y145" s="66">
        <f>(fNs_pD[[#This Row],[Final Forecast Qty]]*fNs_pD[[#This Row],[Rate]])</f>
        <v>124458.125</v>
      </c>
    </row>
    <row r="146" spans="1:25" s="20" customFormat="1" x14ac:dyDescent="0.2">
      <c r="A146" s="43" t="str">
        <f>CONCATENATE(fNs_pD[[#This Row],[Name of Product]],fNs_pD[[#This Row],[Pack]])</f>
        <v>PIPERAZINE CITRATE30</v>
      </c>
      <c r="B146" s="182" t="str">
        <f>CONCATENATE(fNs_pD[[#This Row],[Depot]],fNs_pD[[#This Row],[Name of Product]],fNs_pD[[#This Row],[Pack]])</f>
        <v>GHYPIPERAZINE CITRATE30</v>
      </c>
      <c r="C146" s="65" t="s">
        <v>60</v>
      </c>
      <c r="D146" s="160" t="s">
        <v>50</v>
      </c>
      <c r="E146" s="116"/>
      <c r="F146" s="268" t="s">
        <v>84</v>
      </c>
      <c r="G146" s="122">
        <v>30</v>
      </c>
      <c r="H146" s="115"/>
      <c r="I146" s="126"/>
      <c r="J146" s="126"/>
      <c r="K146" s="111"/>
      <c r="L146" s="223">
        <v>0</v>
      </c>
      <c r="M146" s="111"/>
      <c r="N146" s="111"/>
      <c r="O146" s="111">
        <f>fNs_pD[[#This Row],[Sale]]+fNs_pD[[#This Row],[Replacement]]+fNs_pD[[#This Row],[Brkg, Lkg, Exp]]</f>
        <v>0</v>
      </c>
      <c r="P146" s="223">
        <v>0</v>
      </c>
      <c r="Q146" s="111"/>
      <c r="R146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6" s="67">
        <v>1.5</v>
      </c>
      <c r="T146" s="189">
        <f>fNs_pD[[#This Row],[Factor (Months)]]*fNs_pD[[#This Row],[Total Issue]]-fNs_pD[[#This Row],[Closing Stock]]-fNs_pD[[#This Row],[Stock in Transit]]</f>
        <v>0</v>
      </c>
      <c r="U146" s="176">
        <v>0</v>
      </c>
      <c r="V14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6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6" s="133">
        <f>fNs_pD[[#This Row],[Proposed Forecast of Current Month]]</f>
        <v>0</v>
      </c>
      <c r="Y146" s="133">
        <f>(fNs_pD[[#This Row],[Final Forecast Qty]]*fNs_pD[[#This Row],[Rate]])</f>
        <v>0</v>
      </c>
    </row>
    <row r="147" spans="1:25" s="20" customFormat="1" x14ac:dyDescent="0.2">
      <c r="A147" s="43" t="str">
        <f>CONCATENATE(fNs_pD[[#This Row],[Name of Product]],fNs_pD[[#This Row],[Pack]])</f>
        <v>SPIRIT OF ETHER100</v>
      </c>
      <c r="B147" s="182" t="str">
        <f>CONCATENATE(fNs_pD[[#This Row],[Depot]],fNs_pD[[#This Row],[Name of Product]],fNs_pD[[#This Row],[Pack]])</f>
        <v>GHYSPIRIT OF ETHER100</v>
      </c>
      <c r="C147" s="65" t="s">
        <v>60</v>
      </c>
      <c r="D147" s="158" t="s">
        <v>50</v>
      </c>
      <c r="E147" s="46"/>
      <c r="F147" s="278" t="s">
        <v>12</v>
      </c>
      <c r="G147" s="54">
        <v>100</v>
      </c>
      <c r="H147" s="50">
        <v>96</v>
      </c>
      <c r="I147" s="61"/>
      <c r="J147" s="61"/>
      <c r="K147" s="110"/>
      <c r="L147" s="223">
        <v>0</v>
      </c>
      <c r="M147" s="60"/>
      <c r="N147" s="60"/>
      <c r="O147" s="65">
        <f>fNs_pD[[#This Row],[Sale]]+fNs_pD[[#This Row],[Replacement]]+fNs_pD[[#This Row],[Brkg, Lkg, Exp]]</f>
        <v>0</v>
      </c>
      <c r="P147" s="223">
        <v>0</v>
      </c>
      <c r="Q147" s="60"/>
      <c r="R1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7" s="67">
        <v>1.5</v>
      </c>
      <c r="T147" s="189">
        <f>fNs_pD[[#This Row],[Factor (Months)]]*fNs_pD[[#This Row],[Total Issue]]-fNs_pD[[#This Row],[Closing Stock]]-fNs_pD[[#This Row],[Stock in Transit]]</f>
        <v>0</v>
      </c>
      <c r="U147" s="176">
        <v>0</v>
      </c>
      <c r="V14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7" s="66">
        <f>fNs_pD[[#This Row],[Proposed Forecast of Current Month]]</f>
        <v>0</v>
      </c>
      <c r="Y147" s="62">
        <f>(fNs_pD[[#This Row],[Final Forecast Qty]]*fNs_pD[[#This Row],[Rate]])</f>
        <v>0</v>
      </c>
    </row>
    <row r="148" spans="1:25" s="20" customFormat="1" x14ac:dyDescent="0.2">
      <c r="A148" s="43" t="str">
        <f>CONCATENATE(fNs_pD[[#This Row],[Name of Product]],fNs_pD[[#This Row],[Pack]])</f>
        <v>SPIRIT OF ETHER450</v>
      </c>
      <c r="B148" s="182" t="str">
        <f>CONCATENATE(fNs_pD[[#This Row],[Depot]],fNs_pD[[#This Row],[Name of Product]],fNs_pD[[#This Row],[Pack]])</f>
        <v>GHYSPIRIT OF ETHER450</v>
      </c>
      <c r="C148" s="65" t="s">
        <v>60</v>
      </c>
      <c r="D148" s="158" t="s">
        <v>50</v>
      </c>
      <c r="E148" s="46"/>
      <c r="F148" s="160" t="s">
        <v>12</v>
      </c>
      <c r="G148" s="69">
        <v>450</v>
      </c>
      <c r="H148" s="37">
        <v>20</v>
      </c>
      <c r="I148" s="61"/>
      <c r="J148" s="61"/>
      <c r="K148" s="110"/>
      <c r="L148" s="223">
        <v>0</v>
      </c>
      <c r="M148" s="60"/>
      <c r="N148" s="60"/>
      <c r="O148" s="65">
        <f>fNs_pD[[#This Row],[Sale]]+fNs_pD[[#This Row],[Replacement]]+fNs_pD[[#This Row],[Brkg, Lkg, Exp]]</f>
        <v>0</v>
      </c>
      <c r="P148" s="223">
        <v>0</v>
      </c>
      <c r="Q148" s="60"/>
      <c r="R1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8" s="67">
        <v>1.5</v>
      </c>
      <c r="T148" s="189">
        <f>fNs_pD[[#This Row],[Factor (Months)]]*fNs_pD[[#This Row],[Total Issue]]-fNs_pD[[#This Row],[Closing Stock]]-fNs_pD[[#This Row],[Stock in Transit]]</f>
        <v>0</v>
      </c>
      <c r="U148" s="176">
        <v>0</v>
      </c>
      <c r="V14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8" s="66">
        <f>fNs_pD[[#This Row],[Proposed Forecast of Current Month]]</f>
        <v>0</v>
      </c>
      <c r="Y148" s="62">
        <f>(fNs_pD[[#This Row],[Final Forecast Qty]]*fNs_pD[[#This Row],[Rate]])</f>
        <v>0</v>
      </c>
    </row>
    <row r="149" spans="1:25" s="20" customFormat="1" x14ac:dyDescent="0.2">
      <c r="A149" s="43" t="str">
        <f>CONCATENATE(fNs_pD[[#This Row],[Name of Product]],fNs_pD[[#This Row],[Pack]])</f>
        <v>AMIRID -O (SUSPENSION)30</v>
      </c>
      <c r="B149" s="182" t="str">
        <f>CONCATENATE(fNs_pD[[#This Row],[Depot]],fNs_pD[[#This Row],[Name of Product]],fNs_pD[[#This Row],[Pack]])</f>
        <v>JMSDAMIRID -O (SUSPENSION)30</v>
      </c>
      <c r="C149" s="65" t="s">
        <v>60</v>
      </c>
      <c r="D149" s="160" t="s">
        <v>53</v>
      </c>
      <c r="E149" s="184"/>
      <c r="F149" s="183" t="s">
        <v>82</v>
      </c>
      <c r="G149" s="185">
        <v>30</v>
      </c>
      <c r="H149" s="186"/>
      <c r="I149" s="187"/>
      <c r="J149" s="187"/>
      <c r="K149" s="182"/>
      <c r="L149" s="223">
        <v>0</v>
      </c>
      <c r="M149" s="182"/>
      <c r="N149" s="182"/>
      <c r="O149" s="182">
        <f>fNs_pD[[#This Row],[Sale]]+fNs_pD[[#This Row],[Replacement]]+fNs_pD[[#This Row],[Brkg, Lkg, Exp]]</f>
        <v>0</v>
      </c>
      <c r="P149" s="223">
        <v>0</v>
      </c>
      <c r="Q149" s="182"/>
      <c r="R149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9" s="67">
        <v>1.5</v>
      </c>
      <c r="T149" s="189">
        <f>fNs_pD[[#This Row],[Factor (Months)]]*fNs_pD[[#This Row],[Total Issue]]-fNs_pD[[#This Row],[Closing Stock]]-fNs_pD[[#This Row],[Stock in Transit]]</f>
        <v>0</v>
      </c>
      <c r="U149" s="176">
        <v>0</v>
      </c>
      <c r="V14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9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9" s="190">
        <f>fNs_pD[[#This Row],[Proposed Forecast of Current Month]]</f>
        <v>0</v>
      </c>
      <c r="Y149" s="190">
        <f>(fNs_pD[[#This Row],[Final Forecast Qty]]*fNs_pD[[#This Row],[Rate]])</f>
        <v>0</v>
      </c>
    </row>
    <row r="150" spans="1:25" s="20" customFormat="1" x14ac:dyDescent="0.2">
      <c r="A150" s="43" t="str">
        <f>CONCATENATE(fNs_pD[[#This Row],[Name of Product]],fNs_pD[[#This Row],[Pack]])</f>
        <v>ASTRINZYME PLUS200</v>
      </c>
      <c r="B150" s="182" t="str">
        <f>CONCATENATE(fNs_pD[[#This Row],[Depot]],fNs_pD[[#This Row],[Name of Product]],fNs_pD[[#This Row],[Pack]])</f>
        <v>JMSDASTRINZYME PLUS200</v>
      </c>
      <c r="C150" s="65" t="s">
        <v>60</v>
      </c>
      <c r="D150" s="160" t="s">
        <v>53</v>
      </c>
      <c r="E150" s="28" t="s">
        <v>34</v>
      </c>
      <c r="F150" s="160" t="s">
        <v>68</v>
      </c>
      <c r="G150" s="40">
        <v>200</v>
      </c>
      <c r="H150" s="39">
        <v>30</v>
      </c>
      <c r="I150" s="41">
        <v>49.5</v>
      </c>
      <c r="J150" s="41">
        <v>0</v>
      </c>
      <c r="K150" s="110"/>
      <c r="L150" s="223">
        <v>0</v>
      </c>
      <c r="M150" s="43"/>
      <c r="N150" s="43"/>
      <c r="O150" s="65">
        <f>fNs_pD[[#This Row],[Sale]]+fNs_pD[[#This Row],[Replacement]]+fNs_pD[[#This Row],[Brkg, Lkg, Exp]]</f>
        <v>0</v>
      </c>
      <c r="P150" s="223">
        <v>0</v>
      </c>
      <c r="Q150" s="43"/>
      <c r="R1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0" s="67">
        <v>1.5</v>
      </c>
      <c r="T150" s="189">
        <f>fNs_pD[[#This Row],[Factor (Months)]]*fNs_pD[[#This Row],[Total Issue]]-fNs_pD[[#This Row],[Closing Stock]]-fNs_pD[[#This Row],[Stock in Transit]]</f>
        <v>0</v>
      </c>
      <c r="U150" s="176">
        <v>0</v>
      </c>
      <c r="V15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0" s="66">
        <f>fNs_pD[[#This Row],[Proposed Forecast of Current Month]]</f>
        <v>0</v>
      </c>
      <c r="Y150" s="44">
        <f>(fNs_pD[[#This Row],[Final Forecast Qty]]*fNs_pD[[#This Row],[Rate]])</f>
        <v>0</v>
      </c>
    </row>
    <row r="151" spans="1:25" s="20" customFormat="1" ht="12.75" customHeight="1" x14ac:dyDescent="0.2">
      <c r="A151" s="43" t="str">
        <f>CONCATENATE(fNs_pD[[#This Row],[Name of Product]],fNs_pD[[#This Row],[Pack]])</f>
        <v>BACILOL30</v>
      </c>
      <c r="B151" s="182" t="str">
        <f>CONCATENATE(fNs_pD[[#This Row],[Depot]],fNs_pD[[#This Row],[Name of Product]],fNs_pD[[#This Row],[Pack]])</f>
        <v>JMSDBACILOL30</v>
      </c>
      <c r="C151" s="65" t="s">
        <v>60</v>
      </c>
      <c r="D151" s="161" t="s">
        <v>53</v>
      </c>
      <c r="E151" s="77"/>
      <c r="F151" s="161" t="s">
        <v>3</v>
      </c>
      <c r="G151" s="91">
        <v>30</v>
      </c>
      <c r="H151" s="90">
        <v>192</v>
      </c>
      <c r="I151" s="92"/>
      <c r="J151" s="92"/>
      <c r="K151" s="110"/>
      <c r="L151" s="223">
        <v>0</v>
      </c>
      <c r="M151" s="89"/>
      <c r="N151" s="89"/>
      <c r="O151" s="65">
        <f>fNs_pD[[#This Row],[Sale]]+fNs_pD[[#This Row],[Replacement]]+fNs_pD[[#This Row],[Brkg, Lkg, Exp]]</f>
        <v>0</v>
      </c>
      <c r="P151" s="223">
        <v>0</v>
      </c>
      <c r="Q151" s="89"/>
      <c r="R15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1" s="67">
        <v>1.5</v>
      </c>
      <c r="T151" s="189">
        <f>fNs_pD[[#This Row],[Factor (Months)]]*fNs_pD[[#This Row],[Total Issue]]-fNs_pD[[#This Row],[Closing Stock]]-fNs_pD[[#This Row],[Stock in Transit]]</f>
        <v>0</v>
      </c>
      <c r="U151" s="176">
        <v>0</v>
      </c>
      <c r="V15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1" s="66">
        <f>fNs_pD[[#This Row],[Proposed Forecast of Current Month]]</f>
        <v>0</v>
      </c>
      <c r="Y151" s="94">
        <f>(fNs_pD[[#This Row],[Final Forecast Qty]]*fNs_pD[[#This Row],[Rate]])</f>
        <v>0</v>
      </c>
    </row>
    <row r="152" spans="1:25" s="20" customFormat="1" ht="12.75" customHeight="1" x14ac:dyDescent="0.2">
      <c r="A152" s="43" t="str">
        <f>CONCATENATE(fNs_pD[[#This Row],[Name of Product]],fNs_pD[[#This Row],[Pack]])</f>
        <v>BACILOL100</v>
      </c>
      <c r="B152" s="182" t="str">
        <f>CONCATENATE(fNs_pD[[#This Row],[Depot]],fNs_pD[[#This Row],[Name of Product]],fNs_pD[[#This Row],[Pack]])</f>
        <v>JMSDBACILOL100</v>
      </c>
      <c r="C152" s="65" t="s">
        <v>60</v>
      </c>
      <c r="D152" s="160" t="s">
        <v>53</v>
      </c>
      <c r="E152" s="28"/>
      <c r="F152" s="160" t="s">
        <v>3</v>
      </c>
      <c r="G152" s="29">
        <v>100</v>
      </c>
      <c r="H152" s="20">
        <v>96</v>
      </c>
      <c r="I152" s="30">
        <v>13.59</v>
      </c>
      <c r="J152" s="30">
        <v>0</v>
      </c>
      <c r="K152" s="110"/>
      <c r="L152" s="223">
        <v>0</v>
      </c>
      <c r="M152" s="65"/>
      <c r="N152" s="65"/>
      <c r="O152" s="65">
        <f>fNs_pD[[#This Row],[Sale]]+fNs_pD[[#This Row],[Replacement]]+fNs_pD[[#This Row],[Brkg, Lkg, Exp]]</f>
        <v>0</v>
      </c>
      <c r="P152" s="223">
        <v>0</v>
      </c>
      <c r="Q152" s="33"/>
      <c r="R15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2" s="67">
        <v>1.5</v>
      </c>
      <c r="T152" s="189">
        <f>fNs_pD[[#This Row],[Factor (Months)]]*fNs_pD[[#This Row],[Total Issue]]-fNs_pD[[#This Row],[Closing Stock]]-fNs_pD[[#This Row],[Stock in Transit]]</f>
        <v>0</v>
      </c>
      <c r="U152" s="176">
        <v>0</v>
      </c>
      <c r="V15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2" s="66">
        <f>fNs_pD[[#This Row],[Proposed Forecast of Current Month]]</f>
        <v>0</v>
      </c>
      <c r="Y152" s="66">
        <f>(fNs_pD[[#This Row],[Final Forecast Qty]]*fNs_pD[[#This Row],[Rate]])</f>
        <v>0</v>
      </c>
    </row>
    <row r="153" spans="1:25" s="20" customFormat="1" ht="12.75" customHeight="1" x14ac:dyDescent="0.2">
      <c r="A153" s="43" t="str">
        <f>CONCATENATE(fNs_pD[[#This Row],[Name of Product]],fNs_pD[[#This Row],[Pack]])</f>
        <v>BRONCOFREE LS100</v>
      </c>
      <c r="B153" s="182" t="str">
        <f>CONCATENATE(fNs_pD[[#This Row],[Depot]],fNs_pD[[#This Row],[Name of Product]],fNs_pD[[#This Row],[Pack]])</f>
        <v>JMSDBRONCOFREE LS100</v>
      </c>
      <c r="C153" s="65" t="s">
        <v>60</v>
      </c>
      <c r="D153" s="158" t="s">
        <v>53</v>
      </c>
      <c r="E153" s="46"/>
      <c r="F153" s="20" t="s">
        <v>81</v>
      </c>
      <c r="G153" s="10">
        <v>100</v>
      </c>
      <c r="H153" s="37"/>
      <c r="I153" s="61"/>
      <c r="J153" s="61"/>
      <c r="K153" s="65"/>
      <c r="L153" s="223">
        <v>0</v>
      </c>
      <c r="M153" s="60"/>
      <c r="N153" s="60"/>
      <c r="O153" s="65">
        <f>fNs_pD[[#This Row],[Sale]]+fNs_pD[[#This Row],[Replacement]]+fNs_pD[[#This Row],[Brkg, Lkg, Exp]]</f>
        <v>0</v>
      </c>
      <c r="P153" s="223">
        <v>0</v>
      </c>
      <c r="Q153" s="60"/>
      <c r="R153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3" s="67">
        <v>1.5</v>
      </c>
      <c r="T153" s="189">
        <f>fNs_pD[[#This Row],[Factor (Months)]]*fNs_pD[[#This Row],[Total Issue]]-fNs_pD[[#This Row],[Closing Stock]]-fNs_pD[[#This Row],[Stock in Transit]]</f>
        <v>0</v>
      </c>
      <c r="U153" s="176">
        <v>0</v>
      </c>
      <c r="V15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3" s="66">
        <f>fNs_pD[[#This Row],[Proposed Forecast of Current Month]]</f>
        <v>0</v>
      </c>
      <c r="Y153" s="62">
        <f>(fNs_pD[[#This Row],[Final Forecast Qty]]*fNs_pD[[#This Row],[Rate]])</f>
        <v>0</v>
      </c>
    </row>
    <row r="154" spans="1:25" s="160" customFormat="1" ht="12.75" customHeight="1" x14ac:dyDescent="0.2">
      <c r="A154" s="43" t="str">
        <f>CONCATENATE(fNs_pD[[#This Row],[Name of Product]],fNs_pD[[#This Row],[Pack]])</f>
        <v>BRONCOFREE S100</v>
      </c>
      <c r="B154" s="182" t="str">
        <f>CONCATENATE(fNs_pD[[#This Row],[Depot]],fNs_pD[[#This Row],[Name of Product]],fNs_pD[[#This Row],[Pack]])</f>
        <v>JMSDBRONCOFREE S100</v>
      </c>
      <c r="C154" s="65" t="s">
        <v>60</v>
      </c>
      <c r="D154" s="158" t="s">
        <v>53</v>
      </c>
      <c r="E154" s="46"/>
      <c r="F154" s="20" t="s">
        <v>86</v>
      </c>
      <c r="G154" s="10">
        <v>100</v>
      </c>
      <c r="H154" s="37"/>
      <c r="I154" s="61"/>
      <c r="J154" s="61"/>
      <c r="K154" s="65"/>
      <c r="L154" s="223">
        <v>0</v>
      </c>
      <c r="M154" s="60"/>
      <c r="N154" s="60"/>
      <c r="O154" s="65">
        <f>fNs_pD[[#This Row],[Sale]]+fNs_pD[[#This Row],[Replacement]]+fNs_pD[[#This Row],[Brkg, Lkg, Exp]]</f>
        <v>0</v>
      </c>
      <c r="P154" s="223">
        <v>0</v>
      </c>
      <c r="Q154" s="60"/>
      <c r="R154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4" s="67">
        <v>1.5</v>
      </c>
      <c r="T154" s="189">
        <f>fNs_pD[[#This Row],[Factor (Months)]]*fNs_pD[[#This Row],[Total Issue]]-fNs_pD[[#This Row],[Closing Stock]]-fNs_pD[[#This Row],[Stock in Transit]]</f>
        <v>0</v>
      </c>
      <c r="U154" s="176">
        <v>0</v>
      </c>
      <c r="V15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4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4" s="66">
        <f>fNs_pD[[#This Row],[Proposed Forecast of Current Month]]</f>
        <v>0</v>
      </c>
      <c r="Y154" s="62">
        <f>(fNs_pD[[#This Row],[Final Forecast Qty]]*fNs_pD[[#This Row],[Rate]])</f>
        <v>0</v>
      </c>
    </row>
    <row r="155" spans="1:25" s="20" customFormat="1" ht="12.75" customHeight="1" x14ac:dyDescent="0.2">
      <c r="A155" s="43" t="str">
        <f>CONCATENATE(fNs_pD[[#This Row],[Name of Product]],fNs_pD[[#This Row],[Pack]])</f>
        <v>CARMOZYME100</v>
      </c>
      <c r="B155" s="182" t="str">
        <f>CONCATENATE(fNs_pD[[#This Row],[Depot]],fNs_pD[[#This Row],[Name of Product]],fNs_pD[[#This Row],[Pack]])</f>
        <v>JMSDCARMOZYME100</v>
      </c>
      <c r="C155" s="65" t="s">
        <v>60</v>
      </c>
      <c r="D155" s="162" t="s">
        <v>53</v>
      </c>
      <c r="E155" s="77" t="s">
        <v>36</v>
      </c>
      <c r="F155" s="171" t="s">
        <v>4</v>
      </c>
      <c r="G155" s="78">
        <v>100</v>
      </c>
      <c r="H155" s="76">
        <v>96</v>
      </c>
      <c r="I155" s="79"/>
      <c r="J155" s="79"/>
      <c r="K155" s="110"/>
      <c r="L155" s="223">
        <v>0</v>
      </c>
      <c r="M155" s="75"/>
      <c r="N155" s="75"/>
      <c r="O155" s="65">
        <f>fNs_pD[[#This Row],[Sale]]+fNs_pD[[#This Row],[Replacement]]+fNs_pD[[#This Row],[Brkg, Lkg, Exp]]</f>
        <v>0</v>
      </c>
      <c r="P155" s="223">
        <v>0</v>
      </c>
      <c r="Q155" s="75"/>
      <c r="R15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5" s="67">
        <v>1.5</v>
      </c>
      <c r="T155" s="189">
        <f>fNs_pD[[#This Row],[Factor (Months)]]*fNs_pD[[#This Row],[Total Issue]]-fNs_pD[[#This Row],[Closing Stock]]-fNs_pD[[#This Row],[Stock in Transit]]</f>
        <v>0</v>
      </c>
      <c r="U155" s="176">
        <v>0</v>
      </c>
      <c r="V15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5" s="66">
        <f>fNs_pD[[#This Row],[Proposed Forecast of Current Month]]</f>
        <v>0</v>
      </c>
      <c r="Y155" s="80">
        <f>(fNs_pD[[#This Row],[Final Forecast Qty]]*fNs_pD[[#This Row],[Rate]])</f>
        <v>0</v>
      </c>
    </row>
    <row r="156" spans="1:25" s="20" customFormat="1" ht="12.75" customHeight="1" x14ac:dyDescent="0.2">
      <c r="A156" s="43" t="str">
        <f>CONCATENATE(fNs_pD[[#This Row],[Name of Product]],fNs_pD[[#This Row],[Pack]])</f>
        <v>CARMOZYME200</v>
      </c>
      <c r="B156" s="182" t="str">
        <f>CONCATENATE(fNs_pD[[#This Row],[Depot]],fNs_pD[[#This Row],[Name of Product]],fNs_pD[[#This Row],[Pack]])</f>
        <v>JMSDCARMOZYME200</v>
      </c>
      <c r="C156" s="65" t="s">
        <v>60</v>
      </c>
      <c r="D156" s="160" t="s">
        <v>53</v>
      </c>
      <c r="E156" s="28" t="s">
        <v>36</v>
      </c>
      <c r="F156" s="158" t="s">
        <v>4</v>
      </c>
      <c r="G156" s="29">
        <v>200</v>
      </c>
      <c r="H156" s="20">
        <v>30</v>
      </c>
      <c r="I156" s="30">
        <v>26.88</v>
      </c>
      <c r="J156" s="30">
        <v>2.44</v>
      </c>
      <c r="K156" s="110"/>
      <c r="L156" s="223">
        <v>0</v>
      </c>
      <c r="M156" s="65"/>
      <c r="N156" s="65"/>
      <c r="O156" s="65">
        <f>fNs_pD[[#This Row],[Sale]]+fNs_pD[[#This Row],[Replacement]]+fNs_pD[[#This Row],[Brkg, Lkg, Exp]]</f>
        <v>0</v>
      </c>
      <c r="P156" s="223">
        <v>0</v>
      </c>
      <c r="Q156" s="33"/>
      <c r="R15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6" s="67">
        <v>1.5</v>
      </c>
      <c r="T156" s="189">
        <f>fNs_pD[[#This Row],[Factor (Months)]]*fNs_pD[[#This Row],[Total Issue]]-fNs_pD[[#This Row],[Closing Stock]]-fNs_pD[[#This Row],[Stock in Transit]]</f>
        <v>0</v>
      </c>
      <c r="U156" s="176">
        <v>0</v>
      </c>
      <c r="V15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6" s="66">
        <f>fNs_pD[[#This Row],[Proposed Forecast of Current Month]]</f>
        <v>0</v>
      </c>
      <c r="Y156" s="66">
        <f>(fNs_pD[[#This Row],[Final Forecast Qty]]*fNs_pD[[#This Row],[Rate]])</f>
        <v>0</v>
      </c>
    </row>
    <row r="157" spans="1:25" s="20" customFormat="1" ht="12.75" customHeight="1" x14ac:dyDescent="0.2">
      <c r="A157" s="43" t="str">
        <f>CONCATENATE(fNs_pD[[#This Row],[Name of Product]],fNs_pD[[#This Row],[Pack]])</f>
        <v>CARMOZYME450</v>
      </c>
      <c r="B157" s="182" t="str">
        <f>CONCATENATE(fNs_pD[[#This Row],[Depot]],fNs_pD[[#This Row],[Name of Product]],fNs_pD[[#This Row],[Pack]])</f>
        <v>JMSDCARMOZYME450</v>
      </c>
      <c r="C157" s="65" t="s">
        <v>60</v>
      </c>
      <c r="D157" s="160" t="s">
        <v>53</v>
      </c>
      <c r="E157" s="28" t="s">
        <v>36</v>
      </c>
      <c r="F157" s="160" t="s">
        <v>4</v>
      </c>
      <c r="G157" s="29">
        <v>450</v>
      </c>
      <c r="H157" s="20">
        <v>20</v>
      </c>
      <c r="I157" s="30">
        <v>44.3</v>
      </c>
      <c r="J157" s="30">
        <v>4.03</v>
      </c>
      <c r="K157" s="110"/>
      <c r="L157" s="223">
        <v>0</v>
      </c>
      <c r="M157" s="65"/>
      <c r="N157" s="65"/>
      <c r="O157" s="65">
        <f>fNs_pD[[#This Row],[Sale]]+fNs_pD[[#This Row],[Replacement]]+fNs_pD[[#This Row],[Brkg, Lkg, Exp]]</f>
        <v>0</v>
      </c>
      <c r="P157" s="223">
        <v>0</v>
      </c>
      <c r="Q157" s="33"/>
      <c r="R15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7" s="67">
        <v>1.5</v>
      </c>
      <c r="T157" s="189">
        <f>fNs_pD[[#This Row],[Factor (Months)]]*fNs_pD[[#This Row],[Total Issue]]-fNs_pD[[#This Row],[Closing Stock]]-fNs_pD[[#This Row],[Stock in Transit]]</f>
        <v>0</v>
      </c>
      <c r="U157" s="176">
        <v>0</v>
      </c>
      <c r="V15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7" s="66">
        <f>fNs_pD[[#This Row],[Proposed Forecast of Current Month]]</f>
        <v>0</v>
      </c>
      <c r="Y157" s="66">
        <f>(fNs_pD[[#This Row],[Final Forecast Qty]]*fNs_pD[[#This Row],[Rate]])</f>
        <v>0</v>
      </c>
    </row>
    <row r="158" spans="1:25" s="20" customFormat="1" x14ac:dyDescent="0.2">
      <c r="A158" s="43" t="str">
        <f>CONCATENATE(fNs_pD[[#This Row],[Name of Product]],fNs_pD[[#This Row],[Pack]])</f>
        <v>CARMOZYME DROPS15</v>
      </c>
      <c r="B158" s="182" t="str">
        <f>CONCATENATE(fNs_pD[[#This Row],[Depot]],fNs_pD[[#This Row],[Name of Product]],fNs_pD[[#This Row],[Pack]])</f>
        <v>JMSDCARMOZYME DROPS15</v>
      </c>
      <c r="C158" s="65" t="s">
        <v>60</v>
      </c>
      <c r="D158" s="160" t="s">
        <v>53</v>
      </c>
      <c r="E158" s="28" t="s">
        <v>34</v>
      </c>
      <c r="F158" s="160" t="s">
        <v>5</v>
      </c>
      <c r="G158" s="29">
        <v>15</v>
      </c>
      <c r="H158" s="20">
        <v>180</v>
      </c>
      <c r="I158" s="30">
        <v>69.59</v>
      </c>
      <c r="J158" s="30">
        <v>6.33</v>
      </c>
      <c r="K158" s="110"/>
      <c r="L158" s="223">
        <v>0</v>
      </c>
      <c r="M158" s="65"/>
      <c r="N158" s="65"/>
      <c r="O158" s="65">
        <f>fNs_pD[[#This Row],[Sale]]+fNs_pD[[#This Row],[Replacement]]+fNs_pD[[#This Row],[Brkg, Lkg, Exp]]</f>
        <v>0</v>
      </c>
      <c r="P158" s="223">
        <v>0</v>
      </c>
      <c r="Q158" s="33"/>
      <c r="R15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8" s="67">
        <v>1.5</v>
      </c>
      <c r="T158" s="189">
        <f>fNs_pD[[#This Row],[Factor (Months)]]*fNs_pD[[#This Row],[Total Issue]]-fNs_pD[[#This Row],[Closing Stock]]-fNs_pD[[#This Row],[Stock in Transit]]</f>
        <v>0</v>
      </c>
      <c r="U158" s="176">
        <v>0</v>
      </c>
      <c r="V15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8" s="66">
        <f>fNs_pD[[#This Row],[Proposed Forecast of Current Month]]</f>
        <v>0</v>
      </c>
      <c r="Y158" s="66">
        <f>(fNs_pD[[#This Row],[Final Forecast Qty]]*fNs_pD[[#This Row],[Rate]])</f>
        <v>0</v>
      </c>
    </row>
    <row r="159" spans="1:25" s="20" customFormat="1" ht="15" customHeight="1" x14ac:dyDescent="0.2">
      <c r="A159" s="43" t="str">
        <f>CONCATENATE(fNs_pD[[#This Row],[Name of Product]],fNs_pD[[#This Row],[Pack]])</f>
        <v>CARMOZYME NEO200</v>
      </c>
      <c r="B159" s="182" t="str">
        <f>CONCATENATE(fNs_pD[[#This Row],[Depot]],fNs_pD[[#This Row],[Name of Product]],fNs_pD[[#This Row],[Pack]])</f>
        <v>JMSDCARMOZYME NEO200</v>
      </c>
      <c r="C159" s="65" t="s">
        <v>60</v>
      </c>
      <c r="D159" s="232" t="s">
        <v>53</v>
      </c>
      <c r="E159" s="233"/>
      <c r="F159" s="232" t="s">
        <v>88</v>
      </c>
      <c r="G159" s="281">
        <v>200</v>
      </c>
      <c r="H159" s="235">
        <v>50</v>
      </c>
      <c r="I159" s="236"/>
      <c r="J159" s="236"/>
      <c r="K159" s="231"/>
      <c r="L159" s="223">
        <v>0</v>
      </c>
      <c r="M159" s="231"/>
      <c r="N159" s="231"/>
      <c r="O159" s="182">
        <f>fNs_pD[[#This Row],[Sale]]+fNs_pD[[#This Row],[Replacement]]+fNs_pD[[#This Row],[Brkg, Lkg, Exp]]</f>
        <v>0</v>
      </c>
      <c r="P159" s="223">
        <v>0</v>
      </c>
      <c r="Q159" s="237"/>
      <c r="R159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9" s="238">
        <v>1.5</v>
      </c>
      <c r="T159" s="189">
        <f>fNs_pD[[#This Row],[Factor (Months)]]*fNs_pD[[#This Row],[Total Issue]]-fNs_pD[[#This Row],[Closing Stock]]-fNs_pD[[#This Row],[Stock in Transit]]</f>
        <v>0</v>
      </c>
      <c r="U159" s="176">
        <v>0</v>
      </c>
      <c r="V15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9" s="66">
        <f>fNs_pD[[#This Row],[Proposed Forecast of Current Month]]</f>
        <v>0</v>
      </c>
      <c r="Y159" s="66">
        <f>(fNs_pD[[#This Row],[Final Forecast Qty]]*fNs_pD[[#This Row],[Rate]])</f>
        <v>0</v>
      </c>
    </row>
    <row r="160" spans="1:25" s="20" customFormat="1" ht="15" customHeight="1" x14ac:dyDescent="0.2">
      <c r="A160" s="43" t="str">
        <f>CONCATENATE(fNs_pD[[#This Row],[Name of Product]],fNs_pD[[#This Row],[Pack]])</f>
        <v>CARMOZYME NXG200</v>
      </c>
      <c r="B160" s="182" t="str">
        <f>CONCATENATE(fNs_pD[[#This Row],[Depot]],fNs_pD[[#This Row],[Name of Product]],fNs_pD[[#This Row],[Pack]])</f>
        <v>JMSDCARMOZYME NXG200</v>
      </c>
      <c r="C160" s="65" t="s">
        <v>60</v>
      </c>
      <c r="D160" s="160" t="s">
        <v>53</v>
      </c>
      <c r="E160" s="117"/>
      <c r="F160" s="196" t="s">
        <v>90</v>
      </c>
      <c r="G160" s="284">
        <v>200</v>
      </c>
      <c r="H160" s="119">
        <v>30</v>
      </c>
      <c r="I160" s="127"/>
      <c r="J160" s="127"/>
      <c r="K160" s="112"/>
      <c r="L160" s="223">
        <v>0</v>
      </c>
      <c r="M160" s="112"/>
      <c r="N160" s="112"/>
      <c r="O160" s="112">
        <f>fNs_pD[[#This Row],[Sale]]+fNs_pD[[#This Row],[Replacement]]+fNs_pD[[#This Row],[Brkg, Lkg, Exp]]</f>
        <v>0</v>
      </c>
      <c r="P160" s="223">
        <v>0</v>
      </c>
      <c r="Q160" s="112"/>
      <c r="R160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0" s="131">
        <v>1.5</v>
      </c>
      <c r="T160" s="189">
        <f>fNs_pD[[#This Row],[Factor (Months)]]*fNs_pD[[#This Row],[Total Issue]]-fNs_pD[[#This Row],[Closing Stock]]-fNs_pD[[#This Row],[Stock in Transit]]</f>
        <v>0</v>
      </c>
      <c r="U160" s="176">
        <v>0</v>
      </c>
      <c r="V16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0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0" s="134">
        <f>fNs_pD[[#This Row],[Proposed Forecast of Current Month]]</f>
        <v>0</v>
      </c>
      <c r="Y160" s="134">
        <f>(fNs_pD[[#This Row],[Final Forecast Qty]]*fNs_pD[[#This Row],[Rate]])</f>
        <v>0</v>
      </c>
    </row>
    <row r="161" spans="1:25" s="20" customFormat="1" ht="12.75" customHeight="1" x14ac:dyDescent="0.2">
      <c r="A161" s="43" t="str">
        <f>CONCATENATE(fNs_pD[[#This Row],[Name of Product]],fNs_pD[[#This Row],[Pack]])</f>
        <v>CATAREX EXPECTORANT100</v>
      </c>
      <c r="B161" s="182" t="str">
        <f>CONCATENATE(fNs_pD[[#This Row],[Depot]],fNs_pD[[#This Row],[Name of Product]],fNs_pD[[#This Row],[Pack]])</f>
        <v>JMSDCATAREX EXPECTORANT100</v>
      </c>
      <c r="C161" s="65" t="s">
        <v>60</v>
      </c>
      <c r="D161" s="160" t="s">
        <v>53</v>
      </c>
      <c r="E161" s="28" t="s">
        <v>34</v>
      </c>
      <c r="F161" s="183" t="s">
        <v>83</v>
      </c>
      <c r="G161" s="185">
        <v>100</v>
      </c>
      <c r="H161" s="186"/>
      <c r="I161" s="187"/>
      <c r="J161" s="187"/>
      <c r="K161" s="182"/>
      <c r="L161" s="223">
        <v>0</v>
      </c>
      <c r="M161" s="182"/>
      <c r="N161" s="182"/>
      <c r="O161" s="182">
        <f>fNs_pD[[#This Row],[Sale]]+fNs_pD[[#This Row],[Replacement]]+fNs_pD[[#This Row],[Brkg, Lkg, Exp]]</f>
        <v>0</v>
      </c>
      <c r="P161" s="223">
        <v>0</v>
      </c>
      <c r="Q161" s="182"/>
      <c r="R161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1" s="67">
        <v>1.5</v>
      </c>
      <c r="T161" s="189">
        <f>fNs_pD[[#This Row],[Factor (Months)]]*fNs_pD[[#This Row],[Total Issue]]-fNs_pD[[#This Row],[Closing Stock]]-fNs_pD[[#This Row],[Stock in Transit]]</f>
        <v>0</v>
      </c>
      <c r="U161" s="176">
        <v>0</v>
      </c>
      <c r="V16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1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1" s="190">
        <f>fNs_pD[[#This Row],[Proposed Forecast of Current Month]]</f>
        <v>0</v>
      </c>
      <c r="Y161" s="190">
        <f>(fNs_pD[[#This Row],[Final Forecast Qty]]*fNs_pD[[#This Row],[Rate]])</f>
        <v>0</v>
      </c>
    </row>
    <row r="162" spans="1:25" s="160" customFormat="1" x14ac:dyDescent="0.2">
      <c r="A162" s="43" t="str">
        <f>CONCATENATE(fNs_pD[[#This Row],[Name of Product]],fNs_pD[[#This Row],[Pack]])</f>
        <v>CATAREX LS100</v>
      </c>
      <c r="B162" s="182" t="str">
        <f>CONCATENATE(fNs_pD[[#This Row],[Depot]],fNs_pD[[#This Row],[Name of Product]],fNs_pD[[#This Row],[Pack]])</f>
        <v>JMSDCATAREX LS100</v>
      </c>
      <c r="C162" s="65" t="s">
        <v>60</v>
      </c>
      <c r="D162" s="160" t="s">
        <v>53</v>
      </c>
      <c r="E162" s="28" t="s">
        <v>34</v>
      </c>
      <c r="F162" s="158" t="s">
        <v>76</v>
      </c>
      <c r="G162" s="29">
        <v>100</v>
      </c>
      <c r="H162" s="20">
        <v>96</v>
      </c>
      <c r="I162" s="30">
        <v>12.92</v>
      </c>
      <c r="J162" s="30">
        <v>0</v>
      </c>
      <c r="K162" s="110"/>
      <c r="L162" s="223">
        <v>0</v>
      </c>
      <c r="M162" s="65"/>
      <c r="N162" s="65"/>
      <c r="O162" s="65">
        <f>fNs_pD[[#This Row],[Sale]]+fNs_pD[[#This Row],[Replacement]]+fNs_pD[[#This Row],[Brkg, Lkg, Exp]]</f>
        <v>0</v>
      </c>
      <c r="P162" s="223">
        <v>0</v>
      </c>
      <c r="Q162" s="33"/>
      <c r="R16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2" s="67">
        <v>1.5</v>
      </c>
      <c r="T162" s="189">
        <f>fNs_pD[[#This Row],[Factor (Months)]]*fNs_pD[[#This Row],[Total Issue]]-fNs_pD[[#This Row],[Closing Stock]]-fNs_pD[[#This Row],[Stock in Transit]]</f>
        <v>0</v>
      </c>
      <c r="U162" s="176">
        <v>0</v>
      </c>
      <c r="V16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2" s="66">
        <f>fNs_pD[[#This Row],[Proposed Forecast of Current Month]]</f>
        <v>0</v>
      </c>
      <c r="Y162" s="66">
        <f>(fNs_pD[[#This Row],[Final Forecast Qty]]*fNs_pD[[#This Row],[Rate]])</f>
        <v>0</v>
      </c>
    </row>
    <row r="163" spans="1:25" s="20" customFormat="1" ht="12.75" customHeight="1" x14ac:dyDescent="0.2">
      <c r="A163" s="255" t="str">
        <f>CONCATENATE(fNs_pD[[#This Row],[Name of Product]],fNs_pD[[#This Row],[Pack]])</f>
        <v>CATAREX-AT100</v>
      </c>
      <c r="B163" s="182" t="str">
        <f>CONCATENATE(fNs_pD[[#This Row],[Depot]],fNs_pD[[#This Row],[Name of Product]],fNs_pD[[#This Row],[Pack]])</f>
        <v>JMSDCATAREX-AT100</v>
      </c>
      <c r="C163" s="38" t="s">
        <v>60</v>
      </c>
      <c r="D163" s="160" t="s">
        <v>53</v>
      </c>
      <c r="E163" s="245"/>
      <c r="F163" s="242" t="s">
        <v>89</v>
      </c>
      <c r="G163" s="246">
        <v>100</v>
      </c>
      <c r="H163" s="242">
        <v>96</v>
      </c>
      <c r="I163" s="247"/>
      <c r="J163" s="247"/>
      <c r="K163" s="243"/>
      <c r="L163" s="223">
        <v>0</v>
      </c>
      <c r="M163" s="243"/>
      <c r="N163" s="243"/>
      <c r="O163" s="248">
        <f>fNs_pD[[#This Row],[Sale]]+fNs_pD[[#This Row],[Replacement]]+fNs_pD[[#This Row],[Brkg, Lkg, Exp]]</f>
        <v>0</v>
      </c>
      <c r="P163" s="223">
        <v>0</v>
      </c>
      <c r="Q163" s="249"/>
      <c r="R163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3" s="256">
        <v>1.5</v>
      </c>
      <c r="T163" s="189">
        <f>fNs_pD[[#This Row],[Factor (Months)]]*fNs_pD[[#This Row],[Total Issue]]-fNs_pD[[#This Row],[Closing Stock]]-fNs_pD[[#This Row],[Stock in Transit]]</f>
        <v>0</v>
      </c>
      <c r="U163" s="176">
        <v>0</v>
      </c>
      <c r="V16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3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3" s="254">
        <f>fNs_pD[[#This Row],[Proposed Forecast of Current Month]]</f>
        <v>0</v>
      </c>
      <c r="Y163" s="252">
        <f>(fNs_pD[[#This Row],[Final Forecast Qty]]*fNs_pD[[#This Row],[Rate]])</f>
        <v>0</v>
      </c>
    </row>
    <row r="164" spans="1:25" s="20" customFormat="1" x14ac:dyDescent="0.2">
      <c r="A164" s="43" t="str">
        <f>CONCATENATE(fNs_pD[[#This Row],[Name of Product]],fNs_pD[[#This Row],[Pack]])</f>
        <v>CATAREX-T100</v>
      </c>
      <c r="B164" s="182" t="str">
        <f>CONCATENATE(fNs_pD[[#This Row],[Depot]],fNs_pD[[#This Row],[Name of Product]],fNs_pD[[#This Row],[Pack]])</f>
        <v>JMSDCATAREX-T100</v>
      </c>
      <c r="C164" s="65" t="s">
        <v>60</v>
      </c>
      <c r="D164" s="160" t="s">
        <v>53</v>
      </c>
      <c r="E164" s="28" t="s">
        <v>34</v>
      </c>
      <c r="F164" s="158" t="s">
        <v>63</v>
      </c>
      <c r="G164" s="29">
        <v>100</v>
      </c>
      <c r="H164" s="20">
        <v>96</v>
      </c>
      <c r="I164" s="30">
        <v>35.29</v>
      </c>
      <c r="J164" s="30">
        <v>4.87</v>
      </c>
      <c r="K164" s="110"/>
      <c r="L164" s="223">
        <v>0</v>
      </c>
      <c r="M164" s="65"/>
      <c r="N164" s="65"/>
      <c r="O164" s="65">
        <f>fNs_pD[[#This Row],[Sale]]+fNs_pD[[#This Row],[Replacement]]+fNs_pD[[#This Row],[Brkg, Lkg, Exp]]</f>
        <v>0</v>
      </c>
      <c r="P164" s="223">
        <v>0</v>
      </c>
      <c r="Q164" s="33"/>
      <c r="R16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4" s="67">
        <v>1.5</v>
      </c>
      <c r="T164" s="189">
        <f>fNs_pD[[#This Row],[Factor (Months)]]*fNs_pD[[#This Row],[Total Issue]]-fNs_pD[[#This Row],[Closing Stock]]-fNs_pD[[#This Row],[Stock in Transit]]</f>
        <v>0</v>
      </c>
      <c r="U164" s="176">
        <v>0</v>
      </c>
      <c r="V16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4" s="66">
        <f>fNs_pD[[#This Row],[Proposed Forecast of Current Month]]</f>
        <v>0</v>
      </c>
      <c r="Y164" s="66">
        <f>(fNs_pD[[#This Row],[Final Forecast Qty]]*fNs_pD[[#This Row],[Rate]])</f>
        <v>0</v>
      </c>
    </row>
    <row r="165" spans="1:25" s="20" customFormat="1" x14ac:dyDescent="0.2">
      <c r="A165" s="43" t="str">
        <f>CONCATENATE(fNs_pD[[#This Row],[Name of Product]],fNs_pD[[#This Row],[Pack]])</f>
        <v>CITRO100</v>
      </c>
      <c r="B165" s="182" t="str">
        <f>CONCATENATE(fNs_pD[[#This Row],[Depot]],fNs_pD[[#This Row],[Name of Product]],fNs_pD[[#This Row],[Pack]])</f>
        <v>JMSDCITRO100</v>
      </c>
      <c r="C165" s="65" t="s">
        <v>60</v>
      </c>
      <c r="D165" s="160" t="s">
        <v>53</v>
      </c>
      <c r="E165" s="28" t="s">
        <v>35</v>
      </c>
      <c r="F165" s="158" t="s">
        <v>6</v>
      </c>
      <c r="G165" s="29">
        <v>100</v>
      </c>
      <c r="H165" s="20">
        <v>96</v>
      </c>
      <c r="I165" s="30">
        <v>33.65</v>
      </c>
      <c r="J165" s="30">
        <v>0</v>
      </c>
      <c r="K165" s="110"/>
      <c r="L165" s="223">
        <v>0</v>
      </c>
      <c r="M165" s="65"/>
      <c r="N165" s="65"/>
      <c r="O165" s="65">
        <f>fNs_pD[[#This Row],[Sale]]+fNs_pD[[#This Row],[Replacement]]+fNs_pD[[#This Row],[Brkg, Lkg, Exp]]</f>
        <v>0</v>
      </c>
      <c r="P165" s="223">
        <v>0</v>
      </c>
      <c r="Q165" s="33"/>
      <c r="R16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5" s="67">
        <v>1.5</v>
      </c>
      <c r="T165" s="189">
        <f>fNs_pD[[#This Row],[Factor (Months)]]*fNs_pD[[#This Row],[Total Issue]]-fNs_pD[[#This Row],[Closing Stock]]-fNs_pD[[#This Row],[Stock in Transit]]</f>
        <v>0</v>
      </c>
      <c r="U165" s="176">
        <v>0</v>
      </c>
      <c r="V16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5" s="66">
        <f>fNs_pD[[#This Row],[Proposed Forecast of Current Month]]</f>
        <v>0</v>
      </c>
      <c r="Y165" s="66">
        <f>(fNs_pD[[#This Row],[Final Forecast Qty]]*fNs_pD[[#This Row],[Rate]])</f>
        <v>0</v>
      </c>
    </row>
    <row r="166" spans="1:25" s="20" customFormat="1" ht="12.75" customHeight="1" x14ac:dyDescent="0.2">
      <c r="A166" s="43" t="str">
        <f>CONCATENATE(fNs_pD[[#This Row],[Name of Product]],fNs_pD[[#This Row],[Pack]])</f>
        <v>CITRO450</v>
      </c>
      <c r="B166" s="182" t="str">
        <f>CONCATENATE(fNs_pD[[#This Row],[Depot]],fNs_pD[[#This Row],[Name of Product]],fNs_pD[[#This Row],[Pack]])</f>
        <v>JMSDCITRO450</v>
      </c>
      <c r="C166" s="65" t="s">
        <v>60</v>
      </c>
      <c r="D166" s="163" t="s">
        <v>53</v>
      </c>
      <c r="E166" s="52"/>
      <c r="F166" s="163" t="s">
        <v>6</v>
      </c>
      <c r="G166" s="53">
        <v>450</v>
      </c>
      <c r="H166" s="49">
        <v>20</v>
      </c>
      <c r="I166" s="56"/>
      <c r="J166" s="56"/>
      <c r="K166" s="110"/>
      <c r="L166" s="223">
        <v>0</v>
      </c>
      <c r="M166" s="48"/>
      <c r="N166" s="48"/>
      <c r="O166" s="65">
        <f>fNs_pD[[#This Row],[Sale]]+fNs_pD[[#This Row],[Replacement]]+fNs_pD[[#This Row],[Brkg, Lkg, Exp]]</f>
        <v>0</v>
      </c>
      <c r="P166" s="223">
        <v>0</v>
      </c>
      <c r="Q166" s="48"/>
      <c r="R16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6" s="67">
        <v>1.5</v>
      </c>
      <c r="T166" s="189">
        <f>fNs_pD[[#This Row],[Factor (Months)]]*fNs_pD[[#This Row],[Total Issue]]-fNs_pD[[#This Row],[Closing Stock]]-fNs_pD[[#This Row],[Stock in Transit]]</f>
        <v>0</v>
      </c>
      <c r="U166" s="176">
        <v>0</v>
      </c>
      <c r="V16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6" s="66">
        <f>fNs_pD[[#This Row],[Proposed Forecast of Current Month]]</f>
        <v>0</v>
      </c>
      <c r="Y166" s="58">
        <f>(fNs_pD[[#This Row],[Final Forecast Qty]]*fNs_pD[[#This Row],[Rate]])</f>
        <v>0</v>
      </c>
    </row>
    <row r="167" spans="1:25" s="20" customFormat="1" ht="12.75" customHeight="1" x14ac:dyDescent="0.2">
      <c r="A167" s="43" t="str">
        <f>CONCATENATE(fNs_pD[[#This Row],[Name of Product]],fNs_pD[[#This Row],[Pack]])</f>
        <v>DECOLIC DROPS10</v>
      </c>
      <c r="B167" s="182" t="str">
        <f>CONCATENATE(fNs_pD[[#This Row],[Depot]],fNs_pD[[#This Row],[Name of Product]],fNs_pD[[#This Row],[Pack]])</f>
        <v>JMSDDECOLIC DROPS10</v>
      </c>
      <c r="C167" s="65" t="s">
        <v>60</v>
      </c>
      <c r="D167" s="163" t="s">
        <v>53</v>
      </c>
      <c r="E167" s="46"/>
      <c r="F167" s="20" t="s">
        <v>79</v>
      </c>
      <c r="G167" s="10">
        <v>10</v>
      </c>
      <c r="H167" s="14">
        <v>100</v>
      </c>
      <c r="I167" s="61"/>
      <c r="J167" s="61"/>
      <c r="K167" s="65"/>
      <c r="L167" s="223">
        <v>0</v>
      </c>
      <c r="M167" s="60"/>
      <c r="N167" s="60"/>
      <c r="O167" s="65">
        <f>fNs_pD[[#This Row],[Sale]]+fNs_pD[[#This Row],[Replacement]]+fNs_pD[[#This Row],[Brkg, Lkg, Exp]]</f>
        <v>0</v>
      </c>
      <c r="P167" s="223">
        <v>0</v>
      </c>
      <c r="Q167" s="60"/>
      <c r="R167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7" s="67">
        <v>1.5</v>
      </c>
      <c r="T167" s="189">
        <f>fNs_pD[[#This Row],[Factor (Months)]]*fNs_pD[[#This Row],[Total Issue]]-fNs_pD[[#This Row],[Closing Stock]]-fNs_pD[[#This Row],[Stock in Transit]]</f>
        <v>0</v>
      </c>
      <c r="U167" s="176">
        <v>0</v>
      </c>
      <c r="V16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7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7" s="66">
        <f>fNs_pD[[#This Row],[Proposed Forecast of Current Month]]</f>
        <v>0</v>
      </c>
      <c r="Y167" s="62">
        <f>(fNs_pD[[#This Row],[Final Forecast Qty]]*fNs_pD[[#This Row],[Rate]])</f>
        <v>0</v>
      </c>
    </row>
    <row r="168" spans="1:25" s="20" customFormat="1" ht="12.75" customHeight="1" x14ac:dyDescent="0.2">
      <c r="A168" s="43" t="str">
        <f>CONCATENATE(fNs_pD[[#This Row],[Name of Product]],fNs_pD[[#This Row],[Pack]])</f>
        <v>GROW-LY200</v>
      </c>
      <c r="B168" s="182" t="str">
        <f>CONCATENATE(fNs_pD[[#This Row],[Depot]],fNs_pD[[#This Row],[Name of Product]],fNs_pD[[#This Row],[Pack]])</f>
        <v>JMSDGROW-LY200</v>
      </c>
      <c r="C168" s="65" t="s">
        <v>60</v>
      </c>
      <c r="D168" s="160" t="s">
        <v>53</v>
      </c>
      <c r="E168" s="28" t="s">
        <v>34</v>
      </c>
      <c r="F168" s="196" t="s">
        <v>55</v>
      </c>
      <c r="G168" s="29">
        <v>200</v>
      </c>
      <c r="H168" s="20">
        <v>50</v>
      </c>
      <c r="I168" s="30">
        <v>26.85</v>
      </c>
      <c r="J168" s="30">
        <v>0</v>
      </c>
      <c r="K168" s="110"/>
      <c r="L168" s="223">
        <v>0</v>
      </c>
      <c r="M168" s="65"/>
      <c r="N168" s="65"/>
      <c r="O168" s="65">
        <f>fNs_pD[[#This Row],[Sale]]+fNs_pD[[#This Row],[Replacement]]+fNs_pD[[#This Row],[Brkg, Lkg, Exp]]</f>
        <v>0</v>
      </c>
      <c r="P168" s="223">
        <v>0</v>
      </c>
      <c r="Q168" s="33"/>
      <c r="R1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8" s="67">
        <v>1.5</v>
      </c>
      <c r="T168" s="189">
        <f>fNs_pD[[#This Row],[Factor (Months)]]*fNs_pD[[#This Row],[Total Issue]]-fNs_pD[[#This Row],[Closing Stock]]-fNs_pD[[#This Row],[Stock in Transit]]</f>
        <v>0</v>
      </c>
      <c r="U168" s="176">
        <v>0</v>
      </c>
      <c r="V16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8" s="66">
        <f>fNs_pD[[#This Row],[Proposed Forecast of Current Month]]</f>
        <v>0</v>
      </c>
      <c r="Y168" s="66">
        <f>(fNs_pD[[#This Row],[Final Forecast Qty]]*fNs_pD[[#This Row],[Rate]])</f>
        <v>0</v>
      </c>
    </row>
    <row r="169" spans="1:25" s="20" customFormat="1" ht="12.75" customHeight="1" x14ac:dyDescent="0.2">
      <c r="A169" s="43" t="str">
        <f>CONCATENATE(fNs_pD[[#This Row],[Name of Product]],fNs_pD[[#This Row],[Pack]])</f>
        <v>GROW-LY SF200</v>
      </c>
      <c r="B169" s="182" t="str">
        <f>CONCATENATE(fNs_pD[[#This Row],[Depot]],fNs_pD[[#This Row],[Name of Product]],fNs_pD[[#This Row],[Pack]])</f>
        <v>JMSDGROW-LY SF200</v>
      </c>
      <c r="C169" s="38" t="s">
        <v>60</v>
      </c>
      <c r="D169" s="160" t="s">
        <v>53</v>
      </c>
      <c r="E169" s="212"/>
      <c r="F169" s="158" t="s">
        <v>87</v>
      </c>
      <c r="G169" s="213">
        <v>200</v>
      </c>
      <c r="H169" s="158">
        <v>50</v>
      </c>
      <c r="I169" s="214"/>
      <c r="J169" s="214"/>
      <c r="K169" s="175"/>
      <c r="L169" s="223">
        <v>0</v>
      </c>
      <c r="M169" s="175"/>
      <c r="N169" s="175"/>
      <c r="O169" s="38">
        <f>fNs_pD[[#This Row],[Sale]]+fNs_pD[[#This Row],[Replacement]]+fNs_pD[[#This Row],[Brkg, Lkg, Exp]]</f>
        <v>0</v>
      </c>
      <c r="P169" s="223">
        <v>0</v>
      </c>
      <c r="Q169" s="175"/>
      <c r="R169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9" s="177">
        <v>1.5</v>
      </c>
      <c r="T169" s="189">
        <f>fNs_pD[[#This Row],[Factor (Months)]]*fNs_pD[[#This Row],[Total Issue]]-fNs_pD[[#This Row],[Closing Stock]]-fNs_pD[[#This Row],[Stock in Transit]]</f>
        <v>0</v>
      </c>
      <c r="U169" s="176">
        <v>0</v>
      </c>
      <c r="V16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9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9" s="216">
        <f>fNs_pD[[#This Row],[Proposed Forecast of Current Month]]</f>
        <v>0</v>
      </c>
      <c r="Y169" s="216">
        <f>(fNs_pD[[#This Row],[Final Forecast Qty]]*fNs_pD[[#This Row],[Rate]])</f>
        <v>0</v>
      </c>
    </row>
    <row r="170" spans="1:25" s="20" customFormat="1" ht="15" customHeight="1" x14ac:dyDescent="0.2">
      <c r="A170" s="43" t="str">
        <f>CONCATENATE(fNs_pD[[#This Row],[Name of Product]],fNs_pD[[#This Row],[Pack]])</f>
        <v>HELMOPAR10</v>
      </c>
      <c r="B170" s="182" t="str">
        <f>CONCATENATE(fNs_pD[[#This Row],[Depot]],fNs_pD[[#This Row],[Name of Product]],fNs_pD[[#This Row],[Pack]])</f>
        <v>JMSDHELMOPAR10</v>
      </c>
      <c r="C170" s="65" t="s">
        <v>60</v>
      </c>
      <c r="D170" s="160" t="s">
        <v>53</v>
      </c>
      <c r="E170" s="28" t="s">
        <v>34</v>
      </c>
      <c r="F170" s="160" t="s">
        <v>74</v>
      </c>
      <c r="G170" s="29">
        <v>10</v>
      </c>
      <c r="H170" s="20">
        <v>480</v>
      </c>
      <c r="I170" s="30">
        <v>23.7</v>
      </c>
      <c r="J170" s="30">
        <v>3.27</v>
      </c>
      <c r="K170" s="110"/>
      <c r="L170" s="223">
        <v>0</v>
      </c>
      <c r="M170" s="65"/>
      <c r="N170" s="65"/>
      <c r="O170" s="65">
        <f>fNs_pD[[#This Row],[Sale]]+fNs_pD[[#This Row],[Replacement]]+fNs_pD[[#This Row],[Brkg, Lkg, Exp]]</f>
        <v>0</v>
      </c>
      <c r="P170" s="223">
        <v>0</v>
      </c>
      <c r="Q170" s="33"/>
      <c r="R17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0" s="67">
        <v>1.5</v>
      </c>
      <c r="T170" s="189">
        <f>fNs_pD[[#This Row],[Factor (Months)]]*fNs_pD[[#This Row],[Total Issue]]-fNs_pD[[#This Row],[Closing Stock]]-fNs_pD[[#This Row],[Stock in Transit]]</f>
        <v>0</v>
      </c>
      <c r="U170" s="176">
        <v>0</v>
      </c>
      <c r="V17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0" s="66">
        <f>fNs_pD[[#This Row],[Proposed Forecast of Current Month]]</f>
        <v>0</v>
      </c>
      <c r="Y170" s="66">
        <f>(fNs_pD[[#This Row],[Final Forecast Qty]]*fNs_pD[[#This Row],[Rate]])</f>
        <v>0</v>
      </c>
    </row>
    <row r="171" spans="1:25" s="20" customFormat="1" ht="12.75" customHeight="1" x14ac:dyDescent="0.2">
      <c r="A171" s="43" t="str">
        <f>CONCATENATE(fNs_pD[[#This Row],[Name of Product]],fNs_pD[[#This Row],[Pack]])</f>
        <v>HEPALINE100</v>
      </c>
      <c r="B171" s="182" t="str">
        <f>CONCATENATE(fNs_pD[[#This Row],[Depot]],fNs_pD[[#This Row],[Name of Product]],fNs_pD[[#This Row],[Pack]])</f>
        <v>JMSDHEPALINE100</v>
      </c>
      <c r="C171" s="65" t="s">
        <v>60</v>
      </c>
      <c r="D171" s="160" t="s">
        <v>53</v>
      </c>
      <c r="E171" s="28"/>
      <c r="F171" s="196" t="s">
        <v>7</v>
      </c>
      <c r="G171" s="29">
        <v>100</v>
      </c>
      <c r="H171" s="20">
        <v>96</v>
      </c>
      <c r="I171" s="30">
        <v>47.68</v>
      </c>
      <c r="J171" s="30">
        <v>0</v>
      </c>
      <c r="K171" s="110"/>
      <c r="L171" s="223">
        <v>0</v>
      </c>
      <c r="M171" s="65"/>
      <c r="N171" s="65"/>
      <c r="O171" s="65">
        <f>fNs_pD[[#This Row],[Sale]]+fNs_pD[[#This Row],[Replacement]]+fNs_pD[[#This Row],[Brkg, Lkg, Exp]]</f>
        <v>0</v>
      </c>
      <c r="P171" s="223">
        <v>0</v>
      </c>
      <c r="Q171" s="33"/>
      <c r="R17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1" s="67">
        <v>1.5</v>
      </c>
      <c r="T171" s="189">
        <f>fNs_pD[[#This Row],[Factor (Months)]]*fNs_pD[[#This Row],[Total Issue]]-fNs_pD[[#This Row],[Closing Stock]]-fNs_pD[[#This Row],[Stock in Transit]]</f>
        <v>0</v>
      </c>
      <c r="U171" s="176">
        <v>0</v>
      </c>
      <c r="V17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1" s="66">
        <f>fNs_pD[[#This Row],[Proposed Forecast of Current Month]]</f>
        <v>0</v>
      </c>
      <c r="Y171" s="66">
        <f>(fNs_pD[[#This Row],[Final Forecast Qty]]*fNs_pD[[#This Row],[Rate]])</f>
        <v>0</v>
      </c>
    </row>
    <row r="172" spans="1:25" s="20" customFormat="1" ht="12.75" customHeight="1" x14ac:dyDescent="0.2">
      <c r="A172" s="43" t="str">
        <f>CONCATENATE(fNs_pD[[#This Row],[Name of Product]],fNs_pD[[#This Row],[Pack]])</f>
        <v>HEPALINE200</v>
      </c>
      <c r="B172" s="182" t="str">
        <f>CONCATENATE(fNs_pD[[#This Row],[Depot]],fNs_pD[[#This Row],[Name of Product]],fNs_pD[[#This Row],[Pack]])</f>
        <v>JMSDHEPALINE200</v>
      </c>
      <c r="C172" s="65" t="s">
        <v>60</v>
      </c>
      <c r="D172" s="158" t="s">
        <v>53</v>
      </c>
      <c r="E172" s="46"/>
      <c r="F172" s="158" t="s">
        <v>7</v>
      </c>
      <c r="G172" s="69">
        <v>200</v>
      </c>
      <c r="H172" s="37">
        <v>30</v>
      </c>
      <c r="I172" s="61"/>
      <c r="J172" s="61"/>
      <c r="K172" s="110"/>
      <c r="L172" s="223">
        <v>0</v>
      </c>
      <c r="M172" s="60"/>
      <c r="N172" s="60"/>
      <c r="O172" s="65">
        <f>fNs_pD[[#This Row],[Sale]]+fNs_pD[[#This Row],[Replacement]]+fNs_pD[[#This Row],[Brkg, Lkg, Exp]]</f>
        <v>0</v>
      </c>
      <c r="P172" s="223">
        <v>0</v>
      </c>
      <c r="Q172" s="60"/>
      <c r="R17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2" s="67">
        <v>1.5</v>
      </c>
      <c r="T172" s="189">
        <f>fNs_pD[[#This Row],[Factor (Months)]]*fNs_pD[[#This Row],[Total Issue]]-fNs_pD[[#This Row],[Closing Stock]]-fNs_pD[[#This Row],[Stock in Transit]]</f>
        <v>0</v>
      </c>
      <c r="U172" s="176">
        <v>0</v>
      </c>
      <c r="V17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2" s="66">
        <f>fNs_pD[[#This Row],[Proposed Forecast of Current Month]]</f>
        <v>0</v>
      </c>
      <c r="Y172" s="62">
        <f>(fNs_pD[[#This Row],[Final Forecast Qty]]*fNs_pD[[#This Row],[Rate]])</f>
        <v>0</v>
      </c>
    </row>
    <row r="173" spans="1:25" s="20" customFormat="1" x14ac:dyDescent="0.2">
      <c r="A173" s="43" t="str">
        <f>CONCATENATE(fNs_pD[[#This Row],[Name of Product]],fNs_pD[[#This Row],[Pack]])</f>
        <v>LOK-AR60</v>
      </c>
      <c r="B173" s="182" t="str">
        <f>CONCATENATE(fNs_pD[[#This Row],[Depot]],fNs_pD[[#This Row],[Name of Product]],fNs_pD[[#This Row],[Pack]])</f>
        <v>JMSDLOK-AR60</v>
      </c>
      <c r="C173" s="65" t="s">
        <v>60</v>
      </c>
      <c r="D173" s="161" t="s">
        <v>53</v>
      </c>
      <c r="E173" s="117"/>
      <c r="F173" s="164" t="s">
        <v>78</v>
      </c>
      <c r="G173" s="123">
        <v>60</v>
      </c>
      <c r="H173" s="119">
        <v>216</v>
      </c>
      <c r="I173" s="127"/>
      <c r="J173" s="127"/>
      <c r="K173" s="111"/>
      <c r="L173" s="223">
        <v>0</v>
      </c>
      <c r="M173" s="112"/>
      <c r="N173" s="112"/>
      <c r="O173" s="111">
        <f>fNs_pD[[#This Row],[Sale]]+fNs_pD[[#This Row],[Replacement]]+fNs_pD[[#This Row],[Brkg, Lkg, Exp]]</f>
        <v>0</v>
      </c>
      <c r="P173" s="223">
        <v>0</v>
      </c>
      <c r="Q173" s="112"/>
      <c r="R173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3" s="67">
        <v>1.5</v>
      </c>
      <c r="T173" s="189">
        <f>fNs_pD[[#This Row],[Factor (Months)]]*fNs_pD[[#This Row],[Total Issue]]-fNs_pD[[#This Row],[Closing Stock]]-fNs_pD[[#This Row],[Stock in Transit]]</f>
        <v>0</v>
      </c>
      <c r="U173" s="176">
        <v>0</v>
      </c>
      <c r="V17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3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3" s="66">
        <f>fNs_pD[[#This Row],[Proposed Forecast of Current Month]]</f>
        <v>0</v>
      </c>
      <c r="Y173" s="134">
        <f>(fNs_pD[[#This Row],[Final Forecast Qty]]*fNs_pD[[#This Row],[Rate]])</f>
        <v>0</v>
      </c>
    </row>
    <row r="174" spans="1:25" s="20" customFormat="1" x14ac:dyDescent="0.2">
      <c r="A174" s="43" t="str">
        <f>CONCATENATE(fNs_pD[[#This Row],[Name of Product]],fNs_pD[[#This Row],[Pack]])</f>
        <v>MANDL'S PAINT25</v>
      </c>
      <c r="B174" s="182" t="str">
        <f>CONCATENATE(fNs_pD[[#This Row],[Depot]],fNs_pD[[#This Row],[Name of Product]],fNs_pD[[#This Row],[Pack]])</f>
        <v>JMSDMANDL'S PAINT25</v>
      </c>
      <c r="C174" s="65" t="s">
        <v>60</v>
      </c>
      <c r="D174" s="161" t="s">
        <v>53</v>
      </c>
      <c r="E174" s="101"/>
      <c r="F174" s="168" t="s">
        <v>8</v>
      </c>
      <c r="G174" s="96">
        <v>25</v>
      </c>
      <c r="H174" s="95">
        <v>180</v>
      </c>
      <c r="I174" s="92"/>
      <c r="J174" s="92"/>
      <c r="K174" s="110"/>
      <c r="L174" s="223">
        <v>0</v>
      </c>
      <c r="M174" s="89"/>
      <c r="N174" s="89"/>
      <c r="O174" s="65">
        <f>fNs_pD[[#This Row],[Sale]]+fNs_pD[[#This Row],[Replacement]]+fNs_pD[[#This Row],[Brkg, Lkg, Exp]]</f>
        <v>0</v>
      </c>
      <c r="P174" s="223">
        <v>0</v>
      </c>
      <c r="Q174" s="89"/>
      <c r="R1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4" s="67">
        <v>1.5</v>
      </c>
      <c r="T174" s="189">
        <f>fNs_pD[[#This Row],[Factor (Months)]]*fNs_pD[[#This Row],[Total Issue]]-fNs_pD[[#This Row],[Closing Stock]]-fNs_pD[[#This Row],[Stock in Transit]]</f>
        <v>0</v>
      </c>
      <c r="U174" s="176">
        <v>0</v>
      </c>
      <c r="V17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4" s="66">
        <f>fNs_pD[[#This Row],[Proposed Forecast of Current Month]]</f>
        <v>0</v>
      </c>
      <c r="Y174" s="94">
        <f>(fNs_pD[[#This Row],[Final Forecast Qty]]*fNs_pD[[#This Row],[Rate]])</f>
        <v>0</v>
      </c>
    </row>
    <row r="175" spans="1:25" s="20" customFormat="1" x14ac:dyDescent="0.2">
      <c r="A175" s="43" t="str">
        <f>CONCATENATE(fNs_pD[[#This Row],[Name of Product]],fNs_pD[[#This Row],[Pack]])</f>
        <v>MAVESAR OT 100</v>
      </c>
      <c r="B175" s="182" t="str">
        <f>CONCATENATE(fNs_pD[[#This Row],[Depot]],fNs_pD[[#This Row],[Name of Product]],fNs_pD[[#This Row],[Pack]])</f>
        <v>JMSDMAVESAR OT 100</v>
      </c>
      <c r="C175" s="65" t="s">
        <v>60</v>
      </c>
      <c r="D175" s="160" t="s">
        <v>53</v>
      </c>
      <c r="E175" s="28" t="s">
        <v>34</v>
      </c>
      <c r="F175" s="102" t="s">
        <v>75</v>
      </c>
      <c r="G175" s="29">
        <v>100</v>
      </c>
      <c r="H175" s="20">
        <v>100</v>
      </c>
      <c r="I175" s="30">
        <v>26.14</v>
      </c>
      <c r="J175" s="30">
        <v>0</v>
      </c>
      <c r="K175" s="110"/>
      <c r="L175" s="223">
        <v>0</v>
      </c>
      <c r="M175" s="65"/>
      <c r="N175" s="65"/>
      <c r="O175" s="65">
        <f>fNs_pD[[#This Row],[Sale]]+fNs_pD[[#This Row],[Replacement]]+fNs_pD[[#This Row],[Brkg, Lkg, Exp]]</f>
        <v>0</v>
      </c>
      <c r="P175" s="223">
        <v>0</v>
      </c>
      <c r="Q175" s="33"/>
      <c r="R17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5" s="67">
        <v>1.5</v>
      </c>
      <c r="T175" s="189">
        <f>fNs_pD[[#This Row],[Factor (Months)]]*fNs_pD[[#This Row],[Total Issue]]-fNs_pD[[#This Row],[Closing Stock]]-fNs_pD[[#This Row],[Stock in Transit]]</f>
        <v>0</v>
      </c>
      <c r="U175" s="176">
        <v>0</v>
      </c>
      <c r="V17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5" s="66">
        <f>fNs_pD[[#This Row],[Proposed Forecast of Current Month]]</f>
        <v>0</v>
      </c>
      <c r="Y175" s="66">
        <f>(fNs_pD[[#This Row],[Final Forecast Qty]]*fNs_pD[[#This Row],[Rate]])</f>
        <v>0</v>
      </c>
    </row>
    <row r="176" spans="1:25" s="20" customFormat="1" x14ac:dyDescent="0.2">
      <c r="A176" s="43" t="str">
        <f>CONCATENATE(fNs_pD[[#This Row],[Name of Product]],fNs_pD[[#This Row],[Pack]])</f>
        <v>MENDINE-PV50</v>
      </c>
      <c r="B176" s="182" t="str">
        <f>CONCATENATE(fNs_pD[[#This Row],[Depot]],fNs_pD[[#This Row],[Name of Product]],fNs_pD[[#This Row],[Pack]])</f>
        <v>JMSDMENDINE-PV50</v>
      </c>
      <c r="C176" s="65" t="s">
        <v>60</v>
      </c>
      <c r="D176" s="160" t="s">
        <v>53</v>
      </c>
      <c r="E176" s="28"/>
      <c r="F176" s="160" t="s">
        <v>9</v>
      </c>
      <c r="G176" s="29">
        <v>50</v>
      </c>
      <c r="H176" s="20">
        <v>96</v>
      </c>
      <c r="I176" s="30">
        <v>38.72</v>
      </c>
      <c r="J176" s="30">
        <v>0</v>
      </c>
      <c r="K176" s="110"/>
      <c r="L176" s="223">
        <v>0</v>
      </c>
      <c r="M176" s="65"/>
      <c r="N176" s="65"/>
      <c r="O176" s="65">
        <f>fNs_pD[[#This Row],[Sale]]+fNs_pD[[#This Row],[Replacement]]+fNs_pD[[#This Row],[Brkg, Lkg, Exp]]</f>
        <v>0</v>
      </c>
      <c r="P176" s="223">
        <v>0</v>
      </c>
      <c r="Q176" s="33"/>
      <c r="R17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6" s="67">
        <v>1.5</v>
      </c>
      <c r="T176" s="189">
        <f>fNs_pD[[#This Row],[Factor (Months)]]*fNs_pD[[#This Row],[Total Issue]]-fNs_pD[[#This Row],[Closing Stock]]-fNs_pD[[#This Row],[Stock in Transit]]</f>
        <v>0</v>
      </c>
      <c r="U176" s="176">
        <v>0</v>
      </c>
      <c r="V17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6" s="66">
        <f>fNs_pD[[#This Row],[Proposed Forecast of Current Month]]</f>
        <v>0</v>
      </c>
      <c r="Y176" s="66">
        <f>(fNs_pD[[#This Row],[Final Forecast Qty]]*fNs_pD[[#This Row],[Rate]])</f>
        <v>0</v>
      </c>
    </row>
    <row r="177" spans="1:25" s="20" customFormat="1" x14ac:dyDescent="0.2">
      <c r="A177" s="43" t="str">
        <f>CONCATENATE(fNs_pD[[#This Row],[Name of Product]],fNs_pD[[#This Row],[Pack]])</f>
        <v>MENDINE-PV100</v>
      </c>
      <c r="B177" s="182" t="str">
        <f>CONCATENATE(fNs_pD[[#This Row],[Depot]],fNs_pD[[#This Row],[Name of Product]],fNs_pD[[#This Row],[Pack]])</f>
        <v>JMSDMENDINE-PV100</v>
      </c>
      <c r="C177" s="65" t="s">
        <v>60</v>
      </c>
      <c r="D177" s="160" t="s">
        <v>53</v>
      </c>
      <c r="E177" s="28"/>
      <c r="F177" s="196" t="s">
        <v>9</v>
      </c>
      <c r="G177" s="87">
        <v>100</v>
      </c>
      <c r="H177" s="20">
        <v>96</v>
      </c>
      <c r="I177" s="30">
        <v>14.84</v>
      </c>
      <c r="J177" s="30">
        <v>1.35</v>
      </c>
      <c r="K177" s="110"/>
      <c r="L177" s="223">
        <v>0</v>
      </c>
      <c r="M177" s="65"/>
      <c r="N177" s="65"/>
      <c r="O177" s="65">
        <f>fNs_pD[[#This Row],[Sale]]+fNs_pD[[#This Row],[Replacement]]+fNs_pD[[#This Row],[Brkg, Lkg, Exp]]</f>
        <v>0</v>
      </c>
      <c r="P177" s="223">
        <v>0</v>
      </c>
      <c r="Q177" s="33"/>
      <c r="R17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7" s="67">
        <v>1.5</v>
      </c>
      <c r="T177" s="189">
        <f>fNs_pD[[#This Row],[Factor (Months)]]*fNs_pD[[#This Row],[Total Issue]]-fNs_pD[[#This Row],[Closing Stock]]-fNs_pD[[#This Row],[Stock in Transit]]</f>
        <v>0</v>
      </c>
      <c r="U177" s="176">
        <v>0</v>
      </c>
      <c r="V17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7" s="66">
        <f>fNs_pD[[#This Row],[Proposed Forecast of Current Month]]</f>
        <v>0</v>
      </c>
      <c r="Y177" s="66">
        <f>(fNs_pD[[#This Row],[Final Forecast Qty]]*fNs_pD[[#This Row],[Rate]])</f>
        <v>0</v>
      </c>
    </row>
    <row r="178" spans="1:25" s="20" customFormat="1" x14ac:dyDescent="0.2">
      <c r="A178" s="43" t="str">
        <f>CONCATENATE(fNs_pD[[#This Row],[Name of Product]],fNs_pD[[#This Row],[Pack]])</f>
        <v>MENDOLIVER100</v>
      </c>
      <c r="B178" s="182" t="str">
        <f>CONCATENATE(fNs_pD[[#This Row],[Depot]],fNs_pD[[#This Row],[Name of Product]],fNs_pD[[#This Row],[Pack]])</f>
        <v>JMSDMENDOLIVER100</v>
      </c>
      <c r="C178" s="65" t="s">
        <v>60</v>
      </c>
      <c r="D178" s="161" t="s">
        <v>53</v>
      </c>
      <c r="E178" s="46"/>
      <c r="F178" s="169" t="s">
        <v>10</v>
      </c>
      <c r="G178" s="59">
        <v>100</v>
      </c>
      <c r="H178" s="10">
        <v>96</v>
      </c>
      <c r="I178" s="61"/>
      <c r="J178" s="61"/>
      <c r="K178" s="110"/>
      <c r="L178" s="223">
        <v>0</v>
      </c>
      <c r="M178" s="60"/>
      <c r="N178" s="60"/>
      <c r="O178" s="65">
        <f>fNs_pD[[#This Row],[Sale]]+fNs_pD[[#This Row],[Replacement]]+fNs_pD[[#This Row],[Brkg, Lkg, Exp]]</f>
        <v>0</v>
      </c>
      <c r="P178" s="223">
        <v>0</v>
      </c>
      <c r="Q178" s="60"/>
      <c r="R17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8" s="67">
        <v>1.5</v>
      </c>
      <c r="T178" s="189">
        <f>fNs_pD[[#This Row],[Factor (Months)]]*fNs_pD[[#This Row],[Total Issue]]-fNs_pD[[#This Row],[Closing Stock]]-fNs_pD[[#This Row],[Stock in Transit]]</f>
        <v>0</v>
      </c>
      <c r="U178" s="176">
        <v>0</v>
      </c>
      <c r="V17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8" s="66">
        <f>fNs_pD[[#This Row],[Proposed Forecast of Current Month]]</f>
        <v>0</v>
      </c>
      <c r="Y178" s="62">
        <f>(fNs_pD[[#This Row],[Final Forecast Qty]]*fNs_pD[[#This Row],[Rate]])</f>
        <v>0</v>
      </c>
    </row>
    <row r="179" spans="1:25" s="20" customFormat="1" x14ac:dyDescent="0.2">
      <c r="A179" s="43" t="str">
        <f>CONCATENATE(fNs_pD[[#This Row],[Name of Product]],fNs_pD[[#This Row],[Pack]])</f>
        <v>MENDOLIVER200</v>
      </c>
      <c r="B179" s="182" t="str">
        <f>CONCATENATE(fNs_pD[[#This Row],[Depot]],fNs_pD[[#This Row],[Name of Product]],fNs_pD[[#This Row],[Pack]])</f>
        <v>JMSDMENDOLIVER200</v>
      </c>
      <c r="C179" s="65" t="s">
        <v>60</v>
      </c>
      <c r="D179" s="160" t="s">
        <v>53</v>
      </c>
      <c r="E179" s="28"/>
      <c r="F179" s="160" t="s">
        <v>10</v>
      </c>
      <c r="G179" s="29">
        <v>200</v>
      </c>
      <c r="H179" s="20">
        <v>30</v>
      </c>
      <c r="I179" s="30">
        <v>33.380000000000003</v>
      </c>
      <c r="J179" s="30">
        <v>0</v>
      </c>
      <c r="K179" s="110"/>
      <c r="L179" s="223">
        <v>0</v>
      </c>
      <c r="M179" s="65"/>
      <c r="N179" s="65"/>
      <c r="O179" s="65">
        <f>fNs_pD[[#This Row],[Sale]]+fNs_pD[[#This Row],[Replacement]]+fNs_pD[[#This Row],[Brkg, Lkg, Exp]]</f>
        <v>0</v>
      </c>
      <c r="P179" s="223">
        <v>0</v>
      </c>
      <c r="Q179" s="33"/>
      <c r="R17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9" s="67">
        <v>1.5</v>
      </c>
      <c r="T179" s="189">
        <f>fNs_pD[[#This Row],[Factor (Months)]]*fNs_pD[[#This Row],[Total Issue]]-fNs_pD[[#This Row],[Closing Stock]]-fNs_pD[[#This Row],[Stock in Transit]]</f>
        <v>0</v>
      </c>
      <c r="U179" s="176">
        <v>0</v>
      </c>
      <c r="V17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9" s="66">
        <f>fNs_pD[[#This Row],[Proposed Forecast of Current Month]]</f>
        <v>0</v>
      </c>
      <c r="Y179" s="66">
        <f>(fNs_pD[[#This Row],[Final Forecast Qty]]*fNs_pD[[#This Row],[Rate]])</f>
        <v>0</v>
      </c>
    </row>
    <row r="180" spans="1:25" s="20" customFormat="1" x14ac:dyDescent="0.2">
      <c r="A180" s="43" t="str">
        <f>CONCATENATE(fNs_pD[[#This Row],[Name of Product]],fNs_pD[[#This Row],[Pack]])</f>
        <v>MENDOLIVER450</v>
      </c>
      <c r="B180" s="182" t="str">
        <f>CONCATENATE(fNs_pD[[#This Row],[Depot]],fNs_pD[[#This Row],[Name of Product]],fNs_pD[[#This Row],[Pack]])</f>
        <v>JMSDMENDOLIVER450</v>
      </c>
      <c r="C180" s="65" t="s">
        <v>60</v>
      </c>
      <c r="D180" s="160" t="s">
        <v>53</v>
      </c>
      <c r="E180" s="28"/>
      <c r="F180" s="160" t="s">
        <v>10</v>
      </c>
      <c r="G180" s="29">
        <v>450</v>
      </c>
      <c r="H180" s="20">
        <v>20</v>
      </c>
      <c r="I180" s="30">
        <v>59.6</v>
      </c>
      <c r="J180" s="30">
        <v>0</v>
      </c>
      <c r="K180" s="110"/>
      <c r="L180" s="223">
        <v>0</v>
      </c>
      <c r="M180" s="65"/>
      <c r="N180" s="65"/>
      <c r="O180" s="65">
        <f>fNs_pD[[#This Row],[Sale]]+fNs_pD[[#This Row],[Replacement]]+fNs_pD[[#This Row],[Brkg, Lkg, Exp]]</f>
        <v>0</v>
      </c>
      <c r="P180" s="223">
        <v>0</v>
      </c>
      <c r="Q180" s="33"/>
      <c r="R18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0" s="67">
        <v>1.5</v>
      </c>
      <c r="T180" s="189">
        <f>fNs_pD[[#This Row],[Factor (Months)]]*fNs_pD[[#This Row],[Total Issue]]-fNs_pD[[#This Row],[Closing Stock]]-fNs_pD[[#This Row],[Stock in Transit]]</f>
        <v>0</v>
      </c>
      <c r="U180" s="176">
        <v>0</v>
      </c>
      <c r="V18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0" s="66">
        <f>fNs_pD[[#This Row],[Proposed Forecast of Current Month]]</f>
        <v>0</v>
      </c>
      <c r="Y180" s="66">
        <f>(fNs_pD[[#This Row],[Final Forecast Qty]]*fNs_pD[[#This Row],[Rate]])</f>
        <v>0</v>
      </c>
    </row>
    <row r="181" spans="1:25" s="20" customFormat="1" x14ac:dyDescent="0.2">
      <c r="A181" s="43" t="str">
        <f>CONCATENATE(fNs_pD[[#This Row],[Name of Product]],fNs_pD[[#This Row],[Pack]])</f>
        <v>PAINTEX6</v>
      </c>
      <c r="B181" s="182" t="str">
        <f>CONCATENATE(fNs_pD[[#This Row],[Depot]],fNs_pD[[#This Row],[Name of Product]],fNs_pD[[#This Row],[Pack]])</f>
        <v>JMSDPAINTEX6</v>
      </c>
      <c r="C181" s="65" t="s">
        <v>60</v>
      </c>
      <c r="D181" s="160" t="s">
        <v>53</v>
      </c>
      <c r="E181" s="28" t="s">
        <v>33</v>
      </c>
      <c r="F181" s="160" t="s">
        <v>11</v>
      </c>
      <c r="G181" s="29">
        <v>6</v>
      </c>
      <c r="H181" s="20">
        <v>576</v>
      </c>
      <c r="I181" s="30">
        <v>42.1</v>
      </c>
      <c r="J181" s="30">
        <v>0</v>
      </c>
      <c r="K181" s="110"/>
      <c r="L181" s="223">
        <v>0</v>
      </c>
      <c r="M181" s="65"/>
      <c r="N181" s="65"/>
      <c r="O181" s="65">
        <f>fNs_pD[[#This Row],[Sale]]+fNs_pD[[#This Row],[Replacement]]+fNs_pD[[#This Row],[Brkg, Lkg, Exp]]</f>
        <v>0</v>
      </c>
      <c r="P181" s="223">
        <v>0</v>
      </c>
      <c r="Q181" s="33"/>
      <c r="R18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1" s="67">
        <v>1.5</v>
      </c>
      <c r="T181" s="189">
        <f>fNs_pD[[#This Row],[Factor (Months)]]*fNs_pD[[#This Row],[Total Issue]]-fNs_pD[[#This Row],[Closing Stock]]-fNs_pD[[#This Row],[Stock in Transit]]</f>
        <v>0</v>
      </c>
      <c r="U181" s="176">
        <v>0</v>
      </c>
      <c r="V18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1" s="66">
        <f>fNs_pD[[#This Row],[Proposed Forecast of Current Month]]</f>
        <v>0</v>
      </c>
      <c r="Y181" s="66">
        <f>(fNs_pD[[#This Row],[Final Forecast Qty]]*fNs_pD[[#This Row],[Rate]])</f>
        <v>0</v>
      </c>
    </row>
    <row r="182" spans="1:25" s="20" customFormat="1" x14ac:dyDescent="0.2">
      <c r="A182" s="43" t="str">
        <f>CONCATENATE(fNs_pD[[#This Row],[Name of Product]],fNs_pD[[#This Row],[Pack]])</f>
        <v>SPIRIT OF ETHER100</v>
      </c>
      <c r="B182" s="182" t="str">
        <f>CONCATENATE(fNs_pD[[#This Row],[Depot]],fNs_pD[[#This Row],[Name of Product]],fNs_pD[[#This Row],[Pack]])</f>
        <v>JMSDSPIRIT OF ETHER100</v>
      </c>
      <c r="C182" s="65" t="s">
        <v>60</v>
      </c>
      <c r="D182" s="158" t="s">
        <v>53</v>
      </c>
      <c r="E182" s="46"/>
      <c r="F182" s="170" t="s">
        <v>12</v>
      </c>
      <c r="G182" s="54">
        <v>100</v>
      </c>
      <c r="H182" s="50">
        <v>96</v>
      </c>
      <c r="I182" s="61"/>
      <c r="J182" s="61"/>
      <c r="K182" s="110"/>
      <c r="L182" s="223">
        <v>0</v>
      </c>
      <c r="M182" s="60"/>
      <c r="N182" s="60"/>
      <c r="O182" s="65">
        <f>fNs_pD[[#This Row],[Sale]]+fNs_pD[[#This Row],[Replacement]]+fNs_pD[[#This Row],[Brkg, Lkg, Exp]]</f>
        <v>0</v>
      </c>
      <c r="P182" s="223">
        <v>0</v>
      </c>
      <c r="Q182" s="60"/>
      <c r="R18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2" s="67">
        <v>1.5</v>
      </c>
      <c r="T182" s="189">
        <f>fNs_pD[[#This Row],[Factor (Months)]]*fNs_pD[[#This Row],[Total Issue]]-fNs_pD[[#This Row],[Closing Stock]]-fNs_pD[[#This Row],[Stock in Transit]]</f>
        <v>0</v>
      </c>
      <c r="U182" s="176">
        <v>0</v>
      </c>
      <c r="V18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2" s="66">
        <f>fNs_pD[[#This Row],[Proposed Forecast of Current Month]]</f>
        <v>0</v>
      </c>
      <c r="Y182" s="62">
        <f>(fNs_pD[[#This Row],[Final Forecast Qty]]*fNs_pD[[#This Row],[Rate]])</f>
        <v>0</v>
      </c>
    </row>
    <row r="183" spans="1:25" s="14" customFormat="1" x14ac:dyDescent="0.2">
      <c r="A183" s="43" t="str">
        <f>CONCATENATE(fNs_pD[[#This Row],[Name of Product]],fNs_pD[[#This Row],[Pack]])</f>
        <v>SPIRIT OF ETHER450</v>
      </c>
      <c r="B183" s="182" t="str">
        <f>CONCATENATE(fNs_pD[[#This Row],[Depot]],fNs_pD[[#This Row],[Name of Product]],fNs_pD[[#This Row],[Pack]])</f>
        <v>JMSDSPIRIT OF ETHER450</v>
      </c>
      <c r="C183" s="65" t="s">
        <v>60</v>
      </c>
      <c r="D183" s="158" t="s">
        <v>53</v>
      </c>
      <c r="E183" s="46"/>
      <c r="F183" s="160" t="s">
        <v>12</v>
      </c>
      <c r="G183" s="69">
        <v>450</v>
      </c>
      <c r="H183" s="37">
        <v>20</v>
      </c>
      <c r="I183" s="61"/>
      <c r="J183" s="61"/>
      <c r="K183" s="110"/>
      <c r="L183" s="223">
        <v>0</v>
      </c>
      <c r="M183" s="60"/>
      <c r="N183" s="60"/>
      <c r="O183" s="65">
        <f>fNs_pD[[#This Row],[Sale]]+fNs_pD[[#This Row],[Replacement]]+fNs_pD[[#This Row],[Brkg, Lkg, Exp]]</f>
        <v>0</v>
      </c>
      <c r="P183" s="223">
        <v>0</v>
      </c>
      <c r="Q183" s="60"/>
      <c r="R18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3" s="67">
        <v>1.5</v>
      </c>
      <c r="T183" s="189">
        <f>fNs_pD[[#This Row],[Factor (Months)]]*fNs_pD[[#This Row],[Total Issue]]-fNs_pD[[#This Row],[Closing Stock]]-fNs_pD[[#This Row],[Stock in Transit]]</f>
        <v>0</v>
      </c>
      <c r="U183" s="176">
        <v>0</v>
      </c>
      <c r="V18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3" s="66">
        <f>fNs_pD[[#This Row],[Proposed Forecast of Current Month]]</f>
        <v>0</v>
      </c>
      <c r="Y183" s="62">
        <f>(fNs_pD[[#This Row],[Final Forecast Qty]]*fNs_pD[[#This Row],[Rate]])</f>
        <v>0</v>
      </c>
    </row>
    <row r="184" spans="1:25" x14ac:dyDescent="0.2">
      <c r="A184" s="43" t="str">
        <f>CONCATENATE(fNs_pD[[#This Row],[Name of Product]],fNs_pD[[#This Row],[Pack]])</f>
        <v>AMIRID -O (SUSPENSION)30</v>
      </c>
      <c r="B184" s="182" t="str">
        <f>CONCATENATE(fNs_pD[[#This Row],[Depot]],fNs_pD[[#This Row],[Name of Product]],fNs_pD[[#This Row],[Pack]])</f>
        <v>KLKTAMIRID -O (SUSPENSION)30</v>
      </c>
      <c r="C184" s="65" t="s">
        <v>60</v>
      </c>
      <c r="D184" s="164" t="s">
        <v>77</v>
      </c>
      <c r="E184" s="184"/>
      <c r="F184" s="183" t="s">
        <v>82</v>
      </c>
      <c r="G184" s="185">
        <v>30</v>
      </c>
      <c r="H184" s="186"/>
      <c r="I184" s="187"/>
      <c r="J184" s="187"/>
      <c r="K184" s="182"/>
      <c r="L184" s="223">
        <v>0</v>
      </c>
      <c r="M184" s="182"/>
      <c r="N184" s="182"/>
      <c r="O184" s="182">
        <f>fNs_pD[[#This Row],[Sale]]+fNs_pD[[#This Row],[Replacement]]+fNs_pD[[#This Row],[Brkg, Lkg, Exp]]</f>
        <v>0</v>
      </c>
      <c r="P184" s="223">
        <v>0</v>
      </c>
      <c r="Q184" s="182"/>
      <c r="R184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4" s="132">
        <v>1</v>
      </c>
      <c r="T184" s="189">
        <f>fNs_pD[[#This Row],[Factor (Months)]]*fNs_pD[[#This Row],[Total Issue]]-fNs_pD[[#This Row],[Closing Stock]]-fNs_pD[[#This Row],[Stock in Transit]]</f>
        <v>0</v>
      </c>
      <c r="U184" s="176">
        <v>0</v>
      </c>
      <c r="V18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4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4" s="190">
        <f>fNs_pD[[#This Row],[Proposed Forecast of Current Month]]</f>
        <v>0</v>
      </c>
      <c r="Y184" s="190">
        <f>(fNs_pD[[#This Row],[Final Forecast Qty]]*fNs_pD[[#This Row],[Rate]])</f>
        <v>0</v>
      </c>
    </row>
    <row r="185" spans="1:25" x14ac:dyDescent="0.2">
      <c r="A185" s="43" t="str">
        <f>CONCATENATE(fNs_pD[[#This Row],[Name of Product]],fNs_pD[[#This Row],[Pack]])</f>
        <v>ASTRINZYME PLUS200</v>
      </c>
      <c r="B185" s="182" t="str">
        <f>CONCATENATE(fNs_pD[[#This Row],[Depot]],fNs_pD[[#This Row],[Name of Product]],fNs_pD[[#This Row],[Pack]])</f>
        <v>KLKTASTRINZYME PLUS200</v>
      </c>
      <c r="C185" s="65" t="s">
        <v>60</v>
      </c>
      <c r="D185" s="164" t="s">
        <v>77</v>
      </c>
      <c r="E185" s="116" t="s">
        <v>34</v>
      </c>
      <c r="F185" s="164" t="s">
        <v>68</v>
      </c>
      <c r="G185" s="122">
        <v>200</v>
      </c>
      <c r="H185" s="115">
        <v>30</v>
      </c>
      <c r="I185" s="126">
        <v>49.5</v>
      </c>
      <c r="J185" s="126">
        <v>0</v>
      </c>
      <c r="K185" s="110"/>
      <c r="L185" s="223">
        <v>0</v>
      </c>
      <c r="M185" s="111"/>
      <c r="N185" s="111"/>
      <c r="O185" s="65">
        <f>fNs_pD[[#This Row],[Sale]]+fNs_pD[[#This Row],[Replacement]]+fNs_pD[[#This Row],[Brkg, Lkg, Exp]]</f>
        <v>0</v>
      </c>
      <c r="P185" s="223">
        <v>0</v>
      </c>
      <c r="Q185" s="111"/>
      <c r="R18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5" s="132">
        <v>1</v>
      </c>
      <c r="T185" s="189">
        <f>fNs_pD[[#This Row],[Factor (Months)]]*fNs_pD[[#This Row],[Total Issue]]-fNs_pD[[#This Row],[Closing Stock]]-fNs_pD[[#This Row],[Stock in Transit]]</f>
        <v>0</v>
      </c>
      <c r="U185" s="176">
        <v>0</v>
      </c>
      <c r="V18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5" s="66">
        <f>fNs_pD[[#This Row],[Proposed Forecast of Current Month]]</f>
        <v>0</v>
      </c>
      <c r="Y185" s="133">
        <f>(fNs_pD[[#This Row],[Final Forecast Qty]]*fNs_pD[[#This Row],[Rate]])</f>
        <v>0</v>
      </c>
    </row>
    <row r="186" spans="1:25" ht="12.75" customHeight="1" x14ac:dyDescent="0.2">
      <c r="A186" s="43" t="str">
        <f>CONCATENATE(fNs_pD[[#This Row],[Name of Product]],fNs_pD[[#This Row],[Pack]])</f>
        <v>BACILOL30</v>
      </c>
      <c r="B186" s="182" t="str">
        <f>CONCATENATE(fNs_pD[[#This Row],[Depot]],fNs_pD[[#This Row],[Name of Product]],fNs_pD[[#This Row],[Pack]])</f>
        <v>KLKTBACILOL30</v>
      </c>
      <c r="C186" s="65" t="s">
        <v>60</v>
      </c>
      <c r="D186" s="164" t="s">
        <v>77</v>
      </c>
      <c r="E186" s="117"/>
      <c r="F186" s="167" t="s">
        <v>3</v>
      </c>
      <c r="G186" s="123">
        <v>30</v>
      </c>
      <c r="H186" s="119">
        <v>192</v>
      </c>
      <c r="I186" s="127"/>
      <c r="J186" s="127"/>
      <c r="K186" s="110"/>
      <c r="L186" s="223">
        <v>0</v>
      </c>
      <c r="M186" s="112"/>
      <c r="N186" s="112"/>
      <c r="O186" s="65">
        <f>fNs_pD[[#This Row],[Sale]]+fNs_pD[[#This Row],[Replacement]]+fNs_pD[[#This Row],[Brkg, Lkg, Exp]]</f>
        <v>0</v>
      </c>
      <c r="P186" s="223">
        <v>0</v>
      </c>
      <c r="Q186" s="112"/>
      <c r="R18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6" s="132">
        <v>1</v>
      </c>
      <c r="T186" s="189">
        <f>fNs_pD[[#This Row],[Factor (Months)]]*fNs_pD[[#This Row],[Total Issue]]-fNs_pD[[#This Row],[Closing Stock]]-fNs_pD[[#This Row],[Stock in Transit]]</f>
        <v>0</v>
      </c>
      <c r="U186" s="176">
        <v>0</v>
      </c>
      <c r="V18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6" s="66">
        <f>fNs_pD[[#This Row],[Proposed Forecast of Current Month]]</f>
        <v>0</v>
      </c>
      <c r="Y186" s="134">
        <f>(fNs_pD[[#This Row],[Final Forecast Qty]]*fNs_pD[[#This Row],[Rate]])</f>
        <v>0</v>
      </c>
    </row>
    <row r="187" spans="1:25" x14ac:dyDescent="0.2">
      <c r="A187" s="43" t="str">
        <f>CONCATENATE(fNs_pD[[#This Row],[Name of Product]],fNs_pD[[#This Row],[Pack]])</f>
        <v>BACILOL100</v>
      </c>
      <c r="B187" s="182" t="str">
        <f>CONCATENATE(fNs_pD[[#This Row],[Depot]],fNs_pD[[#This Row],[Name of Product]],fNs_pD[[#This Row],[Pack]])</f>
        <v>KLKTBACILOL100</v>
      </c>
      <c r="C187" s="65" t="s">
        <v>60</v>
      </c>
      <c r="D187" s="164" t="s">
        <v>77</v>
      </c>
      <c r="E187" s="116"/>
      <c r="F187" s="164" t="s">
        <v>3</v>
      </c>
      <c r="G187" s="122">
        <v>100</v>
      </c>
      <c r="H187" s="115">
        <v>96</v>
      </c>
      <c r="I187" s="126">
        <v>13.59</v>
      </c>
      <c r="J187" s="126">
        <v>0</v>
      </c>
      <c r="K187" s="110"/>
      <c r="L187" s="223">
        <v>0</v>
      </c>
      <c r="M187" s="111"/>
      <c r="N187" s="111"/>
      <c r="O187" s="65">
        <f>fNs_pD[[#This Row],[Sale]]+fNs_pD[[#This Row],[Replacement]]+fNs_pD[[#This Row],[Brkg, Lkg, Exp]]</f>
        <v>0</v>
      </c>
      <c r="P187" s="223">
        <v>0</v>
      </c>
      <c r="Q187" s="111"/>
      <c r="R18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7" s="132">
        <v>1</v>
      </c>
      <c r="T187" s="189">
        <f>fNs_pD[[#This Row],[Factor (Months)]]*fNs_pD[[#This Row],[Total Issue]]-fNs_pD[[#This Row],[Closing Stock]]-fNs_pD[[#This Row],[Stock in Transit]]</f>
        <v>0</v>
      </c>
      <c r="U187" s="176">
        <v>0</v>
      </c>
      <c r="V18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7" s="66">
        <f>fNs_pD[[#This Row],[Proposed Forecast of Current Month]]</f>
        <v>0</v>
      </c>
      <c r="Y187" s="133">
        <f>(fNs_pD[[#This Row],[Final Forecast Qty]]*fNs_pD[[#This Row],[Rate]])</f>
        <v>0</v>
      </c>
    </row>
    <row r="188" spans="1:25" x14ac:dyDescent="0.2">
      <c r="A188" s="43" t="str">
        <f>CONCATENATE(fNs_pD[[#This Row],[Name of Product]],fNs_pD[[#This Row],[Pack]])</f>
        <v>BRONCOFREE LS100</v>
      </c>
      <c r="B188" s="182" t="str">
        <f>CONCATENATE(fNs_pD[[#This Row],[Depot]],fNs_pD[[#This Row],[Name of Product]],fNs_pD[[#This Row],[Pack]])</f>
        <v>KLKTBRONCOFREE LS100</v>
      </c>
      <c r="C188" s="65" t="s">
        <v>60</v>
      </c>
      <c r="D188" s="164" t="s">
        <v>77</v>
      </c>
      <c r="F188" s="14" t="s">
        <v>81</v>
      </c>
      <c r="G188" s="10">
        <v>100</v>
      </c>
      <c r="I188" s="61"/>
      <c r="J188" s="61"/>
      <c r="K188" s="65"/>
      <c r="L188" s="223">
        <v>0</v>
      </c>
      <c r="M188" s="60"/>
      <c r="N188" s="60"/>
      <c r="O188" s="65">
        <f>fNs_pD[[#This Row],[Sale]]+fNs_pD[[#This Row],[Replacement]]+fNs_pD[[#This Row],[Brkg, Lkg, Exp]]</f>
        <v>0</v>
      </c>
      <c r="P188" s="223">
        <v>0</v>
      </c>
      <c r="Q188" s="60"/>
      <c r="R188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8" s="132">
        <v>1</v>
      </c>
      <c r="T188" s="189">
        <f>fNs_pD[[#This Row],[Factor (Months)]]*fNs_pD[[#This Row],[Total Issue]]-fNs_pD[[#This Row],[Closing Stock]]-fNs_pD[[#This Row],[Stock in Transit]]</f>
        <v>0</v>
      </c>
      <c r="U188" s="176">
        <v>0</v>
      </c>
      <c r="V18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8" s="66">
        <f>fNs_pD[[#This Row],[Proposed Forecast of Current Month]]</f>
        <v>0</v>
      </c>
      <c r="Y188" s="62">
        <f>(fNs_pD[[#This Row],[Final Forecast Qty]]*fNs_pD[[#This Row],[Rate]])</f>
        <v>0</v>
      </c>
    </row>
    <row r="189" spans="1:25" ht="12.75" customHeight="1" x14ac:dyDescent="0.2">
      <c r="A189" s="43" t="str">
        <f>CONCATENATE(fNs_pD[[#This Row],[Name of Product]],fNs_pD[[#This Row],[Pack]])</f>
        <v>BRONCOFREE S100</v>
      </c>
      <c r="B189" s="182" t="str">
        <f>CONCATENATE(fNs_pD[[#This Row],[Depot]],fNs_pD[[#This Row],[Name of Product]],fNs_pD[[#This Row],[Pack]])</f>
        <v>KLKTBRONCOFREE S100</v>
      </c>
      <c r="C189" s="65" t="s">
        <v>60</v>
      </c>
      <c r="D189" s="164" t="s">
        <v>77</v>
      </c>
      <c r="F189" s="20" t="s">
        <v>86</v>
      </c>
      <c r="G189" s="10">
        <v>100</v>
      </c>
      <c r="I189" s="61"/>
      <c r="J189" s="61"/>
      <c r="K189" s="65"/>
      <c r="L189" s="223">
        <v>0</v>
      </c>
      <c r="M189" s="60"/>
      <c r="N189" s="60"/>
      <c r="O189" s="65">
        <f>fNs_pD[[#This Row],[Sale]]+fNs_pD[[#This Row],[Replacement]]+fNs_pD[[#This Row],[Brkg, Lkg, Exp]]</f>
        <v>0</v>
      </c>
      <c r="P189" s="223">
        <v>0</v>
      </c>
      <c r="Q189" s="60"/>
      <c r="R189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9" s="132">
        <v>1</v>
      </c>
      <c r="T189" s="189">
        <f>fNs_pD[[#This Row],[Factor (Months)]]*fNs_pD[[#This Row],[Total Issue]]-fNs_pD[[#This Row],[Closing Stock]]-fNs_pD[[#This Row],[Stock in Transit]]</f>
        <v>0</v>
      </c>
      <c r="U189" s="176">
        <v>0</v>
      </c>
      <c r="V18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9" s="66">
        <f>fNs_pD[[#This Row],[Proposed Forecast of Current Month]]</f>
        <v>0</v>
      </c>
      <c r="Y189" s="62">
        <f>(fNs_pD[[#This Row],[Final Forecast Qty]]*fNs_pD[[#This Row],[Rate]])</f>
        <v>0</v>
      </c>
    </row>
    <row r="190" spans="1:25" x14ac:dyDescent="0.2">
      <c r="A190" s="43" t="str">
        <f>CONCATENATE(fNs_pD[[#This Row],[Name of Product]],fNs_pD[[#This Row],[Pack]])</f>
        <v>CARMOZYME100</v>
      </c>
      <c r="B190" s="182" t="str">
        <f>CONCATENATE(fNs_pD[[#This Row],[Depot]],fNs_pD[[#This Row],[Name of Product]],fNs_pD[[#This Row],[Pack]])</f>
        <v>KLKTCARMOZYME100</v>
      </c>
      <c r="C190" s="65" t="s">
        <v>60</v>
      </c>
      <c r="D190" s="164" t="s">
        <v>77</v>
      </c>
      <c r="E190" s="117" t="s">
        <v>36</v>
      </c>
      <c r="F190" s="263" t="s">
        <v>4</v>
      </c>
      <c r="G190" s="123">
        <v>100</v>
      </c>
      <c r="H190" s="119">
        <v>96</v>
      </c>
      <c r="I190" s="127"/>
      <c r="J190" s="127"/>
      <c r="K190" s="110"/>
      <c r="L190" s="223">
        <v>8820</v>
      </c>
      <c r="M190" s="112"/>
      <c r="N190" s="112"/>
      <c r="O190" s="65">
        <f>fNs_pD[[#This Row],[Sale]]+fNs_pD[[#This Row],[Replacement]]+fNs_pD[[#This Row],[Brkg, Lkg, Exp]]</f>
        <v>8820</v>
      </c>
      <c r="P190" s="223">
        <v>0</v>
      </c>
      <c r="Q190" s="112"/>
      <c r="R19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0" s="132">
        <v>1</v>
      </c>
      <c r="T190" s="189">
        <f>fNs_pD[[#This Row],[Factor (Months)]]*fNs_pD[[#This Row],[Total Issue]]-fNs_pD[[#This Row],[Closing Stock]]-fNs_pD[[#This Row],[Stock in Transit]]</f>
        <v>8820</v>
      </c>
      <c r="U190" s="176">
        <v>6160</v>
      </c>
      <c r="V19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8820</v>
      </c>
      <c r="W19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0.43181818181818182</v>
      </c>
      <c r="X190" s="66">
        <f>fNs_pD[[#This Row],[Proposed Forecast of Current Month]]</f>
        <v>8820</v>
      </c>
      <c r="Y190" s="134">
        <f>(fNs_pD[[#This Row],[Final Forecast Qty]]*fNs_pD[[#This Row],[Rate]])</f>
        <v>0</v>
      </c>
    </row>
    <row r="191" spans="1:25" s="158" customFormat="1" x14ac:dyDescent="0.2">
      <c r="A191" s="43" t="str">
        <f>CONCATENATE(fNs_pD[[#This Row],[Name of Product]],fNs_pD[[#This Row],[Pack]])</f>
        <v>CARMOZYME200</v>
      </c>
      <c r="B191" s="182" t="str">
        <f>CONCATENATE(fNs_pD[[#This Row],[Depot]],fNs_pD[[#This Row],[Name of Product]],fNs_pD[[#This Row],[Pack]])</f>
        <v>KLKTCARMOZYME200</v>
      </c>
      <c r="C191" s="65" t="s">
        <v>60</v>
      </c>
      <c r="D191" s="164" t="s">
        <v>77</v>
      </c>
      <c r="E191" s="116" t="s">
        <v>36</v>
      </c>
      <c r="F191" s="164" t="s">
        <v>4</v>
      </c>
      <c r="G191" s="122">
        <v>200</v>
      </c>
      <c r="H191" s="115">
        <v>30</v>
      </c>
      <c r="I191" s="126">
        <v>26.88</v>
      </c>
      <c r="J191" s="126">
        <v>2.44</v>
      </c>
      <c r="K191" s="110"/>
      <c r="L191" s="223">
        <v>22050</v>
      </c>
      <c r="M191" s="111"/>
      <c r="N191" s="111"/>
      <c r="O191" s="65">
        <f>fNs_pD[[#This Row],[Sale]]+fNs_pD[[#This Row],[Replacement]]+fNs_pD[[#This Row],[Brkg, Lkg, Exp]]</f>
        <v>22050</v>
      </c>
      <c r="P191" s="223">
        <v>0</v>
      </c>
      <c r="Q191" s="111"/>
      <c r="R19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1" s="132">
        <v>1</v>
      </c>
      <c r="T191" s="189">
        <f>fNs_pD[[#This Row],[Factor (Months)]]*fNs_pD[[#This Row],[Total Issue]]-fNs_pD[[#This Row],[Closing Stock]]-fNs_pD[[#This Row],[Stock in Transit]]</f>
        <v>22050</v>
      </c>
      <c r="U191" s="176">
        <v>13543</v>
      </c>
      <c r="V19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22050</v>
      </c>
      <c r="W19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0.62814738241157797</v>
      </c>
      <c r="X191" s="66">
        <f>fNs_pD[[#This Row],[Proposed Forecast of Current Month]]</f>
        <v>22050</v>
      </c>
      <c r="Y191" s="133">
        <f>(fNs_pD[[#This Row],[Final Forecast Qty]]*fNs_pD[[#This Row],[Rate]])</f>
        <v>592704</v>
      </c>
    </row>
    <row r="192" spans="1:25" x14ac:dyDescent="0.2">
      <c r="A192" s="43" t="str">
        <f>CONCATENATE(fNs_pD[[#This Row],[Name of Product]],fNs_pD[[#This Row],[Pack]])</f>
        <v>CARMOZYME450</v>
      </c>
      <c r="B192" s="182" t="str">
        <f>CONCATENATE(fNs_pD[[#This Row],[Depot]],fNs_pD[[#This Row],[Name of Product]],fNs_pD[[#This Row],[Pack]])</f>
        <v>KLKTCARMOZYME450</v>
      </c>
      <c r="C192" s="65" t="s">
        <v>60</v>
      </c>
      <c r="D192" s="164" t="s">
        <v>77</v>
      </c>
      <c r="E192" s="116" t="s">
        <v>36</v>
      </c>
      <c r="F192" s="173" t="s">
        <v>4</v>
      </c>
      <c r="G192" s="122">
        <v>450</v>
      </c>
      <c r="H192" s="115">
        <v>20</v>
      </c>
      <c r="I192" s="126">
        <v>44.3</v>
      </c>
      <c r="J192" s="126">
        <v>4.03</v>
      </c>
      <c r="K192" s="110"/>
      <c r="L192" s="223">
        <v>24150</v>
      </c>
      <c r="M192" s="111"/>
      <c r="N192" s="111"/>
      <c r="O192" s="65">
        <f>fNs_pD[[#This Row],[Sale]]+fNs_pD[[#This Row],[Replacement]]+fNs_pD[[#This Row],[Brkg, Lkg, Exp]]</f>
        <v>24150</v>
      </c>
      <c r="P192" s="223">
        <v>0</v>
      </c>
      <c r="Q192" s="111"/>
      <c r="R19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2" s="132">
        <v>1</v>
      </c>
      <c r="T192" s="189">
        <f>fNs_pD[[#This Row],[Factor (Months)]]*fNs_pD[[#This Row],[Total Issue]]-fNs_pD[[#This Row],[Closing Stock]]-fNs_pD[[#This Row],[Stock in Transit]]</f>
        <v>24150</v>
      </c>
      <c r="U192" s="176">
        <v>13878</v>
      </c>
      <c r="V19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24150</v>
      </c>
      <c r="W19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0.74016428880242113</v>
      </c>
      <c r="X192" s="66">
        <f>fNs_pD[[#This Row],[Proposed Forecast of Current Month]]</f>
        <v>24150</v>
      </c>
      <c r="Y192" s="133">
        <f>(fNs_pD[[#This Row],[Final Forecast Qty]]*fNs_pD[[#This Row],[Rate]])</f>
        <v>1069845</v>
      </c>
    </row>
    <row r="193" spans="1:25" x14ac:dyDescent="0.2">
      <c r="A193" s="43" t="str">
        <f>CONCATENATE(fNs_pD[[#This Row],[Name of Product]],fNs_pD[[#This Row],[Pack]])</f>
        <v>CARMOZYME DROPS15</v>
      </c>
      <c r="B193" s="182" t="str">
        <f>CONCATENATE(fNs_pD[[#This Row],[Depot]],fNs_pD[[#This Row],[Name of Product]],fNs_pD[[#This Row],[Pack]])</f>
        <v>KLKTCARMOZYME DROPS15</v>
      </c>
      <c r="C193" s="65" t="s">
        <v>60</v>
      </c>
      <c r="D193" s="164" t="s">
        <v>77</v>
      </c>
      <c r="E193" s="116" t="s">
        <v>34</v>
      </c>
      <c r="F193" s="173" t="s">
        <v>5</v>
      </c>
      <c r="G193" s="122">
        <v>15</v>
      </c>
      <c r="H193" s="115">
        <v>180</v>
      </c>
      <c r="I193" s="126">
        <v>69.59</v>
      </c>
      <c r="J193" s="126">
        <v>6.33</v>
      </c>
      <c r="K193" s="110"/>
      <c r="L193" s="223">
        <v>200</v>
      </c>
      <c r="M193" s="111"/>
      <c r="N193" s="111"/>
      <c r="O193" s="65">
        <f>fNs_pD[[#This Row],[Sale]]+fNs_pD[[#This Row],[Replacement]]+fNs_pD[[#This Row],[Brkg, Lkg, Exp]]</f>
        <v>200</v>
      </c>
      <c r="P193" s="223">
        <v>0</v>
      </c>
      <c r="Q193" s="111"/>
      <c r="R19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3" s="132">
        <v>1</v>
      </c>
      <c r="T193" s="189">
        <f>fNs_pD[[#This Row],[Factor (Months)]]*fNs_pD[[#This Row],[Total Issue]]-fNs_pD[[#This Row],[Closing Stock]]-fNs_pD[[#This Row],[Stock in Transit]]</f>
        <v>200</v>
      </c>
      <c r="U193" s="176">
        <v>222</v>
      </c>
      <c r="V19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222</v>
      </c>
      <c r="W19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0.11</v>
      </c>
      <c r="X193" s="66">
        <f>fNs_pD[[#This Row],[Proposed Forecast of Current Month]]</f>
        <v>222</v>
      </c>
      <c r="Y193" s="133">
        <f>(fNs_pD[[#This Row],[Final Forecast Qty]]*fNs_pD[[#This Row],[Rate]])</f>
        <v>15448.980000000001</v>
      </c>
    </row>
    <row r="194" spans="1:25" x14ac:dyDescent="0.2">
      <c r="A194" s="43" t="str">
        <f>CONCATENATE(fNs_pD[[#This Row],[Name of Product]],fNs_pD[[#This Row],[Pack]])</f>
        <v>CARMOZYME NEO200</v>
      </c>
      <c r="B194" s="182" t="str">
        <f>CONCATENATE(fNs_pD[[#This Row],[Depot]],fNs_pD[[#This Row],[Name of Product]],fNs_pD[[#This Row],[Pack]])</f>
        <v>KLKTCARMOZYME NEO200</v>
      </c>
      <c r="C194" s="65" t="s">
        <v>60</v>
      </c>
      <c r="D194" s="232" t="s">
        <v>77</v>
      </c>
      <c r="E194" s="233"/>
      <c r="F194" s="271" t="s">
        <v>88</v>
      </c>
      <c r="G194" s="234">
        <v>200</v>
      </c>
      <c r="H194" s="235">
        <v>50</v>
      </c>
      <c r="I194" s="236"/>
      <c r="J194" s="236"/>
      <c r="K194" s="231"/>
      <c r="L194" s="223">
        <v>94.5</v>
      </c>
      <c r="M194" s="231"/>
      <c r="N194" s="231"/>
      <c r="O194" s="182">
        <f>fNs_pD[[#This Row],[Sale]]+fNs_pD[[#This Row],[Replacement]]+fNs_pD[[#This Row],[Brkg, Lkg, Exp]]</f>
        <v>94.5</v>
      </c>
      <c r="P194" s="223">
        <v>0</v>
      </c>
      <c r="Q194" s="237"/>
      <c r="R194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4" s="238">
        <v>1</v>
      </c>
      <c r="T194" s="189">
        <f>fNs_pD[[#This Row],[Factor (Months)]]*fNs_pD[[#This Row],[Total Issue]]-fNs_pD[[#This Row],[Closing Stock]]-fNs_pD[[#This Row],[Stock in Transit]]</f>
        <v>94.5</v>
      </c>
      <c r="U194" s="176">
        <v>66</v>
      </c>
      <c r="V19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94.5</v>
      </c>
      <c r="W194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0.43181818181818182</v>
      </c>
      <c r="X194" s="190">
        <f>fNs_pD[[#This Row],[Proposed Forecast of Current Month]]</f>
        <v>94.5</v>
      </c>
      <c r="Y194" s="190">
        <f>(fNs_pD[[#This Row],[Final Forecast Qty]]*fNs_pD[[#This Row],[Rate]])</f>
        <v>0</v>
      </c>
    </row>
    <row r="195" spans="1:25" x14ac:dyDescent="0.2">
      <c r="A195" s="43" t="str">
        <f>CONCATENATE(fNs_pD[[#This Row],[Name of Product]],fNs_pD[[#This Row],[Pack]])</f>
        <v>CARMOZYME NXG200</v>
      </c>
      <c r="B195" s="182" t="str">
        <f>CONCATENATE(fNs_pD[[#This Row],[Depot]],fNs_pD[[#This Row],[Name of Product]],fNs_pD[[#This Row],[Pack]])</f>
        <v>KLKTCARMOZYME NXG200</v>
      </c>
      <c r="C195" s="65" t="s">
        <v>60</v>
      </c>
      <c r="D195" s="164" t="s">
        <v>77</v>
      </c>
      <c r="E195" s="117"/>
      <c r="F195" s="196" t="s">
        <v>90</v>
      </c>
      <c r="G195" s="284">
        <v>200</v>
      </c>
      <c r="H195" s="119">
        <v>30</v>
      </c>
      <c r="I195" s="127"/>
      <c r="J195" s="127"/>
      <c r="K195" s="112"/>
      <c r="L195" s="223">
        <v>2200</v>
      </c>
      <c r="M195" s="112"/>
      <c r="N195" s="112"/>
      <c r="O195" s="112">
        <f>fNs_pD[[#This Row],[Sale]]+fNs_pD[[#This Row],[Replacement]]+fNs_pD[[#This Row],[Brkg, Lkg, Exp]]</f>
        <v>2200</v>
      </c>
      <c r="P195" s="223">
        <v>0</v>
      </c>
      <c r="Q195" s="112"/>
      <c r="R195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5" s="131">
        <v>1.5</v>
      </c>
      <c r="T195" s="189">
        <f>fNs_pD[[#This Row],[Factor (Months)]]*fNs_pD[[#This Row],[Total Issue]]-fNs_pD[[#This Row],[Closing Stock]]-fNs_pD[[#This Row],[Stock in Transit]]</f>
        <v>3300</v>
      </c>
      <c r="U195" s="176">
        <v>2034</v>
      </c>
      <c r="V19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3300</v>
      </c>
      <c r="W195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0.6224188790560472</v>
      </c>
      <c r="X195" s="134">
        <f>fNs_pD[[#This Row],[Proposed Forecast of Current Month]]</f>
        <v>3300</v>
      </c>
      <c r="Y195" s="134">
        <f>(fNs_pD[[#This Row],[Final Forecast Qty]]*fNs_pD[[#This Row],[Rate]])</f>
        <v>0</v>
      </c>
    </row>
    <row r="196" spans="1:25" ht="12.75" customHeight="1" x14ac:dyDescent="0.2">
      <c r="A196" s="43" t="str">
        <f>CONCATENATE(fNs_pD[[#This Row],[Name of Product]],fNs_pD[[#This Row],[Pack]])</f>
        <v>CATAREX EXPECTORANT60</v>
      </c>
      <c r="B196" s="182" t="str">
        <f>CONCATENATE(fNs_pD[[#This Row],[Depot]],fNs_pD[[#This Row],[Name of Product]],fNs_pD[[#This Row],[Pack]])</f>
        <v>KLKTCATAREX EXPECTORANT60</v>
      </c>
      <c r="C196" s="65" t="s">
        <v>60</v>
      </c>
      <c r="D196" s="164" t="s">
        <v>77</v>
      </c>
      <c r="E196" s="116"/>
      <c r="F196" s="183" t="s">
        <v>83</v>
      </c>
      <c r="G196" s="185">
        <v>60</v>
      </c>
      <c r="H196" s="186"/>
      <c r="I196" s="187"/>
      <c r="J196" s="187"/>
      <c r="K196" s="182"/>
      <c r="L196" s="223">
        <v>0</v>
      </c>
      <c r="M196" s="182"/>
      <c r="N196" s="182"/>
      <c r="O196" s="182">
        <f>fNs_pD[[#This Row],[Sale]]+fNs_pD[[#This Row],[Replacement]]+fNs_pD[[#This Row],[Brkg, Lkg, Exp]]</f>
        <v>0</v>
      </c>
      <c r="P196" s="223">
        <v>0</v>
      </c>
      <c r="Q196" s="182"/>
      <c r="R196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6" s="132">
        <v>1</v>
      </c>
      <c r="T196" s="189">
        <f>fNs_pD[[#This Row],[Factor (Months)]]*fNs_pD[[#This Row],[Total Issue]]-fNs_pD[[#This Row],[Closing Stock]]-fNs_pD[[#This Row],[Stock in Transit]]</f>
        <v>0</v>
      </c>
      <c r="U196" s="176">
        <v>0</v>
      </c>
      <c r="V19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6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6" s="190">
        <f>fNs_pD[[#This Row],[Proposed Forecast of Current Month]]</f>
        <v>0</v>
      </c>
      <c r="Y196" s="190">
        <f>(fNs_pD[[#This Row],[Final Forecast Qty]]*fNs_pD[[#This Row],[Rate]])</f>
        <v>0</v>
      </c>
    </row>
    <row r="197" spans="1:25" s="160" customFormat="1" x14ac:dyDescent="0.2">
      <c r="A197" s="43" t="str">
        <f>CONCATENATE(fNs_pD[[#This Row],[Name of Product]],fNs_pD[[#This Row],[Pack]])</f>
        <v>CATAREX EXPECTORANT100</v>
      </c>
      <c r="B197" s="182" t="str">
        <f>CONCATENATE(fNs_pD[[#This Row],[Depot]],fNs_pD[[#This Row],[Name of Product]],fNs_pD[[#This Row],[Pack]])</f>
        <v>KLKTCATAREX EXPECTORANT100</v>
      </c>
      <c r="C197" s="65" t="s">
        <v>60</v>
      </c>
      <c r="D197" s="164" t="s">
        <v>77</v>
      </c>
      <c r="E197" s="116"/>
      <c r="F197" s="261" t="s">
        <v>83</v>
      </c>
      <c r="G197" s="185">
        <v>100</v>
      </c>
      <c r="H197" s="186"/>
      <c r="I197" s="187"/>
      <c r="J197" s="187"/>
      <c r="K197" s="182"/>
      <c r="L197" s="223">
        <v>0</v>
      </c>
      <c r="M197" s="182"/>
      <c r="N197" s="182"/>
      <c r="O197" s="182">
        <f>fNs_pD[[#This Row],[Sale]]+fNs_pD[[#This Row],[Replacement]]+fNs_pD[[#This Row],[Brkg, Lkg, Exp]]</f>
        <v>0</v>
      </c>
      <c r="P197" s="223">
        <v>0</v>
      </c>
      <c r="Q197" s="182"/>
      <c r="R197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7" s="132">
        <v>1</v>
      </c>
      <c r="T197" s="189">
        <f>fNs_pD[[#This Row],[Factor (Months)]]*fNs_pD[[#This Row],[Total Issue]]-fNs_pD[[#This Row],[Closing Stock]]-fNs_pD[[#This Row],[Stock in Transit]]</f>
        <v>0</v>
      </c>
      <c r="U197" s="176">
        <v>0</v>
      </c>
      <c r="V19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7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7" s="190">
        <f>fNs_pD[[#This Row],[Proposed Forecast of Current Month]]</f>
        <v>0</v>
      </c>
      <c r="Y197" s="190">
        <f>(fNs_pD[[#This Row],[Final Forecast Qty]]*fNs_pD[[#This Row],[Rate]])</f>
        <v>0</v>
      </c>
    </row>
    <row r="198" spans="1:25" x14ac:dyDescent="0.2">
      <c r="A198" s="43" t="str">
        <f>CONCATENATE(fNs_pD[[#This Row],[Name of Product]],fNs_pD[[#This Row],[Pack]])</f>
        <v>CATAREX LS100</v>
      </c>
      <c r="B198" s="182" t="str">
        <f>CONCATENATE(fNs_pD[[#This Row],[Depot]],fNs_pD[[#This Row],[Name of Product]],fNs_pD[[#This Row],[Pack]])</f>
        <v>KLKTCATAREX LS100</v>
      </c>
      <c r="C198" s="65" t="s">
        <v>60</v>
      </c>
      <c r="D198" s="164" t="s">
        <v>77</v>
      </c>
      <c r="E198" s="116" t="s">
        <v>34</v>
      </c>
      <c r="F198" s="164" t="s">
        <v>76</v>
      </c>
      <c r="G198" s="122">
        <v>100</v>
      </c>
      <c r="H198" s="115">
        <v>96</v>
      </c>
      <c r="I198" s="126">
        <v>12.92</v>
      </c>
      <c r="J198" s="126">
        <v>0</v>
      </c>
      <c r="K198" s="110"/>
      <c r="L198" s="223">
        <v>900</v>
      </c>
      <c r="M198" s="111"/>
      <c r="N198" s="111"/>
      <c r="O198" s="65">
        <f>fNs_pD[[#This Row],[Sale]]+fNs_pD[[#This Row],[Replacement]]+fNs_pD[[#This Row],[Brkg, Lkg, Exp]]</f>
        <v>900</v>
      </c>
      <c r="P198" s="223">
        <v>0</v>
      </c>
      <c r="Q198" s="111"/>
      <c r="R19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8" s="132">
        <v>1</v>
      </c>
      <c r="T198" s="189">
        <f>fNs_pD[[#This Row],[Factor (Months)]]*fNs_pD[[#This Row],[Total Issue]]-fNs_pD[[#This Row],[Closing Stock]]-fNs_pD[[#This Row],[Stock in Transit]]</f>
        <v>900</v>
      </c>
      <c r="U198" s="176">
        <v>579</v>
      </c>
      <c r="V19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900</v>
      </c>
      <c r="W19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0.55440414507772018</v>
      </c>
      <c r="X198" s="66">
        <f>fNs_pD[[#This Row],[Proposed Forecast of Current Month]]</f>
        <v>900</v>
      </c>
      <c r="Y198" s="133">
        <f>(fNs_pD[[#This Row],[Final Forecast Qty]]*fNs_pD[[#This Row],[Rate]])</f>
        <v>11628</v>
      </c>
    </row>
    <row r="199" spans="1:25" x14ac:dyDescent="0.2">
      <c r="A199" s="243" t="str">
        <f>CONCATENATE(fNs_pD[[#This Row],[Name of Product]],fNs_pD[[#This Row],[Pack]])</f>
        <v>CATAREX-AT100</v>
      </c>
      <c r="B199" s="182" t="str">
        <f>CONCATENATE(fNs_pD[[#This Row],[Depot]],fNs_pD[[#This Row],[Name of Product]],fNs_pD[[#This Row],[Pack]])</f>
        <v>KLKTCATAREX-AT100</v>
      </c>
      <c r="C199" s="38" t="s">
        <v>60</v>
      </c>
      <c r="D199" s="164" t="s">
        <v>77</v>
      </c>
      <c r="E199" s="245"/>
      <c r="F199" s="242" t="s">
        <v>89</v>
      </c>
      <c r="G199" s="246">
        <v>100</v>
      </c>
      <c r="H199" s="242">
        <v>96</v>
      </c>
      <c r="I199" s="247"/>
      <c r="J199" s="247"/>
      <c r="K199" s="243"/>
      <c r="L199" s="223">
        <v>500</v>
      </c>
      <c r="M199" s="243"/>
      <c r="N199" s="243"/>
      <c r="O199" s="248">
        <f>fNs_pD[[#This Row],[Sale]]+fNs_pD[[#This Row],[Replacement]]+fNs_pD[[#This Row],[Brkg, Lkg, Exp]]</f>
        <v>500</v>
      </c>
      <c r="P199" s="223">
        <v>0</v>
      </c>
      <c r="Q199" s="249"/>
      <c r="R199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9" s="257">
        <v>1</v>
      </c>
      <c r="T199" s="189">
        <f>fNs_pD[[#This Row],[Factor (Months)]]*fNs_pD[[#This Row],[Total Issue]]-fNs_pD[[#This Row],[Closing Stock]]-fNs_pD[[#This Row],[Stock in Transit]]</f>
        <v>500</v>
      </c>
      <c r="U199" s="176">
        <v>398</v>
      </c>
      <c r="V19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500</v>
      </c>
      <c r="W199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0.25628140703517588</v>
      </c>
      <c r="X199" s="254">
        <f>fNs_pD[[#This Row],[Proposed Forecast of Current Month]]</f>
        <v>500</v>
      </c>
      <c r="Y199" s="252">
        <f>(fNs_pD[[#This Row],[Final Forecast Qty]]*fNs_pD[[#This Row],[Rate]])</f>
        <v>0</v>
      </c>
    </row>
    <row r="200" spans="1:25" x14ac:dyDescent="0.2">
      <c r="A200" s="43" t="str">
        <f>CONCATENATE(fNs_pD[[#This Row],[Name of Product]],fNs_pD[[#This Row],[Pack]])</f>
        <v>CATAREX-T100</v>
      </c>
      <c r="B200" s="182" t="str">
        <f>CONCATENATE(fNs_pD[[#This Row],[Depot]],fNs_pD[[#This Row],[Name of Product]],fNs_pD[[#This Row],[Pack]])</f>
        <v>KLKTCATAREX-T100</v>
      </c>
      <c r="C200" s="65" t="s">
        <v>60</v>
      </c>
      <c r="D200" s="164" t="s">
        <v>77</v>
      </c>
      <c r="E200" s="116" t="s">
        <v>34</v>
      </c>
      <c r="F200" s="164" t="s">
        <v>63</v>
      </c>
      <c r="G200" s="124">
        <v>100</v>
      </c>
      <c r="H200" s="115">
        <v>96</v>
      </c>
      <c r="I200" s="126">
        <v>35.29</v>
      </c>
      <c r="J200" s="126">
        <v>4.87</v>
      </c>
      <c r="K200" s="110"/>
      <c r="L200" s="223">
        <v>0</v>
      </c>
      <c r="M200" s="111"/>
      <c r="N200" s="111"/>
      <c r="O200" s="65">
        <f>fNs_pD[[#This Row],[Sale]]+fNs_pD[[#This Row],[Replacement]]+fNs_pD[[#This Row],[Brkg, Lkg, Exp]]</f>
        <v>0</v>
      </c>
      <c r="P200" s="223">
        <v>0</v>
      </c>
      <c r="Q200" s="111"/>
      <c r="R20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0" s="132">
        <v>1</v>
      </c>
      <c r="T200" s="189">
        <f>fNs_pD[[#This Row],[Factor (Months)]]*fNs_pD[[#This Row],[Total Issue]]-fNs_pD[[#This Row],[Closing Stock]]-fNs_pD[[#This Row],[Stock in Transit]]</f>
        <v>0</v>
      </c>
      <c r="U200" s="176">
        <v>155</v>
      </c>
      <c r="V20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155</v>
      </c>
      <c r="W20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00" s="66">
        <f>fNs_pD[[#This Row],[Proposed Forecast of Current Month]]</f>
        <v>155</v>
      </c>
      <c r="Y200" s="133">
        <f>(fNs_pD[[#This Row],[Final Forecast Qty]]*fNs_pD[[#This Row],[Rate]])</f>
        <v>5469.95</v>
      </c>
    </row>
    <row r="201" spans="1:25" ht="12.75" customHeight="1" x14ac:dyDescent="0.2">
      <c r="A201" s="43" t="str">
        <f>CONCATENATE(fNs_pD[[#This Row],[Name of Product]],fNs_pD[[#This Row],[Pack]])</f>
        <v>CITRO100</v>
      </c>
      <c r="B201" s="182" t="str">
        <f>CONCATENATE(fNs_pD[[#This Row],[Depot]],fNs_pD[[#This Row],[Name of Product]],fNs_pD[[#This Row],[Pack]])</f>
        <v>KLKTCITRO100</v>
      </c>
      <c r="C201" s="65" t="s">
        <v>60</v>
      </c>
      <c r="D201" s="164" t="s">
        <v>77</v>
      </c>
      <c r="E201" s="116" t="s">
        <v>35</v>
      </c>
      <c r="F201" s="164" t="s">
        <v>6</v>
      </c>
      <c r="G201" s="122">
        <v>100</v>
      </c>
      <c r="H201" s="115">
        <v>96</v>
      </c>
      <c r="I201" s="126">
        <v>33.65</v>
      </c>
      <c r="J201" s="126">
        <v>0</v>
      </c>
      <c r="K201" s="110"/>
      <c r="L201" s="223">
        <v>236.25</v>
      </c>
      <c r="M201" s="111"/>
      <c r="N201" s="111"/>
      <c r="O201" s="65">
        <f>fNs_pD[[#This Row],[Sale]]+fNs_pD[[#This Row],[Replacement]]+fNs_pD[[#This Row],[Brkg, Lkg, Exp]]</f>
        <v>236.25</v>
      </c>
      <c r="P201" s="223">
        <v>0</v>
      </c>
      <c r="Q201" s="130"/>
      <c r="R20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1" s="132">
        <v>1</v>
      </c>
      <c r="T201" s="189">
        <f>fNs_pD[[#This Row],[Factor (Months)]]*fNs_pD[[#This Row],[Total Issue]]-fNs_pD[[#This Row],[Closing Stock]]-fNs_pD[[#This Row],[Stock in Transit]]</f>
        <v>236.25</v>
      </c>
      <c r="U201" s="176">
        <v>135</v>
      </c>
      <c r="V20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236.25</v>
      </c>
      <c r="W20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0.75</v>
      </c>
      <c r="X201" s="66">
        <f>fNs_pD[[#This Row],[Proposed Forecast of Current Month]]</f>
        <v>236.25</v>
      </c>
      <c r="Y201" s="133">
        <f>(fNs_pD[[#This Row],[Final Forecast Qty]]*fNs_pD[[#This Row],[Rate]])</f>
        <v>7949.8125</v>
      </c>
    </row>
    <row r="202" spans="1:25" ht="12.75" customHeight="1" x14ac:dyDescent="0.2">
      <c r="A202" s="43" t="str">
        <f>CONCATENATE(fNs_pD[[#This Row],[Name of Product]],fNs_pD[[#This Row],[Pack]])</f>
        <v>CITRO450</v>
      </c>
      <c r="B202" s="182" t="str">
        <f>CONCATENATE(fNs_pD[[#This Row],[Depot]],fNs_pD[[#This Row],[Name of Product]],fNs_pD[[#This Row],[Pack]])</f>
        <v>KLKTCITRO450</v>
      </c>
      <c r="C202" s="65" t="s">
        <v>60</v>
      </c>
      <c r="D202" s="164" t="s">
        <v>77</v>
      </c>
      <c r="E202" s="118"/>
      <c r="F202" s="164" t="s">
        <v>6</v>
      </c>
      <c r="G202" s="124">
        <v>450</v>
      </c>
      <c r="H202" s="121">
        <v>20</v>
      </c>
      <c r="I202" s="128"/>
      <c r="J202" s="128"/>
      <c r="K202" s="110"/>
      <c r="L202" s="223">
        <v>0</v>
      </c>
      <c r="M202" s="113"/>
      <c r="N202" s="113"/>
      <c r="O202" s="65">
        <f>fNs_pD[[#This Row],[Sale]]+fNs_pD[[#This Row],[Replacement]]+fNs_pD[[#This Row],[Brkg, Lkg, Exp]]</f>
        <v>0</v>
      </c>
      <c r="P202" s="223">
        <v>0</v>
      </c>
      <c r="Q202" s="113"/>
      <c r="R20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2" s="132">
        <v>1</v>
      </c>
      <c r="T202" s="189">
        <f>fNs_pD[[#This Row],[Factor (Months)]]*fNs_pD[[#This Row],[Total Issue]]-fNs_pD[[#This Row],[Closing Stock]]-fNs_pD[[#This Row],[Stock in Transit]]</f>
        <v>0</v>
      </c>
      <c r="U202" s="176">
        <v>0</v>
      </c>
      <c r="V20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2" s="66">
        <f>fNs_pD[[#This Row],[Proposed Forecast of Current Month]]</f>
        <v>0</v>
      </c>
      <c r="Y202" s="135">
        <f>(fNs_pD[[#This Row],[Final Forecast Qty]]*fNs_pD[[#This Row],[Rate]])</f>
        <v>0</v>
      </c>
    </row>
    <row r="203" spans="1:25" ht="12.75" customHeight="1" x14ac:dyDescent="0.2">
      <c r="A203" s="43" t="str">
        <f>CONCATENATE(fNs_pD[[#This Row],[Name of Product]],fNs_pD[[#This Row],[Pack]])</f>
        <v>DECOLIC DROPS10</v>
      </c>
      <c r="B203" s="182" t="str">
        <f>CONCATENATE(fNs_pD[[#This Row],[Depot]],fNs_pD[[#This Row],[Name of Product]],fNs_pD[[#This Row],[Pack]])</f>
        <v>KLKTDECOLIC DROPS10</v>
      </c>
      <c r="C203" s="65" t="s">
        <v>60</v>
      </c>
      <c r="D203" s="164" t="s">
        <v>77</v>
      </c>
      <c r="E203" s="63"/>
      <c r="F203" s="9" t="s">
        <v>79</v>
      </c>
      <c r="G203" s="10">
        <v>10</v>
      </c>
      <c r="H203" s="14"/>
      <c r="I203" s="208"/>
      <c r="J203" s="208"/>
      <c r="K203" s="65"/>
      <c r="L203" s="223">
        <v>0</v>
      </c>
      <c r="M203" s="22"/>
      <c r="N203" s="22"/>
      <c r="O203" s="65">
        <f>fNs_pD[[#This Row],[Sale]]+fNs_pD[[#This Row],[Replacement]]+fNs_pD[[#This Row],[Brkg, Lkg, Exp]]</f>
        <v>0</v>
      </c>
      <c r="P203" s="223">
        <v>0</v>
      </c>
      <c r="Q203" s="22"/>
      <c r="R203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3" s="132">
        <v>1</v>
      </c>
      <c r="T203" s="189">
        <f>fNs_pD[[#This Row],[Factor (Months)]]*fNs_pD[[#This Row],[Total Issue]]-fNs_pD[[#This Row],[Closing Stock]]-fNs_pD[[#This Row],[Stock in Transit]]</f>
        <v>0</v>
      </c>
      <c r="U203" s="176">
        <v>0</v>
      </c>
      <c r="V20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3" s="66">
        <f>fNs_pD[[#This Row],[Proposed Forecast of Current Month]]</f>
        <v>0</v>
      </c>
      <c r="Y203" s="209">
        <f>(fNs_pD[[#This Row],[Final Forecast Qty]]*fNs_pD[[#This Row],[Rate]])</f>
        <v>0</v>
      </c>
    </row>
    <row r="204" spans="1:25" ht="12.75" customHeight="1" x14ac:dyDescent="0.2">
      <c r="A204" s="43" t="str">
        <f>CONCATENATE(fNs_pD[[#This Row],[Name of Product]],fNs_pD[[#This Row],[Pack]])</f>
        <v>GROW-LY200</v>
      </c>
      <c r="B204" s="182" t="str">
        <f>CONCATENATE(fNs_pD[[#This Row],[Depot]],fNs_pD[[#This Row],[Name of Product]],fNs_pD[[#This Row],[Pack]])</f>
        <v>KLKTGROW-LY200</v>
      </c>
      <c r="C204" s="65" t="s">
        <v>60</v>
      </c>
      <c r="D204" s="164" t="s">
        <v>77</v>
      </c>
      <c r="E204" s="116" t="s">
        <v>34</v>
      </c>
      <c r="F204" s="164" t="s">
        <v>55</v>
      </c>
      <c r="G204" s="122">
        <v>200</v>
      </c>
      <c r="H204" s="115">
        <v>50</v>
      </c>
      <c r="I204" s="126">
        <v>26.85</v>
      </c>
      <c r="J204" s="126">
        <v>0</v>
      </c>
      <c r="K204" s="110"/>
      <c r="L204" s="223">
        <v>1300</v>
      </c>
      <c r="M204" s="111"/>
      <c r="N204" s="111"/>
      <c r="O204" s="65">
        <f>fNs_pD[[#This Row],[Sale]]+fNs_pD[[#This Row],[Replacement]]+fNs_pD[[#This Row],[Brkg, Lkg, Exp]]</f>
        <v>1300</v>
      </c>
      <c r="P204" s="223">
        <v>0</v>
      </c>
      <c r="Q204" s="111"/>
      <c r="R20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4" s="132">
        <v>1</v>
      </c>
      <c r="T204" s="189">
        <f>fNs_pD[[#This Row],[Factor (Months)]]*fNs_pD[[#This Row],[Total Issue]]-fNs_pD[[#This Row],[Closing Stock]]-fNs_pD[[#This Row],[Stock in Transit]]</f>
        <v>1300</v>
      </c>
      <c r="U204" s="176">
        <v>2076</v>
      </c>
      <c r="V20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2076</v>
      </c>
      <c r="W20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0.59692307692307689</v>
      </c>
      <c r="X204" s="66">
        <f>fNs_pD[[#This Row],[Proposed Forecast of Current Month]]</f>
        <v>2076</v>
      </c>
      <c r="Y204" s="133">
        <f>(fNs_pD[[#This Row],[Final Forecast Qty]]*fNs_pD[[#This Row],[Rate]])</f>
        <v>55740.600000000006</v>
      </c>
    </row>
    <row r="205" spans="1:25" ht="12.75" customHeight="1" x14ac:dyDescent="0.2">
      <c r="A205" s="43" t="str">
        <f>CONCATENATE(fNs_pD[[#This Row],[Name of Product]],fNs_pD[[#This Row],[Pack]])</f>
        <v>GROW-LY SF200</v>
      </c>
      <c r="B205" s="182" t="str">
        <f>CONCATENATE(fNs_pD[[#This Row],[Depot]],fNs_pD[[#This Row],[Name of Product]],fNs_pD[[#This Row],[Pack]])</f>
        <v>KLKTGROW-LY SF200</v>
      </c>
      <c r="C205" s="38" t="s">
        <v>60</v>
      </c>
      <c r="D205" s="164" t="s">
        <v>77</v>
      </c>
      <c r="E205" s="212"/>
      <c r="F205" s="160" t="s">
        <v>87</v>
      </c>
      <c r="G205" s="213">
        <v>200</v>
      </c>
      <c r="H205" s="158">
        <v>50</v>
      </c>
      <c r="I205" s="214"/>
      <c r="J205" s="214"/>
      <c r="K205" s="175"/>
      <c r="L205" s="223">
        <v>0</v>
      </c>
      <c r="M205" s="175"/>
      <c r="N205" s="175"/>
      <c r="O205" s="38">
        <f>fNs_pD[[#This Row],[Sale]]+fNs_pD[[#This Row],[Replacement]]+fNs_pD[[#This Row],[Brkg, Lkg, Exp]]</f>
        <v>0</v>
      </c>
      <c r="P205" s="223">
        <v>0</v>
      </c>
      <c r="Q205" s="175"/>
      <c r="R205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5" s="217">
        <v>1</v>
      </c>
      <c r="T205" s="189">
        <f>fNs_pD[[#This Row],[Factor (Months)]]*fNs_pD[[#This Row],[Total Issue]]-fNs_pD[[#This Row],[Closing Stock]]-fNs_pD[[#This Row],[Stock in Transit]]</f>
        <v>0</v>
      </c>
      <c r="U205" s="176">
        <v>0</v>
      </c>
      <c r="V20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5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5" s="216">
        <f>fNs_pD[[#This Row],[Proposed Forecast of Current Month]]</f>
        <v>0</v>
      </c>
      <c r="Y205" s="218">
        <f>(fNs_pD[[#This Row],[Final Forecast Qty]]*fNs_pD[[#This Row],[Rate]])</f>
        <v>0</v>
      </c>
    </row>
    <row r="206" spans="1:25" x14ac:dyDescent="0.2">
      <c r="A206" s="43" t="str">
        <f>CONCATENATE(fNs_pD[[#This Row],[Name of Product]],fNs_pD[[#This Row],[Pack]])</f>
        <v>HELMOPAR10</v>
      </c>
      <c r="B206" s="182" t="str">
        <f>CONCATENATE(fNs_pD[[#This Row],[Depot]],fNs_pD[[#This Row],[Name of Product]],fNs_pD[[#This Row],[Pack]])</f>
        <v>KLKTHELMOPAR10</v>
      </c>
      <c r="C206" s="65" t="s">
        <v>60</v>
      </c>
      <c r="D206" s="164" t="s">
        <v>77</v>
      </c>
      <c r="E206" s="116" t="s">
        <v>34</v>
      </c>
      <c r="F206" s="265" t="s">
        <v>74</v>
      </c>
      <c r="G206" s="122">
        <v>10</v>
      </c>
      <c r="H206" s="115">
        <v>480</v>
      </c>
      <c r="I206" s="126">
        <v>23.7</v>
      </c>
      <c r="J206" s="126">
        <v>3.27</v>
      </c>
      <c r="K206" s="110"/>
      <c r="L206" s="223">
        <v>52.5</v>
      </c>
      <c r="M206" s="111"/>
      <c r="N206" s="111"/>
      <c r="O206" s="65">
        <f>fNs_pD[[#This Row],[Sale]]+fNs_pD[[#This Row],[Replacement]]+fNs_pD[[#This Row],[Brkg, Lkg, Exp]]</f>
        <v>52.5</v>
      </c>
      <c r="P206" s="223">
        <v>0</v>
      </c>
      <c r="Q206" s="111"/>
      <c r="R20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6" s="132">
        <v>1</v>
      </c>
      <c r="T206" s="189">
        <f>fNs_pD[[#This Row],[Factor (Months)]]*fNs_pD[[#This Row],[Total Issue]]-fNs_pD[[#This Row],[Closing Stock]]-fNs_pD[[#This Row],[Stock in Transit]]</f>
        <v>52.5</v>
      </c>
      <c r="U206" s="176">
        <v>20</v>
      </c>
      <c r="V20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52.5</v>
      </c>
      <c r="W20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1.625</v>
      </c>
      <c r="X206" s="66">
        <f>fNs_pD[[#This Row],[Proposed Forecast of Current Month]]</f>
        <v>52.5</v>
      </c>
      <c r="Y206" s="133">
        <f>(fNs_pD[[#This Row],[Final Forecast Qty]]*fNs_pD[[#This Row],[Rate]])</f>
        <v>1244.25</v>
      </c>
    </row>
    <row r="207" spans="1:25" ht="12.75" customHeight="1" x14ac:dyDescent="0.2">
      <c r="A207" s="43" t="str">
        <f>CONCATENATE(fNs_pD[[#This Row],[Name of Product]],fNs_pD[[#This Row],[Pack]])</f>
        <v>HEPALINE100</v>
      </c>
      <c r="B207" s="182" t="str">
        <f>CONCATENATE(fNs_pD[[#This Row],[Depot]],fNs_pD[[#This Row],[Name of Product]],fNs_pD[[#This Row],[Pack]])</f>
        <v>KLKTHEPALINE100</v>
      </c>
      <c r="C207" s="65" t="s">
        <v>60</v>
      </c>
      <c r="D207" s="164" t="s">
        <v>77</v>
      </c>
      <c r="E207" s="116"/>
      <c r="F207" s="167" t="s">
        <v>7</v>
      </c>
      <c r="G207" s="124">
        <v>100</v>
      </c>
      <c r="H207" s="115">
        <v>96</v>
      </c>
      <c r="I207" s="126">
        <v>47.68</v>
      </c>
      <c r="J207" s="126">
        <v>0</v>
      </c>
      <c r="K207" s="110"/>
      <c r="L207" s="223">
        <v>0</v>
      </c>
      <c r="M207" s="111"/>
      <c r="N207" s="111"/>
      <c r="O207" s="65">
        <f>fNs_pD[[#This Row],[Sale]]+fNs_pD[[#This Row],[Replacement]]+fNs_pD[[#This Row],[Brkg, Lkg, Exp]]</f>
        <v>0</v>
      </c>
      <c r="P207" s="223">
        <v>0</v>
      </c>
      <c r="Q207" s="130"/>
      <c r="R20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7" s="132">
        <v>1</v>
      </c>
      <c r="T207" s="189">
        <f>fNs_pD[[#This Row],[Factor (Months)]]*fNs_pD[[#This Row],[Total Issue]]-fNs_pD[[#This Row],[Closing Stock]]-fNs_pD[[#This Row],[Stock in Transit]]</f>
        <v>0</v>
      </c>
      <c r="U207" s="176">
        <v>0</v>
      </c>
      <c r="V20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7" s="66">
        <f>fNs_pD[[#This Row],[Proposed Forecast of Current Month]]</f>
        <v>0</v>
      </c>
      <c r="Y207" s="133">
        <f>(fNs_pD[[#This Row],[Final Forecast Qty]]*fNs_pD[[#This Row],[Rate]])</f>
        <v>0</v>
      </c>
    </row>
    <row r="208" spans="1:25" ht="12.75" customHeight="1" x14ac:dyDescent="0.2">
      <c r="A208" s="43" t="str">
        <f>CONCATENATE(fNs_pD[[#This Row],[Name of Product]],fNs_pD[[#This Row],[Pack]])</f>
        <v>HEPALINE200</v>
      </c>
      <c r="B208" s="182" t="str">
        <f>CONCATENATE(fNs_pD[[#This Row],[Depot]],fNs_pD[[#This Row],[Name of Product]],fNs_pD[[#This Row],[Pack]])</f>
        <v>KLKTHEPALINE200</v>
      </c>
      <c r="C208" s="65" t="s">
        <v>60</v>
      </c>
      <c r="D208" s="164" t="s">
        <v>77</v>
      </c>
      <c r="E208" s="117"/>
      <c r="F208" s="167" t="s">
        <v>7</v>
      </c>
      <c r="G208" s="123">
        <v>200</v>
      </c>
      <c r="H208" s="119">
        <v>30</v>
      </c>
      <c r="I208" s="127"/>
      <c r="J208" s="127"/>
      <c r="K208" s="110"/>
      <c r="L208" s="223">
        <v>0</v>
      </c>
      <c r="M208" s="112"/>
      <c r="N208" s="112"/>
      <c r="O208" s="65">
        <f>fNs_pD[[#This Row],[Sale]]+fNs_pD[[#This Row],[Replacement]]+fNs_pD[[#This Row],[Brkg, Lkg, Exp]]</f>
        <v>0</v>
      </c>
      <c r="P208" s="223">
        <v>0</v>
      </c>
      <c r="Q208" s="112"/>
      <c r="R20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8" s="132">
        <v>1</v>
      </c>
      <c r="T208" s="189">
        <f>fNs_pD[[#This Row],[Factor (Months)]]*fNs_pD[[#This Row],[Total Issue]]-fNs_pD[[#This Row],[Closing Stock]]-fNs_pD[[#This Row],[Stock in Transit]]</f>
        <v>0</v>
      </c>
      <c r="U208" s="176">
        <v>0</v>
      </c>
      <c r="V20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8" s="66">
        <f>fNs_pD[[#This Row],[Proposed Forecast of Current Month]]</f>
        <v>0</v>
      </c>
      <c r="Y208" s="134">
        <f>(fNs_pD[[#This Row],[Final Forecast Qty]]*fNs_pD[[#This Row],[Rate]])</f>
        <v>0</v>
      </c>
    </row>
    <row r="209" spans="1:25" x14ac:dyDescent="0.2">
      <c r="A209" s="43" t="str">
        <f>CONCATENATE(fNs_pD[[#This Row],[Name of Product]],fNs_pD[[#This Row],[Pack]])</f>
        <v>LOK-AR60</v>
      </c>
      <c r="B209" s="182" t="str">
        <f>CONCATENATE(fNs_pD[[#This Row],[Depot]],fNs_pD[[#This Row],[Name of Product]],fNs_pD[[#This Row],[Pack]])</f>
        <v>KLKTLOK-AR60</v>
      </c>
      <c r="C209" s="65" t="s">
        <v>60</v>
      </c>
      <c r="D209" s="164" t="s">
        <v>77</v>
      </c>
      <c r="E209" s="117"/>
      <c r="F209" s="164" t="s">
        <v>78</v>
      </c>
      <c r="G209" s="123">
        <v>60</v>
      </c>
      <c r="H209" s="119">
        <v>216</v>
      </c>
      <c r="I209" s="127"/>
      <c r="J209" s="127"/>
      <c r="K209" s="111"/>
      <c r="L209" s="223">
        <v>300</v>
      </c>
      <c r="M209" s="112"/>
      <c r="N209" s="112"/>
      <c r="O209" s="111">
        <f>fNs_pD[[#This Row],[Sale]]+fNs_pD[[#This Row],[Replacement]]+fNs_pD[[#This Row],[Brkg, Lkg, Exp]]</f>
        <v>300</v>
      </c>
      <c r="P209" s="223">
        <v>0</v>
      </c>
      <c r="Q209" s="112"/>
      <c r="R209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9" s="132">
        <v>1</v>
      </c>
      <c r="T209" s="189">
        <f>fNs_pD[[#This Row],[Factor (Months)]]*fNs_pD[[#This Row],[Total Issue]]-fNs_pD[[#This Row],[Closing Stock]]-fNs_pD[[#This Row],[Stock in Transit]]</f>
        <v>300</v>
      </c>
      <c r="U209" s="176">
        <v>69</v>
      </c>
      <c r="V20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300</v>
      </c>
      <c r="W209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3.347826086956522</v>
      </c>
      <c r="X209" s="66">
        <f>fNs_pD[[#This Row],[Proposed Forecast of Current Month]]</f>
        <v>300</v>
      </c>
      <c r="Y209" s="134">
        <f>(fNs_pD[[#This Row],[Final Forecast Qty]]*fNs_pD[[#This Row],[Rate]])</f>
        <v>0</v>
      </c>
    </row>
    <row r="210" spans="1:25" x14ac:dyDescent="0.2">
      <c r="A210" s="43" t="str">
        <f>CONCATENATE(fNs_pD[[#This Row],[Name of Product]],fNs_pD[[#This Row],[Pack]])</f>
        <v>MANDL'S PAINT25</v>
      </c>
      <c r="B210" s="182" t="str">
        <f>CONCATENATE(fNs_pD[[#This Row],[Depot]],fNs_pD[[#This Row],[Name of Product]],fNs_pD[[#This Row],[Pack]])</f>
        <v>KLKTMANDL'S PAINT25</v>
      </c>
      <c r="C210" s="65" t="s">
        <v>60</v>
      </c>
      <c r="D210" s="164" t="s">
        <v>77</v>
      </c>
      <c r="E210" s="117"/>
      <c r="F210" s="174" t="s">
        <v>8</v>
      </c>
      <c r="G210" s="125">
        <v>25</v>
      </c>
      <c r="H210" s="120">
        <v>180</v>
      </c>
      <c r="I210" s="129"/>
      <c r="J210" s="129"/>
      <c r="K210" s="110"/>
      <c r="L210" s="223">
        <v>0</v>
      </c>
      <c r="M210" s="114"/>
      <c r="N210" s="114"/>
      <c r="O210" s="65">
        <f>fNs_pD[[#This Row],[Sale]]+fNs_pD[[#This Row],[Replacement]]+fNs_pD[[#This Row],[Brkg, Lkg, Exp]]</f>
        <v>0</v>
      </c>
      <c r="P210" s="223">
        <v>0</v>
      </c>
      <c r="Q210" s="114"/>
      <c r="R2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0" s="132">
        <v>1</v>
      </c>
      <c r="T210" s="189">
        <f>fNs_pD[[#This Row],[Factor (Months)]]*fNs_pD[[#This Row],[Total Issue]]-fNs_pD[[#This Row],[Closing Stock]]-fNs_pD[[#This Row],[Stock in Transit]]</f>
        <v>0</v>
      </c>
      <c r="U210" s="176">
        <v>0</v>
      </c>
      <c r="V21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0" s="66">
        <f>fNs_pD[[#This Row],[Proposed Forecast of Current Month]]</f>
        <v>0</v>
      </c>
      <c r="Y210" s="136">
        <f>(fNs_pD[[#This Row],[Final Forecast Qty]]*fNs_pD[[#This Row],[Rate]])</f>
        <v>0</v>
      </c>
    </row>
    <row r="211" spans="1:25" x14ac:dyDescent="0.2">
      <c r="A211" s="43" t="str">
        <f>CONCATENATE(fNs_pD[[#This Row],[Name of Product]],fNs_pD[[#This Row],[Pack]])</f>
        <v>MAVESAR OT 100</v>
      </c>
      <c r="B211" s="182" t="str">
        <f>CONCATENATE(fNs_pD[[#This Row],[Depot]],fNs_pD[[#This Row],[Name of Product]],fNs_pD[[#This Row],[Pack]])</f>
        <v>KLKTMAVESAR OT 100</v>
      </c>
      <c r="C211" s="65" t="s">
        <v>60</v>
      </c>
      <c r="D211" s="164" t="s">
        <v>77</v>
      </c>
      <c r="E211" s="116" t="s">
        <v>34</v>
      </c>
      <c r="F211" s="102" t="s">
        <v>75</v>
      </c>
      <c r="G211" s="122">
        <v>100</v>
      </c>
      <c r="H211" s="115">
        <v>100</v>
      </c>
      <c r="I211" s="126">
        <v>26.14</v>
      </c>
      <c r="J211" s="126">
        <v>0</v>
      </c>
      <c r="K211" s="110"/>
      <c r="L211" s="223">
        <v>0</v>
      </c>
      <c r="M211" s="111"/>
      <c r="N211" s="111"/>
      <c r="O211" s="65">
        <f>fNs_pD[[#This Row],[Sale]]+fNs_pD[[#This Row],[Replacement]]+fNs_pD[[#This Row],[Brkg, Lkg, Exp]]</f>
        <v>0</v>
      </c>
      <c r="P211" s="223">
        <v>0</v>
      </c>
      <c r="Q211" s="111"/>
      <c r="R2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1" s="132">
        <v>1</v>
      </c>
      <c r="T211" s="189">
        <f>fNs_pD[[#This Row],[Factor (Months)]]*fNs_pD[[#This Row],[Total Issue]]-fNs_pD[[#This Row],[Closing Stock]]-fNs_pD[[#This Row],[Stock in Transit]]</f>
        <v>0</v>
      </c>
      <c r="U211" s="176">
        <v>0</v>
      </c>
      <c r="V21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1" s="66">
        <f>fNs_pD[[#This Row],[Proposed Forecast of Current Month]]</f>
        <v>0</v>
      </c>
      <c r="Y211" s="133">
        <f>(fNs_pD[[#This Row],[Final Forecast Qty]]*fNs_pD[[#This Row],[Rate]])</f>
        <v>0</v>
      </c>
    </row>
    <row r="212" spans="1:25" x14ac:dyDescent="0.2">
      <c r="A212" s="43" t="str">
        <f>CONCATENATE(fNs_pD[[#This Row],[Name of Product]],fNs_pD[[#This Row],[Pack]])</f>
        <v>MENDINE-PV50</v>
      </c>
      <c r="B212" s="182" t="str">
        <f>CONCATENATE(fNs_pD[[#This Row],[Depot]],fNs_pD[[#This Row],[Name of Product]],fNs_pD[[#This Row],[Pack]])</f>
        <v>KLKTMENDINE-PV50</v>
      </c>
      <c r="C212" s="65" t="s">
        <v>60</v>
      </c>
      <c r="D212" s="164" t="s">
        <v>77</v>
      </c>
      <c r="E212" s="116"/>
      <c r="F212" s="265" t="s">
        <v>9</v>
      </c>
      <c r="G212" s="273">
        <v>50</v>
      </c>
      <c r="H212" s="115">
        <v>96</v>
      </c>
      <c r="I212" s="126">
        <v>38.72</v>
      </c>
      <c r="J212" s="126">
        <v>0</v>
      </c>
      <c r="K212" s="110"/>
      <c r="L212" s="223">
        <v>0</v>
      </c>
      <c r="M212" s="111"/>
      <c r="N212" s="111"/>
      <c r="O212" s="65">
        <f>fNs_pD[[#This Row],[Sale]]+fNs_pD[[#This Row],[Replacement]]+fNs_pD[[#This Row],[Brkg, Lkg, Exp]]</f>
        <v>0</v>
      </c>
      <c r="P212" s="223">
        <v>0</v>
      </c>
      <c r="Q212" s="111"/>
      <c r="R21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2" s="132">
        <v>1</v>
      </c>
      <c r="T212" s="189">
        <f>fNs_pD[[#This Row],[Factor (Months)]]*fNs_pD[[#This Row],[Total Issue]]-fNs_pD[[#This Row],[Closing Stock]]-fNs_pD[[#This Row],[Stock in Transit]]</f>
        <v>0</v>
      </c>
      <c r="U212" s="176">
        <v>0</v>
      </c>
      <c r="V21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2" s="66">
        <f>fNs_pD[[#This Row],[Proposed Forecast of Current Month]]</f>
        <v>0</v>
      </c>
      <c r="Y212" s="133">
        <f>(fNs_pD[[#This Row],[Final Forecast Qty]]*fNs_pD[[#This Row],[Rate]])</f>
        <v>0</v>
      </c>
    </row>
    <row r="213" spans="1:25" x14ac:dyDescent="0.2">
      <c r="A213" s="43" t="str">
        <f>CONCATENATE(fNs_pD[[#This Row],[Name of Product]],fNs_pD[[#This Row],[Pack]])</f>
        <v>MENDINE-PV100</v>
      </c>
      <c r="B213" s="182" t="str">
        <f>CONCATENATE(fNs_pD[[#This Row],[Depot]],fNs_pD[[#This Row],[Name of Product]],fNs_pD[[#This Row],[Pack]])</f>
        <v>KLKTMENDINE-PV100</v>
      </c>
      <c r="C213" s="65" t="s">
        <v>60</v>
      </c>
      <c r="D213" s="164" t="s">
        <v>77</v>
      </c>
      <c r="E213" s="116"/>
      <c r="F213" s="265" t="s">
        <v>9</v>
      </c>
      <c r="G213" s="273">
        <v>100</v>
      </c>
      <c r="H213" s="115">
        <v>96</v>
      </c>
      <c r="I213" s="126">
        <v>14.84</v>
      </c>
      <c r="J213" s="126">
        <v>1.35</v>
      </c>
      <c r="K213" s="110"/>
      <c r="L213" s="223">
        <v>0</v>
      </c>
      <c r="M213" s="111"/>
      <c r="N213" s="111"/>
      <c r="O213" s="65">
        <f>fNs_pD[[#This Row],[Sale]]+fNs_pD[[#This Row],[Replacement]]+fNs_pD[[#This Row],[Brkg, Lkg, Exp]]</f>
        <v>0</v>
      </c>
      <c r="P213" s="223">
        <v>0</v>
      </c>
      <c r="Q213" s="111"/>
      <c r="R21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3" s="132">
        <v>1</v>
      </c>
      <c r="T213" s="189">
        <f>fNs_pD[[#This Row],[Factor (Months)]]*fNs_pD[[#This Row],[Total Issue]]-fNs_pD[[#This Row],[Closing Stock]]-fNs_pD[[#This Row],[Stock in Transit]]</f>
        <v>0</v>
      </c>
      <c r="U213" s="176">
        <v>0</v>
      </c>
      <c r="V21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3" s="66">
        <f>fNs_pD[[#This Row],[Proposed Forecast of Current Month]]</f>
        <v>0</v>
      </c>
      <c r="Y213" s="133">
        <f>(fNs_pD[[#This Row],[Final Forecast Qty]]*fNs_pD[[#This Row],[Rate]])</f>
        <v>0</v>
      </c>
    </row>
    <row r="214" spans="1:25" x14ac:dyDescent="0.2">
      <c r="A214" s="43" t="str">
        <f>CONCATENATE(fNs_pD[[#This Row],[Name of Product]],fNs_pD[[#This Row],[Pack]])</f>
        <v>MENDOLIVER100</v>
      </c>
      <c r="B214" s="182" t="str">
        <f>CONCATENATE(fNs_pD[[#This Row],[Depot]],fNs_pD[[#This Row],[Name of Product]],fNs_pD[[#This Row],[Pack]])</f>
        <v>KLKTMENDOLIVER100</v>
      </c>
      <c r="C214" s="65" t="s">
        <v>60</v>
      </c>
      <c r="D214" s="164" t="s">
        <v>77</v>
      </c>
      <c r="E214" s="117"/>
      <c r="F214" s="270" t="s">
        <v>10</v>
      </c>
      <c r="G214" s="122">
        <v>100</v>
      </c>
      <c r="H214" s="115">
        <v>96</v>
      </c>
      <c r="I214" s="129"/>
      <c r="J214" s="129"/>
      <c r="K214" s="110"/>
      <c r="L214" s="223">
        <v>0</v>
      </c>
      <c r="M214" s="114"/>
      <c r="N214" s="114"/>
      <c r="O214" s="65">
        <f>fNs_pD[[#This Row],[Sale]]+fNs_pD[[#This Row],[Replacement]]+fNs_pD[[#This Row],[Brkg, Lkg, Exp]]</f>
        <v>0</v>
      </c>
      <c r="P214" s="223">
        <v>0</v>
      </c>
      <c r="Q214" s="114"/>
      <c r="R21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4" s="132">
        <v>1</v>
      </c>
      <c r="T214" s="189">
        <f>fNs_pD[[#This Row],[Factor (Months)]]*fNs_pD[[#This Row],[Total Issue]]-fNs_pD[[#This Row],[Closing Stock]]-fNs_pD[[#This Row],[Stock in Transit]]</f>
        <v>0</v>
      </c>
      <c r="U214" s="176">
        <v>0</v>
      </c>
      <c r="V21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4" s="66">
        <f>fNs_pD[[#This Row],[Proposed Forecast of Current Month]]</f>
        <v>0</v>
      </c>
      <c r="Y214" s="136">
        <f>(fNs_pD[[#This Row],[Final Forecast Qty]]*fNs_pD[[#This Row],[Rate]])</f>
        <v>0</v>
      </c>
    </row>
    <row r="215" spans="1:25" x14ac:dyDescent="0.2">
      <c r="A215" s="43" t="str">
        <f>CONCATENATE(fNs_pD[[#This Row],[Name of Product]],fNs_pD[[#This Row],[Pack]])</f>
        <v>MENDOLIVER200</v>
      </c>
      <c r="B215" s="182" t="str">
        <f>CONCATENATE(fNs_pD[[#This Row],[Depot]],fNs_pD[[#This Row],[Name of Product]],fNs_pD[[#This Row],[Pack]])</f>
        <v>KLKTMENDOLIVER200</v>
      </c>
      <c r="C215" s="65" t="s">
        <v>60</v>
      </c>
      <c r="D215" s="164" t="s">
        <v>77</v>
      </c>
      <c r="E215" s="116"/>
      <c r="F215" s="164" t="s">
        <v>10</v>
      </c>
      <c r="G215" s="122">
        <v>200</v>
      </c>
      <c r="H215" s="115">
        <v>30</v>
      </c>
      <c r="I215" s="126">
        <v>33.380000000000003</v>
      </c>
      <c r="J215" s="126">
        <v>0</v>
      </c>
      <c r="K215" s="110"/>
      <c r="L215" s="223">
        <v>0</v>
      </c>
      <c r="M215" s="111"/>
      <c r="N215" s="111"/>
      <c r="O215" s="65">
        <f>fNs_pD[[#This Row],[Sale]]+fNs_pD[[#This Row],[Replacement]]+fNs_pD[[#This Row],[Brkg, Lkg, Exp]]</f>
        <v>0</v>
      </c>
      <c r="P215" s="223">
        <v>0</v>
      </c>
      <c r="Q215" s="111"/>
      <c r="R21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5" s="132">
        <v>1</v>
      </c>
      <c r="T215" s="189">
        <f>fNs_pD[[#This Row],[Factor (Months)]]*fNs_pD[[#This Row],[Total Issue]]-fNs_pD[[#This Row],[Closing Stock]]-fNs_pD[[#This Row],[Stock in Transit]]</f>
        <v>0</v>
      </c>
      <c r="U215" s="176">
        <v>0</v>
      </c>
      <c r="V21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5" s="66">
        <f>fNs_pD[[#This Row],[Proposed Forecast of Current Month]]</f>
        <v>0</v>
      </c>
      <c r="Y215" s="133">
        <f>(fNs_pD[[#This Row],[Final Forecast Qty]]*fNs_pD[[#This Row],[Rate]])</f>
        <v>0</v>
      </c>
    </row>
    <row r="216" spans="1:25" x14ac:dyDescent="0.2">
      <c r="A216" s="43" t="str">
        <f>CONCATENATE(fNs_pD[[#This Row],[Name of Product]],fNs_pD[[#This Row],[Pack]])</f>
        <v>MENDOLIVER450</v>
      </c>
      <c r="B216" s="182" t="str">
        <f>CONCATENATE(fNs_pD[[#This Row],[Depot]],fNs_pD[[#This Row],[Name of Product]],fNs_pD[[#This Row],[Pack]])</f>
        <v>KLKTMENDOLIVER450</v>
      </c>
      <c r="C216" s="65" t="s">
        <v>60</v>
      </c>
      <c r="D216" s="164" t="s">
        <v>77</v>
      </c>
      <c r="E216" s="116"/>
      <c r="F216" s="164" t="s">
        <v>10</v>
      </c>
      <c r="G216" s="122">
        <v>450</v>
      </c>
      <c r="H216" s="115">
        <v>20</v>
      </c>
      <c r="I216" s="126">
        <v>59.6</v>
      </c>
      <c r="J216" s="126">
        <v>0</v>
      </c>
      <c r="K216" s="110"/>
      <c r="L216" s="223">
        <v>0</v>
      </c>
      <c r="M216" s="111"/>
      <c r="N216" s="111"/>
      <c r="O216" s="65">
        <f>fNs_pD[[#This Row],[Sale]]+fNs_pD[[#This Row],[Replacement]]+fNs_pD[[#This Row],[Brkg, Lkg, Exp]]</f>
        <v>0</v>
      </c>
      <c r="P216" s="223">
        <v>0</v>
      </c>
      <c r="Q216" s="111"/>
      <c r="R21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6" s="132">
        <v>1</v>
      </c>
      <c r="T216" s="189">
        <f>fNs_pD[[#This Row],[Factor (Months)]]*fNs_pD[[#This Row],[Total Issue]]-fNs_pD[[#This Row],[Closing Stock]]-fNs_pD[[#This Row],[Stock in Transit]]</f>
        <v>0</v>
      </c>
      <c r="U216" s="176">
        <v>0</v>
      </c>
      <c r="V21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6" s="66">
        <f>fNs_pD[[#This Row],[Proposed Forecast of Current Month]]</f>
        <v>0</v>
      </c>
      <c r="Y216" s="133">
        <f>(fNs_pD[[#This Row],[Final Forecast Qty]]*fNs_pD[[#This Row],[Rate]])</f>
        <v>0</v>
      </c>
    </row>
    <row r="217" spans="1:25" x14ac:dyDescent="0.2">
      <c r="A217" s="43" t="str">
        <f>CONCATENATE(fNs_pD[[#This Row],[Name of Product]],fNs_pD[[#This Row],[Pack]])</f>
        <v>PAINTEX6</v>
      </c>
      <c r="B217" s="182" t="str">
        <f>CONCATENATE(fNs_pD[[#This Row],[Depot]],fNs_pD[[#This Row],[Name of Product]],fNs_pD[[#This Row],[Pack]])</f>
        <v>KLKTPAINTEX6</v>
      </c>
      <c r="C217" s="65" t="s">
        <v>60</v>
      </c>
      <c r="D217" s="164" t="s">
        <v>77</v>
      </c>
      <c r="E217" s="116" t="s">
        <v>33</v>
      </c>
      <c r="F217" s="164" t="s">
        <v>11</v>
      </c>
      <c r="G217" s="122">
        <v>6</v>
      </c>
      <c r="H217" s="115">
        <v>576</v>
      </c>
      <c r="I217" s="126">
        <v>42.1</v>
      </c>
      <c r="J217" s="126">
        <v>0</v>
      </c>
      <c r="K217" s="110"/>
      <c r="L217" s="223">
        <v>1522.5</v>
      </c>
      <c r="M217" s="111"/>
      <c r="N217" s="111"/>
      <c r="O217" s="65">
        <f>fNs_pD[[#This Row],[Sale]]+fNs_pD[[#This Row],[Replacement]]+fNs_pD[[#This Row],[Brkg, Lkg, Exp]]</f>
        <v>1522.5</v>
      </c>
      <c r="P217" s="223">
        <v>0</v>
      </c>
      <c r="Q217" s="130"/>
      <c r="R21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7" s="132">
        <v>1</v>
      </c>
      <c r="T217" s="189">
        <f>fNs_pD[[#This Row],[Factor (Months)]]*fNs_pD[[#This Row],[Total Issue]]-fNs_pD[[#This Row],[Closing Stock]]-fNs_pD[[#This Row],[Stock in Transit]]</f>
        <v>1522.5</v>
      </c>
      <c r="U217" s="176">
        <v>1035</v>
      </c>
      <c r="V21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1522.5</v>
      </c>
      <c r="W21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0.47101449275362317</v>
      </c>
      <c r="X217" s="66">
        <f>fNs_pD[[#This Row],[Proposed Forecast of Current Month]]</f>
        <v>1522.5</v>
      </c>
      <c r="Y217" s="133">
        <f>(fNs_pD[[#This Row],[Final Forecast Qty]]*fNs_pD[[#This Row],[Rate]])</f>
        <v>64097.25</v>
      </c>
    </row>
    <row r="218" spans="1:25" x14ac:dyDescent="0.2">
      <c r="A218" s="43" t="str">
        <f>CONCATENATE(fNs_pD[[#This Row],[Name of Product]],fNs_pD[[#This Row],[Pack]])</f>
        <v>SPIRIT OF ETHER100</v>
      </c>
      <c r="B218" s="182" t="str">
        <f>CONCATENATE(fNs_pD[[#This Row],[Depot]],fNs_pD[[#This Row],[Name of Product]],fNs_pD[[#This Row],[Pack]])</f>
        <v>KLKTSPIRIT OF ETHER100</v>
      </c>
      <c r="C218" s="65" t="s">
        <v>60</v>
      </c>
      <c r="D218" s="164" t="s">
        <v>77</v>
      </c>
      <c r="E218" s="117"/>
      <c r="F218" s="167" t="s">
        <v>12</v>
      </c>
      <c r="G218" s="123">
        <v>100</v>
      </c>
      <c r="H218" s="119">
        <v>96</v>
      </c>
      <c r="I218" s="127"/>
      <c r="J218" s="127"/>
      <c r="K218" s="110"/>
      <c r="L218" s="223">
        <v>0</v>
      </c>
      <c r="M218" s="112"/>
      <c r="N218" s="112"/>
      <c r="O218" s="65">
        <f>fNs_pD[[#This Row],[Sale]]+fNs_pD[[#This Row],[Replacement]]+fNs_pD[[#This Row],[Brkg, Lkg, Exp]]</f>
        <v>0</v>
      </c>
      <c r="P218" s="223">
        <v>0</v>
      </c>
      <c r="Q218" s="112"/>
      <c r="R2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8" s="132">
        <v>1</v>
      </c>
      <c r="T218" s="189">
        <f>fNs_pD[[#This Row],[Factor (Months)]]*fNs_pD[[#This Row],[Total Issue]]-fNs_pD[[#This Row],[Closing Stock]]-fNs_pD[[#This Row],[Stock in Transit]]</f>
        <v>0</v>
      </c>
      <c r="U218" s="176">
        <v>966</v>
      </c>
      <c r="V21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966</v>
      </c>
      <c r="W21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18" s="66">
        <f>fNs_pD[[#This Row],[Proposed Forecast of Current Month]]</f>
        <v>966</v>
      </c>
      <c r="Y218" s="134">
        <f>(fNs_pD[[#This Row],[Final Forecast Qty]]*fNs_pD[[#This Row],[Rate]])</f>
        <v>0</v>
      </c>
    </row>
    <row r="219" spans="1:25" ht="12.75" customHeight="1" x14ac:dyDescent="0.2">
      <c r="A219" s="43" t="str">
        <f>CONCATENATE(fNs_pD[[#This Row],[Name of Product]],fNs_pD[[#This Row],[Pack]])</f>
        <v>SPIRIT OF ETHER450</v>
      </c>
      <c r="B219" s="182" t="str">
        <f>CONCATENATE(fNs_pD[[#This Row],[Depot]],fNs_pD[[#This Row],[Name of Product]],fNs_pD[[#This Row],[Pack]])</f>
        <v>KLKTSPIRIT OF ETHER450</v>
      </c>
      <c r="C219" s="65" t="s">
        <v>60</v>
      </c>
      <c r="D219" s="164" t="s">
        <v>77</v>
      </c>
      <c r="E219" s="117"/>
      <c r="F219" s="167" t="s">
        <v>12</v>
      </c>
      <c r="G219" s="123">
        <v>450</v>
      </c>
      <c r="H219" s="119">
        <v>20</v>
      </c>
      <c r="I219" s="127"/>
      <c r="J219" s="127"/>
      <c r="K219" s="110"/>
      <c r="L219" s="223">
        <v>0</v>
      </c>
      <c r="M219" s="112"/>
      <c r="N219" s="112"/>
      <c r="O219" s="65">
        <f>fNs_pD[[#This Row],[Sale]]+fNs_pD[[#This Row],[Replacement]]+fNs_pD[[#This Row],[Brkg, Lkg, Exp]]</f>
        <v>0</v>
      </c>
      <c r="P219" s="223">
        <v>0</v>
      </c>
      <c r="Q219" s="112"/>
      <c r="R21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9" s="132">
        <v>1</v>
      </c>
      <c r="T219" s="189">
        <f>fNs_pD[[#This Row],[Factor (Months)]]*fNs_pD[[#This Row],[Total Issue]]-fNs_pD[[#This Row],[Closing Stock]]-fNs_pD[[#This Row],[Stock in Transit]]</f>
        <v>0</v>
      </c>
      <c r="U219" s="176">
        <v>264</v>
      </c>
      <c r="V21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264</v>
      </c>
      <c r="W219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19" s="66">
        <f>fNs_pD[[#This Row],[Proposed Forecast of Current Month]]</f>
        <v>264</v>
      </c>
      <c r="Y219" s="134">
        <f>(fNs_pD[[#This Row],[Final Forecast Qty]]*fNs_pD[[#This Row],[Rate]])</f>
        <v>0</v>
      </c>
    </row>
    <row r="220" spans="1:25" ht="12.75" customHeight="1" x14ac:dyDescent="0.2">
      <c r="A220" s="43" t="str">
        <f>CONCATENATE(fNs_pD[[#This Row],[Name of Product]],fNs_pD[[#This Row],[Pack]])</f>
        <v>ASTRINZYME PLUS200</v>
      </c>
      <c r="B220" s="182" t="str">
        <f>CONCATENATE(fNs_pD[[#This Row],[Depot]],fNs_pD[[#This Row],[Name of Product]],fNs_pD[[#This Row],[Pack]])</f>
        <v>PTNAASTRINZYME PLUS200</v>
      </c>
      <c r="C220" s="65" t="s">
        <v>60</v>
      </c>
      <c r="D220" s="160" t="s">
        <v>52</v>
      </c>
      <c r="E220" s="28" t="s">
        <v>34</v>
      </c>
      <c r="F220" s="160" t="s">
        <v>68</v>
      </c>
      <c r="G220" s="40">
        <v>200</v>
      </c>
      <c r="H220" s="39">
        <v>30</v>
      </c>
      <c r="I220" s="41">
        <v>49.5</v>
      </c>
      <c r="J220" s="41">
        <v>0</v>
      </c>
      <c r="K220" s="110"/>
      <c r="L220" s="223">
        <v>0</v>
      </c>
      <c r="M220" s="43"/>
      <c r="N220" s="43"/>
      <c r="O220" s="65">
        <f>fNs_pD[[#This Row],[Sale]]+fNs_pD[[#This Row],[Replacement]]+fNs_pD[[#This Row],[Brkg, Lkg, Exp]]</f>
        <v>0</v>
      </c>
      <c r="P220" s="223">
        <v>0</v>
      </c>
      <c r="Q220" s="43"/>
      <c r="R22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0" s="67">
        <v>1.5</v>
      </c>
      <c r="T220" s="189">
        <f>fNs_pD[[#This Row],[Factor (Months)]]*fNs_pD[[#This Row],[Total Issue]]-fNs_pD[[#This Row],[Closing Stock]]-fNs_pD[[#This Row],[Stock in Transit]]</f>
        <v>0</v>
      </c>
      <c r="U220" s="176">
        <v>0</v>
      </c>
      <c r="V22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0" s="66">
        <f>fNs_pD[[#This Row],[Proposed Forecast of Current Month]]</f>
        <v>0</v>
      </c>
      <c r="Y220" s="44">
        <f>(fNs_pD[[#This Row],[Final Forecast Qty]]*fNs_pD[[#This Row],[Rate]])</f>
        <v>0</v>
      </c>
    </row>
    <row r="221" spans="1:25" ht="12.75" customHeight="1" x14ac:dyDescent="0.2">
      <c r="A221" s="43" t="str">
        <f>CONCATENATE(fNs_pD[[#This Row],[Name of Product]],fNs_pD[[#This Row],[Pack]])</f>
        <v>BACILOL30</v>
      </c>
      <c r="B221" s="182" t="str">
        <f>CONCATENATE(fNs_pD[[#This Row],[Depot]],fNs_pD[[#This Row],[Name of Product]],fNs_pD[[#This Row],[Pack]])</f>
        <v>PTNABACILOL30</v>
      </c>
      <c r="C221" s="65" t="s">
        <v>60</v>
      </c>
      <c r="D221" s="161" t="s">
        <v>52</v>
      </c>
      <c r="E221" s="77"/>
      <c r="F221" s="161" t="s">
        <v>3</v>
      </c>
      <c r="G221" s="91">
        <v>30</v>
      </c>
      <c r="H221" s="90">
        <v>192</v>
      </c>
      <c r="I221" s="92"/>
      <c r="J221" s="92"/>
      <c r="K221" s="110"/>
      <c r="L221" s="223">
        <v>0</v>
      </c>
      <c r="M221" s="89"/>
      <c r="N221" s="89"/>
      <c r="O221" s="65">
        <f>fNs_pD[[#This Row],[Sale]]+fNs_pD[[#This Row],[Replacement]]+fNs_pD[[#This Row],[Brkg, Lkg, Exp]]</f>
        <v>0</v>
      </c>
      <c r="P221" s="223">
        <v>0</v>
      </c>
      <c r="Q221" s="89"/>
      <c r="R2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1" s="67">
        <v>1.5</v>
      </c>
      <c r="T221" s="189">
        <f>fNs_pD[[#This Row],[Factor (Months)]]*fNs_pD[[#This Row],[Total Issue]]-fNs_pD[[#This Row],[Closing Stock]]-fNs_pD[[#This Row],[Stock in Transit]]</f>
        <v>0</v>
      </c>
      <c r="U221" s="176">
        <v>0</v>
      </c>
      <c r="V22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1" s="66">
        <f>fNs_pD[[#This Row],[Proposed Forecast of Current Month]]</f>
        <v>0</v>
      </c>
      <c r="Y221" s="94">
        <f>(fNs_pD[[#This Row],[Final Forecast Qty]]*fNs_pD[[#This Row],[Rate]])</f>
        <v>0</v>
      </c>
    </row>
    <row r="222" spans="1:25" ht="12.75" customHeight="1" x14ac:dyDescent="0.2">
      <c r="A222" s="43" t="str">
        <f>CONCATENATE(fNs_pD[[#This Row],[Name of Product]],fNs_pD[[#This Row],[Pack]])</f>
        <v>BACILOL100</v>
      </c>
      <c r="B222" s="182" t="str">
        <f>CONCATENATE(fNs_pD[[#This Row],[Depot]],fNs_pD[[#This Row],[Name of Product]],fNs_pD[[#This Row],[Pack]])</f>
        <v>PTNABACILOL100</v>
      </c>
      <c r="C222" s="65" t="s">
        <v>60</v>
      </c>
      <c r="D222" s="160" t="s">
        <v>52</v>
      </c>
      <c r="E222" s="28"/>
      <c r="F222" s="158" t="s">
        <v>3</v>
      </c>
      <c r="G222" s="29">
        <v>100</v>
      </c>
      <c r="H222" s="20">
        <v>96</v>
      </c>
      <c r="I222" s="30">
        <v>13.59</v>
      </c>
      <c r="J222" s="30">
        <v>0</v>
      </c>
      <c r="K222" s="110"/>
      <c r="L222" s="223">
        <v>0</v>
      </c>
      <c r="M222" s="65"/>
      <c r="N222" s="65"/>
      <c r="O222" s="65">
        <f>fNs_pD[[#This Row],[Sale]]+fNs_pD[[#This Row],[Replacement]]+fNs_pD[[#This Row],[Brkg, Lkg, Exp]]</f>
        <v>0</v>
      </c>
      <c r="P222" s="223">
        <v>0</v>
      </c>
      <c r="Q222" s="65"/>
      <c r="R22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2" s="67">
        <v>1.5</v>
      </c>
      <c r="T222" s="189">
        <f>fNs_pD[[#This Row],[Factor (Months)]]*fNs_pD[[#This Row],[Total Issue]]-fNs_pD[[#This Row],[Closing Stock]]-fNs_pD[[#This Row],[Stock in Transit]]</f>
        <v>0</v>
      </c>
      <c r="U222" s="176">
        <v>0</v>
      </c>
      <c r="V22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2" s="66">
        <f>fNs_pD[[#This Row],[Proposed Forecast of Current Month]]</f>
        <v>0</v>
      </c>
      <c r="Y222" s="66">
        <f>(fNs_pD[[#This Row],[Final Forecast Qty]]*fNs_pD[[#This Row],[Rate]])</f>
        <v>0</v>
      </c>
    </row>
    <row r="223" spans="1:25" s="160" customFormat="1" x14ac:dyDescent="0.2">
      <c r="A223" s="43" t="str">
        <f>CONCATENATE(fNs_pD[[#This Row],[Name of Product]],fNs_pD[[#This Row],[Pack]])</f>
        <v>BRONCOFREE LS100</v>
      </c>
      <c r="B223" s="182" t="str">
        <f>CONCATENATE(fNs_pD[[#This Row],[Depot]],fNs_pD[[#This Row],[Name of Product]],fNs_pD[[#This Row],[Pack]])</f>
        <v>PTNABRONCOFREE LS100</v>
      </c>
      <c r="C223" s="65" t="s">
        <v>60</v>
      </c>
      <c r="D223" s="158" t="s">
        <v>52</v>
      </c>
      <c r="E223" s="46"/>
      <c r="F223" s="14" t="s">
        <v>81</v>
      </c>
      <c r="G223" s="10">
        <v>100</v>
      </c>
      <c r="H223" s="37"/>
      <c r="I223" s="61"/>
      <c r="J223" s="61"/>
      <c r="K223" s="65"/>
      <c r="L223" s="223">
        <v>0</v>
      </c>
      <c r="M223" s="60"/>
      <c r="N223" s="60"/>
      <c r="O223" s="65">
        <f>fNs_pD[[#This Row],[Sale]]+fNs_pD[[#This Row],[Replacement]]+fNs_pD[[#This Row],[Brkg, Lkg, Exp]]</f>
        <v>0</v>
      </c>
      <c r="P223" s="223">
        <v>0</v>
      </c>
      <c r="Q223" s="60"/>
      <c r="R223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3" s="67">
        <v>1.5</v>
      </c>
      <c r="T223" s="189">
        <f>fNs_pD[[#This Row],[Factor (Months)]]*fNs_pD[[#This Row],[Total Issue]]-fNs_pD[[#This Row],[Closing Stock]]-fNs_pD[[#This Row],[Stock in Transit]]</f>
        <v>0</v>
      </c>
      <c r="U223" s="176">
        <v>0</v>
      </c>
      <c r="V22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3" s="66">
        <f>fNs_pD[[#This Row],[Proposed Forecast of Current Month]]</f>
        <v>0</v>
      </c>
      <c r="Y223" s="62">
        <f>(fNs_pD[[#This Row],[Final Forecast Qty]]*fNs_pD[[#This Row],[Rate]])</f>
        <v>0</v>
      </c>
    </row>
    <row r="224" spans="1:25" s="160" customFormat="1" x14ac:dyDescent="0.2">
      <c r="A224" s="43" t="str">
        <f>CONCATENATE(fNs_pD[[#This Row],[Name of Product]],fNs_pD[[#This Row],[Pack]])</f>
        <v>BRONCOFREE S100</v>
      </c>
      <c r="B224" s="182" t="str">
        <f>CONCATENATE(fNs_pD[[#This Row],[Depot]],fNs_pD[[#This Row],[Name of Product]],fNs_pD[[#This Row],[Pack]])</f>
        <v>PTNABRONCOFREE S100</v>
      </c>
      <c r="C224" s="65" t="s">
        <v>60</v>
      </c>
      <c r="D224" s="158" t="s">
        <v>52</v>
      </c>
      <c r="E224" s="46"/>
      <c r="F224" s="20" t="s">
        <v>86</v>
      </c>
      <c r="G224" s="10">
        <v>100</v>
      </c>
      <c r="H224" s="37"/>
      <c r="I224" s="61"/>
      <c r="J224" s="61"/>
      <c r="K224" s="65"/>
      <c r="L224" s="223">
        <v>0</v>
      </c>
      <c r="M224" s="60"/>
      <c r="N224" s="60"/>
      <c r="O224" s="65">
        <f>fNs_pD[[#This Row],[Sale]]+fNs_pD[[#This Row],[Replacement]]+fNs_pD[[#This Row],[Brkg, Lkg, Exp]]</f>
        <v>0</v>
      </c>
      <c r="P224" s="223">
        <v>0</v>
      </c>
      <c r="Q224" s="60"/>
      <c r="R224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4" s="67">
        <v>1.5</v>
      </c>
      <c r="T224" s="189">
        <f>fNs_pD[[#This Row],[Factor (Months)]]*fNs_pD[[#This Row],[Total Issue]]-fNs_pD[[#This Row],[Closing Stock]]-fNs_pD[[#This Row],[Stock in Transit]]</f>
        <v>0</v>
      </c>
      <c r="U224" s="176">
        <v>0</v>
      </c>
      <c r="V22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4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4" s="66">
        <f>fNs_pD[[#This Row],[Proposed Forecast of Current Month]]</f>
        <v>0</v>
      </c>
      <c r="Y224" s="62">
        <f>(fNs_pD[[#This Row],[Final Forecast Qty]]*fNs_pD[[#This Row],[Rate]])</f>
        <v>0</v>
      </c>
    </row>
    <row r="225" spans="1:25" x14ac:dyDescent="0.2">
      <c r="A225" s="43" t="str">
        <f>CONCATENATE(fNs_pD[[#This Row],[Name of Product]],fNs_pD[[#This Row],[Pack]])</f>
        <v>CARMOZYME100</v>
      </c>
      <c r="B225" s="182" t="str">
        <f>CONCATENATE(fNs_pD[[#This Row],[Depot]],fNs_pD[[#This Row],[Name of Product]],fNs_pD[[#This Row],[Pack]])</f>
        <v>PTNACARMOZYME100</v>
      </c>
      <c r="C225" s="65" t="s">
        <v>60</v>
      </c>
      <c r="D225" s="162" t="s">
        <v>52</v>
      </c>
      <c r="E225" s="77" t="s">
        <v>36</v>
      </c>
      <c r="F225" s="289" t="s">
        <v>4</v>
      </c>
      <c r="G225" s="107">
        <v>100</v>
      </c>
      <c r="H225" s="106">
        <v>96</v>
      </c>
      <c r="I225" s="79"/>
      <c r="J225" s="79"/>
      <c r="K225" s="110"/>
      <c r="L225" s="223">
        <v>10050</v>
      </c>
      <c r="M225" s="75"/>
      <c r="N225" s="75"/>
      <c r="O225" s="65">
        <f>fNs_pD[[#This Row],[Sale]]+fNs_pD[[#This Row],[Replacement]]+fNs_pD[[#This Row],[Brkg, Lkg, Exp]]</f>
        <v>10050</v>
      </c>
      <c r="P225" s="223">
        <v>2310</v>
      </c>
      <c r="Q225" s="75"/>
      <c r="R22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5" s="67">
        <v>1.5</v>
      </c>
      <c r="T225" s="189">
        <f>fNs_pD[[#This Row],[Factor (Months)]]*fNs_pD[[#This Row],[Total Issue]]-fNs_pD[[#This Row],[Closing Stock]]-fNs_pD[[#This Row],[Stock in Transit]]</f>
        <v>12765</v>
      </c>
      <c r="U225" s="176">
        <v>10662</v>
      </c>
      <c r="V22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12765</v>
      </c>
      <c r="W22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0.19724254361283061</v>
      </c>
      <c r="X225" s="66">
        <f>fNs_pD[[#This Row],[Proposed Forecast of Current Month]]</f>
        <v>12765</v>
      </c>
      <c r="Y225" s="80">
        <f>(fNs_pD[[#This Row],[Final Forecast Qty]]*fNs_pD[[#This Row],[Rate]])</f>
        <v>0</v>
      </c>
    </row>
    <row r="226" spans="1:25" x14ac:dyDescent="0.2">
      <c r="A226" s="43" t="str">
        <f>CONCATENATE(fNs_pD[[#This Row],[Name of Product]],fNs_pD[[#This Row],[Pack]])</f>
        <v>CARMOZYME200</v>
      </c>
      <c r="B226" s="182" t="str">
        <f>CONCATENATE(fNs_pD[[#This Row],[Depot]],fNs_pD[[#This Row],[Name of Product]],fNs_pD[[#This Row],[Pack]])</f>
        <v>PTNACARMOZYME200</v>
      </c>
      <c r="C226" s="65" t="s">
        <v>60</v>
      </c>
      <c r="D226" s="160" t="s">
        <v>52</v>
      </c>
      <c r="E226" s="28" t="s">
        <v>36</v>
      </c>
      <c r="F226" s="160" t="s">
        <v>4</v>
      </c>
      <c r="G226" s="29">
        <v>200</v>
      </c>
      <c r="H226" s="20">
        <v>30</v>
      </c>
      <c r="I226" s="30">
        <v>26.88</v>
      </c>
      <c r="J226" s="30">
        <v>2.44</v>
      </c>
      <c r="K226" s="110"/>
      <c r="L226" s="223">
        <v>2870</v>
      </c>
      <c r="M226" s="65"/>
      <c r="N226" s="65"/>
      <c r="O226" s="65">
        <f>fNs_pD[[#This Row],[Sale]]+fNs_pD[[#This Row],[Replacement]]+fNs_pD[[#This Row],[Brkg, Lkg, Exp]]</f>
        <v>2870</v>
      </c>
      <c r="P226" s="223">
        <v>825</v>
      </c>
      <c r="Q226" s="65"/>
      <c r="R22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6" s="67">
        <v>1.5</v>
      </c>
      <c r="T226" s="189">
        <f>fNs_pD[[#This Row],[Factor (Months)]]*fNs_pD[[#This Row],[Total Issue]]-fNs_pD[[#This Row],[Closing Stock]]-fNs_pD[[#This Row],[Stock in Transit]]</f>
        <v>3480</v>
      </c>
      <c r="U226" s="176">
        <v>2564</v>
      </c>
      <c r="V22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3480</v>
      </c>
      <c r="W22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0.35725429017160687</v>
      </c>
      <c r="X226" s="66">
        <f>fNs_pD[[#This Row],[Proposed Forecast of Current Month]]</f>
        <v>3480</v>
      </c>
      <c r="Y226" s="66">
        <f>(fNs_pD[[#This Row],[Final Forecast Qty]]*fNs_pD[[#This Row],[Rate]])</f>
        <v>93542.399999999994</v>
      </c>
    </row>
    <row r="227" spans="1:25" x14ac:dyDescent="0.2">
      <c r="A227" s="43" t="str">
        <f>CONCATENATE(fNs_pD[[#This Row],[Name of Product]],fNs_pD[[#This Row],[Pack]])</f>
        <v>CARMOZYME450</v>
      </c>
      <c r="B227" s="182" t="str">
        <f>CONCATENATE(fNs_pD[[#This Row],[Depot]],fNs_pD[[#This Row],[Name of Product]],fNs_pD[[#This Row],[Pack]])</f>
        <v>PTNACARMOZYME450</v>
      </c>
      <c r="C227" s="65" t="s">
        <v>60</v>
      </c>
      <c r="D227" s="160" t="s">
        <v>52</v>
      </c>
      <c r="E227" s="28" t="s">
        <v>36</v>
      </c>
      <c r="F227" s="160" t="s">
        <v>4</v>
      </c>
      <c r="G227" s="29">
        <v>450</v>
      </c>
      <c r="H227" s="20">
        <v>20</v>
      </c>
      <c r="I227" s="30">
        <v>44.3</v>
      </c>
      <c r="J227" s="30">
        <v>4.03</v>
      </c>
      <c r="K227" s="110"/>
      <c r="L227" s="223">
        <v>730</v>
      </c>
      <c r="M227" s="65"/>
      <c r="N227" s="65"/>
      <c r="O227" s="65">
        <f>fNs_pD[[#This Row],[Sale]]+fNs_pD[[#This Row],[Replacement]]+fNs_pD[[#This Row],[Brkg, Lkg, Exp]]</f>
        <v>730</v>
      </c>
      <c r="P227" s="223">
        <v>90</v>
      </c>
      <c r="Q227" s="65"/>
      <c r="R22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7" s="67">
        <v>1.5</v>
      </c>
      <c r="T227" s="189">
        <f>fNs_pD[[#This Row],[Factor (Months)]]*fNs_pD[[#This Row],[Total Issue]]-fNs_pD[[#This Row],[Closing Stock]]-fNs_pD[[#This Row],[Stock in Transit]]</f>
        <v>1005</v>
      </c>
      <c r="U227" s="176">
        <v>240</v>
      </c>
      <c r="V22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1005</v>
      </c>
      <c r="W22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3.1875</v>
      </c>
      <c r="X227" s="66">
        <f>fNs_pD[[#This Row],[Proposed Forecast of Current Month]]</f>
        <v>1005</v>
      </c>
      <c r="Y227" s="66">
        <f>(fNs_pD[[#This Row],[Final Forecast Qty]]*fNs_pD[[#This Row],[Rate]])</f>
        <v>44521.5</v>
      </c>
    </row>
    <row r="228" spans="1:25" ht="12.75" customHeight="1" x14ac:dyDescent="0.2">
      <c r="A228" s="43" t="str">
        <f>CONCATENATE(fNs_pD[[#This Row],[Name of Product]],fNs_pD[[#This Row],[Pack]])</f>
        <v>CARMOZYME DROPS15</v>
      </c>
      <c r="B228" s="182" t="str">
        <f>CONCATENATE(fNs_pD[[#This Row],[Depot]],fNs_pD[[#This Row],[Name of Product]],fNs_pD[[#This Row],[Pack]])</f>
        <v>PTNACARMOZYME DROPS15</v>
      </c>
      <c r="C228" s="65" t="s">
        <v>60</v>
      </c>
      <c r="D228" s="160" t="s">
        <v>52</v>
      </c>
      <c r="E228" s="28" t="s">
        <v>34</v>
      </c>
      <c r="F228" s="160" t="s">
        <v>5</v>
      </c>
      <c r="G228" s="29">
        <v>15</v>
      </c>
      <c r="H228" s="20">
        <v>180</v>
      </c>
      <c r="I228" s="30">
        <v>69.59</v>
      </c>
      <c r="J228" s="30">
        <v>6.33</v>
      </c>
      <c r="K228" s="110"/>
      <c r="L228" s="223">
        <v>2200</v>
      </c>
      <c r="M228" s="65"/>
      <c r="N228" s="65"/>
      <c r="O228" s="65">
        <f>fNs_pD[[#This Row],[Sale]]+fNs_pD[[#This Row],[Replacement]]+fNs_pD[[#This Row],[Brkg, Lkg, Exp]]</f>
        <v>2200</v>
      </c>
      <c r="P228" s="223">
        <v>0</v>
      </c>
      <c r="Q228" s="65"/>
      <c r="R22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8" s="67">
        <v>1.5</v>
      </c>
      <c r="T228" s="189">
        <f>fNs_pD[[#This Row],[Factor (Months)]]*fNs_pD[[#This Row],[Total Issue]]-fNs_pD[[#This Row],[Closing Stock]]-fNs_pD[[#This Row],[Stock in Transit]]</f>
        <v>3300</v>
      </c>
      <c r="U228" s="176">
        <v>11</v>
      </c>
      <c r="V22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3300</v>
      </c>
      <c r="W22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299</v>
      </c>
      <c r="X228" s="66">
        <f>fNs_pD[[#This Row],[Proposed Forecast of Current Month]]</f>
        <v>3300</v>
      </c>
      <c r="Y228" s="66">
        <f>(fNs_pD[[#This Row],[Final Forecast Qty]]*fNs_pD[[#This Row],[Rate]])</f>
        <v>229647</v>
      </c>
    </row>
    <row r="229" spans="1:25" ht="12.75" customHeight="1" x14ac:dyDescent="0.2">
      <c r="A229" s="43" t="str">
        <f>CONCATENATE(fNs_pD[[#This Row],[Name of Product]],fNs_pD[[#This Row],[Pack]])</f>
        <v>CARMOZYME NEO200</v>
      </c>
      <c r="B229" s="182" t="str">
        <f>CONCATENATE(fNs_pD[[#This Row],[Depot]],fNs_pD[[#This Row],[Name of Product]],fNs_pD[[#This Row],[Pack]])</f>
        <v>PTNACARMOZYME NEO200</v>
      </c>
      <c r="C229" s="65" t="s">
        <v>60</v>
      </c>
      <c r="D229" s="232" t="s">
        <v>52</v>
      </c>
      <c r="E229" s="233"/>
      <c r="F229" s="266" t="s">
        <v>88</v>
      </c>
      <c r="G229" s="274">
        <v>200</v>
      </c>
      <c r="H229" s="235">
        <v>50</v>
      </c>
      <c r="I229" s="236"/>
      <c r="J229" s="236"/>
      <c r="K229" s="231"/>
      <c r="L229" s="223">
        <v>0</v>
      </c>
      <c r="M229" s="231"/>
      <c r="N229" s="231"/>
      <c r="O229" s="182">
        <f>fNs_pD[[#This Row],[Sale]]+fNs_pD[[#This Row],[Replacement]]+fNs_pD[[#This Row],[Brkg, Lkg, Exp]]</f>
        <v>0</v>
      </c>
      <c r="P229" s="223">
        <v>0</v>
      </c>
      <c r="Q229" s="237"/>
      <c r="R229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9" s="238">
        <v>1.5</v>
      </c>
      <c r="T229" s="189">
        <f>fNs_pD[[#This Row],[Factor (Months)]]*fNs_pD[[#This Row],[Total Issue]]-fNs_pD[[#This Row],[Closing Stock]]-fNs_pD[[#This Row],[Stock in Transit]]</f>
        <v>0</v>
      </c>
      <c r="U229" s="176">
        <v>38</v>
      </c>
      <c r="V22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38</v>
      </c>
      <c r="W229" s="191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29" s="190">
        <f>fNs_pD[[#This Row],[Proposed Forecast of Current Month]]</f>
        <v>38</v>
      </c>
      <c r="Y229" s="190">
        <f>(fNs_pD[[#This Row],[Final Forecast Qty]]*fNs_pD[[#This Row],[Rate]])</f>
        <v>0</v>
      </c>
    </row>
    <row r="230" spans="1:25" ht="12.75" customHeight="1" x14ac:dyDescent="0.2">
      <c r="A230" s="43" t="str">
        <f>CONCATENATE(fNs_pD[[#This Row],[Name of Product]],fNs_pD[[#This Row],[Pack]])</f>
        <v>CARMOZYME NXG200</v>
      </c>
      <c r="B230" s="182" t="str">
        <f>CONCATENATE(fNs_pD[[#This Row],[Depot]],fNs_pD[[#This Row],[Name of Product]],fNs_pD[[#This Row],[Pack]])</f>
        <v>PTNACARMOZYME NXG200</v>
      </c>
      <c r="C230" s="65" t="s">
        <v>60</v>
      </c>
      <c r="D230" s="160" t="s">
        <v>52</v>
      </c>
      <c r="E230" s="117"/>
      <c r="F230" s="160" t="s">
        <v>90</v>
      </c>
      <c r="G230" s="123">
        <v>200</v>
      </c>
      <c r="H230" s="119">
        <v>30</v>
      </c>
      <c r="I230" s="127"/>
      <c r="J230" s="127"/>
      <c r="K230" s="112"/>
      <c r="L230" s="223">
        <v>1450</v>
      </c>
      <c r="M230" s="112"/>
      <c r="N230" s="112"/>
      <c r="O230" s="112">
        <f>fNs_pD[[#This Row],[Sale]]+fNs_pD[[#This Row],[Replacement]]+fNs_pD[[#This Row],[Brkg, Lkg, Exp]]</f>
        <v>1450</v>
      </c>
      <c r="P230" s="223">
        <v>252</v>
      </c>
      <c r="Q230" s="112"/>
      <c r="R230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0" s="131">
        <v>1.5</v>
      </c>
      <c r="T230" s="189">
        <f>fNs_pD[[#This Row],[Factor (Months)]]*fNs_pD[[#This Row],[Total Issue]]-fNs_pD[[#This Row],[Closing Stock]]-fNs_pD[[#This Row],[Stock in Transit]]</f>
        <v>1923</v>
      </c>
      <c r="U230" s="176">
        <v>1342</v>
      </c>
      <c r="V23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1923</v>
      </c>
      <c r="W230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0.43293591654247393</v>
      </c>
      <c r="X230" s="134">
        <f>fNs_pD[[#This Row],[Proposed Forecast of Current Month]]</f>
        <v>1923</v>
      </c>
      <c r="Y230" s="134">
        <f>(fNs_pD[[#This Row],[Final Forecast Qty]]*fNs_pD[[#This Row],[Rate]])</f>
        <v>0</v>
      </c>
    </row>
    <row r="231" spans="1:25" s="160" customFormat="1" x14ac:dyDescent="0.2">
      <c r="A231" s="43" t="str">
        <f>CONCATENATE(fNs_pD[[#This Row],[Name of Product]],fNs_pD[[#This Row],[Pack]])</f>
        <v>CATAREX EXPECTORANT60</v>
      </c>
      <c r="B231" s="182" t="str">
        <f>CONCATENATE(fNs_pD[[#This Row],[Depot]],fNs_pD[[#This Row],[Name of Product]],fNs_pD[[#This Row],[Pack]])</f>
        <v>PTNACATAREX EXPECTORANT60</v>
      </c>
      <c r="C231" s="65" t="s">
        <v>60</v>
      </c>
      <c r="D231" s="160" t="s">
        <v>52</v>
      </c>
      <c r="E231" s="184"/>
      <c r="F231" s="183" t="s">
        <v>83</v>
      </c>
      <c r="G231" s="185">
        <v>60</v>
      </c>
      <c r="H231" s="186"/>
      <c r="I231" s="187"/>
      <c r="J231" s="187"/>
      <c r="K231" s="182"/>
      <c r="L231" s="223">
        <v>0</v>
      </c>
      <c r="M231" s="182"/>
      <c r="N231" s="182"/>
      <c r="O231" s="182">
        <f>fNs_pD[[#This Row],[Sale]]+fNs_pD[[#This Row],[Replacement]]+fNs_pD[[#This Row],[Brkg, Lkg, Exp]]</f>
        <v>0</v>
      </c>
      <c r="P231" s="223">
        <v>0</v>
      </c>
      <c r="Q231" s="182"/>
      <c r="R231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1" s="67">
        <v>1.5</v>
      </c>
      <c r="T231" s="189">
        <f>fNs_pD[[#This Row],[Factor (Months)]]*fNs_pD[[#This Row],[Total Issue]]-fNs_pD[[#This Row],[Closing Stock]]-fNs_pD[[#This Row],[Stock in Transit]]</f>
        <v>0</v>
      </c>
      <c r="U231" s="176">
        <v>0</v>
      </c>
      <c r="V23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1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1" s="190">
        <f>fNs_pD[[#This Row],[Proposed Forecast of Current Month]]</f>
        <v>0</v>
      </c>
      <c r="Y231" s="190">
        <f>(fNs_pD[[#This Row],[Final Forecast Qty]]*fNs_pD[[#This Row],[Rate]])</f>
        <v>0</v>
      </c>
    </row>
    <row r="232" spans="1:25" ht="12.75" customHeight="1" x14ac:dyDescent="0.2">
      <c r="A232" s="43" t="str">
        <f>CONCATENATE(fNs_pD[[#This Row],[Name of Product]],fNs_pD[[#This Row],[Pack]])</f>
        <v>CATAREX EXPECTORANT100</v>
      </c>
      <c r="B232" s="182" t="str">
        <f>CONCATENATE(fNs_pD[[#This Row],[Depot]],fNs_pD[[#This Row],[Name of Product]],fNs_pD[[#This Row],[Pack]])</f>
        <v>PTNACATAREX EXPECTORANT100</v>
      </c>
      <c r="C232" s="65" t="s">
        <v>60</v>
      </c>
      <c r="D232" s="160" t="s">
        <v>52</v>
      </c>
      <c r="E232" s="184"/>
      <c r="F232" s="183" t="s">
        <v>83</v>
      </c>
      <c r="G232" s="185">
        <v>100</v>
      </c>
      <c r="H232" s="186"/>
      <c r="I232" s="187"/>
      <c r="J232" s="187"/>
      <c r="K232" s="182"/>
      <c r="L232" s="223">
        <v>0</v>
      </c>
      <c r="M232" s="182"/>
      <c r="N232" s="182"/>
      <c r="O232" s="182">
        <f>fNs_pD[[#This Row],[Sale]]+fNs_pD[[#This Row],[Replacement]]+fNs_pD[[#This Row],[Brkg, Lkg, Exp]]</f>
        <v>0</v>
      </c>
      <c r="P232" s="223">
        <v>0</v>
      </c>
      <c r="Q232" s="182"/>
      <c r="R232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2" s="67">
        <v>1.5</v>
      </c>
      <c r="T232" s="189">
        <f>fNs_pD[[#This Row],[Factor (Months)]]*fNs_pD[[#This Row],[Total Issue]]-fNs_pD[[#This Row],[Closing Stock]]-fNs_pD[[#This Row],[Stock in Transit]]</f>
        <v>0</v>
      </c>
      <c r="U232" s="176">
        <v>0</v>
      </c>
      <c r="V23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2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2" s="190">
        <f>fNs_pD[[#This Row],[Proposed Forecast of Current Month]]</f>
        <v>0</v>
      </c>
      <c r="Y232" s="190">
        <f>(fNs_pD[[#This Row],[Final Forecast Qty]]*fNs_pD[[#This Row],[Rate]])</f>
        <v>0</v>
      </c>
    </row>
    <row r="233" spans="1:25" x14ac:dyDescent="0.2">
      <c r="A233" s="43" t="str">
        <f>CONCATENATE(fNs_pD[[#This Row],[Name of Product]],fNs_pD[[#This Row],[Pack]])</f>
        <v>CATAREX LS100</v>
      </c>
      <c r="B233" s="182" t="str">
        <f>CONCATENATE(fNs_pD[[#This Row],[Depot]],fNs_pD[[#This Row],[Name of Product]],fNs_pD[[#This Row],[Pack]])</f>
        <v>PTNACATAREX LS100</v>
      </c>
      <c r="C233" s="65" t="s">
        <v>60</v>
      </c>
      <c r="D233" s="160" t="s">
        <v>52</v>
      </c>
      <c r="E233" s="28" t="s">
        <v>34</v>
      </c>
      <c r="F233" s="160" t="s">
        <v>76</v>
      </c>
      <c r="G233" s="29">
        <v>100</v>
      </c>
      <c r="H233" s="20">
        <v>96</v>
      </c>
      <c r="I233" s="30">
        <v>12.92</v>
      </c>
      <c r="J233" s="30">
        <v>0</v>
      </c>
      <c r="K233" s="110"/>
      <c r="L233" s="223">
        <v>650</v>
      </c>
      <c r="M233" s="65"/>
      <c r="N233" s="65"/>
      <c r="O233" s="65">
        <f>fNs_pD[[#This Row],[Sale]]+fNs_pD[[#This Row],[Replacement]]+fNs_pD[[#This Row],[Brkg, Lkg, Exp]]</f>
        <v>650</v>
      </c>
      <c r="P233" s="223">
        <v>171</v>
      </c>
      <c r="Q233" s="65"/>
      <c r="R23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3" s="67">
        <v>1.5</v>
      </c>
      <c r="T233" s="189">
        <f>fNs_pD[[#This Row],[Factor (Months)]]*fNs_pD[[#This Row],[Total Issue]]-fNs_pD[[#This Row],[Closing Stock]]-fNs_pD[[#This Row],[Stock in Transit]]</f>
        <v>804</v>
      </c>
      <c r="U233" s="176">
        <v>275</v>
      </c>
      <c r="V23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804</v>
      </c>
      <c r="W233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1.9236363636363636</v>
      </c>
      <c r="X233" s="66">
        <f>fNs_pD[[#This Row],[Proposed Forecast of Current Month]]</f>
        <v>804</v>
      </c>
      <c r="Y233" s="66">
        <f>(fNs_pD[[#This Row],[Final Forecast Qty]]*fNs_pD[[#This Row],[Rate]])</f>
        <v>10387.68</v>
      </c>
    </row>
    <row r="234" spans="1:25" x14ac:dyDescent="0.2">
      <c r="A234" s="243" t="str">
        <f>CONCATENATE(fNs_pD[[#This Row],[Name of Product]],fNs_pD[[#This Row],[Pack]])</f>
        <v>CATAREX-AT100</v>
      </c>
      <c r="B234" s="182" t="str">
        <f>CONCATENATE(fNs_pD[[#This Row],[Depot]],fNs_pD[[#This Row],[Name of Product]],fNs_pD[[#This Row],[Pack]])</f>
        <v>PTNACATAREX-AT100</v>
      </c>
      <c r="C234" s="38" t="s">
        <v>60</v>
      </c>
      <c r="D234" s="232" t="s">
        <v>52</v>
      </c>
      <c r="E234" s="245"/>
      <c r="F234" s="242" t="s">
        <v>89</v>
      </c>
      <c r="G234" s="246">
        <v>100</v>
      </c>
      <c r="H234" s="242">
        <v>96</v>
      </c>
      <c r="I234" s="247"/>
      <c r="J234" s="247"/>
      <c r="K234" s="243"/>
      <c r="L234" s="223">
        <v>220</v>
      </c>
      <c r="M234" s="243"/>
      <c r="N234" s="243"/>
      <c r="O234" s="248">
        <f>fNs_pD[[#This Row],[Sale]]+fNs_pD[[#This Row],[Replacement]]+fNs_pD[[#This Row],[Brkg, Lkg, Exp]]</f>
        <v>220</v>
      </c>
      <c r="P234" s="223">
        <v>126</v>
      </c>
      <c r="Q234" s="249"/>
      <c r="R234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4" s="253">
        <v>1.5</v>
      </c>
      <c r="T234" s="189">
        <f>fNs_pD[[#This Row],[Factor (Months)]]*fNs_pD[[#This Row],[Total Issue]]-fNs_pD[[#This Row],[Closing Stock]]-fNs_pD[[#This Row],[Stock in Transit]]</f>
        <v>204</v>
      </c>
      <c r="U234" s="176">
        <v>50</v>
      </c>
      <c r="V23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204</v>
      </c>
      <c r="W234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3.08</v>
      </c>
      <c r="X234" s="254">
        <f>fNs_pD[[#This Row],[Proposed Forecast of Current Month]]</f>
        <v>204</v>
      </c>
      <c r="Y234" s="252">
        <f>(fNs_pD[[#This Row],[Final Forecast Qty]]*fNs_pD[[#This Row],[Rate]])</f>
        <v>0</v>
      </c>
    </row>
    <row r="235" spans="1:25" ht="12.75" customHeight="1" x14ac:dyDescent="0.2">
      <c r="A235" s="43" t="str">
        <f>CONCATENATE(fNs_pD[[#This Row],[Name of Product]],fNs_pD[[#This Row],[Pack]])</f>
        <v>CATAREX-T100</v>
      </c>
      <c r="B235" s="182" t="str">
        <f>CONCATENATE(fNs_pD[[#This Row],[Depot]],fNs_pD[[#This Row],[Name of Product]],fNs_pD[[#This Row],[Pack]])</f>
        <v>PTNACATAREX-T100</v>
      </c>
      <c r="C235" s="65" t="s">
        <v>60</v>
      </c>
      <c r="D235" s="160" t="s">
        <v>52</v>
      </c>
      <c r="E235" s="28" t="s">
        <v>34</v>
      </c>
      <c r="F235" s="160" t="s">
        <v>63</v>
      </c>
      <c r="G235" s="29">
        <v>100</v>
      </c>
      <c r="H235" s="20">
        <v>96</v>
      </c>
      <c r="I235" s="30">
        <v>35.29</v>
      </c>
      <c r="J235" s="30">
        <v>4.87</v>
      </c>
      <c r="K235" s="110"/>
      <c r="L235" s="223">
        <v>0</v>
      </c>
      <c r="M235" s="65"/>
      <c r="N235" s="65"/>
      <c r="O235" s="65">
        <f>fNs_pD[[#This Row],[Sale]]+fNs_pD[[#This Row],[Replacement]]+fNs_pD[[#This Row],[Brkg, Lkg, Exp]]</f>
        <v>0</v>
      </c>
      <c r="P235" s="223">
        <v>0</v>
      </c>
      <c r="Q235" s="65"/>
      <c r="R23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5" s="67">
        <v>1.5</v>
      </c>
      <c r="T235" s="189">
        <f>fNs_pD[[#This Row],[Factor (Months)]]*fNs_pD[[#This Row],[Total Issue]]-fNs_pD[[#This Row],[Closing Stock]]-fNs_pD[[#This Row],[Stock in Transit]]</f>
        <v>0</v>
      </c>
      <c r="U235" s="176">
        <v>75</v>
      </c>
      <c r="V23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75</v>
      </c>
      <c r="W23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35" s="66">
        <f>fNs_pD[[#This Row],[Proposed Forecast of Current Month]]</f>
        <v>75</v>
      </c>
      <c r="Y235" s="66">
        <f>(fNs_pD[[#This Row],[Final Forecast Qty]]*fNs_pD[[#This Row],[Rate]])</f>
        <v>2646.75</v>
      </c>
    </row>
    <row r="236" spans="1:25" ht="12.75" customHeight="1" x14ac:dyDescent="0.2">
      <c r="A236" s="43" t="str">
        <f>CONCATENATE(fNs_pD[[#This Row],[Name of Product]],fNs_pD[[#This Row],[Pack]])</f>
        <v>CITRO100</v>
      </c>
      <c r="B236" s="182" t="str">
        <f>CONCATENATE(fNs_pD[[#This Row],[Depot]],fNs_pD[[#This Row],[Name of Product]],fNs_pD[[#This Row],[Pack]])</f>
        <v>PTNACITRO100</v>
      </c>
      <c r="C236" s="65" t="s">
        <v>60</v>
      </c>
      <c r="D236" s="160" t="s">
        <v>52</v>
      </c>
      <c r="E236" s="28" t="s">
        <v>35</v>
      </c>
      <c r="F236" s="160" t="s">
        <v>6</v>
      </c>
      <c r="G236" s="29">
        <v>100</v>
      </c>
      <c r="H236" s="20">
        <v>96</v>
      </c>
      <c r="I236" s="30">
        <v>33.65</v>
      </c>
      <c r="J236" s="30">
        <v>0</v>
      </c>
      <c r="K236" s="110"/>
      <c r="L236" s="223">
        <v>910</v>
      </c>
      <c r="M236" s="65"/>
      <c r="N236" s="65"/>
      <c r="O236" s="65">
        <f>fNs_pD[[#This Row],[Sale]]+fNs_pD[[#This Row],[Replacement]]+fNs_pD[[#This Row],[Brkg, Lkg, Exp]]</f>
        <v>910</v>
      </c>
      <c r="P236" s="223">
        <v>503</v>
      </c>
      <c r="Q236" s="65"/>
      <c r="R23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6" s="67">
        <v>1.5</v>
      </c>
      <c r="T236" s="189">
        <f>fNs_pD[[#This Row],[Factor (Months)]]*fNs_pD[[#This Row],[Total Issue]]-fNs_pD[[#This Row],[Closing Stock]]-fNs_pD[[#This Row],[Stock in Transit]]</f>
        <v>862</v>
      </c>
      <c r="U236" s="176">
        <v>380</v>
      </c>
      <c r="V23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862</v>
      </c>
      <c r="W23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1.2684210526315789</v>
      </c>
      <c r="X236" s="66">
        <f>fNs_pD[[#This Row],[Proposed Forecast of Current Month]]</f>
        <v>862</v>
      </c>
      <c r="Y236" s="66">
        <f>(fNs_pD[[#This Row],[Final Forecast Qty]]*fNs_pD[[#This Row],[Rate]])</f>
        <v>29006.3</v>
      </c>
    </row>
    <row r="237" spans="1:25" x14ac:dyDescent="0.2">
      <c r="A237" s="43" t="str">
        <f>CONCATENATE(fNs_pD[[#This Row],[Name of Product]],fNs_pD[[#This Row],[Pack]])</f>
        <v>CITRO450</v>
      </c>
      <c r="B237" s="182" t="str">
        <f>CONCATENATE(fNs_pD[[#This Row],[Depot]],fNs_pD[[#This Row],[Name of Product]],fNs_pD[[#This Row],[Pack]])</f>
        <v>PTNACITRO450</v>
      </c>
      <c r="C237" s="65" t="s">
        <v>60</v>
      </c>
      <c r="D237" s="163" t="s">
        <v>52</v>
      </c>
      <c r="E237" s="52"/>
      <c r="F237" s="285" t="s">
        <v>6</v>
      </c>
      <c r="G237" s="53">
        <v>450</v>
      </c>
      <c r="H237" s="49">
        <v>20</v>
      </c>
      <c r="I237" s="56"/>
      <c r="J237" s="56"/>
      <c r="K237" s="110"/>
      <c r="L237" s="223">
        <v>0</v>
      </c>
      <c r="M237" s="48"/>
      <c r="N237" s="48"/>
      <c r="O237" s="65">
        <f>fNs_pD[[#This Row],[Sale]]+fNs_pD[[#This Row],[Replacement]]+fNs_pD[[#This Row],[Brkg, Lkg, Exp]]</f>
        <v>0</v>
      </c>
      <c r="P237" s="223">
        <v>0</v>
      </c>
      <c r="Q237" s="48"/>
      <c r="R23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7" s="67">
        <v>1.5</v>
      </c>
      <c r="T237" s="189">
        <f>fNs_pD[[#This Row],[Factor (Months)]]*fNs_pD[[#This Row],[Total Issue]]-fNs_pD[[#This Row],[Closing Stock]]-fNs_pD[[#This Row],[Stock in Transit]]</f>
        <v>0</v>
      </c>
      <c r="U237" s="176">
        <v>0</v>
      </c>
      <c r="V23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7" s="66">
        <f>fNs_pD[[#This Row],[Proposed Forecast of Current Month]]</f>
        <v>0</v>
      </c>
      <c r="Y237" s="58">
        <f>(fNs_pD[[#This Row],[Final Forecast Qty]]*fNs_pD[[#This Row],[Rate]])</f>
        <v>0</v>
      </c>
    </row>
    <row r="238" spans="1:25" ht="12.75" customHeight="1" x14ac:dyDescent="0.2">
      <c r="A238" s="43" t="str">
        <f>CONCATENATE(fNs_pD[[#This Row],[Name of Product]],fNs_pD[[#This Row],[Pack]])</f>
        <v>DECOLIC DROPS10</v>
      </c>
      <c r="B238" s="182" t="str">
        <f>CONCATENATE(fNs_pD[[#This Row],[Depot]],fNs_pD[[#This Row],[Name of Product]],fNs_pD[[#This Row],[Pack]])</f>
        <v>PTNADECOLIC DROPS10</v>
      </c>
      <c r="C238" s="65" t="s">
        <v>60</v>
      </c>
      <c r="D238" s="163" t="s">
        <v>52</v>
      </c>
      <c r="F238" s="14" t="s">
        <v>79</v>
      </c>
      <c r="G238" s="10">
        <v>10</v>
      </c>
      <c r="H238" s="14">
        <v>100</v>
      </c>
      <c r="I238" s="61"/>
      <c r="J238" s="61"/>
      <c r="K238" s="65"/>
      <c r="L238" s="223">
        <v>0</v>
      </c>
      <c r="M238" s="60"/>
      <c r="N238" s="60"/>
      <c r="O238" s="65">
        <f>fNs_pD[[#This Row],[Sale]]+fNs_pD[[#This Row],[Replacement]]+fNs_pD[[#This Row],[Brkg, Lkg, Exp]]</f>
        <v>0</v>
      </c>
      <c r="P238" s="223">
        <v>0</v>
      </c>
      <c r="Q238" s="60"/>
      <c r="R238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8" s="67">
        <v>1.5</v>
      </c>
      <c r="T238" s="189">
        <f>fNs_pD[[#This Row],[Factor (Months)]]*fNs_pD[[#This Row],[Total Issue]]-fNs_pD[[#This Row],[Closing Stock]]-fNs_pD[[#This Row],[Stock in Transit]]</f>
        <v>0</v>
      </c>
      <c r="U238" s="176">
        <v>0</v>
      </c>
      <c r="V23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8" s="66">
        <f>fNs_pD[[#This Row],[Proposed Forecast of Current Month]]</f>
        <v>0</v>
      </c>
      <c r="Y238" s="62">
        <f>(fNs_pD[[#This Row],[Final Forecast Qty]]*fNs_pD[[#This Row],[Rate]])</f>
        <v>0</v>
      </c>
    </row>
    <row r="239" spans="1:25" ht="12.75" customHeight="1" x14ac:dyDescent="0.2">
      <c r="A239" s="43" t="str">
        <f>CONCATENATE(fNs_pD[[#This Row],[Name of Product]],fNs_pD[[#This Row],[Pack]])</f>
        <v>GROW-LY200</v>
      </c>
      <c r="B239" s="182" t="str">
        <f>CONCATENATE(fNs_pD[[#This Row],[Depot]],fNs_pD[[#This Row],[Name of Product]],fNs_pD[[#This Row],[Pack]])</f>
        <v>PTNAGROW-LY200</v>
      </c>
      <c r="C239" s="65" t="s">
        <v>60</v>
      </c>
      <c r="D239" s="160" t="s">
        <v>52</v>
      </c>
      <c r="E239" s="28" t="s">
        <v>34</v>
      </c>
      <c r="F239" s="160" t="s">
        <v>55</v>
      </c>
      <c r="G239" s="29">
        <v>200</v>
      </c>
      <c r="H239" s="20">
        <v>50</v>
      </c>
      <c r="I239" s="30">
        <v>26.85</v>
      </c>
      <c r="J239" s="30">
        <v>0</v>
      </c>
      <c r="K239" s="110"/>
      <c r="L239" s="223">
        <v>1450</v>
      </c>
      <c r="M239" s="65"/>
      <c r="N239" s="65"/>
      <c r="O239" s="65">
        <f>fNs_pD[[#This Row],[Sale]]+fNs_pD[[#This Row],[Replacement]]+fNs_pD[[#This Row],[Brkg, Lkg, Exp]]</f>
        <v>1450</v>
      </c>
      <c r="P239" s="223">
        <v>240</v>
      </c>
      <c r="Q239" s="65"/>
      <c r="R23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9" s="67">
        <v>1.5</v>
      </c>
      <c r="T239" s="189">
        <f>fNs_pD[[#This Row],[Factor (Months)]]*fNs_pD[[#This Row],[Total Issue]]-fNs_pD[[#This Row],[Closing Stock]]-fNs_pD[[#This Row],[Stock in Transit]]</f>
        <v>1935</v>
      </c>
      <c r="U239" s="176">
        <v>1990</v>
      </c>
      <c r="V23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1990</v>
      </c>
      <c r="W23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2.8423772609819122E-2</v>
      </c>
      <c r="X239" s="66">
        <f>fNs_pD[[#This Row],[Proposed Forecast of Current Month]]</f>
        <v>1990</v>
      </c>
      <c r="Y239" s="66">
        <f>(fNs_pD[[#This Row],[Final Forecast Qty]]*fNs_pD[[#This Row],[Rate]])</f>
        <v>53431.5</v>
      </c>
    </row>
    <row r="240" spans="1:25" ht="12.75" customHeight="1" x14ac:dyDescent="0.2">
      <c r="A240" s="43" t="str">
        <f>CONCATENATE(fNs_pD[[#This Row],[Name of Product]],fNs_pD[[#This Row],[Pack]])</f>
        <v>GROW-LY SF200</v>
      </c>
      <c r="B240" s="182" t="str">
        <f>CONCATENATE(fNs_pD[[#This Row],[Depot]],fNs_pD[[#This Row],[Name of Product]],fNs_pD[[#This Row],[Pack]])</f>
        <v>PTNAGROW-LY SF200</v>
      </c>
      <c r="C240" s="38" t="s">
        <v>60</v>
      </c>
      <c r="D240" s="160" t="s">
        <v>52</v>
      </c>
      <c r="E240" s="212"/>
      <c r="F240" s="196" t="s">
        <v>87</v>
      </c>
      <c r="G240" s="213">
        <v>200</v>
      </c>
      <c r="H240" s="158">
        <v>50</v>
      </c>
      <c r="I240" s="214"/>
      <c r="J240" s="214"/>
      <c r="K240" s="175"/>
      <c r="L240" s="223">
        <v>0</v>
      </c>
      <c r="M240" s="175"/>
      <c r="N240" s="175"/>
      <c r="O240" s="38">
        <f>fNs_pD[[#This Row],[Sale]]+fNs_pD[[#This Row],[Replacement]]+fNs_pD[[#This Row],[Brkg, Lkg, Exp]]</f>
        <v>0</v>
      </c>
      <c r="P240" s="223">
        <v>0</v>
      </c>
      <c r="Q240" s="175"/>
      <c r="R240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0" s="177">
        <v>1.5</v>
      </c>
      <c r="T240" s="189">
        <f>fNs_pD[[#This Row],[Factor (Months)]]*fNs_pD[[#This Row],[Total Issue]]-fNs_pD[[#This Row],[Closing Stock]]-fNs_pD[[#This Row],[Stock in Transit]]</f>
        <v>0</v>
      </c>
      <c r="U240" s="176">
        <v>0</v>
      </c>
      <c r="V24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0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0" s="216">
        <f>fNs_pD[[#This Row],[Proposed Forecast of Current Month]]</f>
        <v>0</v>
      </c>
      <c r="Y240" s="216">
        <f>(fNs_pD[[#This Row],[Final Forecast Qty]]*fNs_pD[[#This Row],[Rate]])</f>
        <v>0</v>
      </c>
    </row>
    <row r="241" spans="1:25" x14ac:dyDescent="0.2">
      <c r="A241" s="43" t="str">
        <f>CONCATENATE(fNs_pD[[#This Row],[Name of Product]],fNs_pD[[#This Row],[Pack]])</f>
        <v>HELMOPAR10</v>
      </c>
      <c r="B241" s="182" t="str">
        <f>CONCATENATE(fNs_pD[[#This Row],[Depot]],fNs_pD[[#This Row],[Name of Product]],fNs_pD[[#This Row],[Pack]])</f>
        <v>PTNAHELMOPAR10</v>
      </c>
      <c r="C241" s="65" t="s">
        <v>60</v>
      </c>
      <c r="D241" s="160" t="s">
        <v>52</v>
      </c>
      <c r="E241" s="28" t="s">
        <v>34</v>
      </c>
      <c r="F241" s="160" t="s">
        <v>74</v>
      </c>
      <c r="G241" s="29">
        <v>10</v>
      </c>
      <c r="H241" s="20">
        <v>480</v>
      </c>
      <c r="I241" s="30">
        <v>23.7</v>
      </c>
      <c r="J241" s="30">
        <v>3.27</v>
      </c>
      <c r="K241" s="110"/>
      <c r="L241" s="223">
        <v>0</v>
      </c>
      <c r="M241" s="65"/>
      <c r="N241" s="65"/>
      <c r="O241" s="65">
        <f>fNs_pD[[#This Row],[Sale]]+fNs_pD[[#This Row],[Replacement]]+fNs_pD[[#This Row],[Brkg, Lkg, Exp]]</f>
        <v>0</v>
      </c>
      <c r="P241" s="223">
        <v>0</v>
      </c>
      <c r="Q241" s="65"/>
      <c r="R24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1" s="67">
        <v>1.5</v>
      </c>
      <c r="T241" s="189">
        <f>fNs_pD[[#This Row],[Factor (Months)]]*fNs_pD[[#This Row],[Total Issue]]-fNs_pD[[#This Row],[Closing Stock]]-fNs_pD[[#This Row],[Stock in Transit]]</f>
        <v>0</v>
      </c>
      <c r="U241" s="176">
        <v>0</v>
      </c>
      <c r="V24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1" s="66">
        <f>fNs_pD[[#This Row],[Proposed Forecast of Current Month]]</f>
        <v>0</v>
      </c>
      <c r="Y241" s="66">
        <f>(fNs_pD[[#This Row],[Final Forecast Qty]]*fNs_pD[[#This Row],[Rate]])</f>
        <v>0</v>
      </c>
    </row>
    <row r="242" spans="1:25" x14ac:dyDescent="0.2">
      <c r="A242" s="43" t="str">
        <f>CONCATENATE(fNs_pD[[#This Row],[Name of Product]],fNs_pD[[#This Row],[Pack]])</f>
        <v>HEPALINE100</v>
      </c>
      <c r="B242" s="182" t="str">
        <f>CONCATENATE(fNs_pD[[#This Row],[Depot]],fNs_pD[[#This Row],[Name of Product]],fNs_pD[[#This Row],[Pack]])</f>
        <v>PTNAHEPALINE100</v>
      </c>
      <c r="C242" s="65" t="s">
        <v>60</v>
      </c>
      <c r="D242" s="160" t="s">
        <v>52</v>
      </c>
      <c r="E242" s="28"/>
      <c r="F242" s="158" t="s">
        <v>7</v>
      </c>
      <c r="G242" s="29">
        <v>100</v>
      </c>
      <c r="H242" s="20">
        <v>96</v>
      </c>
      <c r="I242" s="30">
        <v>47.68</v>
      </c>
      <c r="J242" s="30">
        <v>0</v>
      </c>
      <c r="K242" s="110"/>
      <c r="L242" s="223">
        <v>0</v>
      </c>
      <c r="M242" s="65"/>
      <c r="N242" s="65"/>
      <c r="O242" s="65">
        <f>fNs_pD[[#This Row],[Sale]]+fNs_pD[[#This Row],[Replacement]]+fNs_pD[[#This Row],[Brkg, Lkg, Exp]]</f>
        <v>0</v>
      </c>
      <c r="P242" s="223">
        <v>0</v>
      </c>
      <c r="Q242" s="65"/>
      <c r="R2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2" s="67">
        <v>1.5</v>
      </c>
      <c r="T242" s="189">
        <f>fNs_pD[[#This Row],[Factor (Months)]]*fNs_pD[[#This Row],[Total Issue]]-fNs_pD[[#This Row],[Closing Stock]]-fNs_pD[[#This Row],[Stock in Transit]]</f>
        <v>0</v>
      </c>
      <c r="U242" s="176">
        <v>0</v>
      </c>
      <c r="V24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2" s="66">
        <f>fNs_pD[[#This Row],[Proposed Forecast of Current Month]]</f>
        <v>0</v>
      </c>
      <c r="Y242" s="66">
        <f>(fNs_pD[[#This Row],[Final Forecast Qty]]*fNs_pD[[#This Row],[Rate]])</f>
        <v>0</v>
      </c>
    </row>
    <row r="243" spans="1:25" x14ac:dyDescent="0.2">
      <c r="A243" s="43" t="str">
        <f>CONCATENATE(fNs_pD[[#This Row],[Name of Product]],fNs_pD[[#This Row],[Pack]])</f>
        <v>HEPALINE200</v>
      </c>
      <c r="B243" s="182" t="str">
        <f>CONCATENATE(fNs_pD[[#This Row],[Depot]],fNs_pD[[#This Row],[Name of Product]],fNs_pD[[#This Row],[Pack]])</f>
        <v>PTNAHEPALINE200</v>
      </c>
      <c r="C243" s="65" t="s">
        <v>60</v>
      </c>
      <c r="D243" s="158" t="s">
        <v>52</v>
      </c>
      <c r="F243" s="158" t="s">
        <v>7</v>
      </c>
      <c r="G243" s="69">
        <v>200</v>
      </c>
      <c r="H243" s="37">
        <v>30</v>
      </c>
      <c r="I243" s="61"/>
      <c r="J243" s="61"/>
      <c r="K243" s="110"/>
      <c r="L243" s="223">
        <v>0</v>
      </c>
      <c r="M243" s="60"/>
      <c r="N243" s="60"/>
      <c r="O243" s="65">
        <f>fNs_pD[[#This Row],[Sale]]+fNs_pD[[#This Row],[Replacement]]+fNs_pD[[#This Row],[Brkg, Lkg, Exp]]</f>
        <v>0</v>
      </c>
      <c r="P243" s="223">
        <v>0</v>
      </c>
      <c r="Q243" s="60"/>
      <c r="R24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3" s="67">
        <v>1.5</v>
      </c>
      <c r="T243" s="189">
        <f>fNs_pD[[#This Row],[Factor (Months)]]*fNs_pD[[#This Row],[Total Issue]]-fNs_pD[[#This Row],[Closing Stock]]-fNs_pD[[#This Row],[Stock in Transit]]</f>
        <v>0</v>
      </c>
      <c r="U243" s="176">
        <v>0</v>
      </c>
      <c r="V24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3" s="66">
        <f>fNs_pD[[#This Row],[Proposed Forecast of Current Month]]</f>
        <v>0</v>
      </c>
      <c r="Y243" s="62">
        <f>(fNs_pD[[#This Row],[Final Forecast Qty]]*fNs_pD[[#This Row],[Rate]])</f>
        <v>0</v>
      </c>
    </row>
    <row r="244" spans="1:25" x14ac:dyDescent="0.2">
      <c r="A244" s="43" t="str">
        <f>CONCATENATE(fNs_pD[[#This Row],[Name of Product]],fNs_pD[[#This Row],[Pack]])</f>
        <v>LOK-AR60</v>
      </c>
      <c r="B244" s="182" t="str">
        <f>CONCATENATE(fNs_pD[[#This Row],[Depot]],fNs_pD[[#This Row],[Name of Product]],fNs_pD[[#This Row],[Pack]])</f>
        <v>PTNALOK-AR60</v>
      </c>
      <c r="C244" s="65" t="s">
        <v>60</v>
      </c>
      <c r="D244" s="161" t="s">
        <v>52</v>
      </c>
      <c r="E244" s="117"/>
      <c r="F244" s="164" t="s">
        <v>78</v>
      </c>
      <c r="G244" s="123">
        <v>60</v>
      </c>
      <c r="H244" s="119">
        <v>216</v>
      </c>
      <c r="I244" s="127"/>
      <c r="J244" s="127"/>
      <c r="K244" s="111"/>
      <c r="L244" s="223">
        <v>150</v>
      </c>
      <c r="M244" s="112"/>
      <c r="N244" s="112"/>
      <c r="O244" s="111">
        <f>fNs_pD[[#This Row],[Sale]]+fNs_pD[[#This Row],[Replacement]]+fNs_pD[[#This Row],[Brkg, Lkg, Exp]]</f>
        <v>150</v>
      </c>
      <c r="P244" s="223">
        <v>37</v>
      </c>
      <c r="Q244" s="112"/>
      <c r="R244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4" s="67">
        <v>1.5</v>
      </c>
      <c r="T244" s="189">
        <f>fNs_pD[[#This Row],[Factor (Months)]]*fNs_pD[[#This Row],[Total Issue]]-fNs_pD[[#This Row],[Closing Stock]]-fNs_pD[[#This Row],[Stock in Transit]]</f>
        <v>188</v>
      </c>
      <c r="U244" s="176">
        <v>135</v>
      </c>
      <c r="V24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188</v>
      </c>
      <c r="W244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0.3925925925925926</v>
      </c>
      <c r="X244" s="66">
        <f>fNs_pD[[#This Row],[Proposed Forecast of Current Month]]</f>
        <v>188</v>
      </c>
      <c r="Y244" s="134">
        <f>(fNs_pD[[#This Row],[Final Forecast Qty]]*fNs_pD[[#This Row],[Rate]])</f>
        <v>0</v>
      </c>
    </row>
    <row r="245" spans="1:25" x14ac:dyDescent="0.2">
      <c r="A245" s="43" t="str">
        <f>CONCATENATE(fNs_pD[[#This Row],[Name of Product]],fNs_pD[[#This Row],[Pack]])</f>
        <v>MANDL'S PAINT25</v>
      </c>
      <c r="B245" s="182" t="str">
        <f>CONCATENATE(fNs_pD[[#This Row],[Depot]],fNs_pD[[#This Row],[Name of Product]],fNs_pD[[#This Row],[Pack]])</f>
        <v>PTNAMANDL'S PAINT25</v>
      </c>
      <c r="C245" s="65" t="s">
        <v>60</v>
      </c>
      <c r="D245" s="161" t="s">
        <v>52</v>
      </c>
      <c r="E245" s="101"/>
      <c r="F245" s="168" t="s">
        <v>8</v>
      </c>
      <c r="G245" s="96">
        <v>25</v>
      </c>
      <c r="H245" s="95">
        <v>180</v>
      </c>
      <c r="I245" s="92"/>
      <c r="J245" s="92"/>
      <c r="K245" s="110"/>
      <c r="L245" s="223">
        <v>0</v>
      </c>
      <c r="M245" s="89"/>
      <c r="N245" s="89"/>
      <c r="O245" s="65">
        <f>fNs_pD[[#This Row],[Sale]]+fNs_pD[[#This Row],[Replacement]]+fNs_pD[[#This Row],[Brkg, Lkg, Exp]]</f>
        <v>0</v>
      </c>
      <c r="P245" s="223">
        <v>0</v>
      </c>
      <c r="Q245" s="89"/>
      <c r="R24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5" s="67">
        <v>1.5</v>
      </c>
      <c r="T245" s="189">
        <f>fNs_pD[[#This Row],[Factor (Months)]]*fNs_pD[[#This Row],[Total Issue]]-fNs_pD[[#This Row],[Closing Stock]]-fNs_pD[[#This Row],[Stock in Transit]]</f>
        <v>0</v>
      </c>
      <c r="U245" s="176">
        <v>0</v>
      </c>
      <c r="V24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5" s="66">
        <f>fNs_pD[[#This Row],[Proposed Forecast of Current Month]]</f>
        <v>0</v>
      </c>
      <c r="Y245" s="94">
        <f>(fNs_pD[[#This Row],[Final Forecast Qty]]*fNs_pD[[#This Row],[Rate]])</f>
        <v>0</v>
      </c>
    </row>
    <row r="246" spans="1:25" x14ac:dyDescent="0.2">
      <c r="A246" s="43" t="str">
        <f>CONCATENATE(fNs_pD[[#This Row],[Name of Product]],fNs_pD[[#This Row],[Pack]])</f>
        <v>MAVESAR OT 100</v>
      </c>
      <c r="B246" s="182" t="str">
        <f>CONCATENATE(fNs_pD[[#This Row],[Depot]],fNs_pD[[#This Row],[Name of Product]],fNs_pD[[#This Row],[Pack]])</f>
        <v>PTNAMAVESAR OT 100</v>
      </c>
      <c r="C246" s="65" t="s">
        <v>60</v>
      </c>
      <c r="D246" s="160" t="s">
        <v>52</v>
      </c>
      <c r="E246" s="28" t="s">
        <v>34</v>
      </c>
      <c r="F246" s="102" t="s">
        <v>75</v>
      </c>
      <c r="G246" s="87">
        <v>100</v>
      </c>
      <c r="H246" s="20">
        <v>100</v>
      </c>
      <c r="I246" s="30">
        <v>26.14</v>
      </c>
      <c r="J246" s="30">
        <v>0</v>
      </c>
      <c r="K246" s="110"/>
      <c r="L246" s="223">
        <v>0</v>
      </c>
      <c r="M246" s="65"/>
      <c r="N246" s="65"/>
      <c r="O246" s="65">
        <f>fNs_pD[[#This Row],[Sale]]+fNs_pD[[#This Row],[Replacement]]+fNs_pD[[#This Row],[Brkg, Lkg, Exp]]</f>
        <v>0</v>
      </c>
      <c r="P246" s="223">
        <v>0</v>
      </c>
      <c r="Q246" s="65"/>
      <c r="R24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6" s="67">
        <v>1.5</v>
      </c>
      <c r="T246" s="189">
        <f>fNs_pD[[#This Row],[Factor (Months)]]*fNs_pD[[#This Row],[Total Issue]]-fNs_pD[[#This Row],[Closing Stock]]-fNs_pD[[#This Row],[Stock in Transit]]</f>
        <v>0</v>
      </c>
      <c r="U246" s="176">
        <v>0</v>
      </c>
      <c r="V24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6" s="66">
        <f>fNs_pD[[#This Row],[Proposed Forecast of Current Month]]</f>
        <v>0</v>
      </c>
      <c r="Y246" s="66">
        <f>(fNs_pD[[#This Row],[Final Forecast Qty]]*fNs_pD[[#This Row],[Rate]])</f>
        <v>0</v>
      </c>
    </row>
    <row r="247" spans="1:25" x14ac:dyDescent="0.2">
      <c r="A247" s="43" t="str">
        <f>CONCATENATE(fNs_pD[[#This Row],[Name of Product]],fNs_pD[[#This Row],[Pack]])</f>
        <v>MENDINE-PV50</v>
      </c>
      <c r="B247" s="182" t="str">
        <f>CONCATENATE(fNs_pD[[#This Row],[Depot]],fNs_pD[[#This Row],[Name of Product]],fNs_pD[[#This Row],[Pack]])</f>
        <v>PTNAMENDINE-PV50</v>
      </c>
      <c r="C247" s="65" t="s">
        <v>60</v>
      </c>
      <c r="D247" s="160" t="s">
        <v>52</v>
      </c>
      <c r="E247" s="28"/>
      <c r="F247" s="196" t="s">
        <v>9</v>
      </c>
      <c r="G247" s="87">
        <v>50</v>
      </c>
      <c r="H247" s="20">
        <v>96</v>
      </c>
      <c r="I247" s="30">
        <v>38.72</v>
      </c>
      <c r="J247" s="30">
        <v>0</v>
      </c>
      <c r="K247" s="110"/>
      <c r="L247" s="223">
        <v>0</v>
      </c>
      <c r="M247" s="65"/>
      <c r="N247" s="65"/>
      <c r="O247" s="65">
        <f>fNs_pD[[#This Row],[Sale]]+fNs_pD[[#This Row],[Replacement]]+fNs_pD[[#This Row],[Brkg, Lkg, Exp]]</f>
        <v>0</v>
      </c>
      <c r="P247" s="223">
        <v>0</v>
      </c>
      <c r="Q247" s="65"/>
      <c r="R2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7" s="67">
        <v>1.5</v>
      </c>
      <c r="T247" s="189">
        <f>fNs_pD[[#This Row],[Factor (Months)]]*fNs_pD[[#This Row],[Total Issue]]-fNs_pD[[#This Row],[Closing Stock]]-fNs_pD[[#This Row],[Stock in Transit]]</f>
        <v>0</v>
      </c>
      <c r="U247" s="176">
        <v>0</v>
      </c>
      <c r="V24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7" s="66">
        <f>fNs_pD[[#This Row],[Proposed Forecast of Current Month]]</f>
        <v>0</v>
      </c>
      <c r="Y247" s="66">
        <f>(fNs_pD[[#This Row],[Final Forecast Qty]]*fNs_pD[[#This Row],[Rate]])</f>
        <v>0</v>
      </c>
    </row>
    <row r="248" spans="1:25" s="20" customFormat="1" x14ac:dyDescent="0.2">
      <c r="A248" s="43" t="str">
        <f>CONCATENATE(fNs_pD[[#This Row],[Name of Product]],fNs_pD[[#This Row],[Pack]])</f>
        <v>MENDINE-PV100</v>
      </c>
      <c r="B248" s="182" t="str">
        <f>CONCATENATE(fNs_pD[[#This Row],[Depot]],fNs_pD[[#This Row],[Name of Product]],fNs_pD[[#This Row],[Pack]])</f>
        <v>PTNAMENDINE-PV100</v>
      </c>
      <c r="C248" s="65" t="s">
        <v>60</v>
      </c>
      <c r="D248" s="160" t="s">
        <v>52</v>
      </c>
      <c r="E248" s="28"/>
      <c r="F248" s="160" t="s">
        <v>9</v>
      </c>
      <c r="G248" s="29">
        <v>100</v>
      </c>
      <c r="H248" s="20">
        <v>96</v>
      </c>
      <c r="I248" s="30">
        <v>14.84</v>
      </c>
      <c r="J248" s="30">
        <v>1.35</v>
      </c>
      <c r="K248" s="110"/>
      <c r="L248" s="223">
        <v>0</v>
      </c>
      <c r="M248" s="65"/>
      <c r="N248" s="65"/>
      <c r="O248" s="65">
        <f>fNs_pD[[#This Row],[Sale]]+fNs_pD[[#This Row],[Replacement]]+fNs_pD[[#This Row],[Brkg, Lkg, Exp]]</f>
        <v>0</v>
      </c>
      <c r="P248" s="223">
        <v>0</v>
      </c>
      <c r="Q248" s="65"/>
      <c r="R2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8" s="67">
        <v>1.5</v>
      </c>
      <c r="T248" s="189">
        <f>fNs_pD[[#This Row],[Factor (Months)]]*fNs_pD[[#This Row],[Total Issue]]-fNs_pD[[#This Row],[Closing Stock]]-fNs_pD[[#This Row],[Stock in Transit]]</f>
        <v>0</v>
      </c>
      <c r="U248" s="176">
        <v>0</v>
      </c>
      <c r="V24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8" s="66">
        <f>fNs_pD[[#This Row],[Proposed Forecast of Current Month]]</f>
        <v>0</v>
      </c>
      <c r="Y248" s="66">
        <f>(fNs_pD[[#This Row],[Final Forecast Qty]]*fNs_pD[[#This Row],[Rate]])</f>
        <v>0</v>
      </c>
    </row>
    <row r="249" spans="1:25" s="20" customFormat="1" ht="12.75" customHeight="1" x14ac:dyDescent="0.2">
      <c r="A249" s="43" t="str">
        <f>CONCATENATE(fNs_pD[[#This Row],[Name of Product]],fNs_pD[[#This Row],[Pack]])</f>
        <v>MENDOLIVER100</v>
      </c>
      <c r="B249" s="182" t="str">
        <f>CONCATENATE(fNs_pD[[#This Row],[Depot]],fNs_pD[[#This Row],[Name of Product]],fNs_pD[[#This Row],[Pack]])</f>
        <v>PTNAMENDOLIVER100</v>
      </c>
      <c r="C249" s="65" t="s">
        <v>60</v>
      </c>
      <c r="D249" s="161" t="s">
        <v>52</v>
      </c>
      <c r="E249" s="46"/>
      <c r="F249" s="168" t="s">
        <v>10</v>
      </c>
      <c r="G249" s="10">
        <v>100</v>
      </c>
      <c r="H249" s="10">
        <v>96</v>
      </c>
      <c r="I249" s="61"/>
      <c r="J249" s="61"/>
      <c r="K249" s="110"/>
      <c r="L249" s="223">
        <v>0</v>
      </c>
      <c r="M249" s="60"/>
      <c r="N249" s="60"/>
      <c r="O249" s="65">
        <f>fNs_pD[[#This Row],[Sale]]+fNs_pD[[#This Row],[Replacement]]+fNs_pD[[#This Row],[Brkg, Lkg, Exp]]</f>
        <v>0</v>
      </c>
      <c r="P249" s="223">
        <v>0</v>
      </c>
      <c r="Q249" s="60"/>
      <c r="R24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9" s="67">
        <v>1.5</v>
      </c>
      <c r="T249" s="189">
        <f>fNs_pD[[#This Row],[Factor (Months)]]*fNs_pD[[#This Row],[Total Issue]]-fNs_pD[[#This Row],[Closing Stock]]-fNs_pD[[#This Row],[Stock in Transit]]</f>
        <v>0</v>
      </c>
      <c r="U249" s="176">
        <v>0</v>
      </c>
      <c r="V24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9" s="66">
        <f>fNs_pD[[#This Row],[Proposed Forecast of Current Month]]</f>
        <v>0</v>
      </c>
      <c r="Y249" s="62">
        <f>(fNs_pD[[#This Row],[Final Forecast Qty]]*fNs_pD[[#This Row],[Rate]])</f>
        <v>0</v>
      </c>
    </row>
    <row r="250" spans="1:25" s="20" customFormat="1" ht="12.75" customHeight="1" x14ac:dyDescent="0.2">
      <c r="A250" s="43" t="str">
        <f>CONCATENATE(fNs_pD[[#This Row],[Name of Product]],fNs_pD[[#This Row],[Pack]])</f>
        <v>MENDOLIVER200</v>
      </c>
      <c r="B250" s="182" t="str">
        <f>CONCATENATE(fNs_pD[[#This Row],[Depot]],fNs_pD[[#This Row],[Name of Product]],fNs_pD[[#This Row],[Pack]])</f>
        <v>PTNAMENDOLIVER200</v>
      </c>
      <c r="C250" s="65" t="s">
        <v>60</v>
      </c>
      <c r="D250" s="160" t="s">
        <v>52</v>
      </c>
      <c r="E250" s="28"/>
      <c r="F250" s="160" t="s">
        <v>10</v>
      </c>
      <c r="G250" s="29">
        <v>200</v>
      </c>
      <c r="H250" s="20">
        <v>30</v>
      </c>
      <c r="I250" s="30">
        <v>33.380000000000003</v>
      </c>
      <c r="J250" s="30">
        <v>0</v>
      </c>
      <c r="K250" s="110"/>
      <c r="L250" s="223">
        <v>0</v>
      </c>
      <c r="M250" s="65"/>
      <c r="N250" s="65"/>
      <c r="O250" s="65">
        <f>fNs_pD[[#This Row],[Sale]]+fNs_pD[[#This Row],[Replacement]]+fNs_pD[[#This Row],[Brkg, Lkg, Exp]]</f>
        <v>0</v>
      </c>
      <c r="P250" s="223">
        <v>0</v>
      </c>
      <c r="Q250" s="65"/>
      <c r="R2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0" s="67">
        <v>1.5</v>
      </c>
      <c r="T250" s="189">
        <f>fNs_pD[[#This Row],[Factor (Months)]]*fNs_pD[[#This Row],[Total Issue]]-fNs_pD[[#This Row],[Closing Stock]]-fNs_pD[[#This Row],[Stock in Transit]]</f>
        <v>0</v>
      </c>
      <c r="U250" s="176">
        <v>0</v>
      </c>
      <c r="V25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0" s="66">
        <f>fNs_pD[[#This Row],[Proposed Forecast of Current Month]]</f>
        <v>0</v>
      </c>
      <c r="Y250" s="66">
        <f>(fNs_pD[[#This Row],[Final Forecast Qty]]*fNs_pD[[#This Row],[Rate]])</f>
        <v>0</v>
      </c>
    </row>
    <row r="251" spans="1:25" s="20" customFormat="1" ht="12.75" customHeight="1" x14ac:dyDescent="0.2">
      <c r="A251" s="43" t="str">
        <f>CONCATENATE(fNs_pD[[#This Row],[Name of Product]],fNs_pD[[#This Row],[Pack]])</f>
        <v>MENDOLIVER450</v>
      </c>
      <c r="B251" s="182" t="str">
        <f>CONCATENATE(fNs_pD[[#This Row],[Depot]],fNs_pD[[#This Row],[Name of Product]],fNs_pD[[#This Row],[Pack]])</f>
        <v>PTNAMENDOLIVER450</v>
      </c>
      <c r="C251" s="65" t="s">
        <v>60</v>
      </c>
      <c r="D251" s="160" t="s">
        <v>52</v>
      </c>
      <c r="E251" s="28"/>
      <c r="F251" s="160" t="s">
        <v>10</v>
      </c>
      <c r="G251" s="29">
        <v>450</v>
      </c>
      <c r="H251" s="20">
        <v>20</v>
      </c>
      <c r="I251" s="30">
        <v>59.6</v>
      </c>
      <c r="J251" s="30">
        <v>0</v>
      </c>
      <c r="K251" s="110"/>
      <c r="L251" s="223">
        <v>0</v>
      </c>
      <c r="M251" s="65"/>
      <c r="N251" s="65"/>
      <c r="O251" s="65">
        <f>fNs_pD[[#This Row],[Sale]]+fNs_pD[[#This Row],[Replacement]]+fNs_pD[[#This Row],[Brkg, Lkg, Exp]]</f>
        <v>0</v>
      </c>
      <c r="P251" s="223">
        <v>0</v>
      </c>
      <c r="Q251" s="65"/>
      <c r="R25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1" s="67">
        <v>1.5</v>
      </c>
      <c r="T251" s="189">
        <f>fNs_pD[[#This Row],[Factor (Months)]]*fNs_pD[[#This Row],[Total Issue]]-fNs_pD[[#This Row],[Closing Stock]]-fNs_pD[[#This Row],[Stock in Transit]]</f>
        <v>0</v>
      </c>
      <c r="U251" s="176">
        <v>0</v>
      </c>
      <c r="V25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1" s="66">
        <f>fNs_pD[[#This Row],[Proposed Forecast of Current Month]]</f>
        <v>0</v>
      </c>
      <c r="Y251" s="66">
        <f>(fNs_pD[[#This Row],[Final Forecast Qty]]*fNs_pD[[#This Row],[Rate]])</f>
        <v>0</v>
      </c>
    </row>
    <row r="252" spans="1:25" s="20" customFormat="1" ht="12.75" customHeight="1" x14ac:dyDescent="0.2">
      <c r="A252" s="43" t="str">
        <f>CONCATENATE(fNs_pD[[#This Row],[Name of Product]],fNs_pD[[#This Row],[Pack]])</f>
        <v>PAINTEX6</v>
      </c>
      <c r="B252" s="182" t="str">
        <f>CONCATENATE(fNs_pD[[#This Row],[Depot]],fNs_pD[[#This Row],[Name of Product]],fNs_pD[[#This Row],[Pack]])</f>
        <v>PTNAPAINTEX6</v>
      </c>
      <c r="C252" s="65" t="s">
        <v>60</v>
      </c>
      <c r="D252" s="160" t="s">
        <v>52</v>
      </c>
      <c r="E252" s="28" t="s">
        <v>33</v>
      </c>
      <c r="F252" s="158" t="s">
        <v>11</v>
      </c>
      <c r="G252" s="29">
        <v>6</v>
      </c>
      <c r="H252" s="20">
        <v>576</v>
      </c>
      <c r="I252" s="30">
        <v>42.1</v>
      </c>
      <c r="J252" s="30">
        <v>0</v>
      </c>
      <c r="K252" s="110"/>
      <c r="L252" s="223">
        <v>5700</v>
      </c>
      <c r="M252" s="65"/>
      <c r="N252" s="65"/>
      <c r="O252" s="65">
        <f>fNs_pD[[#This Row],[Sale]]+fNs_pD[[#This Row],[Replacement]]+fNs_pD[[#This Row],[Brkg, Lkg, Exp]]</f>
        <v>5700</v>
      </c>
      <c r="P252" s="223">
        <v>1320</v>
      </c>
      <c r="Q252" s="65"/>
      <c r="R25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2" s="67">
        <v>1.5</v>
      </c>
      <c r="T252" s="189">
        <f>fNs_pD[[#This Row],[Factor (Months)]]*fNs_pD[[#This Row],[Total Issue]]-fNs_pD[[#This Row],[Closing Stock]]-fNs_pD[[#This Row],[Stock in Transit]]</f>
        <v>7230</v>
      </c>
      <c r="U252" s="176">
        <v>4919</v>
      </c>
      <c r="V25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7230</v>
      </c>
      <c r="W25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0.46981093718235412</v>
      </c>
      <c r="X252" s="66">
        <f>fNs_pD[[#This Row],[Proposed Forecast of Current Month]]</f>
        <v>7230</v>
      </c>
      <c r="Y252" s="66">
        <f>(fNs_pD[[#This Row],[Final Forecast Qty]]*fNs_pD[[#This Row],[Rate]])</f>
        <v>304383</v>
      </c>
    </row>
    <row r="253" spans="1:25" s="20" customFormat="1" ht="12.75" customHeight="1" x14ac:dyDescent="0.2">
      <c r="A253" s="43" t="str">
        <f>CONCATENATE(fNs_pD[[#This Row],[Name of Product]],fNs_pD[[#This Row],[Pack]])</f>
        <v>SPIRIT OF ETHER100</v>
      </c>
      <c r="B253" s="182" t="str">
        <f>CONCATENATE(fNs_pD[[#This Row],[Depot]],fNs_pD[[#This Row],[Name of Product]],fNs_pD[[#This Row],[Pack]])</f>
        <v>PTNASPIRIT OF ETHER100</v>
      </c>
      <c r="C253" s="65" t="s">
        <v>60</v>
      </c>
      <c r="D253" s="158" t="s">
        <v>52</v>
      </c>
      <c r="E253" s="46"/>
      <c r="F253" s="170" t="s">
        <v>12</v>
      </c>
      <c r="G253" s="54">
        <v>100</v>
      </c>
      <c r="H253" s="50">
        <v>96</v>
      </c>
      <c r="I253" s="61"/>
      <c r="J253" s="61"/>
      <c r="K253" s="110"/>
      <c r="L253" s="223">
        <v>0</v>
      </c>
      <c r="M253" s="60"/>
      <c r="N253" s="60"/>
      <c r="O253" s="65">
        <f>fNs_pD[[#This Row],[Sale]]+fNs_pD[[#This Row],[Replacement]]+fNs_pD[[#This Row],[Brkg, Lkg, Exp]]</f>
        <v>0</v>
      </c>
      <c r="P253" s="223">
        <v>0</v>
      </c>
      <c r="Q253" s="60"/>
      <c r="R25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3" s="67">
        <v>1.5</v>
      </c>
      <c r="T253" s="189">
        <f>fNs_pD[[#This Row],[Factor (Months)]]*fNs_pD[[#This Row],[Total Issue]]-fNs_pD[[#This Row],[Closing Stock]]-fNs_pD[[#This Row],[Stock in Transit]]</f>
        <v>0</v>
      </c>
      <c r="U253" s="176">
        <v>0</v>
      </c>
      <c r="V25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3" s="66">
        <f>fNs_pD[[#This Row],[Proposed Forecast of Current Month]]</f>
        <v>0</v>
      </c>
      <c r="Y253" s="62">
        <f>(fNs_pD[[#This Row],[Final Forecast Qty]]*fNs_pD[[#This Row],[Rate]])</f>
        <v>0</v>
      </c>
    </row>
    <row r="254" spans="1:25" s="20" customFormat="1" ht="12.75" customHeight="1" x14ac:dyDescent="0.2">
      <c r="A254" s="43" t="str">
        <f>CONCATENATE(fNs_pD[[#This Row],[Name of Product]],fNs_pD[[#This Row],[Pack]])</f>
        <v>SPIRIT OF ETHER450</v>
      </c>
      <c r="B254" s="182" t="str">
        <f>CONCATENATE(fNs_pD[[#This Row],[Depot]],fNs_pD[[#This Row],[Name of Product]],fNs_pD[[#This Row],[Pack]])</f>
        <v>PTNASPIRIT OF ETHER450</v>
      </c>
      <c r="C254" s="65" t="s">
        <v>60</v>
      </c>
      <c r="D254" s="158" t="s">
        <v>52</v>
      </c>
      <c r="E254" s="46"/>
      <c r="F254" s="160" t="s">
        <v>12</v>
      </c>
      <c r="G254" s="69">
        <v>450</v>
      </c>
      <c r="H254" s="37">
        <v>20</v>
      </c>
      <c r="I254" s="61"/>
      <c r="J254" s="61"/>
      <c r="K254" s="110"/>
      <c r="L254" s="223">
        <v>0</v>
      </c>
      <c r="M254" s="60"/>
      <c r="N254" s="60"/>
      <c r="O254" s="65">
        <f>fNs_pD[[#This Row],[Sale]]+fNs_pD[[#This Row],[Replacement]]+fNs_pD[[#This Row],[Brkg, Lkg, Exp]]</f>
        <v>0</v>
      </c>
      <c r="P254" s="223">
        <v>0</v>
      </c>
      <c r="Q254" s="60"/>
      <c r="R25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4" s="67">
        <v>1.5</v>
      </c>
      <c r="T254" s="189">
        <f>fNs_pD[[#This Row],[Factor (Months)]]*fNs_pD[[#This Row],[Total Issue]]-fNs_pD[[#This Row],[Closing Stock]]-fNs_pD[[#This Row],[Stock in Transit]]</f>
        <v>0</v>
      </c>
      <c r="U254" s="176">
        <v>0</v>
      </c>
      <c r="V25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4" s="66">
        <f>fNs_pD[[#This Row],[Proposed Forecast of Current Month]]</f>
        <v>0</v>
      </c>
      <c r="Y254" s="62">
        <f>(fNs_pD[[#This Row],[Final Forecast Qty]]*fNs_pD[[#This Row],[Rate]])</f>
        <v>0</v>
      </c>
    </row>
    <row r="255" spans="1:25" s="20" customFormat="1" ht="12.75" customHeight="1" x14ac:dyDescent="0.2">
      <c r="A255" s="43" t="str">
        <f>CONCATENATE(fNs_pD[[#This Row],[Name of Product]],fNs_pD[[#This Row],[Pack]])</f>
        <v>ASTRINZYME PLUS200</v>
      </c>
      <c r="B255" s="182" t="str">
        <f>CONCATENATE(fNs_pD[[#This Row],[Depot]],fNs_pD[[#This Row],[Name of Product]],fNs_pD[[#This Row],[Pack]])</f>
        <v>VRNSASTRINZYME PLUS200</v>
      </c>
      <c r="C255" s="65" t="s">
        <v>60</v>
      </c>
      <c r="D255" s="160" t="s">
        <v>66</v>
      </c>
      <c r="E255" s="28" t="s">
        <v>34</v>
      </c>
      <c r="F255" s="160" t="s">
        <v>68</v>
      </c>
      <c r="G255" s="40">
        <v>200</v>
      </c>
      <c r="H255" s="39">
        <v>30</v>
      </c>
      <c r="I255" s="41">
        <v>49.5</v>
      </c>
      <c r="J255" s="41">
        <v>0</v>
      </c>
      <c r="K255" s="110"/>
      <c r="L255" s="223">
        <v>0</v>
      </c>
      <c r="M255" s="43"/>
      <c r="N255" s="43"/>
      <c r="O255" s="65">
        <f>fNs_pD[[#This Row],[Sale]]+fNs_pD[[#This Row],[Replacement]]+fNs_pD[[#This Row],[Brkg, Lkg, Exp]]</f>
        <v>0</v>
      </c>
      <c r="P255" s="223">
        <v>0</v>
      </c>
      <c r="Q255" s="43"/>
      <c r="R25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5" s="67">
        <v>1.5</v>
      </c>
      <c r="T255" s="189">
        <f>fNs_pD[[#This Row],[Factor (Months)]]*fNs_pD[[#This Row],[Total Issue]]-fNs_pD[[#This Row],[Closing Stock]]-fNs_pD[[#This Row],[Stock in Transit]]</f>
        <v>0</v>
      </c>
      <c r="U255" s="176">
        <v>0</v>
      </c>
      <c r="V25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5" s="66">
        <f>fNs_pD[[#This Row],[Proposed Forecast of Current Month]]</f>
        <v>0</v>
      </c>
      <c r="Y255" s="44">
        <f>(fNs_pD[[#This Row],[Final Forecast Qty]]*fNs_pD[[#This Row],[Rate]])</f>
        <v>0</v>
      </c>
    </row>
    <row r="256" spans="1:25" s="20" customFormat="1" ht="12.75" customHeight="1" x14ac:dyDescent="0.2">
      <c r="A256" s="43" t="str">
        <f>CONCATENATE(fNs_pD[[#This Row],[Name of Product]],fNs_pD[[#This Row],[Pack]])</f>
        <v>BACILOL30</v>
      </c>
      <c r="B256" s="182" t="str">
        <f>CONCATENATE(fNs_pD[[#This Row],[Depot]],fNs_pD[[#This Row],[Name of Product]],fNs_pD[[#This Row],[Pack]])</f>
        <v>VRNSBACILOL30</v>
      </c>
      <c r="C256" s="65" t="s">
        <v>60</v>
      </c>
      <c r="D256" s="165" t="s">
        <v>66</v>
      </c>
      <c r="E256" s="77"/>
      <c r="F256" s="161" t="s">
        <v>3</v>
      </c>
      <c r="G256" s="91">
        <v>30</v>
      </c>
      <c r="H256" s="90">
        <v>192</v>
      </c>
      <c r="I256" s="97"/>
      <c r="J256" s="97"/>
      <c r="K256" s="110"/>
      <c r="L256" s="223">
        <v>0</v>
      </c>
      <c r="M256" s="93"/>
      <c r="N256" s="93"/>
      <c r="O256" s="65">
        <f>fNs_pD[[#This Row],[Sale]]+fNs_pD[[#This Row],[Replacement]]+fNs_pD[[#This Row],[Brkg, Lkg, Exp]]</f>
        <v>0</v>
      </c>
      <c r="P256" s="223">
        <v>0</v>
      </c>
      <c r="Q256" s="93"/>
      <c r="R25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6" s="67">
        <v>1.5</v>
      </c>
      <c r="T256" s="189">
        <f>fNs_pD[[#This Row],[Factor (Months)]]*fNs_pD[[#This Row],[Total Issue]]-fNs_pD[[#This Row],[Closing Stock]]-fNs_pD[[#This Row],[Stock in Transit]]</f>
        <v>0</v>
      </c>
      <c r="U256" s="176">
        <v>0</v>
      </c>
      <c r="V25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6" s="66">
        <f>fNs_pD[[#This Row],[Proposed Forecast of Current Month]]</f>
        <v>0</v>
      </c>
      <c r="Y256" s="98">
        <f>(fNs_pD[[#This Row],[Final Forecast Qty]]*fNs_pD[[#This Row],[Rate]])</f>
        <v>0</v>
      </c>
    </row>
    <row r="257" spans="1:25" s="20" customFormat="1" ht="12.75" customHeight="1" x14ac:dyDescent="0.2">
      <c r="A257" s="43" t="str">
        <f>CONCATENATE(fNs_pD[[#This Row],[Name of Product]],fNs_pD[[#This Row],[Pack]])</f>
        <v>BACILOL100</v>
      </c>
      <c r="B257" s="182" t="str">
        <f>CONCATENATE(fNs_pD[[#This Row],[Depot]],fNs_pD[[#This Row],[Name of Product]],fNs_pD[[#This Row],[Pack]])</f>
        <v>VRNSBACILOL100</v>
      </c>
      <c r="C257" s="65" t="s">
        <v>60</v>
      </c>
      <c r="D257" s="160" t="s">
        <v>66</v>
      </c>
      <c r="E257" s="28"/>
      <c r="F257" s="160" t="s">
        <v>3</v>
      </c>
      <c r="G257" s="29">
        <v>100</v>
      </c>
      <c r="H257" s="20">
        <v>96</v>
      </c>
      <c r="I257" s="30">
        <v>13.59</v>
      </c>
      <c r="J257" s="30">
        <v>0</v>
      </c>
      <c r="K257" s="110"/>
      <c r="L257" s="223">
        <v>0</v>
      </c>
      <c r="M257" s="65"/>
      <c r="N257" s="65"/>
      <c r="O257" s="65">
        <f>fNs_pD[[#This Row],[Sale]]+fNs_pD[[#This Row],[Replacement]]+fNs_pD[[#This Row],[Brkg, Lkg, Exp]]</f>
        <v>0</v>
      </c>
      <c r="P257" s="223">
        <v>0</v>
      </c>
      <c r="Q257" s="65"/>
      <c r="R25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7" s="67">
        <v>1.5</v>
      </c>
      <c r="T257" s="189">
        <f>fNs_pD[[#This Row],[Factor (Months)]]*fNs_pD[[#This Row],[Total Issue]]-fNs_pD[[#This Row],[Closing Stock]]-fNs_pD[[#This Row],[Stock in Transit]]</f>
        <v>0</v>
      </c>
      <c r="U257" s="176">
        <v>0</v>
      </c>
      <c r="V25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7" s="66">
        <f>fNs_pD[[#This Row],[Proposed Forecast of Current Month]]</f>
        <v>0</v>
      </c>
      <c r="Y257" s="66">
        <f>(fNs_pD[[#This Row],[Final Forecast Qty]]*fNs_pD[[#This Row],[Rate]])</f>
        <v>0</v>
      </c>
    </row>
    <row r="258" spans="1:25" s="160" customFormat="1" ht="12.75" customHeight="1" x14ac:dyDescent="0.2">
      <c r="A258" s="43" t="str">
        <f>CONCATENATE(fNs_pD[[#This Row],[Name of Product]],fNs_pD[[#This Row],[Pack]])</f>
        <v>BRONCOFREE LS100</v>
      </c>
      <c r="B258" s="182" t="str">
        <f>CONCATENATE(fNs_pD[[#This Row],[Depot]],fNs_pD[[#This Row],[Name of Product]],fNs_pD[[#This Row],[Pack]])</f>
        <v>VRNSBRONCOFREE LS100</v>
      </c>
      <c r="C258" s="65" t="s">
        <v>60</v>
      </c>
      <c r="D258" s="158" t="s">
        <v>66</v>
      </c>
      <c r="E258" s="117"/>
      <c r="F258" s="20" t="s">
        <v>81</v>
      </c>
      <c r="G258" s="123">
        <v>100</v>
      </c>
      <c r="H258" s="119">
        <v>100</v>
      </c>
      <c r="I258" s="127"/>
      <c r="J258" s="127"/>
      <c r="K258" s="112"/>
      <c r="L258" s="223">
        <v>0</v>
      </c>
      <c r="M258" s="112"/>
      <c r="N258" s="112"/>
      <c r="O258" s="112">
        <f>fNs_pD[[#This Row],[Sale]]+fNs_pD[[#This Row],[Replacement]]+fNs_pD[[#This Row],[Brkg, Lkg, Exp]]</f>
        <v>0</v>
      </c>
      <c r="P258" s="223">
        <v>0</v>
      </c>
      <c r="Q258" s="112"/>
      <c r="R258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8" s="131">
        <v>1.5</v>
      </c>
      <c r="T258" s="189">
        <f>fNs_pD[[#This Row],[Factor (Months)]]*fNs_pD[[#This Row],[Total Issue]]-fNs_pD[[#This Row],[Closing Stock]]-fNs_pD[[#This Row],[Stock in Transit]]</f>
        <v>0</v>
      </c>
      <c r="U258" s="176">
        <v>0</v>
      </c>
      <c r="V25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8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8" s="134">
        <f>fNs_pD[[#This Row],[Proposed Forecast of Current Month]]</f>
        <v>0</v>
      </c>
      <c r="Y258" s="134">
        <f>(fNs_pD[[#This Row],[Final Forecast Qty]]*fNs_pD[[#This Row],[Rate]])</f>
        <v>0</v>
      </c>
    </row>
    <row r="259" spans="1:25" s="20" customFormat="1" ht="12.75" customHeight="1" x14ac:dyDescent="0.2">
      <c r="A259" s="43" t="str">
        <f>CONCATENATE(fNs_pD[[#This Row],[Name of Product]],fNs_pD[[#This Row],[Pack]])</f>
        <v>BRONCOFREE S100</v>
      </c>
      <c r="B259" s="182" t="str">
        <f>CONCATENATE(fNs_pD[[#This Row],[Depot]],fNs_pD[[#This Row],[Name of Product]],fNs_pD[[#This Row],[Pack]])</f>
        <v>VRNSBRONCOFREE S100</v>
      </c>
      <c r="C259" s="65" t="s">
        <v>60</v>
      </c>
      <c r="D259" s="158" t="s">
        <v>66</v>
      </c>
      <c r="E259" s="117"/>
      <c r="F259" s="14" t="s">
        <v>86</v>
      </c>
      <c r="G259" s="123">
        <v>100</v>
      </c>
      <c r="H259" s="119">
        <v>100</v>
      </c>
      <c r="I259" s="127"/>
      <c r="J259" s="127"/>
      <c r="K259" s="112"/>
      <c r="L259" s="223">
        <v>0</v>
      </c>
      <c r="M259" s="112"/>
      <c r="N259" s="112"/>
      <c r="O259" s="112">
        <f>fNs_pD[[#This Row],[Sale]]+fNs_pD[[#This Row],[Replacement]]+fNs_pD[[#This Row],[Brkg, Lkg, Exp]]</f>
        <v>0</v>
      </c>
      <c r="P259" s="223">
        <v>0</v>
      </c>
      <c r="Q259" s="112"/>
      <c r="R259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9" s="131">
        <v>1.5</v>
      </c>
      <c r="T259" s="189">
        <f>fNs_pD[[#This Row],[Factor (Months)]]*fNs_pD[[#This Row],[Total Issue]]-fNs_pD[[#This Row],[Closing Stock]]-fNs_pD[[#This Row],[Stock in Transit]]</f>
        <v>0</v>
      </c>
      <c r="U259" s="176">
        <v>0</v>
      </c>
      <c r="V25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9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9" s="134">
        <f>fNs_pD[[#This Row],[Proposed Forecast of Current Month]]</f>
        <v>0</v>
      </c>
      <c r="Y259" s="134">
        <f>(fNs_pD[[#This Row],[Final Forecast Qty]]*fNs_pD[[#This Row],[Rate]])</f>
        <v>0</v>
      </c>
    </row>
    <row r="260" spans="1:25" s="20" customFormat="1" ht="15" customHeight="1" x14ac:dyDescent="0.2">
      <c r="A260" s="43" t="str">
        <f>CONCATENATE(fNs_pD[[#This Row],[Name of Product]],fNs_pD[[#This Row],[Pack]])</f>
        <v>CARMOZYME100</v>
      </c>
      <c r="B260" s="182" t="str">
        <f>CONCATENATE(fNs_pD[[#This Row],[Depot]],fNs_pD[[#This Row],[Name of Product]],fNs_pD[[#This Row],[Pack]])</f>
        <v>VRNSCARMOZYME100</v>
      </c>
      <c r="C260" s="65" t="s">
        <v>60</v>
      </c>
      <c r="D260" s="162" t="s">
        <v>66</v>
      </c>
      <c r="E260" s="77" t="s">
        <v>36</v>
      </c>
      <c r="F260" s="162" t="s">
        <v>4</v>
      </c>
      <c r="G260" s="78">
        <v>100</v>
      </c>
      <c r="H260" s="76">
        <v>96</v>
      </c>
      <c r="I260" s="79"/>
      <c r="J260" s="79"/>
      <c r="K260" s="110"/>
      <c r="L260" s="223">
        <v>0</v>
      </c>
      <c r="M260" s="75"/>
      <c r="N260" s="75"/>
      <c r="O260" s="65">
        <f>fNs_pD[[#This Row],[Sale]]+fNs_pD[[#This Row],[Replacement]]+fNs_pD[[#This Row],[Brkg, Lkg, Exp]]</f>
        <v>0</v>
      </c>
      <c r="P260" s="223">
        <v>0</v>
      </c>
      <c r="Q260" s="75"/>
      <c r="R26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0" s="67">
        <v>1.5</v>
      </c>
      <c r="T260" s="189">
        <f>fNs_pD[[#This Row],[Factor (Months)]]*fNs_pD[[#This Row],[Total Issue]]-fNs_pD[[#This Row],[Closing Stock]]-fNs_pD[[#This Row],[Stock in Transit]]</f>
        <v>0</v>
      </c>
      <c r="U260" s="176">
        <v>0</v>
      </c>
      <c r="V26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0" s="66">
        <f>fNs_pD[[#This Row],[Proposed Forecast of Current Month]]</f>
        <v>0</v>
      </c>
      <c r="Y260" s="80">
        <f>(fNs_pD[[#This Row],[Final Forecast Qty]]*fNs_pD[[#This Row],[Rate]])</f>
        <v>0</v>
      </c>
    </row>
    <row r="261" spans="1:25" s="20" customFormat="1" ht="15" customHeight="1" x14ac:dyDescent="0.2">
      <c r="A261" s="43" t="str">
        <f>CONCATENATE(fNs_pD[[#This Row],[Name of Product]],fNs_pD[[#This Row],[Pack]])</f>
        <v>CARMOZYME200</v>
      </c>
      <c r="B261" s="182" t="str">
        <f>CONCATENATE(fNs_pD[[#This Row],[Depot]],fNs_pD[[#This Row],[Name of Product]],fNs_pD[[#This Row],[Pack]])</f>
        <v>VRNSCARMOZYME200</v>
      </c>
      <c r="C261" s="65" t="s">
        <v>60</v>
      </c>
      <c r="D261" s="160" t="s">
        <v>66</v>
      </c>
      <c r="E261" s="28" t="s">
        <v>36</v>
      </c>
      <c r="F261" s="158" t="s">
        <v>4</v>
      </c>
      <c r="G261" s="29">
        <v>200</v>
      </c>
      <c r="H261" s="20">
        <v>30</v>
      </c>
      <c r="I261" s="30">
        <v>26.88</v>
      </c>
      <c r="J261" s="30">
        <v>2.44</v>
      </c>
      <c r="K261" s="110"/>
      <c r="L261" s="223">
        <v>0</v>
      </c>
      <c r="M261" s="65"/>
      <c r="N261" s="65"/>
      <c r="O261" s="65">
        <f>fNs_pD[[#This Row],[Sale]]+fNs_pD[[#This Row],[Replacement]]+fNs_pD[[#This Row],[Brkg, Lkg, Exp]]</f>
        <v>0</v>
      </c>
      <c r="P261" s="223">
        <v>0</v>
      </c>
      <c r="Q261" s="65"/>
      <c r="R26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1" s="67">
        <v>1.5</v>
      </c>
      <c r="T261" s="189">
        <f>fNs_pD[[#This Row],[Factor (Months)]]*fNs_pD[[#This Row],[Total Issue]]-fNs_pD[[#This Row],[Closing Stock]]-fNs_pD[[#This Row],[Stock in Transit]]</f>
        <v>0</v>
      </c>
      <c r="U261" s="176">
        <v>0</v>
      </c>
      <c r="V26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1" s="66">
        <f>fNs_pD[[#This Row],[Proposed Forecast of Current Month]]</f>
        <v>0</v>
      </c>
      <c r="Y261" s="66">
        <f>(fNs_pD[[#This Row],[Final Forecast Qty]]*fNs_pD[[#This Row],[Rate]])</f>
        <v>0</v>
      </c>
    </row>
    <row r="262" spans="1:25" s="20" customFormat="1" ht="12.75" customHeight="1" x14ac:dyDescent="0.2">
      <c r="A262" s="43" t="str">
        <f>CONCATENATE(fNs_pD[[#This Row],[Name of Product]],fNs_pD[[#This Row],[Pack]])</f>
        <v>CARMOZYME450</v>
      </c>
      <c r="B262" s="182" t="str">
        <f>CONCATENATE(fNs_pD[[#This Row],[Depot]],fNs_pD[[#This Row],[Name of Product]],fNs_pD[[#This Row],[Pack]])</f>
        <v>VRNSCARMOZYME450</v>
      </c>
      <c r="C262" s="65" t="s">
        <v>60</v>
      </c>
      <c r="D262" s="160" t="s">
        <v>66</v>
      </c>
      <c r="E262" s="28" t="s">
        <v>36</v>
      </c>
      <c r="F262" s="158" t="s">
        <v>4</v>
      </c>
      <c r="G262" s="29">
        <v>450</v>
      </c>
      <c r="H262" s="20">
        <v>20</v>
      </c>
      <c r="I262" s="30">
        <v>44.3</v>
      </c>
      <c r="J262" s="30">
        <v>4.03</v>
      </c>
      <c r="K262" s="110"/>
      <c r="L262" s="223">
        <v>0</v>
      </c>
      <c r="M262" s="65"/>
      <c r="N262" s="65"/>
      <c r="O262" s="65">
        <f>fNs_pD[[#This Row],[Sale]]+fNs_pD[[#This Row],[Replacement]]+fNs_pD[[#This Row],[Brkg, Lkg, Exp]]</f>
        <v>0</v>
      </c>
      <c r="P262" s="223">
        <v>0</v>
      </c>
      <c r="Q262" s="65"/>
      <c r="R26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2" s="67">
        <v>1.5</v>
      </c>
      <c r="T262" s="189">
        <f>fNs_pD[[#This Row],[Factor (Months)]]*fNs_pD[[#This Row],[Total Issue]]-fNs_pD[[#This Row],[Closing Stock]]-fNs_pD[[#This Row],[Stock in Transit]]</f>
        <v>0</v>
      </c>
      <c r="U262" s="176">
        <v>0</v>
      </c>
      <c r="V26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2" s="66">
        <f>fNs_pD[[#This Row],[Proposed Forecast of Current Month]]</f>
        <v>0</v>
      </c>
      <c r="Y262" s="66">
        <f>(fNs_pD[[#This Row],[Final Forecast Qty]]*fNs_pD[[#This Row],[Rate]])</f>
        <v>0</v>
      </c>
    </row>
    <row r="263" spans="1:25" s="20" customFormat="1" ht="12.75" customHeight="1" x14ac:dyDescent="0.2">
      <c r="A263" s="43" t="str">
        <f>CONCATENATE(fNs_pD[[#This Row],[Name of Product]],fNs_pD[[#This Row],[Pack]])</f>
        <v>CARMOZYME DROPS15</v>
      </c>
      <c r="B263" s="182" t="str">
        <f>CONCATENATE(fNs_pD[[#This Row],[Depot]],fNs_pD[[#This Row],[Name of Product]],fNs_pD[[#This Row],[Pack]])</f>
        <v>VRNSCARMOZYME DROPS15</v>
      </c>
      <c r="C263" s="65" t="s">
        <v>60</v>
      </c>
      <c r="D263" s="160" t="s">
        <v>66</v>
      </c>
      <c r="E263" s="28" t="s">
        <v>34</v>
      </c>
      <c r="F263" s="196" t="s">
        <v>5</v>
      </c>
      <c r="G263" s="29">
        <v>15</v>
      </c>
      <c r="H263" s="20">
        <v>180</v>
      </c>
      <c r="I263" s="30">
        <v>69.59</v>
      </c>
      <c r="J263" s="30">
        <v>6.33</v>
      </c>
      <c r="K263" s="110"/>
      <c r="L263" s="223">
        <v>0</v>
      </c>
      <c r="M263" s="65"/>
      <c r="N263" s="65"/>
      <c r="O263" s="65">
        <f>fNs_pD[[#This Row],[Sale]]+fNs_pD[[#This Row],[Replacement]]+fNs_pD[[#This Row],[Brkg, Lkg, Exp]]</f>
        <v>0</v>
      </c>
      <c r="P263" s="223">
        <v>0</v>
      </c>
      <c r="Q263" s="65"/>
      <c r="R26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3" s="67">
        <v>1.5</v>
      </c>
      <c r="T263" s="189">
        <f>fNs_pD[[#This Row],[Factor (Months)]]*fNs_pD[[#This Row],[Total Issue]]-fNs_pD[[#This Row],[Closing Stock]]-fNs_pD[[#This Row],[Stock in Transit]]</f>
        <v>0</v>
      </c>
      <c r="U263" s="176">
        <v>0</v>
      </c>
      <c r="V26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3" s="66">
        <f>fNs_pD[[#This Row],[Proposed Forecast of Current Month]]</f>
        <v>0</v>
      </c>
      <c r="Y263" s="66">
        <f>(fNs_pD[[#This Row],[Final Forecast Qty]]*fNs_pD[[#This Row],[Rate]])</f>
        <v>0</v>
      </c>
    </row>
    <row r="264" spans="1:25" s="20" customFormat="1" ht="12.75" customHeight="1" x14ac:dyDescent="0.2">
      <c r="A264" s="43" t="str">
        <f>CONCATENATE(fNs_pD[[#This Row],[Name of Product]],fNs_pD[[#This Row],[Pack]])</f>
        <v>CARMOZYME NEO200</v>
      </c>
      <c r="B264" s="182" t="str">
        <f>CONCATENATE(fNs_pD[[#This Row],[Depot]],fNs_pD[[#This Row],[Name of Product]],fNs_pD[[#This Row],[Pack]])</f>
        <v>VRNSCARMOZYME NEO200</v>
      </c>
      <c r="C264" s="65" t="s">
        <v>60</v>
      </c>
      <c r="D264" s="232" t="s">
        <v>66</v>
      </c>
      <c r="E264" s="233"/>
      <c r="F264" s="232" t="s">
        <v>88</v>
      </c>
      <c r="G264" s="234">
        <v>200</v>
      </c>
      <c r="H264" s="235">
        <v>50</v>
      </c>
      <c r="I264" s="236"/>
      <c r="J264" s="236"/>
      <c r="K264" s="231"/>
      <c r="L264" s="223">
        <v>0</v>
      </c>
      <c r="M264" s="231"/>
      <c r="N264" s="231"/>
      <c r="O264" s="182">
        <f>fNs_pD[[#This Row],[Sale]]+fNs_pD[[#This Row],[Replacement]]+fNs_pD[[#This Row],[Brkg, Lkg, Exp]]</f>
        <v>0</v>
      </c>
      <c r="P264" s="223">
        <v>0</v>
      </c>
      <c r="Q264" s="237"/>
      <c r="R264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4" s="238">
        <v>1.5</v>
      </c>
      <c r="T264" s="189">
        <f>fNs_pD[[#This Row],[Factor (Months)]]*fNs_pD[[#This Row],[Total Issue]]-fNs_pD[[#This Row],[Closing Stock]]-fNs_pD[[#This Row],[Stock in Transit]]</f>
        <v>0</v>
      </c>
      <c r="U264" s="176">
        <v>0</v>
      </c>
      <c r="V26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4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4" s="190">
        <f>fNs_pD[[#This Row],[Proposed Forecast of Current Month]]</f>
        <v>0</v>
      </c>
      <c r="Y264" s="190">
        <f>(fNs_pD[[#This Row],[Final Forecast Qty]]*fNs_pD[[#This Row],[Rate]])</f>
        <v>0</v>
      </c>
    </row>
    <row r="265" spans="1:25" s="160" customFormat="1" x14ac:dyDescent="0.2">
      <c r="A265" s="112" t="str">
        <f>CONCATENATE(fNs_pD[[#This Row],[Name of Product]],fNs_pD[[#This Row],[Pack]])</f>
        <v>CARMOZYME NXG200</v>
      </c>
      <c r="B265" s="182" t="str">
        <f>CONCATENATE(fNs_pD[[#This Row],[Depot]],fNs_pD[[#This Row],[Name of Product]],fNs_pD[[#This Row],[Pack]])</f>
        <v>VRNSCARMOZYME NXG200</v>
      </c>
      <c r="C265" s="65" t="s">
        <v>60</v>
      </c>
      <c r="D265" s="160" t="s">
        <v>66</v>
      </c>
      <c r="E265" s="117"/>
      <c r="F265" s="158" t="s">
        <v>90</v>
      </c>
      <c r="G265" s="123">
        <v>200</v>
      </c>
      <c r="H265" s="119">
        <v>30</v>
      </c>
      <c r="I265" s="127"/>
      <c r="J265" s="127"/>
      <c r="K265" s="112"/>
      <c r="L265" s="223">
        <v>0</v>
      </c>
      <c r="M265" s="112"/>
      <c r="N265" s="112"/>
      <c r="O265" s="112">
        <f>fNs_pD[[#This Row],[Sale]]+fNs_pD[[#This Row],[Replacement]]+fNs_pD[[#This Row],[Brkg, Lkg, Exp]]</f>
        <v>0</v>
      </c>
      <c r="P265" s="223">
        <v>0</v>
      </c>
      <c r="Q265" s="112"/>
      <c r="R265" s="181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5" s="131">
        <v>1.5</v>
      </c>
      <c r="T265" s="189">
        <f>fNs_pD[[#This Row],[Factor (Months)]]*fNs_pD[[#This Row],[Total Issue]]-fNs_pD[[#This Row],[Closing Stock]]-fNs_pD[[#This Row],[Stock in Transit]]</f>
        <v>0</v>
      </c>
      <c r="U265" s="176">
        <v>0</v>
      </c>
      <c r="V26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5" s="13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5" s="134">
        <f>fNs_pD[[#This Row],[Proposed Forecast of Current Month]]</f>
        <v>0</v>
      </c>
      <c r="Y265" s="134">
        <f>(fNs_pD[[#This Row],[Final Forecast Qty]]*fNs_pD[[#This Row],[Rate]])</f>
        <v>0</v>
      </c>
    </row>
    <row r="266" spans="1:25" s="20" customFormat="1" ht="12.75" customHeight="1" x14ac:dyDescent="0.2">
      <c r="A266" s="43" t="str">
        <f>CONCATENATE(fNs_pD[[#This Row],[Name of Product]],fNs_pD[[#This Row],[Pack]])</f>
        <v>CATAREX EXPECTORANT60</v>
      </c>
      <c r="B266" s="182" t="str">
        <f>CONCATENATE(fNs_pD[[#This Row],[Depot]],fNs_pD[[#This Row],[Name of Product]],fNs_pD[[#This Row],[Pack]])</f>
        <v>VRNSCATAREX EXPECTORANT60</v>
      </c>
      <c r="C266" s="65" t="s">
        <v>60</v>
      </c>
      <c r="D266" s="160" t="s">
        <v>66</v>
      </c>
      <c r="E266" s="184"/>
      <c r="F266" s="183" t="s">
        <v>83</v>
      </c>
      <c r="G266" s="185">
        <v>60</v>
      </c>
      <c r="H266" s="186"/>
      <c r="I266" s="187"/>
      <c r="J266" s="187"/>
      <c r="K266" s="182"/>
      <c r="L266" s="223">
        <v>0</v>
      </c>
      <c r="M266" s="182"/>
      <c r="N266" s="182"/>
      <c r="O266" s="182">
        <f>fNs_pD[[#This Row],[Sale]]+fNs_pD[[#This Row],[Replacement]]+fNs_pD[[#This Row],[Brkg, Lkg, Exp]]</f>
        <v>0</v>
      </c>
      <c r="P266" s="223">
        <v>0</v>
      </c>
      <c r="Q266" s="182"/>
      <c r="R266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6" s="67">
        <v>1.5</v>
      </c>
      <c r="T266" s="189">
        <f>fNs_pD[[#This Row],[Factor (Months)]]*fNs_pD[[#This Row],[Total Issue]]-fNs_pD[[#This Row],[Closing Stock]]-fNs_pD[[#This Row],[Stock in Transit]]</f>
        <v>0</v>
      </c>
      <c r="U266" s="176">
        <v>0</v>
      </c>
      <c r="V26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6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6" s="190">
        <f>fNs_pD[[#This Row],[Proposed Forecast of Current Month]]</f>
        <v>0</v>
      </c>
      <c r="Y266" s="190">
        <f>(fNs_pD[[#This Row],[Final Forecast Qty]]*fNs_pD[[#This Row],[Rate]])</f>
        <v>0</v>
      </c>
    </row>
    <row r="267" spans="1:25" s="20" customFormat="1" ht="12.75" customHeight="1" x14ac:dyDescent="0.2">
      <c r="A267" s="43" t="str">
        <f>CONCATENATE(fNs_pD[[#This Row],[Name of Product]],fNs_pD[[#This Row],[Pack]])</f>
        <v>CATAREX EXPECTORANT100</v>
      </c>
      <c r="B267" s="182" t="str">
        <f>CONCATENATE(fNs_pD[[#This Row],[Depot]],fNs_pD[[#This Row],[Name of Product]],fNs_pD[[#This Row],[Pack]])</f>
        <v>VRNSCATAREX EXPECTORANT100</v>
      </c>
      <c r="C267" s="65" t="s">
        <v>60</v>
      </c>
      <c r="D267" s="160" t="s">
        <v>66</v>
      </c>
      <c r="E267" s="184"/>
      <c r="F267" s="264" t="s">
        <v>83</v>
      </c>
      <c r="G267" s="185">
        <v>100</v>
      </c>
      <c r="H267" s="186"/>
      <c r="I267" s="187"/>
      <c r="J267" s="187"/>
      <c r="K267" s="182"/>
      <c r="L267" s="223">
        <v>0</v>
      </c>
      <c r="M267" s="182"/>
      <c r="N267" s="182"/>
      <c r="O267" s="182">
        <f>fNs_pD[[#This Row],[Sale]]+fNs_pD[[#This Row],[Replacement]]+fNs_pD[[#This Row],[Brkg, Lkg, Exp]]</f>
        <v>0</v>
      </c>
      <c r="P267" s="223">
        <v>0</v>
      </c>
      <c r="Q267" s="182"/>
      <c r="R267" s="18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7" s="67">
        <v>1.5</v>
      </c>
      <c r="T267" s="189">
        <f>fNs_pD[[#This Row],[Factor (Months)]]*fNs_pD[[#This Row],[Total Issue]]-fNs_pD[[#This Row],[Closing Stock]]-fNs_pD[[#This Row],[Stock in Transit]]</f>
        <v>0</v>
      </c>
      <c r="U267" s="176">
        <v>0</v>
      </c>
      <c r="V26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7" s="191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7" s="190">
        <f>fNs_pD[[#This Row],[Proposed Forecast of Current Month]]</f>
        <v>0</v>
      </c>
      <c r="Y267" s="190">
        <f>(fNs_pD[[#This Row],[Final Forecast Qty]]*fNs_pD[[#This Row],[Rate]])</f>
        <v>0</v>
      </c>
    </row>
    <row r="268" spans="1:25" s="20" customFormat="1" ht="12.75" customHeight="1" x14ac:dyDescent="0.2">
      <c r="A268" s="43" t="str">
        <f>CONCATENATE(fNs_pD[[#This Row],[Name of Product]],fNs_pD[[#This Row],[Pack]])</f>
        <v>CATAREX LS100</v>
      </c>
      <c r="B268" s="182" t="str">
        <f>CONCATENATE(fNs_pD[[#This Row],[Depot]],fNs_pD[[#This Row],[Name of Product]],fNs_pD[[#This Row],[Pack]])</f>
        <v>VRNSCATAREX LS100</v>
      </c>
      <c r="C268" s="65" t="s">
        <v>60</v>
      </c>
      <c r="D268" s="160" t="s">
        <v>66</v>
      </c>
      <c r="E268" s="28" t="s">
        <v>34</v>
      </c>
      <c r="F268" s="160" t="s">
        <v>76</v>
      </c>
      <c r="G268" s="29">
        <v>100</v>
      </c>
      <c r="H268" s="20">
        <v>96</v>
      </c>
      <c r="I268" s="30">
        <v>12.92</v>
      </c>
      <c r="J268" s="30">
        <v>0</v>
      </c>
      <c r="K268" s="110"/>
      <c r="L268" s="223">
        <v>0</v>
      </c>
      <c r="M268" s="65"/>
      <c r="N268" s="65"/>
      <c r="O268" s="65">
        <f>fNs_pD[[#This Row],[Sale]]+fNs_pD[[#This Row],[Replacement]]+fNs_pD[[#This Row],[Brkg, Lkg, Exp]]</f>
        <v>0</v>
      </c>
      <c r="P268" s="223">
        <v>0</v>
      </c>
      <c r="Q268" s="65"/>
      <c r="R2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8" s="67">
        <v>1.5</v>
      </c>
      <c r="T268" s="189">
        <f>fNs_pD[[#This Row],[Factor (Months)]]*fNs_pD[[#This Row],[Total Issue]]-fNs_pD[[#This Row],[Closing Stock]]-fNs_pD[[#This Row],[Stock in Transit]]</f>
        <v>0</v>
      </c>
      <c r="U268" s="176">
        <v>0</v>
      </c>
      <c r="V26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8" s="66">
        <f>fNs_pD[[#This Row],[Proposed Forecast of Current Month]]</f>
        <v>0</v>
      </c>
      <c r="Y268" s="66">
        <f>(fNs_pD[[#This Row],[Final Forecast Qty]]*fNs_pD[[#This Row],[Rate]])</f>
        <v>0</v>
      </c>
    </row>
    <row r="269" spans="1:25" s="20" customFormat="1" ht="12.75" customHeight="1" x14ac:dyDescent="0.2">
      <c r="A269" s="243" t="str">
        <f>CONCATENATE(fNs_pD[[#This Row],[Name of Product]],fNs_pD[[#This Row],[Pack]])</f>
        <v>CATAREX-AT100</v>
      </c>
      <c r="B269" s="182" t="str">
        <f>CONCATENATE(fNs_pD[[#This Row],[Depot]],fNs_pD[[#This Row],[Name of Product]],fNs_pD[[#This Row],[Pack]])</f>
        <v>VRNSCATAREX-AT100</v>
      </c>
      <c r="C269" s="38" t="s">
        <v>60</v>
      </c>
      <c r="D269" s="232" t="s">
        <v>66</v>
      </c>
      <c r="E269" s="245"/>
      <c r="F269" s="242" t="s">
        <v>89</v>
      </c>
      <c r="G269" s="246">
        <v>100</v>
      </c>
      <c r="H269" s="242">
        <v>96</v>
      </c>
      <c r="I269" s="247"/>
      <c r="J269" s="247"/>
      <c r="K269" s="243"/>
      <c r="L269" s="223">
        <v>0</v>
      </c>
      <c r="M269" s="243"/>
      <c r="N269" s="243"/>
      <c r="O269" s="248">
        <f>fNs_pD[[#This Row],[Sale]]+fNs_pD[[#This Row],[Replacement]]+fNs_pD[[#This Row],[Brkg, Lkg, Exp]]</f>
        <v>0</v>
      </c>
      <c r="P269" s="223">
        <v>0</v>
      </c>
      <c r="Q269" s="249"/>
      <c r="R269" s="250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9" s="253">
        <v>1.5</v>
      </c>
      <c r="T269" s="189">
        <f>fNs_pD[[#This Row],[Factor (Months)]]*fNs_pD[[#This Row],[Total Issue]]-fNs_pD[[#This Row],[Closing Stock]]-fNs_pD[[#This Row],[Stock in Transit]]</f>
        <v>0</v>
      </c>
      <c r="U269" s="176">
        <v>0</v>
      </c>
      <c r="V26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9" s="25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9" s="254">
        <f>fNs_pD[[#This Row],[Proposed Forecast of Current Month]]</f>
        <v>0</v>
      </c>
      <c r="Y269" s="252">
        <f>(fNs_pD[[#This Row],[Final Forecast Qty]]*fNs_pD[[#This Row],[Rate]])</f>
        <v>0</v>
      </c>
    </row>
    <row r="270" spans="1:25" s="20" customFormat="1" ht="12.75" customHeight="1" x14ac:dyDescent="0.2">
      <c r="A270" s="43" t="str">
        <f>CONCATENATE(fNs_pD[[#This Row],[Name of Product]],fNs_pD[[#This Row],[Pack]])</f>
        <v>CATAREX-T100</v>
      </c>
      <c r="B270" s="182" t="str">
        <f>CONCATENATE(fNs_pD[[#This Row],[Depot]],fNs_pD[[#This Row],[Name of Product]],fNs_pD[[#This Row],[Pack]])</f>
        <v>VRNSCATAREX-T100</v>
      </c>
      <c r="C270" s="65" t="s">
        <v>60</v>
      </c>
      <c r="D270" s="160" t="s">
        <v>66</v>
      </c>
      <c r="E270" s="28" t="s">
        <v>34</v>
      </c>
      <c r="F270" s="158" t="s">
        <v>63</v>
      </c>
      <c r="G270" s="29">
        <v>100</v>
      </c>
      <c r="H270" s="20">
        <v>96</v>
      </c>
      <c r="I270" s="30">
        <v>35.29</v>
      </c>
      <c r="J270" s="30">
        <v>4.87</v>
      </c>
      <c r="K270" s="110"/>
      <c r="L270" s="223">
        <v>0</v>
      </c>
      <c r="M270" s="65"/>
      <c r="N270" s="65"/>
      <c r="O270" s="65">
        <f>fNs_pD[[#This Row],[Sale]]+fNs_pD[[#This Row],[Replacement]]+fNs_pD[[#This Row],[Brkg, Lkg, Exp]]</f>
        <v>0</v>
      </c>
      <c r="P270" s="223">
        <v>0</v>
      </c>
      <c r="Q270" s="65"/>
      <c r="R27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0" s="67">
        <v>1.5</v>
      </c>
      <c r="T270" s="189">
        <f>fNs_pD[[#This Row],[Factor (Months)]]*fNs_pD[[#This Row],[Total Issue]]-fNs_pD[[#This Row],[Closing Stock]]-fNs_pD[[#This Row],[Stock in Transit]]</f>
        <v>0</v>
      </c>
      <c r="U270" s="176">
        <v>0</v>
      </c>
      <c r="V27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0" s="66">
        <f>fNs_pD[[#This Row],[Proposed Forecast of Current Month]]</f>
        <v>0</v>
      </c>
      <c r="Y270" s="66">
        <f>(fNs_pD[[#This Row],[Final Forecast Qty]]*fNs_pD[[#This Row],[Rate]])</f>
        <v>0</v>
      </c>
    </row>
    <row r="271" spans="1:25" s="20" customFormat="1" ht="12.75" customHeight="1" x14ac:dyDescent="0.2">
      <c r="A271" s="43" t="str">
        <f>CONCATENATE(fNs_pD[[#This Row],[Name of Product]],fNs_pD[[#This Row],[Pack]])</f>
        <v>CITRO100</v>
      </c>
      <c r="B271" s="182" t="str">
        <f>CONCATENATE(fNs_pD[[#This Row],[Depot]],fNs_pD[[#This Row],[Name of Product]],fNs_pD[[#This Row],[Pack]])</f>
        <v>VRNSCITRO100</v>
      </c>
      <c r="C271" s="65" t="s">
        <v>60</v>
      </c>
      <c r="D271" s="160" t="s">
        <v>66</v>
      </c>
      <c r="E271" s="28" t="s">
        <v>35</v>
      </c>
      <c r="F271" s="272" t="s">
        <v>6</v>
      </c>
      <c r="G271" s="29">
        <v>100</v>
      </c>
      <c r="H271" s="20">
        <v>96</v>
      </c>
      <c r="I271" s="30">
        <v>33.65</v>
      </c>
      <c r="J271" s="30">
        <v>0</v>
      </c>
      <c r="K271" s="110"/>
      <c r="L271" s="223">
        <v>0</v>
      </c>
      <c r="M271" s="65"/>
      <c r="N271" s="65"/>
      <c r="O271" s="65">
        <f>fNs_pD[[#This Row],[Sale]]+fNs_pD[[#This Row],[Replacement]]+fNs_pD[[#This Row],[Brkg, Lkg, Exp]]</f>
        <v>0</v>
      </c>
      <c r="P271" s="223">
        <v>0</v>
      </c>
      <c r="Q271" s="65"/>
      <c r="R27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1" s="67">
        <v>1.5</v>
      </c>
      <c r="T271" s="189">
        <f>fNs_pD[[#This Row],[Factor (Months)]]*fNs_pD[[#This Row],[Total Issue]]-fNs_pD[[#This Row],[Closing Stock]]-fNs_pD[[#This Row],[Stock in Transit]]</f>
        <v>0</v>
      </c>
      <c r="U271" s="176">
        <v>0</v>
      </c>
      <c r="V27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1" s="66">
        <f>fNs_pD[[#This Row],[Proposed Forecast of Current Month]]</f>
        <v>0</v>
      </c>
      <c r="Y271" s="66">
        <f>(fNs_pD[[#This Row],[Final Forecast Qty]]*fNs_pD[[#This Row],[Rate]])</f>
        <v>0</v>
      </c>
    </row>
    <row r="272" spans="1:25" s="20" customFormat="1" ht="12.75" customHeight="1" x14ac:dyDescent="0.2">
      <c r="A272" s="43" t="str">
        <f>CONCATENATE(fNs_pD[[#This Row],[Name of Product]],fNs_pD[[#This Row],[Pack]])</f>
        <v>CITRO450</v>
      </c>
      <c r="B272" s="182" t="str">
        <f>CONCATENATE(fNs_pD[[#This Row],[Depot]],fNs_pD[[#This Row],[Name of Product]],fNs_pD[[#This Row],[Pack]])</f>
        <v>VRNSCITRO450</v>
      </c>
      <c r="C272" s="65" t="s">
        <v>60</v>
      </c>
      <c r="D272" s="163" t="s">
        <v>66</v>
      </c>
      <c r="E272" s="52"/>
      <c r="F272" s="163" t="s">
        <v>6</v>
      </c>
      <c r="G272" s="53">
        <v>450</v>
      </c>
      <c r="H272" s="49">
        <v>20</v>
      </c>
      <c r="I272" s="56"/>
      <c r="J272" s="56"/>
      <c r="K272" s="110"/>
      <c r="L272" s="223">
        <v>0</v>
      </c>
      <c r="M272" s="48"/>
      <c r="N272" s="48"/>
      <c r="O272" s="65">
        <f>fNs_pD[[#This Row],[Sale]]+fNs_pD[[#This Row],[Replacement]]+fNs_pD[[#This Row],[Brkg, Lkg, Exp]]</f>
        <v>0</v>
      </c>
      <c r="P272" s="223">
        <v>0</v>
      </c>
      <c r="Q272" s="48"/>
      <c r="R27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2" s="67">
        <v>1.5</v>
      </c>
      <c r="T272" s="189">
        <f>fNs_pD[[#This Row],[Factor (Months)]]*fNs_pD[[#This Row],[Total Issue]]-fNs_pD[[#This Row],[Closing Stock]]-fNs_pD[[#This Row],[Stock in Transit]]</f>
        <v>0</v>
      </c>
      <c r="U272" s="176">
        <v>0</v>
      </c>
      <c r="V27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2" s="66">
        <f>fNs_pD[[#This Row],[Proposed Forecast of Current Month]]</f>
        <v>0</v>
      </c>
      <c r="Y272" s="58">
        <f>(fNs_pD[[#This Row],[Final Forecast Qty]]*fNs_pD[[#This Row],[Rate]])</f>
        <v>0</v>
      </c>
    </row>
    <row r="273" spans="1:25" s="20" customFormat="1" ht="12.75" customHeight="1" x14ac:dyDescent="0.2">
      <c r="A273" s="43" t="str">
        <f>CONCATENATE(fNs_pD[[#This Row],[Name of Product]],fNs_pD[[#This Row],[Pack]])</f>
        <v>DECOLIC DROPS10</v>
      </c>
      <c r="B273" s="182" t="str">
        <f>CONCATENATE(fNs_pD[[#This Row],[Depot]],fNs_pD[[#This Row],[Name of Product]],fNs_pD[[#This Row],[Pack]])</f>
        <v>VRNSDECOLIC DROPS10</v>
      </c>
      <c r="C273" s="65" t="s">
        <v>60</v>
      </c>
      <c r="D273" s="163" t="s">
        <v>66</v>
      </c>
      <c r="E273" s="46"/>
      <c r="F273" s="14" t="s">
        <v>79</v>
      </c>
      <c r="G273" s="206">
        <v>10</v>
      </c>
      <c r="H273" s="14">
        <v>100</v>
      </c>
      <c r="I273" s="61"/>
      <c r="J273" s="61"/>
      <c r="K273" s="65"/>
      <c r="L273" s="223">
        <v>0</v>
      </c>
      <c r="M273" s="60"/>
      <c r="N273" s="60"/>
      <c r="O273" s="65">
        <f>fNs_pD[[#This Row],[Sale]]+fNs_pD[[#This Row],[Replacement]]+fNs_pD[[#This Row],[Brkg, Lkg, Exp]]</f>
        <v>0</v>
      </c>
      <c r="P273" s="223">
        <v>0</v>
      </c>
      <c r="Q273" s="60"/>
      <c r="R273" s="20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3" s="67">
        <v>1.5</v>
      </c>
      <c r="T273" s="189">
        <f>fNs_pD[[#This Row],[Factor (Months)]]*fNs_pD[[#This Row],[Total Issue]]-fNs_pD[[#This Row],[Closing Stock]]-fNs_pD[[#This Row],[Stock in Transit]]</f>
        <v>0</v>
      </c>
      <c r="U273" s="176">
        <v>0</v>
      </c>
      <c r="V27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3" s="66">
        <f>fNs_pD[[#This Row],[Proposed Forecast of Current Month]]</f>
        <v>0</v>
      </c>
      <c r="Y273" s="62">
        <f>(fNs_pD[[#This Row],[Final Forecast Qty]]*fNs_pD[[#This Row],[Rate]])</f>
        <v>0</v>
      </c>
    </row>
    <row r="274" spans="1:25" s="20" customFormat="1" ht="12.75" customHeight="1" x14ac:dyDescent="0.2">
      <c r="A274" s="43" t="str">
        <f>CONCATENATE(fNs_pD[[#This Row],[Name of Product]],fNs_pD[[#This Row],[Pack]])</f>
        <v>GROW-LY200</v>
      </c>
      <c r="B274" s="182" t="str">
        <f>CONCATENATE(fNs_pD[[#This Row],[Depot]],fNs_pD[[#This Row],[Name of Product]],fNs_pD[[#This Row],[Pack]])</f>
        <v>VRNSGROW-LY200</v>
      </c>
      <c r="C274" s="65" t="s">
        <v>60</v>
      </c>
      <c r="D274" s="160" t="s">
        <v>66</v>
      </c>
      <c r="E274" s="28" t="s">
        <v>34</v>
      </c>
      <c r="F274" s="196" t="s">
        <v>55</v>
      </c>
      <c r="G274" s="29">
        <v>200</v>
      </c>
      <c r="H274" s="20">
        <v>50</v>
      </c>
      <c r="I274" s="30">
        <v>26.85</v>
      </c>
      <c r="J274" s="30">
        <v>0</v>
      </c>
      <c r="K274" s="110"/>
      <c r="L274" s="223">
        <v>0</v>
      </c>
      <c r="M274" s="65"/>
      <c r="N274" s="65"/>
      <c r="O274" s="65">
        <f>fNs_pD[[#This Row],[Sale]]+fNs_pD[[#This Row],[Replacement]]+fNs_pD[[#This Row],[Brkg, Lkg, Exp]]</f>
        <v>0</v>
      </c>
      <c r="P274" s="223">
        <v>0</v>
      </c>
      <c r="Q274" s="65"/>
      <c r="R2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4" s="67">
        <v>1.5</v>
      </c>
      <c r="T274" s="189">
        <f>fNs_pD[[#This Row],[Factor (Months)]]*fNs_pD[[#This Row],[Total Issue]]-fNs_pD[[#This Row],[Closing Stock]]-fNs_pD[[#This Row],[Stock in Transit]]</f>
        <v>0</v>
      </c>
      <c r="U274" s="176">
        <v>0</v>
      </c>
      <c r="V27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4" s="66">
        <f>fNs_pD[[#This Row],[Proposed Forecast of Current Month]]</f>
        <v>0</v>
      </c>
      <c r="Y274" s="66">
        <f>(fNs_pD[[#This Row],[Final Forecast Qty]]*fNs_pD[[#This Row],[Rate]])</f>
        <v>0</v>
      </c>
    </row>
    <row r="275" spans="1:25" s="20" customFormat="1" ht="12.75" customHeight="1" x14ac:dyDescent="0.2">
      <c r="A275" s="43" t="str">
        <f>CONCATENATE(fNs_pD[[#This Row],[Name of Product]],fNs_pD[[#This Row],[Pack]])</f>
        <v>GROW-LY SF200</v>
      </c>
      <c r="B275" s="182" t="str">
        <f>CONCATENATE(fNs_pD[[#This Row],[Depot]],fNs_pD[[#This Row],[Name of Product]],fNs_pD[[#This Row],[Pack]])</f>
        <v>VRNSGROW-LY SF200</v>
      </c>
      <c r="C275" s="38" t="s">
        <v>60</v>
      </c>
      <c r="D275" s="160" t="s">
        <v>66</v>
      </c>
      <c r="E275" s="212"/>
      <c r="F275" s="158" t="s">
        <v>87</v>
      </c>
      <c r="G275" s="213">
        <v>200</v>
      </c>
      <c r="H275" s="158">
        <v>50</v>
      </c>
      <c r="I275" s="214"/>
      <c r="J275" s="214"/>
      <c r="K275" s="175"/>
      <c r="L275" s="223">
        <v>0</v>
      </c>
      <c r="M275" s="175"/>
      <c r="N275" s="175"/>
      <c r="O275" s="38">
        <f>fNs_pD[[#This Row],[Sale]]+fNs_pD[[#This Row],[Replacement]]+fNs_pD[[#This Row],[Brkg, Lkg, Exp]]</f>
        <v>0</v>
      </c>
      <c r="P275" s="223">
        <v>0</v>
      </c>
      <c r="Q275" s="175"/>
      <c r="R275" s="21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5" s="177">
        <v>1.5</v>
      </c>
      <c r="T275" s="189">
        <f>fNs_pD[[#This Row],[Factor (Months)]]*fNs_pD[[#This Row],[Total Issue]]-fNs_pD[[#This Row],[Closing Stock]]-fNs_pD[[#This Row],[Stock in Transit]]</f>
        <v>0</v>
      </c>
      <c r="U275" s="176">
        <v>0</v>
      </c>
      <c r="V27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5" s="21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5" s="216">
        <f>fNs_pD[[#This Row],[Proposed Forecast of Current Month]]</f>
        <v>0</v>
      </c>
      <c r="Y275" s="216">
        <f>(fNs_pD[[#This Row],[Final Forecast Qty]]*fNs_pD[[#This Row],[Rate]])</f>
        <v>0</v>
      </c>
    </row>
    <row r="276" spans="1:25" s="20" customFormat="1" ht="12.75" customHeight="1" x14ac:dyDescent="0.2">
      <c r="A276" s="43" t="str">
        <f>CONCATENATE(fNs_pD[[#This Row],[Name of Product]],fNs_pD[[#This Row],[Pack]])</f>
        <v>HELMOPAR10</v>
      </c>
      <c r="B276" s="182" t="str">
        <f>CONCATENATE(fNs_pD[[#This Row],[Depot]],fNs_pD[[#This Row],[Name of Product]],fNs_pD[[#This Row],[Pack]])</f>
        <v>VRNSHELMOPAR10</v>
      </c>
      <c r="C276" s="65" t="s">
        <v>60</v>
      </c>
      <c r="D276" s="160" t="s">
        <v>66</v>
      </c>
      <c r="E276" s="28" t="s">
        <v>34</v>
      </c>
      <c r="F276" s="160" t="s">
        <v>74</v>
      </c>
      <c r="G276" s="29">
        <v>10</v>
      </c>
      <c r="H276" s="20">
        <v>480</v>
      </c>
      <c r="I276" s="30">
        <v>23.7</v>
      </c>
      <c r="J276" s="30">
        <v>3.27</v>
      </c>
      <c r="K276" s="110"/>
      <c r="L276" s="223">
        <v>0</v>
      </c>
      <c r="M276" s="65"/>
      <c r="N276" s="65"/>
      <c r="O276" s="65">
        <f>fNs_pD[[#This Row],[Sale]]+fNs_pD[[#This Row],[Replacement]]+fNs_pD[[#This Row],[Brkg, Lkg, Exp]]</f>
        <v>0</v>
      </c>
      <c r="P276" s="223">
        <v>0</v>
      </c>
      <c r="Q276" s="65"/>
      <c r="R27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6" s="67">
        <v>1.5</v>
      </c>
      <c r="T276" s="189">
        <f>fNs_pD[[#This Row],[Factor (Months)]]*fNs_pD[[#This Row],[Total Issue]]-fNs_pD[[#This Row],[Closing Stock]]-fNs_pD[[#This Row],[Stock in Transit]]</f>
        <v>0</v>
      </c>
      <c r="U276" s="176">
        <v>0</v>
      </c>
      <c r="V27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6" s="66">
        <f>fNs_pD[[#This Row],[Proposed Forecast of Current Month]]</f>
        <v>0</v>
      </c>
      <c r="Y276" s="66">
        <f>(fNs_pD[[#This Row],[Final Forecast Qty]]*fNs_pD[[#This Row],[Rate]])</f>
        <v>0</v>
      </c>
    </row>
    <row r="277" spans="1:25" s="20" customFormat="1" ht="12.75" customHeight="1" x14ac:dyDescent="0.2">
      <c r="A277" s="43" t="str">
        <f>CONCATENATE(fNs_pD[[#This Row],[Name of Product]],fNs_pD[[#This Row],[Pack]])</f>
        <v>HEPALINE100</v>
      </c>
      <c r="B277" s="182" t="str">
        <f>CONCATENATE(fNs_pD[[#This Row],[Depot]],fNs_pD[[#This Row],[Name of Product]],fNs_pD[[#This Row],[Pack]])</f>
        <v>VRNSHEPALINE100</v>
      </c>
      <c r="C277" s="65" t="s">
        <v>60</v>
      </c>
      <c r="D277" s="160" t="s">
        <v>66</v>
      </c>
      <c r="E277" s="28"/>
      <c r="F277" s="158" t="s">
        <v>7</v>
      </c>
      <c r="G277" s="29">
        <v>100</v>
      </c>
      <c r="H277" s="20">
        <v>96</v>
      </c>
      <c r="I277" s="30">
        <v>47.68</v>
      </c>
      <c r="J277" s="30">
        <v>0</v>
      </c>
      <c r="K277" s="110"/>
      <c r="L277" s="223">
        <v>0</v>
      </c>
      <c r="M277" s="65"/>
      <c r="N277" s="65"/>
      <c r="O277" s="65">
        <f>fNs_pD[[#This Row],[Sale]]+fNs_pD[[#This Row],[Replacement]]+fNs_pD[[#This Row],[Brkg, Lkg, Exp]]</f>
        <v>0</v>
      </c>
      <c r="P277" s="223">
        <v>0</v>
      </c>
      <c r="Q277" s="65"/>
      <c r="R27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7" s="67">
        <v>1.5</v>
      </c>
      <c r="T277" s="189">
        <f>fNs_pD[[#This Row],[Factor (Months)]]*fNs_pD[[#This Row],[Total Issue]]-fNs_pD[[#This Row],[Closing Stock]]-fNs_pD[[#This Row],[Stock in Transit]]</f>
        <v>0</v>
      </c>
      <c r="U277" s="176">
        <v>0</v>
      </c>
      <c r="V27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7" s="66">
        <f>fNs_pD[[#This Row],[Proposed Forecast of Current Month]]</f>
        <v>0</v>
      </c>
      <c r="Y277" s="66">
        <f>(fNs_pD[[#This Row],[Final Forecast Qty]]*fNs_pD[[#This Row],[Rate]])</f>
        <v>0</v>
      </c>
    </row>
    <row r="278" spans="1:25" s="20" customFormat="1" ht="12.75" customHeight="1" x14ac:dyDescent="0.2">
      <c r="A278" s="43" t="str">
        <f>CONCATENATE(fNs_pD[[#This Row],[Name of Product]],fNs_pD[[#This Row],[Pack]])</f>
        <v>HEPALINE200</v>
      </c>
      <c r="B278" s="182" t="str">
        <f>CONCATENATE(fNs_pD[[#This Row],[Depot]],fNs_pD[[#This Row],[Name of Product]],fNs_pD[[#This Row],[Pack]])</f>
        <v>VRNSHEPALINE200</v>
      </c>
      <c r="C278" s="65" t="s">
        <v>60</v>
      </c>
      <c r="D278" s="158" t="s">
        <v>66</v>
      </c>
      <c r="E278" s="46"/>
      <c r="F278" s="160" t="s">
        <v>7</v>
      </c>
      <c r="G278" s="69">
        <v>200</v>
      </c>
      <c r="H278" s="37">
        <v>30</v>
      </c>
      <c r="I278" s="61"/>
      <c r="J278" s="61"/>
      <c r="K278" s="110"/>
      <c r="L278" s="223">
        <v>0</v>
      </c>
      <c r="M278" s="60"/>
      <c r="N278" s="60"/>
      <c r="O278" s="65">
        <f>fNs_pD[[#This Row],[Sale]]+fNs_pD[[#This Row],[Replacement]]+fNs_pD[[#This Row],[Brkg, Lkg, Exp]]</f>
        <v>0</v>
      </c>
      <c r="P278" s="223">
        <v>0</v>
      </c>
      <c r="Q278" s="60"/>
      <c r="R27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8" s="67">
        <v>1.5</v>
      </c>
      <c r="T278" s="189">
        <f>fNs_pD[[#This Row],[Factor (Months)]]*fNs_pD[[#This Row],[Total Issue]]-fNs_pD[[#This Row],[Closing Stock]]-fNs_pD[[#This Row],[Stock in Transit]]</f>
        <v>0</v>
      </c>
      <c r="U278" s="176">
        <v>0</v>
      </c>
      <c r="V27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8" s="66">
        <f>fNs_pD[[#This Row],[Proposed Forecast of Current Month]]</f>
        <v>0</v>
      </c>
      <c r="Y278" s="62">
        <f>(fNs_pD[[#This Row],[Final Forecast Qty]]*fNs_pD[[#This Row],[Rate]])</f>
        <v>0</v>
      </c>
    </row>
    <row r="279" spans="1:25" s="20" customFormat="1" ht="12.75" customHeight="1" x14ac:dyDescent="0.2">
      <c r="A279" s="43" t="str">
        <f>CONCATENATE(fNs_pD[[#This Row],[Name of Product]],fNs_pD[[#This Row],[Pack]])</f>
        <v>LOK-AR60</v>
      </c>
      <c r="B279" s="182" t="str">
        <f>CONCATENATE(fNs_pD[[#This Row],[Depot]],fNs_pD[[#This Row],[Name of Product]],fNs_pD[[#This Row],[Pack]])</f>
        <v>VRNSLOK-AR60</v>
      </c>
      <c r="C279" s="65" t="s">
        <v>60</v>
      </c>
      <c r="D279" s="165" t="s">
        <v>66</v>
      </c>
      <c r="E279" s="117"/>
      <c r="F279" s="167" t="s">
        <v>78</v>
      </c>
      <c r="G279" s="123">
        <v>60</v>
      </c>
      <c r="H279" s="119">
        <v>216</v>
      </c>
      <c r="I279" s="127"/>
      <c r="J279" s="127"/>
      <c r="K279" s="111"/>
      <c r="L279" s="223">
        <v>0</v>
      </c>
      <c r="M279" s="112"/>
      <c r="N279" s="112"/>
      <c r="O279" s="111">
        <f>fNs_pD[[#This Row],[Sale]]+fNs_pD[[#This Row],[Replacement]]+fNs_pD[[#This Row],[Brkg, Lkg, Exp]]</f>
        <v>0</v>
      </c>
      <c r="P279" s="223">
        <v>0</v>
      </c>
      <c r="Q279" s="112"/>
      <c r="R279" s="138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9" s="67">
        <v>1.5</v>
      </c>
      <c r="T279" s="189">
        <f>fNs_pD[[#This Row],[Factor (Months)]]*fNs_pD[[#This Row],[Total Issue]]-fNs_pD[[#This Row],[Closing Stock]]-fNs_pD[[#This Row],[Stock in Transit]]</f>
        <v>0</v>
      </c>
      <c r="U279" s="176">
        <v>0</v>
      </c>
      <c r="V27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9" s="13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9" s="66">
        <f>fNs_pD[[#This Row],[Proposed Forecast of Current Month]]</f>
        <v>0</v>
      </c>
      <c r="Y279" s="134">
        <f>(fNs_pD[[#This Row],[Final Forecast Qty]]*fNs_pD[[#This Row],[Rate]])</f>
        <v>0</v>
      </c>
    </row>
    <row r="280" spans="1:25" x14ac:dyDescent="0.2">
      <c r="A280" s="43" t="str">
        <f>CONCATENATE(fNs_pD[[#This Row],[Name of Product]],fNs_pD[[#This Row],[Pack]])</f>
        <v>MANDL'S PAINT25</v>
      </c>
      <c r="B280" s="182" t="str">
        <f>CONCATENATE(fNs_pD[[#This Row],[Depot]],fNs_pD[[#This Row],[Name of Product]],fNs_pD[[#This Row],[Pack]])</f>
        <v>VRNSMANDL'S PAINT25</v>
      </c>
      <c r="C280" s="65" t="s">
        <v>60</v>
      </c>
      <c r="D280" s="165" t="s">
        <v>66</v>
      </c>
      <c r="E280" s="101"/>
      <c r="F280" s="169" t="s">
        <v>8</v>
      </c>
      <c r="G280" s="96">
        <v>25</v>
      </c>
      <c r="H280" s="90">
        <v>180</v>
      </c>
      <c r="I280" s="92"/>
      <c r="J280" s="92"/>
      <c r="K280" s="110"/>
      <c r="L280" s="223">
        <v>0</v>
      </c>
      <c r="M280" s="89"/>
      <c r="N280" s="89"/>
      <c r="O280" s="65">
        <f>fNs_pD[[#This Row],[Sale]]+fNs_pD[[#This Row],[Replacement]]+fNs_pD[[#This Row],[Brkg, Lkg, Exp]]</f>
        <v>0</v>
      </c>
      <c r="P280" s="223">
        <v>0</v>
      </c>
      <c r="Q280" s="89"/>
      <c r="R28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0" s="67">
        <v>1.5</v>
      </c>
      <c r="T280" s="189">
        <f>fNs_pD[[#This Row],[Factor (Months)]]*fNs_pD[[#This Row],[Total Issue]]-fNs_pD[[#This Row],[Closing Stock]]-fNs_pD[[#This Row],[Stock in Transit]]</f>
        <v>0</v>
      </c>
      <c r="U280" s="176">
        <v>0</v>
      </c>
      <c r="V28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0" s="66">
        <f>fNs_pD[[#This Row],[Proposed Forecast of Current Month]]</f>
        <v>0</v>
      </c>
      <c r="Y280" s="94">
        <f>(fNs_pD[[#This Row],[Final Forecast Qty]]*fNs_pD[[#This Row],[Rate]])</f>
        <v>0</v>
      </c>
    </row>
    <row r="281" spans="1:25" x14ac:dyDescent="0.2">
      <c r="A281" s="43" t="str">
        <f>CONCATENATE(fNs_pD[[#This Row],[Name of Product]],fNs_pD[[#This Row],[Pack]])</f>
        <v>MAVESAR OT 100</v>
      </c>
      <c r="B281" s="182" t="str">
        <f>CONCATENATE(fNs_pD[[#This Row],[Depot]],fNs_pD[[#This Row],[Name of Product]],fNs_pD[[#This Row],[Pack]])</f>
        <v>VRNSMAVESAR OT 100</v>
      </c>
      <c r="C281" s="65" t="s">
        <v>60</v>
      </c>
      <c r="D281" s="160" t="s">
        <v>66</v>
      </c>
      <c r="E281" s="28" t="s">
        <v>34</v>
      </c>
      <c r="F281" s="102" t="s">
        <v>75</v>
      </c>
      <c r="G281" s="29">
        <v>100</v>
      </c>
      <c r="H281" s="20">
        <v>100</v>
      </c>
      <c r="I281" s="30">
        <v>26.14</v>
      </c>
      <c r="J281" s="30">
        <v>0</v>
      </c>
      <c r="K281" s="110"/>
      <c r="L281" s="223">
        <v>0</v>
      </c>
      <c r="M281" s="65"/>
      <c r="N281" s="65"/>
      <c r="O281" s="65">
        <f>fNs_pD[[#This Row],[Sale]]+fNs_pD[[#This Row],[Replacement]]+fNs_pD[[#This Row],[Brkg, Lkg, Exp]]</f>
        <v>0</v>
      </c>
      <c r="P281" s="223">
        <v>0</v>
      </c>
      <c r="Q281" s="65"/>
      <c r="R28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1" s="67">
        <v>1.5</v>
      </c>
      <c r="T281" s="189">
        <f>fNs_pD[[#This Row],[Factor (Months)]]*fNs_pD[[#This Row],[Total Issue]]-fNs_pD[[#This Row],[Closing Stock]]-fNs_pD[[#This Row],[Stock in Transit]]</f>
        <v>0</v>
      </c>
      <c r="U281" s="176">
        <v>0</v>
      </c>
      <c r="V28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1" s="66">
        <f>fNs_pD[[#This Row],[Proposed Forecast of Current Month]]</f>
        <v>0</v>
      </c>
      <c r="Y281" s="66">
        <f>(fNs_pD[[#This Row],[Final Forecast Qty]]*fNs_pD[[#This Row],[Rate]])</f>
        <v>0</v>
      </c>
    </row>
    <row r="282" spans="1:25" x14ac:dyDescent="0.2">
      <c r="A282" s="43" t="str">
        <f>CONCATENATE(fNs_pD[[#This Row],[Name of Product]],fNs_pD[[#This Row],[Pack]])</f>
        <v>MENDINE-PV50</v>
      </c>
      <c r="B282" s="182" t="str">
        <f>CONCATENATE(fNs_pD[[#This Row],[Depot]],fNs_pD[[#This Row],[Name of Product]],fNs_pD[[#This Row],[Pack]])</f>
        <v>VRNSMENDINE-PV50</v>
      </c>
      <c r="C282" s="65" t="s">
        <v>60</v>
      </c>
      <c r="D282" s="160" t="s">
        <v>66</v>
      </c>
      <c r="E282" s="28"/>
      <c r="F282" s="160" t="s">
        <v>9</v>
      </c>
      <c r="G282" s="29">
        <v>50</v>
      </c>
      <c r="H282" s="20">
        <v>96</v>
      </c>
      <c r="I282" s="30">
        <v>38.72</v>
      </c>
      <c r="J282" s="30">
        <v>0</v>
      </c>
      <c r="K282" s="110"/>
      <c r="L282" s="223">
        <v>0</v>
      </c>
      <c r="M282" s="65"/>
      <c r="N282" s="65"/>
      <c r="O282" s="65">
        <f>fNs_pD[[#This Row],[Sale]]+fNs_pD[[#This Row],[Replacement]]+fNs_pD[[#This Row],[Brkg, Lkg, Exp]]</f>
        <v>0</v>
      </c>
      <c r="P282" s="223">
        <v>0</v>
      </c>
      <c r="Q282" s="65"/>
      <c r="R28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2" s="67">
        <v>1.5</v>
      </c>
      <c r="T282" s="189">
        <f>fNs_pD[[#This Row],[Factor (Months)]]*fNs_pD[[#This Row],[Total Issue]]-fNs_pD[[#This Row],[Closing Stock]]-fNs_pD[[#This Row],[Stock in Transit]]</f>
        <v>0</v>
      </c>
      <c r="U282" s="176">
        <v>0</v>
      </c>
      <c r="V282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2" s="66">
        <f>fNs_pD[[#This Row],[Proposed Forecast of Current Month]]</f>
        <v>0</v>
      </c>
      <c r="Y282" s="66">
        <f>(fNs_pD[[#This Row],[Final Forecast Qty]]*fNs_pD[[#This Row],[Rate]])</f>
        <v>0</v>
      </c>
    </row>
    <row r="283" spans="1:25" x14ac:dyDescent="0.2">
      <c r="A283" s="43" t="str">
        <f>CONCATENATE(fNs_pD[[#This Row],[Name of Product]],fNs_pD[[#This Row],[Pack]])</f>
        <v>MENDINE-PV100</v>
      </c>
      <c r="B283" s="182" t="str">
        <f>CONCATENATE(fNs_pD[[#This Row],[Depot]],fNs_pD[[#This Row],[Name of Product]],fNs_pD[[#This Row],[Pack]])</f>
        <v>VRNSMENDINE-PV100</v>
      </c>
      <c r="C283" s="65" t="s">
        <v>60</v>
      </c>
      <c r="D283" s="160" t="s">
        <v>66</v>
      </c>
      <c r="E283" s="28"/>
      <c r="F283" s="160" t="s">
        <v>9</v>
      </c>
      <c r="G283" s="29">
        <v>100</v>
      </c>
      <c r="H283" s="20">
        <v>96</v>
      </c>
      <c r="I283" s="30">
        <v>14.84</v>
      </c>
      <c r="J283" s="30">
        <v>1.35</v>
      </c>
      <c r="K283" s="110"/>
      <c r="L283" s="223">
        <v>0</v>
      </c>
      <c r="M283" s="65"/>
      <c r="N283" s="65"/>
      <c r="O283" s="65">
        <f>fNs_pD[[#This Row],[Sale]]+fNs_pD[[#This Row],[Replacement]]+fNs_pD[[#This Row],[Brkg, Lkg, Exp]]</f>
        <v>0</v>
      </c>
      <c r="P283" s="223">
        <v>0</v>
      </c>
      <c r="Q283" s="65"/>
      <c r="R28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3" s="67">
        <v>1.5</v>
      </c>
      <c r="T283" s="189">
        <f>fNs_pD[[#This Row],[Factor (Months)]]*fNs_pD[[#This Row],[Total Issue]]-fNs_pD[[#This Row],[Closing Stock]]-fNs_pD[[#This Row],[Stock in Transit]]</f>
        <v>0</v>
      </c>
      <c r="U283" s="176">
        <v>0</v>
      </c>
      <c r="V283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3" s="66">
        <f>fNs_pD[[#This Row],[Proposed Forecast of Current Month]]</f>
        <v>0</v>
      </c>
      <c r="Y283" s="66">
        <f>(fNs_pD[[#This Row],[Final Forecast Qty]]*fNs_pD[[#This Row],[Rate]])</f>
        <v>0</v>
      </c>
    </row>
    <row r="284" spans="1:25" x14ac:dyDescent="0.2">
      <c r="A284" s="43" t="str">
        <f>CONCATENATE(fNs_pD[[#This Row],[Name of Product]],fNs_pD[[#This Row],[Pack]])</f>
        <v>MENDOLIVER100</v>
      </c>
      <c r="B284" s="182" t="str">
        <f>CONCATENATE(fNs_pD[[#This Row],[Depot]],fNs_pD[[#This Row],[Name of Product]],fNs_pD[[#This Row],[Pack]])</f>
        <v>VRNSMENDOLIVER100</v>
      </c>
      <c r="C284" s="65" t="s">
        <v>60</v>
      </c>
      <c r="D284" s="165" t="s">
        <v>66</v>
      </c>
      <c r="E284" s="105"/>
      <c r="F284" s="168" t="s">
        <v>10</v>
      </c>
      <c r="G284" s="29">
        <v>100</v>
      </c>
      <c r="H284" s="20">
        <v>96</v>
      </c>
      <c r="I284" s="103"/>
      <c r="J284" s="103"/>
      <c r="K284" s="110"/>
      <c r="L284" s="223">
        <v>0</v>
      </c>
      <c r="M284" s="35"/>
      <c r="N284" s="35"/>
      <c r="O284" s="65">
        <f>fNs_pD[[#This Row],[Sale]]+fNs_pD[[#This Row],[Replacement]]+fNs_pD[[#This Row],[Brkg, Lkg, Exp]]</f>
        <v>0</v>
      </c>
      <c r="P284" s="223">
        <v>0</v>
      </c>
      <c r="Q284" s="35"/>
      <c r="R28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4" s="67">
        <v>1.5</v>
      </c>
      <c r="T284" s="189">
        <f>fNs_pD[[#This Row],[Factor (Months)]]*fNs_pD[[#This Row],[Total Issue]]-fNs_pD[[#This Row],[Closing Stock]]-fNs_pD[[#This Row],[Stock in Transit]]</f>
        <v>0</v>
      </c>
      <c r="U284" s="176">
        <v>0</v>
      </c>
      <c r="V284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4" s="66">
        <f>fNs_pD[[#This Row],[Proposed Forecast of Current Month]]</f>
        <v>0</v>
      </c>
      <c r="Y284" s="104">
        <f>(fNs_pD[[#This Row],[Final Forecast Qty]]*fNs_pD[[#This Row],[Rate]])</f>
        <v>0</v>
      </c>
    </row>
    <row r="285" spans="1:25" x14ac:dyDescent="0.2">
      <c r="A285" s="43" t="str">
        <f>CONCATENATE(fNs_pD[[#This Row],[Name of Product]],fNs_pD[[#This Row],[Pack]])</f>
        <v>MENDOLIVER200</v>
      </c>
      <c r="B285" s="182" t="str">
        <f>CONCATENATE(fNs_pD[[#This Row],[Depot]],fNs_pD[[#This Row],[Name of Product]],fNs_pD[[#This Row],[Pack]])</f>
        <v>VRNSMENDOLIVER200</v>
      </c>
      <c r="C285" s="65" t="s">
        <v>60</v>
      </c>
      <c r="D285" s="160" t="s">
        <v>66</v>
      </c>
      <c r="E285" s="28"/>
      <c r="F285" s="160" t="s">
        <v>10</v>
      </c>
      <c r="G285" s="29">
        <v>200</v>
      </c>
      <c r="H285" s="20">
        <v>30</v>
      </c>
      <c r="I285" s="30">
        <v>33.380000000000003</v>
      </c>
      <c r="J285" s="30">
        <v>0</v>
      </c>
      <c r="K285" s="110"/>
      <c r="L285" s="223">
        <v>0</v>
      </c>
      <c r="M285" s="65"/>
      <c r="N285" s="65"/>
      <c r="O285" s="65">
        <f>fNs_pD[[#This Row],[Sale]]+fNs_pD[[#This Row],[Replacement]]+fNs_pD[[#This Row],[Brkg, Lkg, Exp]]</f>
        <v>0</v>
      </c>
      <c r="P285" s="223">
        <v>0</v>
      </c>
      <c r="Q285" s="65"/>
      <c r="R28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5" s="67">
        <v>1.5</v>
      </c>
      <c r="T285" s="189">
        <f>fNs_pD[[#This Row],[Factor (Months)]]*fNs_pD[[#This Row],[Total Issue]]-fNs_pD[[#This Row],[Closing Stock]]-fNs_pD[[#This Row],[Stock in Transit]]</f>
        <v>0</v>
      </c>
      <c r="U285" s="176">
        <v>0</v>
      </c>
      <c r="V285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5" s="66">
        <f>fNs_pD[[#This Row],[Proposed Forecast of Current Month]]</f>
        <v>0</v>
      </c>
      <c r="Y285" s="66">
        <f>(fNs_pD[[#This Row],[Final Forecast Qty]]*fNs_pD[[#This Row],[Rate]])</f>
        <v>0</v>
      </c>
    </row>
    <row r="286" spans="1:25" x14ac:dyDescent="0.2">
      <c r="A286" s="43" t="str">
        <f>CONCATENATE(fNs_pD[[#This Row],[Name of Product]],fNs_pD[[#This Row],[Pack]])</f>
        <v>MENDOLIVER450</v>
      </c>
      <c r="B286" s="182" t="str">
        <f>CONCATENATE(fNs_pD[[#This Row],[Depot]],fNs_pD[[#This Row],[Name of Product]],fNs_pD[[#This Row],[Pack]])</f>
        <v>VRNSMENDOLIVER450</v>
      </c>
      <c r="C286" s="65" t="s">
        <v>60</v>
      </c>
      <c r="D286" s="160" t="s">
        <v>66</v>
      </c>
      <c r="E286" s="28"/>
      <c r="F286" s="160" t="s">
        <v>10</v>
      </c>
      <c r="G286" s="29">
        <v>450</v>
      </c>
      <c r="H286" s="20">
        <v>20</v>
      </c>
      <c r="I286" s="30">
        <v>59.6</v>
      </c>
      <c r="J286" s="30">
        <v>0</v>
      </c>
      <c r="K286" s="110"/>
      <c r="L286" s="223">
        <v>0</v>
      </c>
      <c r="M286" s="65"/>
      <c r="N286" s="65"/>
      <c r="O286" s="65">
        <f>fNs_pD[[#This Row],[Sale]]+fNs_pD[[#This Row],[Replacement]]+fNs_pD[[#This Row],[Brkg, Lkg, Exp]]</f>
        <v>0</v>
      </c>
      <c r="P286" s="223">
        <v>0</v>
      </c>
      <c r="Q286" s="65"/>
      <c r="R28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6" s="67">
        <v>1.5</v>
      </c>
      <c r="T286" s="189">
        <f>fNs_pD[[#This Row],[Factor (Months)]]*fNs_pD[[#This Row],[Total Issue]]-fNs_pD[[#This Row],[Closing Stock]]-fNs_pD[[#This Row],[Stock in Transit]]</f>
        <v>0</v>
      </c>
      <c r="U286" s="176">
        <v>0</v>
      </c>
      <c r="V286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6" s="66">
        <f>fNs_pD[[#This Row],[Proposed Forecast of Current Month]]</f>
        <v>0</v>
      </c>
      <c r="Y286" s="66">
        <f>(fNs_pD[[#This Row],[Final Forecast Qty]]*fNs_pD[[#This Row],[Rate]])</f>
        <v>0</v>
      </c>
    </row>
    <row r="287" spans="1:25" x14ac:dyDescent="0.2">
      <c r="A287" s="43" t="str">
        <f>CONCATENATE(fNs_pD[[#This Row],[Name of Product]],fNs_pD[[#This Row],[Pack]])</f>
        <v>PAINTEX6</v>
      </c>
      <c r="B287" s="182" t="str">
        <f>CONCATENATE(fNs_pD[[#This Row],[Depot]],fNs_pD[[#This Row],[Name of Product]],fNs_pD[[#This Row],[Pack]])</f>
        <v>VRNSPAINTEX6</v>
      </c>
      <c r="C287" s="65" t="s">
        <v>60</v>
      </c>
      <c r="D287" s="160" t="s">
        <v>66</v>
      </c>
      <c r="E287" s="28" t="s">
        <v>33</v>
      </c>
      <c r="F287" s="160" t="s">
        <v>11</v>
      </c>
      <c r="G287" s="29">
        <v>6</v>
      </c>
      <c r="H287" s="20">
        <v>576</v>
      </c>
      <c r="I287" s="30">
        <v>42.1</v>
      </c>
      <c r="J287" s="30">
        <v>0</v>
      </c>
      <c r="K287" s="110"/>
      <c r="L287" s="223">
        <v>0</v>
      </c>
      <c r="M287" s="65"/>
      <c r="N287" s="65"/>
      <c r="O287" s="65">
        <f>fNs_pD[[#This Row],[Sale]]+fNs_pD[[#This Row],[Replacement]]+fNs_pD[[#This Row],[Brkg, Lkg, Exp]]</f>
        <v>0</v>
      </c>
      <c r="P287" s="223">
        <v>0</v>
      </c>
      <c r="Q287" s="65"/>
      <c r="R28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7" s="67">
        <v>1.5</v>
      </c>
      <c r="T287" s="189">
        <f>fNs_pD[[#This Row],[Factor (Months)]]*fNs_pD[[#This Row],[Total Issue]]-fNs_pD[[#This Row],[Closing Stock]]-fNs_pD[[#This Row],[Stock in Transit]]</f>
        <v>0</v>
      </c>
      <c r="U287" s="176">
        <v>0</v>
      </c>
      <c r="V287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7" s="66">
        <f>fNs_pD[[#This Row],[Proposed Forecast of Current Month]]</f>
        <v>0</v>
      </c>
      <c r="Y287" s="66">
        <f>(fNs_pD[[#This Row],[Final Forecast Qty]]*fNs_pD[[#This Row],[Rate]])</f>
        <v>0</v>
      </c>
    </row>
    <row r="288" spans="1:25" x14ac:dyDescent="0.2">
      <c r="A288" s="43" t="str">
        <f>CONCATENATE(fNs_pD[[#This Row],[Name of Product]],fNs_pD[[#This Row],[Pack]])</f>
        <v>SPIRIT OF ETHER100</v>
      </c>
      <c r="B288" s="182" t="str">
        <f>CONCATENATE(fNs_pD[[#This Row],[Depot]],fNs_pD[[#This Row],[Name of Product]],fNs_pD[[#This Row],[Pack]])</f>
        <v>VRNSSPIRIT OF ETHER100</v>
      </c>
      <c r="C288" s="65" t="s">
        <v>60</v>
      </c>
      <c r="D288" s="158" t="s">
        <v>66</v>
      </c>
      <c r="F288" s="170" t="s">
        <v>12</v>
      </c>
      <c r="G288" s="54">
        <v>100</v>
      </c>
      <c r="H288" s="50">
        <v>96</v>
      </c>
      <c r="I288" s="61"/>
      <c r="J288" s="61"/>
      <c r="K288" s="110"/>
      <c r="L288" s="223">
        <v>0</v>
      </c>
      <c r="M288" s="60"/>
      <c r="N288" s="60"/>
      <c r="O288" s="65">
        <f>fNs_pD[[#This Row],[Sale]]+fNs_pD[[#This Row],[Replacement]]+fNs_pD[[#This Row],[Brkg, Lkg, Exp]]</f>
        <v>0</v>
      </c>
      <c r="P288" s="223">
        <v>0</v>
      </c>
      <c r="Q288" s="60"/>
      <c r="R28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8" s="67">
        <v>1.5</v>
      </c>
      <c r="T288" s="189">
        <f>fNs_pD[[#This Row],[Factor (Months)]]*fNs_pD[[#This Row],[Total Issue]]-fNs_pD[[#This Row],[Closing Stock]]-fNs_pD[[#This Row],[Stock in Transit]]</f>
        <v>0</v>
      </c>
      <c r="U288" s="176">
        <v>0</v>
      </c>
      <c r="V288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8" s="66">
        <f>fNs_pD[[#This Row],[Proposed Forecast of Current Month]]</f>
        <v>0</v>
      </c>
      <c r="Y288" s="62">
        <f>(fNs_pD[[#This Row],[Final Forecast Qty]]*fNs_pD[[#This Row],[Rate]])</f>
        <v>0</v>
      </c>
    </row>
    <row r="289" spans="1:25" x14ac:dyDescent="0.2">
      <c r="A289" s="43" t="str">
        <f>CONCATENATE(fNs_pD[[#This Row],[Name of Product]],fNs_pD[[#This Row],[Pack]])</f>
        <v>SPIRIT OF ETHER450</v>
      </c>
      <c r="B289" s="182" t="str">
        <f>CONCATENATE(fNs_pD[[#This Row],[Depot]],fNs_pD[[#This Row],[Name of Product]],fNs_pD[[#This Row],[Pack]])</f>
        <v>VRNSSPIRIT OF ETHER450</v>
      </c>
      <c r="C289" s="65" t="s">
        <v>60</v>
      </c>
      <c r="D289" s="158" t="s">
        <v>66</v>
      </c>
      <c r="F289" s="160" t="s">
        <v>12</v>
      </c>
      <c r="G289" s="69">
        <v>450</v>
      </c>
      <c r="H289" s="37">
        <v>20</v>
      </c>
      <c r="I289" s="61"/>
      <c r="J289" s="61"/>
      <c r="K289" s="110"/>
      <c r="L289" s="223">
        <v>0</v>
      </c>
      <c r="M289" s="60"/>
      <c r="N289" s="60"/>
      <c r="O289" s="65">
        <f>fNs_pD[[#This Row],[Sale]]+fNs_pD[[#This Row],[Replacement]]+fNs_pD[[#This Row],[Brkg, Lkg, Exp]]</f>
        <v>0</v>
      </c>
      <c r="P289" s="223">
        <v>0</v>
      </c>
      <c r="Q289" s="60"/>
      <c r="R28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9" s="67">
        <v>1.5</v>
      </c>
      <c r="T289" s="189">
        <f>fNs_pD[[#This Row],[Factor (Months)]]*fNs_pD[[#This Row],[Total Issue]]-fNs_pD[[#This Row],[Closing Stock]]-fNs_pD[[#This Row],[Stock in Transit]]</f>
        <v>0</v>
      </c>
      <c r="U289" s="176">
        <v>0</v>
      </c>
      <c r="V289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9" s="66">
        <f>fNs_pD[[#This Row],[Proposed Forecast of Current Month]]</f>
        <v>0</v>
      </c>
      <c r="Y289" s="62">
        <f>(fNs_pD[[#This Row],[Final Forecast Qty]]*fNs_pD[[#This Row],[Rate]])</f>
        <v>0</v>
      </c>
    </row>
    <row r="290" spans="1:25" x14ac:dyDescent="0.2">
      <c r="A290" s="60" t="str">
        <f>CONCATENATE(fNs_pD[[#This Row],[Name of Product]],fNs_pD[[#This Row],[Pack]])</f>
        <v/>
      </c>
      <c r="B290" s="182" t="str">
        <f>CONCATENATE(fNs_pD[[#This Row],[Depot]],fNs_pD[[#This Row],[Name of Product]],fNs_pD[[#This Row],[Pack]])</f>
        <v/>
      </c>
      <c r="C290" s="60"/>
      <c r="G290" s="69"/>
      <c r="I290" s="61"/>
      <c r="J290" s="61"/>
      <c r="K290" s="60"/>
      <c r="L290" s="223">
        <v>0</v>
      </c>
      <c r="M290" s="60"/>
      <c r="N290" s="60"/>
      <c r="O290" s="60">
        <f>fNs_pD[[#This Row],[Sale]]+fNs_pD[[#This Row],[Replacement]]+fNs_pD[[#This Row],[Brkg, Lkg, Exp]]</f>
        <v>0</v>
      </c>
      <c r="P290" s="223">
        <v>0</v>
      </c>
      <c r="Q290" s="225"/>
      <c r="R290" s="22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0" s="227"/>
      <c r="T290" s="227">
        <f>fNs_pD[[#This Row],[Factor (Months)]]*fNs_pD[[#This Row],[Total Issue]]-fNs_pD[[#This Row],[Closing Stock]]-fNs_pD[[#This Row],[Stock in Transit]]</f>
        <v>0</v>
      </c>
      <c r="U290" s="176">
        <v>0</v>
      </c>
      <c r="V290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0" s="6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0" s="62">
        <f>fNs_pD[[#This Row],[Proposed Forecast of Current Month]]</f>
        <v>0</v>
      </c>
      <c r="Y290" s="62">
        <f>(fNs_pD[[#This Row],[Final Forecast Qty]]*fNs_pD[[#This Row],[Rate]])</f>
        <v>0</v>
      </c>
    </row>
    <row r="291" spans="1:25" x14ac:dyDescent="0.2">
      <c r="A291" s="60" t="str">
        <f>CONCATENATE(fNs_pD[[#This Row],[Name of Product]],fNs_pD[[#This Row],[Pack]])</f>
        <v/>
      </c>
      <c r="B291" s="182" t="str">
        <f>CONCATENATE(fNs_pD[[#This Row],[Depot]],fNs_pD[[#This Row],[Name of Product]],fNs_pD[[#This Row],[Pack]])</f>
        <v/>
      </c>
      <c r="C291" s="60"/>
      <c r="G291" s="69"/>
      <c r="I291" s="61"/>
      <c r="J291" s="61"/>
      <c r="K291" s="60"/>
      <c r="L291" s="223">
        <v>0</v>
      </c>
      <c r="M291" s="60"/>
      <c r="N291" s="60"/>
      <c r="O291" s="60">
        <f>fNs_pD[[#This Row],[Sale]]+fNs_pD[[#This Row],[Replacement]]+fNs_pD[[#This Row],[Brkg, Lkg, Exp]]</f>
        <v>0</v>
      </c>
      <c r="P291" s="223">
        <v>0</v>
      </c>
      <c r="Q291" s="225"/>
      <c r="R291" s="22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1" s="227"/>
      <c r="T291" s="227">
        <f>fNs_pD[[#This Row],[Factor (Months)]]*fNs_pD[[#This Row],[Total Issue]]-fNs_pD[[#This Row],[Closing Stock]]-fNs_pD[[#This Row],[Stock in Transit]]</f>
        <v>0</v>
      </c>
      <c r="U291" s="176">
        <v>0</v>
      </c>
      <c r="V291" s="190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1" s="62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1" s="62">
        <f>fNs_pD[[#This Row],[Proposed Forecast of Current Month]]</f>
        <v>0</v>
      </c>
      <c r="Y291" s="62">
        <f>(fNs_pD[[#This Row],[Final Forecast Qty]]*fNs_pD[[#This Row],[Rate]])</f>
        <v>0</v>
      </c>
    </row>
  </sheetData>
  <sheetProtection formatColumns="0" formatRows="0" autoFilter="0"/>
  <protectedRanges>
    <protectedRange password="CBD3" sqref="M76:M83 M248:N256 M104:N118 M4:N13 M23:N48 M58:N75 M93:M103 M128:N155 M163:N174 M266:N279 M16:N21 M51:N56 M86:M91 M121:N126 M157:N161 M259:N264" name="finished"/>
    <protectedRange password="CBD3" sqref="Q128:Q155 Q264 Q56 Q4:Q13 Q23:Q33 Q58:Q75 Q163:Q174 Q266:Q279 Q16:Q21 Q157:Q161" name="finished_7_1"/>
    <protectedRange password="CBD3" sqref="Q76:Q83 Q93:Q103 Q86:Q91" name="finished_7_1_1"/>
    <protectedRange password="CBD3" sqref="N76:N83 N93:N103 N86:N91" name="finished_1_1"/>
    <protectedRange password="CBD3" sqref="Q104:Q118 Q121:Q126" name="finished_9_2_1_1"/>
    <protectedRange password="CBD3" sqref="S266:S289 S4:S13 S232:S256 S187:S188 S163:S183 S128:S155 S93:S118 S23:S48 S16:S21 S51:S83 S86:S91 S121:S126 S157:S161 S190:S222 S225:S230 S259:S264 U4:U291" name="finished_8_1_5_1_1_1"/>
    <protectedRange password="CBD3" sqref="S184:S186" name="finished_8_1_6_1_1_1"/>
    <protectedRange password="CBD3" sqref="Q34:Q48 Q248:Q256 Q51:Q55 Q259:Q263" name="finished_9_5_1_1"/>
    <protectedRange password="CBD3" sqref="P4:P291 L4:L291" name="finished_5_1_3_1_1_1"/>
    <protectedRange password="CBD3" sqref="M22:N22 M57:N57 M92:N92 M127:N127 M162:N162 M197:N197 M231:N231 M265:N265" name="finished_1"/>
    <protectedRange password="CBD3" sqref="S22 S92 S127 S162 S231 S265" name="finished_8_1_5_1_1_1_1"/>
    <protectedRange password="CBD3" sqref="Q22 Q57 Q92 Q127 Q162 Q197 Q231 Q265" name="finished_9_5_1_1_1"/>
    <protectedRange password="CBD3" sqref="M14:N15" name="finished_2"/>
    <protectedRange password="CBD3" sqref="Q14:Q15" name="finished_7_1_2"/>
    <protectedRange password="CBD3" sqref="S14:S15" name="finished_8_1_5_1_1_1_2"/>
    <protectedRange password="CBD3" sqref="M49:N50" name="finished_3"/>
    <protectedRange password="CBD3" sqref="S49:S50" name="finished_8_1_5_1_1_1_3"/>
    <protectedRange password="CBD3" sqref="Q49:Q50" name="finished_9_5_1_1_2"/>
    <protectedRange password="CBD3" sqref="M84:M85" name="finished_4"/>
    <protectedRange password="CBD3" sqref="Q84:Q85" name="finished_7_1_1_1"/>
    <protectedRange password="CBD3" sqref="N84:N85" name="finished_1_1_1"/>
    <protectedRange password="CBD3" sqref="S84:S85" name="finished_8_1_5_1_1_1_4"/>
    <protectedRange password="CBD3" sqref="M119:N120" name="finished_5"/>
    <protectedRange password="CBD3" sqref="Q119:Q120" name="finished_9_2_1_1_1"/>
    <protectedRange password="CBD3" sqref="S119:S120" name="finished_8_1_5_1_1_1_5"/>
    <protectedRange password="CBD3" sqref="M156:N156" name="finished_6"/>
    <protectedRange password="CBD3" sqref="Q156" name="finished_7_1_3"/>
    <protectedRange password="CBD3" sqref="S156" name="finished_8_1_5_1_1_1_6"/>
    <protectedRange password="CBD3" sqref="S189" name="finished_8_1_5_1_1_1_8"/>
    <protectedRange password="CBD3" sqref="M223:N224" name="finished_1_2"/>
    <protectedRange password="CBD3" sqref="S223:S224" name="finished_8_1_5_1_1_1_1_1"/>
    <protectedRange password="CBD3" sqref="Q223:Q224" name="finished_9_5_1_1_1_1"/>
    <protectedRange password="CBD3" sqref="M257:N258" name="finished_7"/>
    <protectedRange password="CBD3" sqref="Q257:Q258" name="finished_7_1_4"/>
    <protectedRange password="CBD3" sqref="S257:S258" name="finished_8_1_5_1_1_1_10"/>
  </protectedRanges>
  <customSheetViews>
    <customSheetView guid="{1CCA264A-8DE4-4C1E-9201-DDEF015560B6}" showGridLines="0" filter="1" showAutoFilter="1" hiddenColumns="1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1"/>
      <headerFooter alignWithMargins="0"/>
      <autoFilter ref="B1:AK1">
        <filterColumn colId="0">
          <filters>
            <filter val="KLKT"/>
          </filters>
        </filterColumn>
      </autoFilter>
    </customSheetView>
    <customSheetView guid="{F6221BCE-F9AC-4977-8232-D6EAA45A7D52}" showGridLines="0" filter="1" showAutoFilter="1" hiddenColumns="1" showRuler="0" topLeftCell="B1">
      <selection activeCell="K273" sqref="K273"/>
      <pageMargins left="0.75" right="0.75" top="1" bottom="1" header="0.5" footer="0.5"/>
      <pageSetup paperSize="9" orientation="portrait" r:id="rId2"/>
      <headerFooter alignWithMargins="0"/>
      <autoFilter ref="B1:AK1">
        <filterColumn colId="0">
          <filters>
            <filter val="Mgs"/>
          </filters>
        </filterColumn>
      </autoFilter>
    </customSheetView>
    <customSheetView guid="{CA38701A-88DC-4073-9491-C17F9BC12D86}" showGridLines="0" filter="1" showAutoFilter="1" hiddenColumns="1" showRuler="0" topLeftCell="E1">
      <selection activeCell="O182" sqref="O182"/>
      <pageMargins left="0.75" right="0.75" top="1" bottom="1" header="0.5" footer="0.5"/>
      <pageSetup paperSize="9" orientation="portrait" r:id="rId3"/>
      <headerFooter alignWithMargins="0"/>
      <autoFilter ref="B1:AK1">
        <filterColumn colId="0">
          <filters>
            <filter val="Jmsd"/>
          </filters>
        </filterColumn>
      </autoFilter>
    </customSheetView>
    <customSheetView guid="{128E3542-BE10-4C27-BB0F-559183F503A3}" showGridLines="0" showAutoFilter="1" showRuler="0">
      <pane xSplit="4" ySplit="3" topLeftCell="Z4" activePane="bottomRight" state="frozen"/>
      <selection pane="bottomRight" activeCell="AD144" sqref="AD144"/>
      <pageMargins left="0.75" right="0.75" top="1" bottom="1" header="0.5" footer="0.5"/>
      <pageSetup paperSize="9" orientation="portrait" r:id="rId4"/>
      <headerFooter alignWithMargins="0"/>
      <autoFilter ref="B1:AK1"/>
    </customSheetView>
    <customSheetView guid="{44787F48-BD86-467C-BC67-0C9123DF55EC}" showGridLines="0" filter="1" showAutoFilter="1">
      <pane xSplit="4" ySplit="3" topLeftCell="L4" activePane="bottomRight" state="frozen"/>
      <selection pane="bottomRight" activeCell="P137" sqref="P137"/>
      <pageMargins left="0.75" right="0.75" top="1" bottom="1" header="0.5" footer="0.5"/>
      <pageSetup paperSize="9" orientation="portrait" r:id="rId5"/>
      <headerFooter alignWithMargins="0"/>
      <autoFilter ref="B1:AK1">
        <filterColumn colId="0">
          <filters>
            <filter val="Ptna"/>
          </filters>
        </filterColumn>
      </autoFilter>
    </customSheetView>
    <customSheetView guid="{D74FECA1-E3F6-4870-A7B4-B7F97B31A195}" showGridLines="0" showAutoFilter="1" showRuler="0">
      <pane xSplit="4" ySplit="3" topLeftCell="E202" activePane="bottomRight" state="frozen"/>
      <selection pane="bottomRight" activeCell="N215" sqref="N215"/>
      <pageMargins left="0.75" right="0.75" top="1" bottom="1" header="0.5" footer="0.5"/>
      <pageSetup paperSize="9" orientation="portrait" r:id="rId6"/>
      <headerFooter alignWithMargins="0"/>
      <autoFilter ref="B1:AK1"/>
    </customSheetView>
    <customSheetView guid="{7319CA8B-FC54-4FCE-B08A-08D83A1B73B2}" showGridLines="0" filter="1" showAutoFilter="1" showRuler="0">
      <pane xSplit="4" ySplit="3" topLeftCell="H21" activePane="bottomRight" state="frozen"/>
      <selection pane="bottomRight" activeCell="L46" sqref="L46"/>
      <pageMargins left="0.75" right="0.75" top="1" bottom="1" header="0.5" footer="0.5"/>
      <pageSetup paperSize="9" orientation="portrait" r:id="rId7"/>
      <headerFooter alignWithMargins="0"/>
      <autoFilter ref="B1:AK1">
        <filterColumn colId="0">
          <filters>
            <filter val="Kolkt"/>
          </filters>
        </filterColumn>
      </autoFilter>
    </customSheetView>
    <customSheetView guid="{3AAB7410-7B2F-40C6-B424-B0A1CCD3D489}" showGridLines="0" showAutoFilter="1" showRuler="0">
      <pane xSplit="4" ySplit="3" topLeftCell="H58" activePane="bottomRight" state="frozen"/>
      <selection pane="bottomRight" activeCell="Q14" sqref="Q14"/>
      <pageMargins left="0.75" right="0.75" top="1" bottom="1" header="0.5" footer="0.5"/>
      <pageSetup paperSize="9" orientation="portrait" r:id="rId8"/>
      <headerFooter alignWithMargins="0"/>
      <autoFilter ref="B1:AK1"/>
    </customSheetView>
    <customSheetView guid="{E5C77963-C354-44D2-9FF5-989599DD76B5}" showGridLines="0" filter="1" showAutoFilter="1" hiddenColumns="1" showRuler="0">
      <pane xSplit="5" ySplit="3" topLeftCell="J4" activePane="bottomRight" state="frozen"/>
      <selection pane="bottomRight" activeCell="Q18" sqref="Q18"/>
      <pageMargins left="0.75" right="0.75" top="1" bottom="1" header="0.5" footer="0.5"/>
      <pageSetup paperSize="9" orientation="portrait" r:id="rId9"/>
      <headerFooter alignWithMargins="0"/>
      <autoFilter ref="B1:AK1">
        <filterColumn colId="0">
          <filters>
            <filter val="Kolkt"/>
          </filters>
        </filterColumn>
      </autoFilter>
    </customSheetView>
    <customSheetView guid="{549A4CDD-6664-4AEE-A598-EEF191D13C66}" showGridLines="0" showAutoFilter="1" showRuler="0">
      <pane xSplit="4" ySplit="3" topLeftCell="K4" activePane="bottomRight" state="frozen"/>
      <selection pane="bottomRight" activeCell="R270" sqref="R270"/>
      <pageMargins left="0.75" right="0.75" top="1" bottom="1" header="0.5" footer="0.5"/>
      <pageSetup paperSize="9" orientation="portrait" r:id="rId10"/>
      <headerFooter alignWithMargins="0"/>
      <autoFilter ref="B1:AK1"/>
    </customSheetView>
    <customSheetView guid="{0D6D01B5-83A8-41C3-A0C2-576F65F86A1D}" showGridLines="0" filter="1" showAutoFilter="1" showRuler="0">
      <pane xSplit="4" ySplit="3" topLeftCell="H4" activePane="bottomRight" state="frozen"/>
      <selection pane="bottomRight" activeCell="J267" sqref="J267"/>
      <pageMargins left="0.75" right="0.75" top="1" bottom="1" header="0.5" footer="0.5"/>
      <pageSetup paperSize="9" orientation="portrait" r:id="rId11"/>
      <headerFooter alignWithMargins="0"/>
      <autoFilter ref="B1:AK1">
        <filterColumn colId="0">
          <filters>
            <filter val="Mgs"/>
          </filters>
        </filterColumn>
      </autoFilter>
    </customSheetView>
    <customSheetView guid="{862CA7B8-A853-4BD4-B365-5F8E85ABC686}" showGridLines="0" showAutoFilter="1" showRuler="0">
      <pane xSplit="4" ySplit="3" topLeftCell="E202" activePane="bottomRight" state="frozen"/>
      <selection pane="bottomRight" activeCell="N215" sqref="N215"/>
      <pageMargins left="0.75" right="0.75" top="1" bottom="1" header="0.5" footer="0.5"/>
      <pageSetup paperSize="9" orientation="portrait" r:id="rId12"/>
      <headerFooter alignWithMargins="0"/>
      <autoFilter ref="B1:AK1"/>
    </customSheetView>
    <customSheetView guid="{AC447D51-2C5A-4996-B945-C2DA799C709F}" showGridLines="0" showAutoFilter="1">
      <pane xSplit="4" ySplit="3" topLeftCell="E175" activePane="bottomRight" state="frozen"/>
      <selection pane="bottomRight" activeCell="A2" sqref="A2:A3"/>
      <pageMargins left="0.75" right="0.75" top="1" bottom="1" header="0.5" footer="0.5"/>
      <pageSetup paperSize="9" orientation="portrait" r:id="rId13"/>
      <headerFooter alignWithMargins="0"/>
      <autoFilter ref="B1:AK1"/>
    </customSheetView>
    <customSheetView guid="{81D8C271-5C1F-4F07-B560-A317A4C9A4B3}" showGridLines="0" showAutoFilter="1" showRuler="0">
      <pane xSplit="4" ySplit="3" topLeftCell="E4" activePane="bottomRight" state="frozen"/>
      <selection pane="bottomRight" activeCell="N17" sqref="N17"/>
      <pageMargins left="0.75" right="0.75" top="1" bottom="1" header="0.5" footer="0.5"/>
      <pageSetup paperSize="9" orientation="portrait" r:id="rId14"/>
      <headerFooter alignWithMargins="0"/>
      <autoFilter ref="B1:AK1"/>
    </customSheetView>
    <customSheetView guid="{FD06B62E-2595-4242-BB4B-CFEEC5AB892C}" showGridLines="0" filter="1" showAutoFilter="1">
      <pane xSplit="4" ySplit="3" topLeftCell="Z4" activePane="bottomRight" state="frozen"/>
      <selection pane="bottomRight" activeCell="AD217" sqref="AD217"/>
      <pageMargins left="0.75" right="0.75" top="1" bottom="1" header="0.5" footer="0.5"/>
      <pageSetup paperSize="9" orientation="portrait" r:id="rId15"/>
      <headerFooter alignWithMargins="0"/>
      <autoFilter ref="B1:AK1">
        <filterColumn colId="0">
          <filters>
            <filter val="Jmsd"/>
          </filters>
        </filterColumn>
      </autoFilter>
    </customSheetView>
    <customSheetView guid="{775CF0F3-B73D-4B8E-AF0B-4A5EE29B56E8}" showGridLines="0" showAutoFilter="1" hiddenColumns="1" topLeftCell="B1">
      <selection activeCell="M302" sqref="M302"/>
      <pageMargins left="0.75" right="0.75" top="1" bottom="1" header="0.5" footer="0.5"/>
      <pageSetup paperSize="9" orientation="portrait" r:id="rId16"/>
      <headerFooter alignWithMargins="0"/>
      <autoFilter ref="B1:AK1"/>
    </customSheetView>
    <customSheetView guid="{1E1A3D13-3C9B-419A-BA9F-E605EBBC102D}" showGridLines="0" filter="1" showAutoFilter="1" hiddenColumns="1" showRuler="0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17"/>
      <headerFooter alignWithMargins="0"/>
      <autoFilter ref="B1:AK1">
        <filterColumn colId="0">
          <filters>
            <filter val="KLKT"/>
          </filters>
        </filterColumn>
      </autoFilter>
    </customSheetView>
    <customSheetView guid="{ED728C8F-A3B2-45FF-82BF-B0311FCF10C8}" showGridLines="0" filter="1" showAutoFilter="1" hiddenColumns="1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18"/>
      <headerFooter alignWithMargins="0"/>
      <autoFilter ref="B1:AK1">
        <filterColumn colId="0">
          <filters>
            <filter val="KLKT"/>
          </filters>
        </filterColumn>
      </autoFilter>
    </customSheetView>
  </customSheetViews>
  <mergeCells count="1">
    <mergeCell ref="L2:O2"/>
  </mergeCells>
  <phoneticPr fontId="11" type="noConversion"/>
  <conditionalFormatting sqref="K22:O22 K92:O92 Q231:T231 K162:O162 S205:S289 M248:O279 M231:O231 M4:O182 R93:R289 K57:O57 L197:O197 Y224 Q248:T279 O4:O291 T20:T289 Q4:Y4 V210:X279 V248:Y279 Q5:T209 V5:Y209 K4:L291 U5:V291">
    <cfRule type="cellIs" dxfId="23" priority="20043" stopIfTrue="1" operator="equal">
      <formula>0</formula>
    </cfRule>
  </conditionalFormatting>
  <conditionalFormatting sqref="F208 F196:F202 R231:T231 R197:T197 R248:T279 S183:S289 R93:R289 T20:T289 R5:T182 R4:Y4 U5:U291">
    <cfRule type="cellIs" dxfId="22" priority="15024" stopIfTrue="1" operator="equal">
      <formula>0</formula>
    </cfRule>
  </conditionalFormatting>
  <conditionalFormatting sqref="F192:F194">
    <cfRule type="cellIs" dxfId="21" priority="297" stopIfTrue="1" operator="equal">
      <formula>0</formula>
    </cfRule>
    <cfRule type="cellIs" dxfId="20" priority="298" stopIfTrue="1" operator="lessThan">
      <formula>0</formula>
    </cfRule>
  </conditionalFormatting>
  <conditionalFormatting sqref="R49:R50 O156 O189 R84:R85 R119:R120 R156 R189 R223:R224 R257:R258 K14:K15 M14:O15 Q14:T15 O49:O50 O84:O85 O119:O120 O154 O191 O223:O224 O257:O258 W50 W85 W120 W154 W191 W224 W258 Y50 Y85 Y120 Y154 Y191 Y224 Y258 V14:Y15">
    <cfRule type="cellIs" dxfId="19" priority="68" stopIfTrue="1" operator="equal">
      <formula>0</formula>
    </cfRule>
  </conditionalFormatting>
  <conditionalFormatting sqref="R84:R85 R119:R120 R156 R189 R223:R224 R257:R258 R49:R50 R14:T15">
    <cfRule type="cellIs" dxfId="18" priority="65" stopIfTrue="1" operator="equal">
      <formula>0</formula>
    </cfRule>
  </conditionalFormatting>
  <conditionalFormatting sqref="Q49:T50 K49:K50 M49:O50 V49:Y50">
    <cfRule type="cellIs" dxfId="17" priority="62" stopIfTrue="1" operator="equal">
      <formula>0</formula>
    </cfRule>
  </conditionalFormatting>
  <conditionalFormatting sqref="R49:T50">
    <cfRule type="cellIs" dxfId="16" priority="57" stopIfTrue="1" operator="equal">
      <formula>0</formula>
    </cfRule>
  </conditionalFormatting>
  <conditionalFormatting sqref="Q84:T85 K84:O85 V84:Y85">
    <cfRule type="cellIs" dxfId="15" priority="54" stopIfTrue="1" operator="equal">
      <formula>0</formula>
    </cfRule>
  </conditionalFormatting>
  <conditionalFormatting sqref="R84:T85">
    <cfRule type="cellIs" dxfId="14" priority="49" stopIfTrue="1" operator="equal">
      <formula>0</formula>
    </cfRule>
  </conditionalFormatting>
  <conditionalFormatting sqref="Q119:T120 K119:K120 M119:O120 V119:Y120">
    <cfRule type="cellIs" dxfId="13" priority="46" stopIfTrue="1" operator="equal">
      <formula>0</formula>
    </cfRule>
  </conditionalFormatting>
  <conditionalFormatting sqref="R119:T120">
    <cfRule type="cellIs" dxfId="12" priority="41" stopIfTrue="1" operator="equal">
      <formula>0</formula>
    </cfRule>
  </conditionalFormatting>
  <conditionalFormatting sqref="Q156:T156 K156 M156:O156 V156:Y156">
    <cfRule type="cellIs" dxfId="11" priority="38" stopIfTrue="1" operator="equal">
      <formula>0</formula>
    </cfRule>
  </conditionalFormatting>
  <conditionalFormatting sqref="R156:T156">
    <cfRule type="cellIs" dxfId="10" priority="33" stopIfTrue="1" operator="equal">
      <formula>0</formula>
    </cfRule>
  </conditionalFormatting>
  <conditionalFormatting sqref="Q189:T189 O189 K189 V189:Y189">
    <cfRule type="cellIs" dxfId="9" priority="30" stopIfTrue="1" operator="equal">
      <formula>0</formula>
    </cfRule>
  </conditionalFormatting>
  <conditionalFormatting sqref="F189 R189:T189">
    <cfRule type="cellIs" dxfId="8" priority="25" stopIfTrue="1" operator="equal">
      <formula>0</formula>
    </cfRule>
  </conditionalFormatting>
  <conditionalFormatting sqref="Q223:T224 K223:O224 V223:X224">
    <cfRule type="cellIs" dxfId="7" priority="22" stopIfTrue="1" operator="equal">
      <formula>0</formula>
    </cfRule>
  </conditionalFormatting>
  <conditionalFormatting sqref="R223:T224">
    <cfRule type="cellIs" dxfId="6" priority="17" stopIfTrue="1" operator="equal">
      <formula>0</formula>
    </cfRule>
  </conditionalFormatting>
  <conditionalFormatting sqref="Q257:T258 K257:O258 V257:Y258">
    <cfRule type="cellIs" dxfId="5" priority="12" stopIfTrue="1" operator="equal">
      <formula>0</formula>
    </cfRule>
  </conditionalFormatting>
  <conditionalFormatting sqref="R257:T258">
    <cfRule type="cellIs" dxfId="4" priority="7" stopIfTrue="1" operator="equal">
      <formula>0</formula>
    </cfRule>
  </conditionalFormatting>
  <conditionalFormatting sqref="P4:P291">
    <cfRule type="cellIs" dxfId="3" priority="4" stopIfTrue="1" operator="equal">
      <formula>0</formula>
    </cfRule>
  </conditionalFormatting>
  <conditionalFormatting sqref="P84:P85">
    <cfRule type="cellIs" dxfId="2" priority="3" stopIfTrue="1" operator="equal">
      <formula>0</formula>
    </cfRule>
  </conditionalFormatting>
  <conditionalFormatting sqref="P223:P224">
    <cfRule type="cellIs" dxfId="1" priority="2" stopIfTrue="1" operator="equal">
      <formula>0</formula>
    </cfRule>
  </conditionalFormatting>
  <conditionalFormatting sqref="P257:P258">
    <cfRule type="cellIs" dxfId="0" priority="1" stopIfTrue="1" operator="equal">
      <formula>0</formula>
    </cfRule>
  </conditionalFormatting>
  <pageMargins left="0.75" right="0.75" top="1" bottom="1" header="0.5" footer="0.5"/>
  <pageSetup paperSize="9" orientation="portrait" r:id="rId19"/>
  <headerFooter alignWithMargins="0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FDBD397848AAC24598291EBA991C69F2" ma:contentTypeVersion="" ma:contentTypeDescription="" ma:contentTypeScope="" ma:versionID="bfdef383c37dee3ac96db493d2686315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57FAEE-C542-4D41-8CD0-ECFB89059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7968D-D50A-49C8-B34B-687D422F6EA1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Statemnt</vt:lpstr>
      <vt:lpstr>Sample </vt:lpstr>
      <vt:lpstr>Finished Pdt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Lisa Paul</cp:lastModifiedBy>
  <cp:lastPrinted>2016-06-23T05:07:14Z</cp:lastPrinted>
  <dcterms:created xsi:type="dcterms:W3CDTF">2006-05-05T05:06:58Z</dcterms:created>
  <dcterms:modified xsi:type="dcterms:W3CDTF">2020-05-15T10:52:47Z</dcterms:modified>
  <cp:version>MIS-MMI-003-04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4e4c063f-e0fc-4f8e-bd6b-740fad0584d8</vt:lpwstr>
  </property>
  <property fmtid="{D5CDD505-2E9C-101B-9397-08002B2CF9AE}" pid="3" name="LastObjectUpdateEventProcessedVersion">
    <vt:lpwstr>3.0</vt:lpwstr>
  </property>
</Properties>
</file>