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G:\DCS-SEM 3\FAR\Project work\"/>
    </mc:Choice>
  </mc:AlternateContent>
  <xr:revisionPtr revIDLastSave="0" documentId="13_ncr:1_{EE267044-2A3B-4F62-919B-5E488F14D91C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PL" sheetId="1" r:id="rId1"/>
    <sheet name="Balance Sheet" sheetId="2" r:id="rId2"/>
    <sheet name="Cash Flow" sheetId="3" r:id="rId3"/>
    <sheet name="ratios" sheetId="4" r:id="rId4"/>
  </sheets>
  <definedNames>
    <definedName name="capex">#REF!</definedName>
    <definedName name="IncCA">#REF!</definedName>
    <definedName name="IncCL">#REF!</definedName>
    <definedName name="itr">#REF!</definedName>
    <definedName name="NCC">#REF!</definedName>
    <definedName name="Netborrow">#REF!</definedName>
    <definedName name="NP">#REF!</definedName>
    <definedName name="pay_tr">#REF!</definedName>
    <definedName name="rec_t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4" l="1"/>
  <c r="D9" i="4"/>
  <c r="E9" i="4"/>
  <c r="F9" i="4"/>
  <c r="G9" i="4"/>
  <c r="B9" i="4"/>
  <c r="G38" i="4"/>
  <c r="F38" i="4"/>
  <c r="E38" i="4"/>
  <c r="D38" i="4"/>
  <c r="C38" i="4"/>
  <c r="B38" i="4"/>
  <c r="G6" i="3"/>
  <c r="F6" i="3"/>
  <c r="E6" i="3"/>
  <c r="D6" i="3"/>
  <c r="C6" i="3"/>
  <c r="B6" i="3"/>
  <c r="G35" i="2"/>
  <c r="G59" i="4" s="1"/>
  <c r="F35" i="2"/>
  <c r="F59" i="4" s="1"/>
  <c r="E35" i="2"/>
  <c r="E36" i="2" s="1"/>
  <c r="D35" i="2"/>
  <c r="D36" i="2" s="1"/>
  <c r="C35" i="2"/>
  <c r="C59" i="4" s="1"/>
  <c r="B35" i="2"/>
  <c r="B59" i="4" s="1"/>
  <c r="G29" i="2"/>
  <c r="F29" i="2"/>
  <c r="E29" i="2"/>
  <c r="D29" i="2"/>
  <c r="C29" i="2"/>
  <c r="B29" i="2"/>
  <c r="C28" i="2"/>
  <c r="G25" i="2"/>
  <c r="G28" i="2" s="1"/>
  <c r="F25" i="2"/>
  <c r="F28" i="2" s="1"/>
  <c r="E25" i="2"/>
  <c r="D25" i="2"/>
  <c r="D28" i="2" s="1"/>
  <c r="B25" i="2"/>
  <c r="B28" i="2" s="1"/>
  <c r="E24" i="2"/>
  <c r="B20" i="2"/>
  <c r="B19" i="4" s="1"/>
  <c r="E17" i="2"/>
  <c r="D17" i="2"/>
  <c r="C17" i="2"/>
  <c r="C20" i="2" s="1"/>
  <c r="B17" i="2"/>
  <c r="G16" i="2"/>
  <c r="G20" i="2" s="1"/>
  <c r="G18" i="4" s="1"/>
  <c r="F16" i="2"/>
  <c r="F20" i="2" s="1"/>
  <c r="F57" i="4" s="1"/>
  <c r="E16" i="2"/>
  <c r="D16" i="2"/>
  <c r="E11" i="2"/>
  <c r="E13" i="2" s="1"/>
  <c r="E7" i="3" s="1"/>
  <c r="D11" i="2"/>
  <c r="D13" i="2" s="1"/>
  <c r="D7" i="3" s="1"/>
  <c r="C11" i="2"/>
  <c r="C13" i="2" s="1"/>
  <c r="C7" i="3" s="1"/>
  <c r="B11" i="2"/>
  <c r="B13" i="2" s="1"/>
  <c r="G8" i="2"/>
  <c r="F8" i="2"/>
  <c r="G6" i="2"/>
  <c r="F6" i="2"/>
  <c r="E6" i="2"/>
  <c r="E16" i="4" s="1"/>
  <c r="D6" i="2"/>
  <c r="D16" i="4" s="1"/>
  <c r="C6" i="2"/>
  <c r="C16" i="4" s="1"/>
  <c r="B6" i="2"/>
  <c r="B16" i="4" s="1"/>
  <c r="G10" i="1"/>
  <c r="G11" i="1" s="1"/>
  <c r="F10" i="1"/>
  <c r="F11" i="1" s="1"/>
  <c r="E10" i="1"/>
  <c r="D10" i="1"/>
  <c r="C10" i="1"/>
  <c r="B10" i="1"/>
  <c r="B11" i="1" s="1"/>
  <c r="G5" i="1"/>
  <c r="F5" i="1"/>
  <c r="E5" i="1"/>
  <c r="D5" i="1"/>
  <c r="C5" i="1"/>
  <c r="B5" i="1"/>
  <c r="G4" i="1"/>
  <c r="F4" i="1"/>
  <c r="E4" i="1"/>
  <c r="E50" i="4" s="1"/>
  <c r="E52" i="4" s="1"/>
  <c r="D4" i="1"/>
  <c r="C4" i="1"/>
  <c r="C50" i="4" s="1"/>
  <c r="C52" i="4" s="1"/>
  <c r="B4" i="1"/>
  <c r="B39" i="4" s="1"/>
  <c r="D20" i="2" l="1"/>
  <c r="D19" i="4" s="1"/>
  <c r="F37" i="2"/>
  <c r="F31" i="4" s="1"/>
  <c r="F15" i="4"/>
  <c r="G15" i="4"/>
  <c r="F13" i="2"/>
  <c r="F7" i="3" s="1"/>
  <c r="B60" i="4"/>
  <c r="B61" i="4" s="1"/>
  <c r="E20" i="2"/>
  <c r="E21" i="2" s="1"/>
  <c r="C60" i="4"/>
  <c r="C61" i="4" s="1"/>
  <c r="B15" i="4"/>
  <c r="F60" i="4"/>
  <c r="F61" i="4" s="1"/>
  <c r="C15" i="4"/>
  <c r="G60" i="4"/>
  <c r="G61" i="4" s="1"/>
  <c r="D15" i="4"/>
  <c r="G13" i="2"/>
  <c r="G7" i="3" s="1"/>
  <c r="B36" i="2"/>
  <c r="E15" i="4"/>
  <c r="C36" i="2"/>
  <c r="C37" i="2" s="1"/>
  <c r="C32" i="4" s="1"/>
  <c r="E28" i="2"/>
  <c r="E22" i="4" s="1"/>
  <c r="D59" i="4"/>
  <c r="E59" i="4"/>
  <c r="E40" i="4"/>
  <c r="B50" i="4"/>
  <c r="B52" i="4" s="1"/>
  <c r="B51" i="4"/>
  <c r="B53" i="4" s="1"/>
  <c r="G6" i="1"/>
  <c r="G12" i="1" s="1"/>
  <c r="G13" i="4" s="1"/>
  <c r="D51" i="4"/>
  <c r="D53" i="4" s="1"/>
  <c r="C21" i="4"/>
  <c r="B25" i="4"/>
  <c r="B21" i="4"/>
  <c r="F40" i="4"/>
  <c r="E51" i="4"/>
  <c r="E53" i="4" s="1"/>
  <c r="E54" i="4" s="1"/>
  <c r="F51" i="4"/>
  <c r="F53" i="4" s="1"/>
  <c r="G51" i="4"/>
  <c r="G53" i="4" s="1"/>
  <c r="C40" i="4"/>
  <c r="D40" i="4"/>
  <c r="D50" i="4"/>
  <c r="D52" i="4" s="1"/>
  <c r="E6" i="1"/>
  <c r="F58" i="4"/>
  <c r="C11" i="1"/>
  <c r="B5" i="3"/>
  <c r="D6" i="1"/>
  <c r="D21" i="4"/>
  <c r="E25" i="4"/>
  <c r="D11" i="1"/>
  <c r="E5" i="3"/>
  <c r="E8" i="3" s="1"/>
  <c r="D39" i="4"/>
  <c r="B6" i="1"/>
  <c r="B12" i="1" s="1"/>
  <c r="B12" i="4" s="1"/>
  <c r="E11" i="1"/>
  <c r="B22" i="4"/>
  <c r="E21" i="4"/>
  <c r="B7" i="3"/>
  <c r="B21" i="2"/>
  <c r="D37" i="2"/>
  <c r="G40" i="4"/>
  <c r="C21" i="2"/>
  <c r="C5" i="3"/>
  <c r="C8" i="3" s="1"/>
  <c r="C19" i="4"/>
  <c r="C22" i="4"/>
  <c r="C25" i="4"/>
  <c r="E39" i="4"/>
  <c r="G57" i="4"/>
  <c r="G58" i="4" s="1"/>
  <c r="C6" i="1"/>
  <c r="D5" i="3"/>
  <c r="D8" i="3" s="1"/>
  <c r="D22" i="4"/>
  <c r="D25" i="4"/>
  <c r="F39" i="4"/>
  <c r="F50" i="4"/>
  <c r="F52" i="4" s="1"/>
  <c r="G39" i="4"/>
  <c r="G50" i="4"/>
  <c r="G52" i="4" s="1"/>
  <c r="G37" i="2"/>
  <c r="G23" i="4" s="1"/>
  <c r="F5" i="3"/>
  <c r="F16" i="4"/>
  <c r="F19" i="4"/>
  <c r="F22" i="4"/>
  <c r="F25" i="4"/>
  <c r="B40" i="4"/>
  <c r="F6" i="1"/>
  <c r="G5" i="3"/>
  <c r="G16" i="4"/>
  <c r="G19" i="4"/>
  <c r="G22" i="4"/>
  <c r="G25" i="4"/>
  <c r="C51" i="4"/>
  <c r="C53" i="4" s="1"/>
  <c r="F18" i="4"/>
  <c r="F21" i="4"/>
  <c r="G21" i="4"/>
  <c r="C39" i="4"/>
  <c r="F32" i="4" l="1"/>
  <c r="D21" i="2"/>
  <c r="D57" i="4"/>
  <c r="D58" i="4" s="1"/>
  <c r="E18" i="4"/>
  <c r="F21" i="2"/>
  <c r="F40" i="2" s="1"/>
  <c r="D60" i="4"/>
  <c r="D61" i="4" s="1"/>
  <c r="D18" i="4"/>
  <c r="E19" i="4"/>
  <c r="F23" i="4"/>
  <c r="G21" i="2"/>
  <c r="G40" i="2" s="1"/>
  <c r="F8" i="3"/>
  <c r="E37" i="2"/>
  <c r="E40" i="2" s="1"/>
  <c r="G54" i="4"/>
  <c r="E57" i="4"/>
  <c r="E58" i="4" s="1"/>
  <c r="E60" i="4"/>
  <c r="E61" i="4" s="1"/>
  <c r="B37" i="2"/>
  <c r="B18" i="4"/>
  <c r="B57" i="4"/>
  <c r="B58" i="4" s="1"/>
  <c r="C18" i="4"/>
  <c r="C23" i="4"/>
  <c r="G8" i="3"/>
  <c r="C31" i="4"/>
  <c r="G31" i="4"/>
  <c r="C57" i="4"/>
  <c r="C58" i="4" s="1"/>
  <c r="F54" i="4"/>
  <c r="B54" i="4"/>
  <c r="B56" i="4"/>
  <c r="D54" i="4"/>
  <c r="B26" i="4"/>
  <c r="B8" i="3"/>
  <c r="B14" i="1"/>
  <c r="B16" i="1" s="1"/>
  <c r="B18" i="1" s="1"/>
  <c r="E12" i="1"/>
  <c r="B3" i="4"/>
  <c r="B13" i="4"/>
  <c r="C12" i="1"/>
  <c r="C13" i="4" s="1"/>
  <c r="D12" i="1"/>
  <c r="D31" i="4"/>
  <c r="D32" i="4"/>
  <c r="D23" i="4"/>
  <c r="C54" i="4"/>
  <c r="G12" i="4"/>
  <c r="G3" i="4"/>
  <c r="G14" i="1"/>
  <c r="G32" i="4"/>
  <c r="B55" i="4"/>
  <c r="F12" i="1"/>
  <c r="G26" i="4" s="1"/>
  <c r="E23" i="4" l="1"/>
  <c r="E31" i="4"/>
  <c r="E32" i="4"/>
  <c r="B31" i="4"/>
  <c r="B23" i="4"/>
  <c r="B32" i="4"/>
  <c r="D26" i="4"/>
  <c r="B4" i="4"/>
  <c r="C26" i="4"/>
  <c r="C12" i="4"/>
  <c r="C3" i="4"/>
  <c r="C14" i="1"/>
  <c r="C16" i="1" s="1"/>
  <c r="C18" i="1" s="1"/>
  <c r="D13" i="4"/>
  <c r="D3" i="4"/>
  <c r="D14" i="1"/>
  <c r="D12" i="4"/>
  <c r="B8" i="4"/>
  <c r="E14" i="1"/>
  <c r="E13" i="4"/>
  <c r="E3" i="4"/>
  <c r="E26" i="4"/>
  <c r="E12" i="4"/>
  <c r="B20" i="1"/>
  <c r="B30" i="4"/>
  <c r="B27" i="4"/>
  <c r="B5" i="4"/>
  <c r="F26" i="4"/>
  <c r="F12" i="4"/>
  <c r="F3" i="4"/>
  <c r="F14" i="1"/>
  <c r="F13" i="4"/>
  <c r="G4" i="4"/>
  <c r="G16" i="1"/>
  <c r="G18" i="1" s="1"/>
  <c r="G11" i="4"/>
  <c r="G8" i="4"/>
  <c r="E11" i="4"/>
  <c r="C4" i="4" l="1"/>
  <c r="C8" i="4"/>
  <c r="C11" i="4"/>
  <c r="E16" i="1"/>
  <c r="E18" i="1" s="1"/>
  <c r="E8" i="4"/>
  <c r="E4" i="4"/>
  <c r="D8" i="4"/>
  <c r="D4" i="4"/>
  <c r="D16" i="1"/>
  <c r="D18" i="1" s="1"/>
  <c r="B11" i="4"/>
  <c r="F4" i="4"/>
  <c r="F11" i="4"/>
  <c r="F8" i="4"/>
  <c r="D11" i="4"/>
  <c r="F16" i="1"/>
  <c r="G20" i="1"/>
  <c r="G30" i="4"/>
  <c r="G5" i="4"/>
  <c r="C20" i="1"/>
  <c r="C30" i="4"/>
  <c r="C27" i="4"/>
  <c r="C5" i="4"/>
  <c r="B29" i="4"/>
  <c r="B7" i="4"/>
  <c r="D5" i="4" l="1"/>
  <c r="D30" i="4"/>
  <c r="D20" i="1"/>
  <c r="D27" i="4"/>
  <c r="E30" i="4"/>
  <c r="E27" i="4"/>
  <c r="E20" i="1"/>
  <c r="E5" i="4"/>
  <c r="C7" i="4"/>
  <c r="C29" i="4"/>
  <c r="F18" i="1"/>
  <c r="G29" i="4"/>
  <c r="G7" i="4"/>
  <c r="E29" i="4" l="1"/>
  <c r="E7" i="4"/>
  <c r="D7" i="4"/>
  <c r="D29" i="4"/>
  <c r="F20" i="1"/>
  <c r="F30" i="4"/>
  <c r="F27" i="4"/>
  <c r="F5" i="4"/>
  <c r="G27" i="4"/>
  <c r="F29" i="4" l="1"/>
  <c r="F7" i="4"/>
</calcChain>
</file>

<file path=xl/sharedStrings.xml><?xml version="1.0" encoding="utf-8"?>
<sst xmlns="http://schemas.openxmlformats.org/spreadsheetml/2006/main" count="144" uniqueCount="115">
  <si>
    <t>Revenue from Operations</t>
  </si>
  <si>
    <t>Less: Excise Duty/Service Tax</t>
  </si>
  <si>
    <t>Net Revenue from operations</t>
  </si>
  <si>
    <t xml:space="preserve">Other Income </t>
  </si>
  <si>
    <t>Total revenue</t>
  </si>
  <si>
    <t>Expenses</t>
  </si>
  <si>
    <t>Professinal fees</t>
  </si>
  <si>
    <t>Employee expense &amp; benefits</t>
  </si>
  <si>
    <t>Other Expenses</t>
  </si>
  <si>
    <t>Total Operational Expense</t>
  </si>
  <si>
    <t>EBITDA</t>
  </si>
  <si>
    <t>Depreciation &amp; Amortization expense</t>
  </si>
  <si>
    <t>EBIT</t>
  </si>
  <si>
    <t>Interest</t>
  </si>
  <si>
    <t>EBT</t>
  </si>
  <si>
    <t>Taxes</t>
  </si>
  <si>
    <t>PAT</t>
  </si>
  <si>
    <t>Minority Interest</t>
  </si>
  <si>
    <t>PAT After Minority Interest</t>
  </si>
  <si>
    <t>Liabilities</t>
  </si>
  <si>
    <t>ShareHolder Funds</t>
  </si>
  <si>
    <t xml:space="preserve"> Share Capital</t>
  </si>
  <si>
    <t xml:space="preserve"> Reserves &amp; Surplus</t>
  </si>
  <si>
    <t>Total Share holder's funds</t>
  </si>
  <si>
    <t>Non-Current Liabilities</t>
  </si>
  <si>
    <t>Long term Borrowings</t>
  </si>
  <si>
    <t>Deferred Tax Liabilities</t>
  </si>
  <si>
    <t>Income Tax Liabilities</t>
  </si>
  <si>
    <t>Other Long Term Liabilities</t>
  </si>
  <si>
    <t>Long term Provisions</t>
  </si>
  <si>
    <t>Total Non Current Liabilities</t>
  </si>
  <si>
    <t>Current Liabilities</t>
  </si>
  <si>
    <t xml:space="preserve"> Short Term Borrowing</t>
  </si>
  <si>
    <t xml:space="preserve"> Trade Payables</t>
  </si>
  <si>
    <t xml:space="preserve"> Other Current Liabilities</t>
  </si>
  <si>
    <t>Short Term Provisions</t>
  </si>
  <si>
    <t>Total Current Liabilities</t>
  </si>
  <si>
    <t>Total Liabilities</t>
  </si>
  <si>
    <t>Assets</t>
  </si>
  <si>
    <t>Non-Current Assets (Net  Assets)</t>
  </si>
  <si>
    <t xml:space="preserve"> Tangible Assets</t>
  </si>
  <si>
    <t xml:space="preserve"> Intangible Assets</t>
  </si>
  <si>
    <t xml:space="preserve"> Capital Work in Progress</t>
  </si>
  <si>
    <t xml:space="preserve"> Intangible Assets under development</t>
  </si>
  <si>
    <t>Total Fixed Assets</t>
  </si>
  <si>
    <t>Other Non Current Assets</t>
  </si>
  <si>
    <t>Current Assets</t>
  </si>
  <si>
    <t>Trade Receivables</t>
  </si>
  <si>
    <t>Cash and Cash Equivalent</t>
  </si>
  <si>
    <t>Bank Balances</t>
  </si>
  <si>
    <t>Short term loans</t>
  </si>
  <si>
    <t>Other current assets</t>
  </si>
  <si>
    <t>Total Assets</t>
  </si>
  <si>
    <t>Balanced</t>
  </si>
  <si>
    <t>Eicher Motors</t>
  </si>
  <si>
    <t>Cash from Operations activities</t>
  </si>
  <si>
    <t>Cash from Investing activities</t>
  </si>
  <si>
    <t>Cash from Financing activities</t>
  </si>
  <si>
    <t>Net cash flow</t>
  </si>
  <si>
    <r>
      <rPr>
        <b/>
        <sz val="11"/>
        <color rgb="FF00B050"/>
        <rFont val="Calibri"/>
        <family val="2"/>
      </rPr>
      <t>Fin</t>
    </r>
    <r>
      <rPr>
        <b/>
        <sz val="11"/>
        <color rgb="FF595959"/>
        <rFont val="Calibri"/>
        <family val="2"/>
      </rPr>
      <t>Shiksha</t>
    </r>
  </si>
  <si>
    <t>EBITDA Margin</t>
  </si>
  <si>
    <t>EBIT Margin</t>
  </si>
  <si>
    <t>PAT Margin</t>
  </si>
  <si>
    <t>Return Ratios</t>
  </si>
  <si>
    <t>Return on equity</t>
  </si>
  <si>
    <t>Return on Total Assets</t>
  </si>
  <si>
    <t>Return on Capital Employed</t>
  </si>
  <si>
    <t>Coverage Ratios</t>
  </si>
  <si>
    <t>Interest Coverage Ratio</t>
  </si>
  <si>
    <t>Debt service coverage Ratio</t>
  </si>
  <si>
    <t>Net Debt to EBITDA</t>
  </si>
  <si>
    <t>Stability Ratios</t>
  </si>
  <si>
    <t>Debt Equity Ratio</t>
  </si>
  <si>
    <t>Long term Debt/Equity</t>
  </si>
  <si>
    <t>Liquidity Ratios</t>
  </si>
  <si>
    <t>Current Ratio</t>
  </si>
  <si>
    <t>Quick Ratio</t>
  </si>
  <si>
    <t>Efficiency Ratios</t>
  </si>
  <si>
    <t>Receivables Turnover Ratios</t>
  </si>
  <si>
    <t>Fixed Asset Turnover Ratio</t>
  </si>
  <si>
    <t>Asset Turnover Ratio</t>
  </si>
  <si>
    <t>Growth Ratios</t>
  </si>
  <si>
    <t>Sales (Value) Growth</t>
  </si>
  <si>
    <t>EBITDA Growth</t>
  </si>
  <si>
    <t>Net Profit Growth</t>
  </si>
  <si>
    <t>Dupont Analysis</t>
  </si>
  <si>
    <t>ROE</t>
  </si>
  <si>
    <t>NPM</t>
  </si>
  <si>
    <t>Asset Turnover</t>
  </si>
  <si>
    <t>Leverage (Gearing)</t>
  </si>
  <si>
    <t>Costs as % of sales</t>
  </si>
  <si>
    <t>Excise duty</t>
  </si>
  <si>
    <t>Employee Cost as % of sales</t>
  </si>
  <si>
    <t>Other Expenses as % of sales</t>
  </si>
  <si>
    <t xml:space="preserve">Working Capital </t>
  </si>
  <si>
    <t>Turnover Ratios</t>
  </si>
  <si>
    <t>Receivable Turnover Ratio</t>
  </si>
  <si>
    <t>Payable Turnover ratio</t>
  </si>
  <si>
    <t>Receivable days</t>
  </si>
  <si>
    <t>Payable days</t>
  </si>
  <si>
    <t>Cash Conversion Cycle</t>
  </si>
  <si>
    <t>Average Payable day</t>
  </si>
  <si>
    <t>Average Receivable day</t>
  </si>
  <si>
    <t>Net working capital</t>
  </si>
  <si>
    <t>Working Capital as a percentage of sales</t>
  </si>
  <si>
    <t>Non cash CA</t>
  </si>
  <si>
    <t>2016</t>
  </si>
  <si>
    <t>2017</t>
  </si>
  <si>
    <t>2018</t>
  </si>
  <si>
    <t>2019</t>
  </si>
  <si>
    <t>2020</t>
  </si>
  <si>
    <t>2021</t>
  </si>
  <si>
    <t>Years</t>
  </si>
  <si>
    <t>Yeara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</si>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</sst>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23">
    <font>
      <sz val="10"/>
      <color theme="1"/>
      <name val="Calibri"/>
      <scheme val="minor"/>
    </font>
    <font>
      <b/>
      <sz val="22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sz val="9"/>
      <color theme="1"/>
      <name val="Calibri"/>
      <family val="2"/>
    </font>
    <font>
      <b/>
      <sz val="10"/>
      <color theme="1"/>
      <name val="Calibri"/>
      <family val="2"/>
    </font>
    <font>
      <sz val="11"/>
      <color rgb="FF000000"/>
      <name val="Inconsolata"/>
    </font>
    <font>
      <b/>
      <sz val="10"/>
      <color rgb="FFFFFFFF"/>
      <name val="Calibri"/>
      <family val="2"/>
    </font>
    <font>
      <b/>
      <sz val="10"/>
      <color theme="0"/>
      <name val="Calibri"/>
      <family val="2"/>
    </font>
    <font>
      <b/>
      <sz val="11"/>
      <color theme="1"/>
      <name val="Calibri"/>
      <family val="2"/>
    </font>
    <font>
      <sz val="11"/>
      <color rgb="FF1155CC"/>
      <name val="Calibri"/>
      <family val="2"/>
      <scheme val="minor"/>
    </font>
    <font>
      <sz val="11"/>
      <color rgb="FF1155CC"/>
      <name val="Inconsolata"/>
    </font>
    <font>
      <sz val="12"/>
      <color theme="1"/>
      <name val="Calibri"/>
      <family val="2"/>
    </font>
    <font>
      <sz val="10"/>
      <color rgb="FFFF0000"/>
      <name val="Calibri"/>
      <family val="2"/>
    </font>
    <font>
      <b/>
      <sz val="11"/>
      <color rgb="FFFF0000"/>
      <name val="Calibri"/>
      <family val="2"/>
    </font>
    <font>
      <b/>
      <sz val="10"/>
      <color rgb="FFFF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0"/>
      <name val="Calibri"/>
      <family val="2"/>
    </font>
    <font>
      <b/>
      <sz val="11"/>
      <color rgb="FF00B050"/>
      <name val="Calibri"/>
      <family val="2"/>
    </font>
    <font>
      <b/>
      <sz val="11"/>
      <color rgb="FF595959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D6E3BC"/>
        <bgColor rgb="FFD6E3BC"/>
      </patternFill>
    </fill>
    <fill>
      <patternFill patternType="solid">
        <fgColor theme="0"/>
        <bgColor theme="0"/>
      </patternFill>
    </fill>
    <fill>
      <patternFill patternType="solid">
        <fgColor rgb="FFF2DBDB"/>
        <bgColor rgb="FFF2DBDB"/>
      </patternFill>
    </fill>
    <fill>
      <patternFill patternType="solid">
        <fgColor rgb="FFE5B8B7"/>
        <bgColor rgb="FFE5B8B7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1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164" fontId="5" fillId="0" borderId="1" xfId="0" applyNumberFormat="1" applyFont="1" applyBorder="1"/>
    <xf numFmtId="164" fontId="3" fillId="0" borderId="1" xfId="0" applyNumberFormat="1" applyFont="1" applyBorder="1"/>
    <xf numFmtId="10" fontId="3" fillId="0" borderId="1" xfId="0" applyNumberFormat="1" applyFont="1" applyBorder="1"/>
    <xf numFmtId="43" fontId="3" fillId="0" borderId="1" xfId="0" applyNumberFormat="1" applyFont="1" applyBorder="1"/>
    <xf numFmtId="0" fontId="6" fillId="0" borderId="1" xfId="0" applyFont="1" applyBorder="1"/>
    <xf numFmtId="164" fontId="6" fillId="4" borderId="1" xfId="0" applyNumberFormat="1" applyFont="1" applyFill="1" applyBorder="1"/>
    <xf numFmtId="4" fontId="3" fillId="0" borderId="1" xfId="0" applyNumberFormat="1" applyFont="1" applyBorder="1"/>
    <xf numFmtId="0" fontId="2" fillId="0" borderId="0" xfId="0" applyFont="1"/>
    <xf numFmtId="0" fontId="7" fillId="2" borderId="0" xfId="0" applyFont="1" applyFill="1"/>
    <xf numFmtId="4" fontId="2" fillId="0" borderId="0" xfId="0" applyNumberFormat="1" applyFont="1"/>
    <xf numFmtId="4" fontId="8" fillId="3" borderId="1" xfId="0" applyNumberFormat="1" applyFont="1" applyFill="1" applyBorder="1"/>
    <xf numFmtId="4" fontId="9" fillId="3" borderId="1" xfId="0" applyNumberFormat="1" applyFont="1" applyFill="1" applyBorder="1"/>
    <xf numFmtId="4" fontId="6" fillId="0" borderId="1" xfId="0" applyNumberFormat="1" applyFont="1" applyBorder="1"/>
    <xf numFmtId="4" fontId="3" fillId="0" borderId="0" xfId="0" applyNumberFormat="1" applyFont="1"/>
    <xf numFmtId="4" fontId="3" fillId="0" borderId="1" xfId="0" applyNumberFormat="1" applyFont="1" applyBorder="1" applyAlignment="1">
      <alignment horizontal="left"/>
    </xf>
    <xf numFmtId="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/>
    <xf numFmtId="4" fontId="6" fillId="0" borderId="1" xfId="0" applyNumberFormat="1" applyFont="1" applyBorder="1" applyAlignment="1">
      <alignment horizontal="left"/>
    </xf>
    <xf numFmtId="4" fontId="10" fillId="5" borderId="1" xfId="0" applyNumberFormat="1" applyFont="1" applyFill="1" applyBorder="1" applyAlignment="1">
      <alignment horizontal="right"/>
    </xf>
    <xf numFmtId="4" fontId="6" fillId="5" borderId="1" xfId="0" applyNumberFormat="1" applyFont="1" applyFill="1" applyBorder="1"/>
    <xf numFmtId="4" fontId="6" fillId="5" borderId="1" xfId="0" applyNumberFormat="1" applyFont="1" applyFill="1" applyBorder="1" applyAlignment="1">
      <alignment horizontal="center"/>
    </xf>
    <xf numFmtId="4" fontId="11" fillId="2" borderId="0" xfId="0" applyNumberFormat="1" applyFont="1" applyFill="1"/>
    <xf numFmtId="4" fontId="2" fillId="0" borderId="1" xfId="0" applyNumberFormat="1" applyFont="1" applyBorder="1"/>
    <xf numFmtId="4" fontId="7" fillId="2" borderId="0" xfId="0" applyNumberFormat="1" applyFont="1" applyFill="1"/>
    <xf numFmtId="4" fontId="10" fillId="0" borderId="1" xfId="0" applyNumberFormat="1" applyFont="1" applyBorder="1"/>
    <xf numFmtId="4" fontId="10" fillId="5" borderId="1" xfId="0" applyNumberFormat="1" applyFont="1" applyFill="1" applyBorder="1"/>
    <xf numFmtId="4" fontId="3" fillId="0" borderId="1" xfId="0" applyNumberFormat="1" applyFont="1" applyBorder="1" applyAlignment="1">
      <alignment horizontal="right"/>
    </xf>
    <xf numFmtId="4" fontId="12" fillId="2" borderId="0" xfId="0" applyNumberFormat="1" applyFont="1" applyFill="1"/>
    <xf numFmtId="4" fontId="3" fillId="6" borderId="1" xfId="0" applyNumberFormat="1" applyFont="1" applyFill="1" applyBorder="1" applyAlignment="1">
      <alignment horizontal="right"/>
    </xf>
    <xf numFmtId="4" fontId="3" fillId="5" borderId="2" xfId="0" applyNumberFormat="1" applyFont="1" applyFill="1" applyBorder="1"/>
    <xf numFmtId="4" fontId="3" fillId="5" borderId="3" xfId="0" applyNumberFormat="1" applyFont="1" applyFill="1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3" borderId="1" xfId="0" applyFont="1" applyFill="1" applyBorder="1"/>
    <xf numFmtId="0" fontId="8" fillId="3" borderId="1" xfId="0" applyFont="1" applyFill="1" applyBorder="1"/>
    <xf numFmtId="0" fontId="13" fillId="7" borderId="1" xfId="0" applyFont="1" applyFill="1" applyBorder="1"/>
    <xf numFmtId="4" fontId="13" fillId="7" borderId="1" xfId="0" applyNumberFormat="1" applyFont="1" applyFill="1" applyBorder="1"/>
    <xf numFmtId="0" fontId="14" fillId="0" borderId="0" xfId="0" applyFont="1"/>
    <xf numFmtId="0" fontId="13" fillId="0" borderId="1" xfId="0" applyFont="1" applyBorder="1"/>
    <xf numFmtId="4" fontId="7" fillId="2" borderId="1" xfId="0" applyNumberFormat="1" applyFont="1" applyFill="1" applyBorder="1"/>
    <xf numFmtId="4" fontId="13" fillId="0" borderId="1" xfId="0" applyNumberFormat="1" applyFont="1" applyBorder="1"/>
    <xf numFmtId="0" fontId="13" fillId="4" borderId="1" xfId="0" applyFont="1" applyFill="1" applyBorder="1"/>
    <xf numFmtId="4" fontId="13" fillId="4" borderId="1" xfId="0" applyNumberFormat="1" applyFont="1" applyFill="1" applyBorder="1"/>
    <xf numFmtId="43" fontId="3" fillId="0" borderId="0" xfId="0" applyNumberFormat="1" applyFont="1"/>
    <xf numFmtId="0" fontId="10" fillId="0" borderId="0" xfId="0" applyFont="1" applyAlignment="1">
      <alignment horizontal="center"/>
    </xf>
    <xf numFmtId="0" fontId="15" fillId="2" borderId="5" xfId="0" applyFont="1" applyFill="1" applyBorder="1"/>
    <xf numFmtId="0" fontId="3" fillId="2" borderId="0" xfId="0" applyFont="1" applyFill="1"/>
    <xf numFmtId="0" fontId="3" fillId="2" borderId="5" xfId="0" applyFont="1" applyFill="1" applyBorder="1"/>
    <xf numFmtId="165" fontId="3" fillId="2" borderId="1" xfId="0" applyNumberFormat="1" applyFont="1" applyFill="1" applyBorder="1"/>
    <xf numFmtId="0" fontId="16" fillId="2" borderId="5" xfId="0" applyFont="1" applyFill="1" applyBorder="1"/>
    <xf numFmtId="0" fontId="14" fillId="2" borderId="1" xfId="0" applyFont="1" applyFill="1" applyBorder="1"/>
    <xf numFmtId="0" fontId="14" fillId="2" borderId="0" xfId="0" applyFont="1" applyFill="1"/>
    <xf numFmtId="165" fontId="10" fillId="2" borderId="1" xfId="0" applyNumberFormat="1" applyFont="1" applyFill="1" applyBorder="1"/>
    <xf numFmtId="10" fontId="10" fillId="2" borderId="1" xfId="0" applyNumberFormat="1" applyFont="1" applyFill="1" applyBorder="1"/>
    <xf numFmtId="0" fontId="14" fillId="2" borderId="5" xfId="0" applyFont="1" applyFill="1" applyBorder="1"/>
    <xf numFmtId="10" fontId="3" fillId="2" borderId="1" xfId="0" applyNumberFormat="1" applyFont="1" applyFill="1" applyBorder="1"/>
    <xf numFmtId="0" fontId="17" fillId="2" borderId="5" xfId="0" applyFont="1" applyFill="1" applyBorder="1"/>
    <xf numFmtId="2" fontId="3" fillId="2" borderId="1" xfId="0" applyNumberFormat="1" applyFont="1" applyFill="1" applyBorder="1"/>
    <xf numFmtId="0" fontId="18" fillId="2" borderId="5" xfId="0" applyFont="1" applyFill="1" applyBorder="1"/>
    <xf numFmtId="0" fontId="3" fillId="2" borderId="1" xfId="0" applyFont="1" applyFill="1" applyBorder="1"/>
    <xf numFmtId="10" fontId="18" fillId="2" borderId="1" xfId="0" applyNumberFormat="1" applyFont="1" applyFill="1" applyBorder="1"/>
    <xf numFmtId="0" fontId="10" fillId="2" borderId="5" xfId="0" applyFont="1" applyFill="1" applyBorder="1"/>
    <xf numFmtId="165" fontId="15" fillId="2" borderId="1" xfId="0" applyNumberFormat="1" applyFont="1" applyFill="1" applyBorder="1"/>
    <xf numFmtId="9" fontId="3" fillId="2" borderId="1" xfId="0" applyNumberFormat="1" applyFont="1" applyFill="1" applyBorder="1"/>
    <xf numFmtId="165" fontId="18" fillId="2" borderId="1" xfId="0" applyNumberFormat="1" applyFont="1" applyFill="1" applyBorder="1"/>
    <xf numFmtId="43" fontId="18" fillId="2" borderId="1" xfId="0" applyNumberFormat="1" applyFont="1" applyFill="1" applyBorder="1"/>
    <xf numFmtId="43" fontId="17" fillId="2" borderId="5" xfId="0" applyNumberFormat="1" applyFont="1" applyFill="1" applyBorder="1"/>
    <xf numFmtId="0" fontId="3" fillId="2" borderId="4" xfId="0" applyFont="1" applyFill="1" applyBorder="1"/>
    <xf numFmtId="0" fontId="2" fillId="2" borderId="0" xfId="0" applyFont="1" applyFill="1"/>
    <xf numFmtId="0" fontId="3" fillId="2" borderId="6" xfId="0" applyFont="1" applyFill="1" applyBorder="1"/>
    <xf numFmtId="0" fontId="10" fillId="2" borderId="1" xfId="0" applyFont="1" applyFill="1" applyBorder="1"/>
    <xf numFmtId="43" fontId="3" fillId="2" borderId="1" xfId="0" applyNumberFormat="1" applyFont="1" applyFill="1" applyBorder="1"/>
    <xf numFmtId="164" fontId="3" fillId="2" borderId="1" xfId="0" applyNumberFormat="1" applyFont="1" applyFill="1" applyBorder="1"/>
    <xf numFmtId="0" fontId="18" fillId="2" borderId="1" xfId="0" applyFont="1" applyFill="1" applyBorder="1"/>
    <xf numFmtId="164" fontId="18" fillId="2" borderId="1" xfId="0" applyNumberFormat="1" applyFont="1" applyFill="1" applyBorder="1"/>
    <xf numFmtId="0" fontId="15" fillId="2" borderId="1" xfId="0" applyFont="1" applyFill="1" applyBorder="1"/>
    <xf numFmtId="10" fontId="15" fillId="2" borderId="1" xfId="0" applyNumberFormat="1" applyFont="1" applyFill="1" applyBorder="1"/>
    <xf numFmtId="2" fontId="15" fillId="2" borderId="1" xfId="0" applyNumberFormat="1" applyFont="1" applyFill="1" applyBorder="1"/>
    <xf numFmtId="43" fontId="15" fillId="2" borderId="1" xfId="0" applyNumberFormat="1" applyFont="1" applyFill="1" applyBorder="1"/>
    <xf numFmtId="164" fontId="18" fillId="2" borderId="5" xfId="0" applyNumberFormat="1" applyFont="1" applyFill="1" applyBorder="1"/>
    <xf numFmtId="0" fontId="19" fillId="2" borderId="7" xfId="0" applyFont="1" applyFill="1" applyBorder="1"/>
    <xf numFmtId="0" fontId="19" fillId="2" borderId="8" xfId="0" applyFont="1" applyFill="1" applyBorder="1"/>
    <xf numFmtId="0" fontId="15" fillId="2" borderId="9" xfId="0" applyFont="1" applyFill="1" applyBorder="1"/>
    <xf numFmtId="10" fontId="3" fillId="2" borderId="9" xfId="0" applyNumberFormat="1" applyFont="1" applyFill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</dxfs>
  <tableStyles count="3">
    <tableStyle name="PL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Balance Sheet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Cash Flow-style" pivot="0" count="3" xr9:uid="{00000000-0011-0000-FFFF-FFFF02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0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PL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G40">
  <tableColumns count="7">
    <tableColumn id="1" xr3:uid="{00000000-0010-0000-0100-000001000000}" name="Years"/>
    <tableColumn id="2" xr3:uid="{00000000-0010-0000-0100-000002000000}" name="2016"/>
    <tableColumn id="3" xr3:uid="{00000000-0010-0000-0100-000003000000}" name="2017"/>
    <tableColumn id="4" xr3:uid="{00000000-0010-0000-0100-000004000000}" name="2018"/>
    <tableColumn id="5" xr3:uid="{00000000-0010-0000-0100-000005000000}" name="2019"/>
    <tableColumn id="6" xr3:uid="{00000000-0010-0000-0100-000006000000}" name="2020"/>
    <tableColumn id="7" xr3:uid="{00000000-0010-0000-0100-000007000000}" name="2021"/>
  </tableColumns>
  <tableStyleInfo name="Balance Shee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4:G8">
  <tableColumns count="7">
    <tableColumn id="1" xr3:uid="{00000000-0010-0000-0200-000001000000}" name="Yeara"/>
    <tableColumn id="2" xr3:uid="{00000000-0010-0000-0200-000002000000}" name="2016"/>
    <tableColumn id="3" xr3:uid="{00000000-0010-0000-0200-000003000000}" name="2017"/>
    <tableColumn id="4" xr3:uid="{00000000-0010-0000-0200-000004000000}" name="2018"/>
    <tableColumn id="5" xr3:uid="{00000000-0010-0000-0200-000005000000}" name="2019"/>
    <tableColumn id="6" xr3:uid="{00000000-0010-0000-0200-000006000000}" name="2020"/>
    <tableColumn id="7" xr3:uid="{00000000-0010-0000-0200-000007000000}" name="2021"/>
  </tableColumns>
  <tableStyleInfo name="Cash Flow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253475-1535-4D0E-AA5E-08E27C7DA665}" name="Table4" displayName="Table4" ref="A47:G61" totalsRowShown="0" headerRowDxfId="0" tableBorderDxfId="2">
  <autoFilter ref="A47:G61" xr:uid="{A1253475-1535-4D0E-AA5E-08E27C7DA665}"/>
  <tableColumns count="7">
    <tableColumn id="1" xr3:uid="{9F28D7B7-EEE9-4880-80CF-D6F11CF634D4}" name="Column1" dataDxfId="1"/>
    <tableColumn id="2" xr3:uid="{8C11CD08-27A1-4A2B-BF37-49DEACF6A2AC}" name="2016"/>
    <tableColumn id="3" xr3:uid="{72B22774-CF3F-47AE-8112-9F2E421D7536}" name="2017"/>
    <tableColumn id="4" xr3:uid="{F25E7329-23C4-48A1-843A-E72FF2E516E0}" name="2018"/>
    <tableColumn id="5" xr3:uid="{E5CC6289-C210-4530-ACFD-1DBAF59C750E}" name="2019"/>
    <tableColumn id="6" xr3:uid="{68D2CE2B-B588-4CDA-A676-6C9BCDC9CB5B}" name="2020"/>
    <tableColumn id="7" xr3:uid="{6359CEA6-8E8C-4DD1-9E61-C1A2E3FDE89B}" name="202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2"/>
  <sheetViews>
    <sheetView workbookViewId="0">
      <selection activeCell="H15" sqref="H15:I15"/>
    </sheetView>
  </sheetViews>
  <sheetFormatPr defaultColWidth="14.44140625" defaultRowHeight="15" customHeight="1"/>
  <cols>
    <col min="1" max="1" width="37.88671875" customWidth="1"/>
    <col min="2" max="3" width="10.109375" customWidth="1"/>
    <col min="4" max="8" width="9.6640625" customWidth="1"/>
    <col min="9" max="9" width="9.109375" customWidth="1"/>
  </cols>
  <sheetData>
    <row r="1" spans="1:27" ht="12.75" customHeight="1">
      <c r="A1" s="2" t="s">
        <v>112</v>
      </c>
      <c r="B1" s="39" t="s">
        <v>106</v>
      </c>
      <c r="C1" s="39" t="s">
        <v>107</v>
      </c>
      <c r="D1" s="39" t="s">
        <v>108</v>
      </c>
      <c r="E1" s="39" t="s">
        <v>109</v>
      </c>
      <c r="F1" s="39" t="s">
        <v>110</v>
      </c>
      <c r="G1" s="39" t="s">
        <v>111</v>
      </c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customHeight="1">
      <c r="A2" s="4" t="s">
        <v>0</v>
      </c>
      <c r="B2" s="5">
        <v>41312.17</v>
      </c>
      <c r="C2" s="5">
        <v>44265.33</v>
      </c>
      <c r="D2" s="6">
        <v>45274.720000000001</v>
      </c>
      <c r="E2" s="6">
        <v>49589.03</v>
      </c>
      <c r="F2" s="6">
        <v>48612.76</v>
      </c>
      <c r="G2" s="6">
        <v>49839.37</v>
      </c>
      <c r="H2" s="7"/>
      <c r="I2" s="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2.75" customHeight="1">
      <c r="A3" s="4" t="s">
        <v>1</v>
      </c>
      <c r="B3" s="5">
        <v>0</v>
      </c>
      <c r="C3" s="5">
        <v>0</v>
      </c>
      <c r="D3" s="6"/>
      <c r="E3" s="6"/>
      <c r="F3" s="6"/>
      <c r="G3" s="6">
        <v>0</v>
      </c>
      <c r="H3" s="7"/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customHeight="1">
      <c r="A4" s="4" t="s">
        <v>2</v>
      </c>
      <c r="B4" s="5">
        <f t="shared" ref="B4:C4" si="0">SUM(B2:B3)</f>
        <v>41312.17</v>
      </c>
      <c r="C4" s="5">
        <f t="shared" si="0"/>
        <v>44265.33</v>
      </c>
      <c r="D4" s="5">
        <f t="shared" ref="D4:F4" si="1">SUM(D2:D3)</f>
        <v>45274.720000000001</v>
      </c>
      <c r="E4" s="5">
        <f t="shared" si="1"/>
        <v>49589.03</v>
      </c>
      <c r="F4" s="5">
        <f t="shared" si="1"/>
        <v>48612.76</v>
      </c>
      <c r="G4" s="5">
        <f>G2-G3</f>
        <v>49839.37</v>
      </c>
      <c r="H4" s="7"/>
      <c r="I4" s="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.75" customHeight="1">
      <c r="A5" s="4" t="s">
        <v>3</v>
      </c>
      <c r="B5" s="4">
        <f>2180.22-72.82</f>
        <v>2107.3999999999996</v>
      </c>
      <c r="C5" s="4">
        <f>1491.16+72.53</f>
        <v>1563.69</v>
      </c>
      <c r="D5" s="6">
        <f>112.06+794.84</f>
        <v>906.90000000000009</v>
      </c>
      <c r="E5" s="6">
        <f>441.19+1319.73</f>
        <v>1760.92</v>
      </c>
      <c r="F5" s="6">
        <f>115.25+1658.14</f>
        <v>1773.39</v>
      </c>
      <c r="G5" s="1">
        <f>181.01+1138.65</f>
        <v>1319.66</v>
      </c>
      <c r="H5" s="7"/>
      <c r="I5" s="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customHeight="1">
      <c r="A6" s="9" t="s">
        <v>4</v>
      </c>
      <c r="B6" s="10">
        <f t="shared" ref="B6:G6" si="2">B4+B5</f>
        <v>43419.57</v>
      </c>
      <c r="C6" s="10">
        <f t="shared" si="2"/>
        <v>45829.020000000004</v>
      </c>
      <c r="D6" s="10">
        <f t="shared" si="2"/>
        <v>46181.62</v>
      </c>
      <c r="E6" s="10">
        <f t="shared" si="2"/>
        <v>51349.95</v>
      </c>
      <c r="F6" s="10">
        <f t="shared" si="2"/>
        <v>50386.15</v>
      </c>
      <c r="G6" s="10">
        <f t="shared" si="2"/>
        <v>51159.030000000006</v>
      </c>
      <c r="H6" s="7"/>
      <c r="I6" s="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.75" customHeight="1">
      <c r="A7" s="4" t="s">
        <v>5</v>
      </c>
      <c r="B7" s="11"/>
      <c r="C7" s="4"/>
      <c r="D7" s="6"/>
      <c r="E7" s="6"/>
      <c r="F7" s="6"/>
      <c r="G7" s="6"/>
      <c r="H7" s="7"/>
      <c r="I7" s="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.75" customHeight="1">
      <c r="A8" s="4" t="s">
        <v>6</v>
      </c>
      <c r="B8" s="5">
        <v>1453.6</v>
      </c>
      <c r="C8" s="5">
        <v>1652.98</v>
      </c>
      <c r="D8" s="6">
        <v>1549.26</v>
      </c>
      <c r="E8" s="6">
        <v>1492.07</v>
      </c>
      <c r="F8" s="1">
        <v>1452.45</v>
      </c>
      <c r="G8" s="6">
        <v>1469.7</v>
      </c>
      <c r="H8" s="7"/>
      <c r="I8" s="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2.75" customHeight="1">
      <c r="A9" s="4" t="s">
        <v>7</v>
      </c>
      <c r="B9" s="5">
        <v>19495.8</v>
      </c>
      <c r="C9" s="5">
        <v>20702.669999999998</v>
      </c>
      <c r="D9" s="6">
        <v>20991.71</v>
      </c>
      <c r="E9" s="6">
        <v>21958.1</v>
      </c>
      <c r="F9" s="1">
        <v>21178.01</v>
      </c>
      <c r="G9" s="6">
        <v>22017.54</v>
      </c>
      <c r="H9" s="7"/>
      <c r="I9" s="8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.75" customHeight="1">
      <c r="A10" s="4" t="s">
        <v>8</v>
      </c>
      <c r="B10" s="5">
        <f>2099.24+2146.29</f>
        <v>4245.53</v>
      </c>
      <c r="C10" s="5">
        <f>2216.46+2354.24</f>
        <v>4570.7</v>
      </c>
      <c r="D10" s="6">
        <f>2287.43+2334.18</f>
        <v>4621.6099999999997</v>
      </c>
      <c r="E10" s="6">
        <f>2225.79+2466.95</f>
        <v>4692.74</v>
      </c>
      <c r="F10" s="1">
        <f>2255.81+1439.61</f>
        <v>3695.42</v>
      </c>
      <c r="G10" s="6">
        <f>1028+638.01</f>
        <v>1666.01</v>
      </c>
      <c r="H10" s="7"/>
      <c r="I10" s="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 customHeight="1">
      <c r="A11" s="9" t="s">
        <v>9</v>
      </c>
      <c r="B11" s="5">
        <f t="shared" ref="B11:G11" si="3">SUM(B8:B10)</f>
        <v>25194.929999999997</v>
      </c>
      <c r="C11" s="5">
        <f t="shared" si="3"/>
        <v>26926.35</v>
      </c>
      <c r="D11" s="5">
        <f t="shared" si="3"/>
        <v>27162.579999999998</v>
      </c>
      <c r="E11" s="5">
        <f t="shared" si="3"/>
        <v>28142.909999999996</v>
      </c>
      <c r="F11" s="5">
        <f t="shared" si="3"/>
        <v>26325.879999999997</v>
      </c>
      <c r="G11" s="5">
        <f t="shared" si="3"/>
        <v>25153.25</v>
      </c>
      <c r="H11" s="7"/>
      <c r="I11" s="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customHeight="1">
      <c r="A12" s="9" t="s">
        <v>10</v>
      </c>
      <c r="B12" s="10">
        <f t="shared" ref="B12:G12" si="4">B6-B11</f>
        <v>18224.640000000003</v>
      </c>
      <c r="C12" s="10">
        <f t="shared" si="4"/>
        <v>18902.670000000006</v>
      </c>
      <c r="D12" s="10">
        <f t="shared" si="4"/>
        <v>19019.040000000005</v>
      </c>
      <c r="E12" s="10">
        <f t="shared" si="4"/>
        <v>23207.040000000001</v>
      </c>
      <c r="F12" s="10">
        <f t="shared" si="4"/>
        <v>24060.270000000004</v>
      </c>
      <c r="G12" s="10">
        <f t="shared" si="4"/>
        <v>26005.780000000006</v>
      </c>
      <c r="H12" s="7"/>
      <c r="I12" s="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75" customHeight="1">
      <c r="A13" s="4" t="s">
        <v>11</v>
      </c>
      <c r="B13" s="5">
        <v>529.27</v>
      </c>
      <c r="C13" s="5">
        <v>701.92</v>
      </c>
      <c r="D13" s="6">
        <v>614.63</v>
      </c>
      <c r="E13" s="6">
        <v>537.16999999999996</v>
      </c>
      <c r="F13" s="6">
        <v>1063.81</v>
      </c>
      <c r="G13" s="12">
        <v>1041.1099999999999</v>
      </c>
      <c r="H13" s="7"/>
      <c r="I13" s="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75" customHeight="1">
      <c r="A14" s="9" t="s">
        <v>12</v>
      </c>
      <c r="B14" s="10">
        <f t="shared" ref="B14:G14" si="5">B12-B13</f>
        <v>17695.370000000003</v>
      </c>
      <c r="C14" s="10">
        <f t="shared" si="5"/>
        <v>18200.750000000007</v>
      </c>
      <c r="D14" s="10">
        <f t="shared" si="5"/>
        <v>18404.410000000003</v>
      </c>
      <c r="E14" s="10">
        <f t="shared" si="5"/>
        <v>22669.870000000003</v>
      </c>
      <c r="F14" s="10">
        <f t="shared" si="5"/>
        <v>22996.460000000003</v>
      </c>
      <c r="G14" s="10">
        <f t="shared" si="5"/>
        <v>24964.670000000006</v>
      </c>
      <c r="H14" s="7"/>
      <c r="I14" s="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75" customHeight="1">
      <c r="A15" s="4" t="s">
        <v>13</v>
      </c>
      <c r="B15" s="5"/>
      <c r="C15" s="5"/>
      <c r="D15" s="6"/>
      <c r="E15" s="6"/>
      <c r="F15" s="13">
        <v>473.65</v>
      </c>
      <c r="G15" s="12">
        <v>191.29</v>
      </c>
      <c r="H15" s="7"/>
      <c r="I15" s="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75" customHeight="1">
      <c r="A16" s="9" t="s">
        <v>14</v>
      </c>
      <c r="B16" s="10">
        <f t="shared" ref="B16:G16" si="6">B14-B15</f>
        <v>17695.370000000003</v>
      </c>
      <c r="C16" s="10">
        <f t="shared" si="6"/>
        <v>18200.750000000007</v>
      </c>
      <c r="D16" s="10">
        <f t="shared" si="6"/>
        <v>18404.410000000003</v>
      </c>
      <c r="E16" s="10">
        <f t="shared" si="6"/>
        <v>22669.870000000003</v>
      </c>
      <c r="F16" s="10">
        <f t="shared" si="6"/>
        <v>22522.81</v>
      </c>
      <c r="G16" s="10">
        <f t="shared" si="6"/>
        <v>24773.380000000005</v>
      </c>
      <c r="H16" s="7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75" customHeight="1">
      <c r="A17" s="4" t="s">
        <v>15</v>
      </c>
      <c r="B17" s="5">
        <v>11853.85</v>
      </c>
      <c r="C17" s="5">
        <v>10488.93</v>
      </c>
      <c r="D17" s="6">
        <v>6034</v>
      </c>
      <c r="E17" s="6">
        <v>8810.89</v>
      </c>
      <c r="F17" s="6">
        <v>7900.64</v>
      </c>
      <c r="G17" s="6">
        <v>7154.77</v>
      </c>
      <c r="H17" s="7"/>
      <c r="I17" s="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 customHeight="1">
      <c r="A18" s="9" t="s">
        <v>16</v>
      </c>
      <c r="B18" s="10">
        <f t="shared" ref="B18:G18" si="7">B16-B17</f>
        <v>5841.5200000000023</v>
      </c>
      <c r="C18" s="10">
        <f t="shared" si="7"/>
        <v>7711.820000000007</v>
      </c>
      <c r="D18" s="10">
        <f t="shared" si="7"/>
        <v>12370.410000000003</v>
      </c>
      <c r="E18" s="10">
        <f t="shared" si="7"/>
        <v>13858.980000000003</v>
      </c>
      <c r="F18" s="10">
        <f t="shared" si="7"/>
        <v>14622.170000000002</v>
      </c>
      <c r="G18" s="10">
        <f t="shared" si="7"/>
        <v>17618.610000000004</v>
      </c>
      <c r="H18" s="7"/>
      <c r="I18" s="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75" customHeight="1">
      <c r="A19" s="4" t="s">
        <v>17</v>
      </c>
      <c r="B19" s="5"/>
      <c r="C19" s="5"/>
      <c r="D19" s="6"/>
      <c r="E19" s="6"/>
      <c r="F19" s="6"/>
      <c r="G19" s="6"/>
      <c r="H19" s="8"/>
      <c r="I19" s="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 customHeight="1">
      <c r="A20" s="4" t="s">
        <v>18</v>
      </c>
      <c r="B20" s="6">
        <f t="shared" ref="B20:G20" si="8">B18-B19</f>
        <v>5841.5200000000023</v>
      </c>
      <c r="C20" s="6">
        <f t="shared" si="8"/>
        <v>7711.820000000007</v>
      </c>
      <c r="D20" s="6">
        <f t="shared" si="8"/>
        <v>12370.410000000003</v>
      </c>
      <c r="E20" s="6">
        <f t="shared" si="8"/>
        <v>13858.980000000003</v>
      </c>
      <c r="F20" s="6">
        <f t="shared" si="8"/>
        <v>14622.170000000002</v>
      </c>
      <c r="G20" s="6">
        <f t="shared" si="8"/>
        <v>17618.610000000004</v>
      </c>
      <c r="H20" s="7"/>
      <c r="I20" s="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.75" customHeight="1">
      <c r="A21" s="1"/>
      <c r="B21" s="1"/>
      <c r="C21" s="1"/>
      <c r="D21" s="8"/>
      <c r="E21" s="8"/>
      <c r="F21" s="8"/>
      <c r="G21" s="8"/>
      <c r="H21" s="8"/>
      <c r="I21" s="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.75" customHeight="1">
      <c r="A22" s="1"/>
      <c r="B22" s="1"/>
      <c r="C22" s="1"/>
      <c r="D22" s="8"/>
      <c r="E22" s="8"/>
      <c r="F22" s="8"/>
      <c r="G22" s="8"/>
      <c r="H22" s="8"/>
      <c r="I22" s="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75" customHeight="1">
      <c r="A23" s="1"/>
      <c r="B23" s="1"/>
      <c r="C23" s="1"/>
      <c r="D23" s="8"/>
      <c r="E23" s="8"/>
      <c r="F23" s="8"/>
      <c r="G23" s="8"/>
      <c r="H23" s="8"/>
      <c r="I23" s="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75" customHeight="1">
      <c r="A24" s="1"/>
      <c r="B24" s="1"/>
      <c r="C24" s="1"/>
      <c r="D24" s="8"/>
      <c r="E24" s="8"/>
      <c r="F24" s="8"/>
      <c r="G24" s="8"/>
      <c r="H24" s="8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75" customHeight="1">
      <c r="A25" s="1"/>
      <c r="B25" s="1"/>
      <c r="C25" s="1"/>
      <c r="D25" s="8"/>
      <c r="E25" s="8"/>
      <c r="F25" s="8"/>
      <c r="G25" s="8"/>
      <c r="H25" s="8"/>
      <c r="I25" s="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75" customHeight="1">
      <c r="A26" s="1"/>
      <c r="B26" s="1"/>
      <c r="C26" s="1"/>
      <c r="D26" s="8"/>
      <c r="E26" s="8"/>
      <c r="F26" s="8"/>
      <c r="G26" s="8"/>
      <c r="H26" s="8"/>
      <c r="I26" s="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75" customHeight="1">
      <c r="A27" s="1"/>
      <c r="B27" s="1"/>
      <c r="C27" s="1"/>
      <c r="D27" s="8"/>
      <c r="E27" s="8"/>
      <c r="F27" s="8"/>
      <c r="G27" s="8"/>
      <c r="H27" s="8"/>
      <c r="I27" s="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75" customHeight="1">
      <c r="A28" s="1"/>
      <c r="B28" s="1"/>
      <c r="C28" s="1"/>
      <c r="D28" s="8"/>
      <c r="E28" s="8"/>
      <c r="F28" s="8"/>
      <c r="G28" s="8"/>
      <c r="H28" s="8"/>
      <c r="I28" s="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75" customHeight="1">
      <c r="A29" s="1"/>
      <c r="B29" s="1"/>
      <c r="C29" s="1"/>
      <c r="D29" s="8"/>
      <c r="E29" s="8"/>
      <c r="F29" s="8"/>
      <c r="G29" s="8"/>
      <c r="H29" s="8"/>
      <c r="I29" s="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75" customHeight="1">
      <c r="A30" s="1"/>
      <c r="B30" s="1"/>
      <c r="C30" s="1"/>
      <c r="D30" s="8"/>
      <c r="E30" s="8"/>
      <c r="F30" s="8"/>
      <c r="G30" s="8"/>
      <c r="H30" s="8"/>
      <c r="I30" s="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75" customHeight="1">
      <c r="A31" s="1"/>
      <c r="B31" s="1"/>
      <c r="C31" s="1"/>
      <c r="D31" s="8"/>
      <c r="E31" s="8"/>
      <c r="F31" s="8"/>
      <c r="G31" s="8"/>
      <c r="H31" s="8"/>
      <c r="I31" s="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75" customHeight="1">
      <c r="A32" s="1"/>
      <c r="B32" s="1"/>
      <c r="C32" s="1"/>
      <c r="D32" s="8"/>
      <c r="E32" s="8"/>
      <c r="F32" s="8"/>
      <c r="G32" s="8"/>
      <c r="H32" s="8"/>
      <c r="I32" s="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 customHeight="1">
      <c r="A33" s="1"/>
      <c r="B33" s="1"/>
      <c r="C33" s="1"/>
      <c r="D33" s="8"/>
      <c r="E33" s="8"/>
      <c r="F33" s="8"/>
      <c r="G33" s="8"/>
      <c r="H33" s="8"/>
      <c r="I33" s="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 customHeight="1">
      <c r="A34" s="1"/>
      <c r="B34" s="1"/>
      <c r="C34" s="1"/>
      <c r="D34" s="8"/>
      <c r="E34" s="8"/>
      <c r="F34" s="8"/>
      <c r="G34" s="8"/>
      <c r="H34" s="8"/>
      <c r="I34" s="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customHeight="1">
      <c r="A35" s="1"/>
      <c r="B35" s="1"/>
      <c r="C35" s="1"/>
      <c r="D35" s="8"/>
      <c r="E35" s="8"/>
      <c r="F35" s="8"/>
      <c r="G35" s="8"/>
      <c r="H35" s="8"/>
      <c r="I35" s="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 customHeight="1">
      <c r="A36" s="1"/>
      <c r="B36" s="1"/>
      <c r="C36" s="1"/>
      <c r="D36" s="8"/>
      <c r="E36" s="8"/>
      <c r="F36" s="8"/>
      <c r="G36" s="8"/>
      <c r="H36" s="8"/>
      <c r="I36" s="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 customHeight="1">
      <c r="A37" s="1"/>
      <c r="B37" s="1"/>
      <c r="C37" s="1"/>
      <c r="D37" s="8"/>
      <c r="E37" s="8"/>
      <c r="F37" s="8"/>
      <c r="G37" s="8"/>
      <c r="H37" s="8"/>
      <c r="I37" s="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customHeight="1">
      <c r="A38" s="1"/>
      <c r="B38" s="1"/>
      <c r="C38" s="1"/>
      <c r="D38" s="8"/>
      <c r="E38" s="8"/>
      <c r="F38" s="8"/>
      <c r="G38" s="8"/>
      <c r="H38" s="8"/>
      <c r="I38" s="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customHeight="1">
      <c r="A39" s="1"/>
      <c r="B39" s="1"/>
      <c r="C39" s="1"/>
      <c r="D39" s="8"/>
      <c r="E39" s="8"/>
      <c r="F39" s="8"/>
      <c r="G39" s="8"/>
      <c r="H39" s="8"/>
      <c r="I39" s="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customHeight="1">
      <c r="A40" s="1"/>
      <c r="B40" s="1"/>
      <c r="C40" s="1"/>
      <c r="D40" s="8"/>
      <c r="E40" s="8"/>
      <c r="F40" s="8"/>
      <c r="G40" s="8"/>
      <c r="H40" s="8"/>
      <c r="I40" s="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customHeight="1">
      <c r="A41" s="1"/>
      <c r="B41" s="1"/>
      <c r="C41" s="1"/>
      <c r="D41" s="8"/>
      <c r="E41" s="8"/>
      <c r="F41" s="8"/>
      <c r="G41" s="8"/>
      <c r="H41" s="8"/>
      <c r="I41" s="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customHeight="1">
      <c r="A42" s="1"/>
      <c r="B42" s="1"/>
      <c r="C42" s="1"/>
      <c r="D42" s="8"/>
      <c r="E42" s="8"/>
      <c r="F42" s="8"/>
      <c r="G42" s="8"/>
      <c r="H42" s="8"/>
      <c r="I42" s="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customHeight="1">
      <c r="A43" s="1"/>
      <c r="B43" s="1"/>
      <c r="C43" s="1"/>
      <c r="D43" s="8"/>
      <c r="E43" s="8"/>
      <c r="F43" s="8"/>
      <c r="G43" s="8"/>
      <c r="H43" s="8"/>
      <c r="I43" s="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customHeight="1">
      <c r="A44" s="1"/>
      <c r="B44" s="1"/>
      <c r="C44" s="1"/>
      <c r="D44" s="8"/>
      <c r="E44" s="8"/>
      <c r="F44" s="8"/>
      <c r="G44" s="8"/>
      <c r="H44" s="8"/>
      <c r="I44" s="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customHeight="1">
      <c r="A45" s="1"/>
      <c r="B45" s="1"/>
      <c r="C45" s="1"/>
      <c r="D45" s="8"/>
      <c r="E45" s="8"/>
      <c r="F45" s="8"/>
      <c r="G45" s="8"/>
      <c r="H45" s="8"/>
      <c r="I45" s="8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customHeight="1">
      <c r="A46" s="1"/>
      <c r="B46" s="1"/>
      <c r="C46" s="1"/>
      <c r="D46" s="8"/>
      <c r="E46" s="8"/>
      <c r="F46" s="8"/>
      <c r="G46" s="8"/>
      <c r="H46" s="8"/>
      <c r="I46" s="8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customHeight="1">
      <c r="A47" s="1"/>
      <c r="B47" s="1"/>
      <c r="C47" s="1"/>
      <c r="D47" s="8"/>
      <c r="E47" s="8"/>
      <c r="F47" s="8"/>
      <c r="G47" s="8"/>
      <c r="H47" s="8"/>
      <c r="I47" s="8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customHeight="1">
      <c r="A48" s="1"/>
      <c r="B48" s="1"/>
      <c r="C48" s="1"/>
      <c r="D48" s="8"/>
      <c r="E48" s="8"/>
      <c r="F48" s="8"/>
      <c r="G48" s="8"/>
      <c r="H48" s="8"/>
      <c r="I48" s="8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customHeight="1">
      <c r="A49" s="1"/>
      <c r="B49" s="1"/>
      <c r="C49" s="1"/>
      <c r="D49" s="8"/>
      <c r="E49" s="8"/>
      <c r="F49" s="8"/>
      <c r="G49" s="8"/>
      <c r="H49" s="8"/>
      <c r="I49" s="8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customHeight="1">
      <c r="A50" s="1"/>
      <c r="B50" s="1"/>
      <c r="C50" s="1"/>
      <c r="D50" s="8"/>
      <c r="E50" s="8"/>
      <c r="F50" s="8"/>
      <c r="G50" s="8"/>
      <c r="H50" s="8"/>
      <c r="I50" s="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customHeight="1">
      <c r="A51" s="1"/>
      <c r="B51" s="1"/>
      <c r="C51" s="1"/>
      <c r="D51" s="8"/>
      <c r="E51" s="8"/>
      <c r="F51" s="8"/>
      <c r="G51" s="8"/>
      <c r="H51" s="8"/>
      <c r="I51" s="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customHeight="1">
      <c r="A52" s="1"/>
      <c r="B52" s="1"/>
      <c r="C52" s="1"/>
      <c r="D52" s="8"/>
      <c r="E52" s="8"/>
      <c r="F52" s="8"/>
      <c r="G52" s="8"/>
      <c r="H52" s="8"/>
      <c r="I52" s="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customHeight="1">
      <c r="A53" s="1"/>
      <c r="B53" s="1"/>
      <c r="C53" s="1"/>
      <c r="D53" s="8"/>
      <c r="E53" s="8"/>
      <c r="F53" s="8"/>
      <c r="G53" s="8"/>
      <c r="H53" s="8"/>
      <c r="I53" s="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customHeight="1">
      <c r="A54" s="1"/>
      <c r="B54" s="1"/>
      <c r="C54" s="1"/>
      <c r="D54" s="8"/>
      <c r="E54" s="8"/>
      <c r="F54" s="8"/>
      <c r="G54" s="8"/>
      <c r="H54" s="8"/>
      <c r="I54" s="8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customHeight="1">
      <c r="A55" s="1"/>
      <c r="B55" s="1"/>
      <c r="C55" s="1"/>
      <c r="D55" s="8"/>
      <c r="E55" s="8"/>
      <c r="F55" s="8"/>
      <c r="G55" s="8"/>
      <c r="H55" s="8"/>
      <c r="I55" s="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customHeight="1">
      <c r="A56" s="1"/>
      <c r="B56" s="1"/>
      <c r="C56" s="1"/>
      <c r="D56" s="8"/>
      <c r="E56" s="8"/>
      <c r="F56" s="8"/>
      <c r="G56" s="8"/>
      <c r="H56" s="8"/>
      <c r="I56" s="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customHeight="1">
      <c r="A57" s="1"/>
      <c r="B57" s="1"/>
      <c r="C57" s="1"/>
      <c r="D57" s="8"/>
      <c r="E57" s="8"/>
      <c r="F57" s="8"/>
      <c r="G57" s="8"/>
      <c r="H57" s="8"/>
      <c r="I57" s="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customHeight="1">
      <c r="A58" s="1"/>
      <c r="B58" s="1"/>
      <c r="C58" s="1"/>
      <c r="D58" s="8"/>
      <c r="E58" s="8"/>
      <c r="F58" s="8"/>
      <c r="G58" s="8"/>
      <c r="H58" s="8"/>
      <c r="I58" s="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customHeight="1">
      <c r="A59" s="1"/>
      <c r="B59" s="1"/>
      <c r="C59" s="1"/>
      <c r="D59" s="8"/>
      <c r="E59" s="8"/>
      <c r="F59" s="8"/>
      <c r="G59" s="8"/>
      <c r="H59" s="8"/>
      <c r="I59" s="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customHeight="1">
      <c r="A60" s="1"/>
      <c r="B60" s="1"/>
      <c r="C60" s="1"/>
      <c r="D60" s="8"/>
      <c r="E60" s="8"/>
      <c r="F60" s="8"/>
      <c r="G60" s="8"/>
      <c r="H60" s="8"/>
      <c r="I60" s="8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customHeight="1">
      <c r="A61" s="1"/>
      <c r="B61" s="1"/>
      <c r="C61" s="1"/>
      <c r="D61" s="8"/>
      <c r="E61" s="8"/>
      <c r="F61" s="8"/>
      <c r="G61" s="8"/>
      <c r="H61" s="8"/>
      <c r="I61" s="8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customHeight="1">
      <c r="A62" s="1"/>
      <c r="B62" s="1"/>
      <c r="C62" s="1"/>
      <c r="D62" s="8"/>
      <c r="E62" s="8"/>
      <c r="F62" s="8"/>
      <c r="G62" s="8"/>
      <c r="H62" s="8"/>
      <c r="I62" s="8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customHeight="1">
      <c r="A63" s="1"/>
      <c r="B63" s="1"/>
      <c r="C63" s="1"/>
      <c r="D63" s="8"/>
      <c r="E63" s="8"/>
      <c r="F63" s="8"/>
      <c r="G63" s="8"/>
      <c r="H63" s="8"/>
      <c r="I63" s="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customHeight="1">
      <c r="A64" s="1"/>
      <c r="B64" s="1"/>
      <c r="C64" s="1"/>
      <c r="D64" s="8"/>
      <c r="E64" s="8"/>
      <c r="F64" s="8"/>
      <c r="G64" s="8"/>
      <c r="H64" s="8"/>
      <c r="I64" s="8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customHeight="1">
      <c r="A65" s="1"/>
      <c r="B65" s="1"/>
      <c r="C65" s="1"/>
      <c r="D65" s="8"/>
      <c r="E65" s="8"/>
      <c r="F65" s="8"/>
      <c r="G65" s="8"/>
      <c r="H65" s="8"/>
      <c r="I65" s="8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customHeight="1">
      <c r="A66" s="1"/>
      <c r="B66" s="1"/>
      <c r="C66" s="1"/>
      <c r="D66" s="8"/>
      <c r="E66" s="8"/>
      <c r="F66" s="8"/>
      <c r="G66" s="8"/>
      <c r="H66" s="8"/>
      <c r="I66" s="8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customHeight="1">
      <c r="A67" s="1"/>
      <c r="B67" s="1"/>
      <c r="C67" s="1"/>
      <c r="D67" s="8"/>
      <c r="E67" s="8"/>
      <c r="F67" s="8"/>
      <c r="G67" s="8"/>
      <c r="H67" s="8"/>
      <c r="I67" s="8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customHeight="1">
      <c r="A68" s="1"/>
      <c r="B68" s="1"/>
      <c r="C68" s="1"/>
      <c r="D68" s="8"/>
      <c r="E68" s="8"/>
      <c r="F68" s="8"/>
      <c r="G68" s="8"/>
      <c r="H68" s="8"/>
      <c r="I68" s="8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customHeight="1">
      <c r="A69" s="1"/>
      <c r="B69" s="1"/>
      <c r="C69" s="1"/>
      <c r="D69" s="8"/>
      <c r="E69" s="8"/>
      <c r="F69" s="8"/>
      <c r="G69" s="8"/>
      <c r="H69" s="8"/>
      <c r="I69" s="8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customHeight="1">
      <c r="A70" s="1"/>
      <c r="B70" s="1"/>
      <c r="C70" s="1"/>
      <c r="D70" s="8"/>
      <c r="E70" s="8"/>
      <c r="F70" s="8"/>
      <c r="G70" s="8"/>
      <c r="H70" s="8"/>
      <c r="I70" s="8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customHeight="1">
      <c r="A71" s="1"/>
      <c r="B71" s="1"/>
      <c r="C71" s="1"/>
      <c r="D71" s="8"/>
      <c r="E71" s="8"/>
      <c r="F71" s="8"/>
      <c r="G71" s="8"/>
      <c r="H71" s="8"/>
      <c r="I71" s="8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customHeight="1">
      <c r="A72" s="1"/>
      <c r="B72" s="1"/>
      <c r="C72" s="1"/>
      <c r="D72" s="8"/>
      <c r="E72" s="8"/>
      <c r="F72" s="8"/>
      <c r="G72" s="8"/>
      <c r="H72" s="8"/>
      <c r="I72" s="8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customHeight="1">
      <c r="A73" s="1"/>
      <c r="B73" s="1"/>
      <c r="C73" s="1"/>
      <c r="D73" s="8"/>
      <c r="E73" s="8"/>
      <c r="F73" s="8"/>
      <c r="G73" s="8"/>
      <c r="H73" s="8"/>
      <c r="I73" s="8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customHeight="1">
      <c r="A74" s="1"/>
      <c r="B74" s="1"/>
      <c r="C74" s="1"/>
      <c r="D74" s="8"/>
      <c r="E74" s="8"/>
      <c r="F74" s="8"/>
      <c r="G74" s="8"/>
      <c r="H74" s="8"/>
      <c r="I74" s="8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customHeight="1">
      <c r="A75" s="1"/>
      <c r="B75" s="1"/>
      <c r="C75" s="1"/>
      <c r="D75" s="8"/>
      <c r="E75" s="8"/>
      <c r="F75" s="8"/>
      <c r="G75" s="8"/>
      <c r="H75" s="8"/>
      <c r="I75" s="8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customHeight="1">
      <c r="A76" s="1"/>
      <c r="B76" s="1"/>
      <c r="C76" s="1"/>
      <c r="D76" s="8"/>
      <c r="E76" s="8"/>
      <c r="F76" s="8"/>
      <c r="G76" s="8"/>
      <c r="H76" s="8"/>
      <c r="I76" s="8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customHeight="1">
      <c r="A77" s="1"/>
      <c r="B77" s="1"/>
      <c r="C77" s="1"/>
      <c r="D77" s="8"/>
      <c r="E77" s="8"/>
      <c r="F77" s="8"/>
      <c r="G77" s="8"/>
      <c r="H77" s="8"/>
      <c r="I77" s="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customHeight="1">
      <c r="A78" s="1"/>
      <c r="B78" s="1"/>
      <c r="C78" s="1"/>
      <c r="D78" s="8"/>
      <c r="E78" s="8"/>
      <c r="F78" s="8"/>
      <c r="G78" s="8"/>
      <c r="H78" s="8"/>
      <c r="I78" s="8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customHeight="1">
      <c r="A79" s="1"/>
      <c r="B79" s="1"/>
      <c r="C79" s="1"/>
      <c r="D79" s="8"/>
      <c r="E79" s="8"/>
      <c r="F79" s="8"/>
      <c r="G79" s="8"/>
      <c r="H79" s="8"/>
      <c r="I79" s="8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customHeight="1">
      <c r="A80" s="1"/>
      <c r="B80" s="1"/>
      <c r="C80" s="1"/>
      <c r="D80" s="8"/>
      <c r="E80" s="8"/>
      <c r="F80" s="8"/>
      <c r="G80" s="8"/>
      <c r="H80" s="8"/>
      <c r="I80" s="8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customHeight="1">
      <c r="A81" s="1"/>
      <c r="B81" s="1"/>
      <c r="C81" s="1"/>
      <c r="D81" s="8"/>
      <c r="E81" s="8"/>
      <c r="F81" s="8"/>
      <c r="G81" s="8"/>
      <c r="H81" s="8"/>
      <c r="I81" s="8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customHeight="1">
      <c r="A82" s="1"/>
      <c r="B82" s="1"/>
      <c r="C82" s="1"/>
      <c r="D82" s="8"/>
      <c r="E82" s="8"/>
      <c r="F82" s="8"/>
      <c r="G82" s="8"/>
      <c r="H82" s="8"/>
      <c r="I82" s="8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customHeight="1">
      <c r="A83" s="1"/>
      <c r="B83" s="1"/>
      <c r="C83" s="1"/>
      <c r="D83" s="8"/>
      <c r="E83" s="8"/>
      <c r="F83" s="8"/>
      <c r="G83" s="8"/>
      <c r="H83" s="8"/>
      <c r="I83" s="8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customHeight="1">
      <c r="A84" s="1"/>
      <c r="B84" s="1"/>
      <c r="C84" s="1"/>
      <c r="D84" s="8"/>
      <c r="E84" s="8"/>
      <c r="F84" s="8"/>
      <c r="G84" s="8"/>
      <c r="H84" s="8"/>
      <c r="I84" s="8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customHeight="1">
      <c r="A85" s="1"/>
      <c r="B85" s="1"/>
      <c r="C85" s="1"/>
      <c r="D85" s="8"/>
      <c r="E85" s="8"/>
      <c r="F85" s="8"/>
      <c r="G85" s="8"/>
      <c r="H85" s="8"/>
      <c r="I85" s="8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customHeight="1">
      <c r="A86" s="1"/>
      <c r="B86" s="1"/>
      <c r="C86" s="1"/>
      <c r="D86" s="8"/>
      <c r="E86" s="8"/>
      <c r="F86" s="8"/>
      <c r="G86" s="8"/>
      <c r="H86" s="8"/>
      <c r="I86" s="8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customHeight="1">
      <c r="A87" s="1"/>
      <c r="B87" s="1"/>
      <c r="C87" s="1"/>
      <c r="D87" s="8"/>
      <c r="E87" s="8"/>
      <c r="F87" s="8"/>
      <c r="G87" s="8"/>
      <c r="H87" s="8"/>
      <c r="I87" s="8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customHeight="1">
      <c r="A88" s="1"/>
      <c r="B88" s="1"/>
      <c r="C88" s="1"/>
      <c r="D88" s="8"/>
      <c r="E88" s="8"/>
      <c r="F88" s="8"/>
      <c r="G88" s="8"/>
      <c r="H88" s="8"/>
      <c r="I88" s="8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customHeight="1">
      <c r="A89" s="1"/>
      <c r="B89" s="1"/>
      <c r="C89" s="1"/>
      <c r="D89" s="8"/>
      <c r="E89" s="8"/>
      <c r="F89" s="8"/>
      <c r="G89" s="8"/>
      <c r="H89" s="8"/>
      <c r="I89" s="8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customHeight="1">
      <c r="A90" s="1"/>
      <c r="B90" s="1"/>
      <c r="C90" s="1"/>
      <c r="D90" s="8"/>
      <c r="E90" s="8"/>
      <c r="F90" s="8"/>
      <c r="G90" s="8"/>
      <c r="H90" s="8"/>
      <c r="I90" s="8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customHeight="1">
      <c r="A91" s="1"/>
      <c r="B91" s="1"/>
      <c r="C91" s="1"/>
      <c r="D91" s="8"/>
      <c r="E91" s="8"/>
      <c r="F91" s="8"/>
      <c r="G91" s="8"/>
      <c r="H91" s="8"/>
      <c r="I91" s="8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customHeight="1">
      <c r="A92" s="1"/>
      <c r="B92" s="1"/>
      <c r="C92" s="1"/>
      <c r="D92" s="8"/>
      <c r="E92" s="8"/>
      <c r="F92" s="8"/>
      <c r="G92" s="8"/>
      <c r="H92" s="8"/>
      <c r="I92" s="8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customHeight="1">
      <c r="A93" s="1"/>
      <c r="B93" s="1"/>
      <c r="C93" s="1"/>
      <c r="D93" s="8"/>
      <c r="E93" s="8"/>
      <c r="F93" s="8"/>
      <c r="G93" s="8"/>
      <c r="H93" s="8"/>
      <c r="I93" s="8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customHeight="1">
      <c r="A94" s="1"/>
      <c r="B94" s="1"/>
      <c r="C94" s="1"/>
      <c r="D94" s="8"/>
      <c r="E94" s="8"/>
      <c r="F94" s="8"/>
      <c r="G94" s="8"/>
      <c r="H94" s="8"/>
      <c r="I94" s="8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customHeight="1">
      <c r="A95" s="1"/>
      <c r="B95" s="1"/>
      <c r="C95" s="1"/>
      <c r="D95" s="8"/>
      <c r="E95" s="8"/>
      <c r="F95" s="8"/>
      <c r="G95" s="8"/>
      <c r="H95" s="8"/>
      <c r="I95" s="8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customHeight="1">
      <c r="A96" s="1"/>
      <c r="B96" s="1"/>
      <c r="C96" s="1"/>
      <c r="D96" s="8"/>
      <c r="E96" s="8"/>
      <c r="F96" s="8"/>
      <c r="G96" s="8"/>
      <c r="H96" s="8"/>
      <c r="I96" s="8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customHeight="1">
      <c r="A97" s="1"/>
      <c r="B97" s="1"/>
      <c r="C97" s="1"/>
      <c r="D97" s="8"/>
      <c r="E97" s="8"/>
      <c r="F97" s="8"/>
      <c r="G97" s="8"/>
      <c r="H97" s="8"/>
      <c r="I97" s="8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customHeight="1">
      <c r="A98" s="1"/>
      <c r="B98" s="1"/>
      <c r="C98" s="1"/>
      <c r="D98" s="8"/>
      <c r="E98" s="8"/>
      <c r="F98" s="8"/>
      <c r="G98" s="8"/>
      <c r="H98" s="8"/>
      <c r="I98" s="8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customHeight="1">
      <c r="A99" s="1"/>
      <c r="B99" s="1"/>
      <c r="C99" s="1"/>
      <c r="D99" s="8"/>
      <c r="E99" s="8"/>
      <c r="F99" s="8"/>
      <c r="G99" s="8"/>
      <c r="H99" s="8"/>
      <c r="I99" s="8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customHeight="1">
      <c r="A100" s="1"/>
      <c r="B100" s="1"/>
      <c r="C100" s="1"/>
      <c r="D100" s="8"/>
      <c r="E100" s="8"/>
      <c r="F100" s="8"/>
      <c r="G100" s="8"/>
      <c r="H100" s="8"/>
      <c r="I100" s="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customHeight="1">
      <c r="A101" s="1"/>
      <c r="B101" s="1"/>
      <c r="C101" s="1"/>
      <c r="D101" s="8"/>
      <c r="E101" s="8"/>
      <c r="F101" s="8"/>
      <c r="G101" s="8"/>
      <c r="H101" s="8"/>
      <c r="I101" s="8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customHeight="1">
      <c r="A102" s="1"/>
      <c r="B102" s="1"/>
      <c r="C102" s="1"/>
      <c r="D102" s="8"/>
      <c r="E102" s="8"/>
      <c r="F102" s="8"/>
      <c r="G102" s="8"/>
      <c r="H102" s="8"/>
      <c r="I102" s="8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>
      <c r="A103" s="1"/>
      <c r="B103" s="1"/>
      <c r="C103" s="1"/>
      <c r="D103" s="8"/>
      <c r="E103" s="8"/>
      <c r="F103" s="8"/>
      <c r="G103" s="8"/>
      <c r="H103" s="8"/>
      <c r="I103" s="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customHeight="1">
      <c r="A104" s="1"/>
      <c r="B104" s="1"/>
      <c r="C104" s="1"/>
      <c r="D104" s="8"/>
      <c r="E104" s="8"/>
      <c r="F104" s="8"/>
      <c r="G104" s="8"/>
      <c r="H104" s="8"/>
      <c r="I104" s="8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customHeight="1">
      <c r="A105" s="1"/>
      <c r="B105" s="1"/>
      <c r="C105" s="1"/>
      <c r="D105" s="8"/>
      <c r="E105" s="8"/>
      <c r="F105" s="8"/>
      <c r="G105" s="8"/>
      <c r="H105" s="8"/>
      <c r="I105" s="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customHeight="1">
      <c r="A106" s="1"/>
      <c r="B106" s="1"/>
      <c r="C106" s="1"/>
      <c r="D106" s="8"/>
      <c r="E106" s="8"/>
      <c r="F106" s="8"/>
      <c r="G106" s="8"/>
      <c r="H106" s="8"/>
      <c r="I106" s="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customHeight="1">
      <c r="A107" s="1"/>
      <c r="B107" s="1"/>
      <c r="C107" s="1"/>
      <c r="D107" s="8"/>
      <c r="E107" s="8"/>
      <c r="F107" s="8"/>
      <c r="G107" s="8"/>
      <c r="H107" s="8"/>
      <c r="I107" s="8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customHeight="1">
      <c r="A108" s="1"/>
      <c r="B108" s="1"/>
      <c r="C108" s="1"/>
      <c r="D108" s="8"/>
      <c r="E108" s="8"/>
      <c r="F108" s="8"/>
      <c r="G108" s="8"/>
      <c r="H108" s="8"/>
      <c r="I108" s="8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customHeight="1">
      <c r="A109" s="1"/>
      <c r="B109" s="1"/>
      <c r="C109" s="1"/>
      <c r="D109" s="8"/>
      <c r="E109" s="8"/>
      <c r="F109" s="8"/>
      <c r="G109" s="8"/>
      <c r="H109" s="8"/>
      <c r="I109" s="8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customHeight="1">
      <c r="A110" s="1"/>
      <c r="B110" s="1"/>
      <c r="C110" s="1"/>
      <c r="D110" s="8"/>
      <c r="E110" s="8"/>
      <c r="F110" s="8"/>
      <c r="G110" s="8"/>
      <c r="H110" s="8"/>
      <c r="I110" s="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customHeight="1">
      <c r="A111" s="1"/>
      <c r="B111" s="1"/>
      <c r="C111" s="1"/>
      <c r="D111" s="8"/>
      <c r="E111" s="8"/>
      <c r="F111" s="8"/>
      <c r="G111" s="8"/>
      <c r="H111" s="8"/>
      <c r="I111" s="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customHeight="1">
      <c r="A112" s="1"/>
      <c r="B112" s="1"/>
      <c r="C112" s="1"/>
      <c r="D112" s="8"/>
      <c r="E112" s="8"/>
      <c r="F112" s="8"/>
      <c r="G112" s="8"/>
      <c r="H112" s="8"/>
      <c r="I112" s="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customHeight="1">
      <c r="A113" s="1"/>
      <c r="B113" s="1"/>
      <c r="C113" s="1"/>
      <c r="D113" s="8"/>
      <c r="E113" s="8"/>
      <c r="F113" s="8"/>
      <c r="G113" s="8"/>
      <c r="H113" s="8"/>
      <c r="I113" s="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customHeight="1">
      <c r="A114" s="1"/>
      <c r="B114" s="1"/>
      <c r="C114" s="1"/>
      <c r="D114" s="8"/>
      <c r="E114" s="8"/>
      <c r="F114" s="8"/>
      <c r="G114" s="8"/>
      <c r="H114" s="8"/>
      <c r="I114" s="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customHeight="1">
      <c r="A115" s="1"/>
      <c r="B115" s="1"/>
      <c r="C115" s="1"/>
      <c r="D115" s="8"/>
      <c r="E115" s="8"/>
      <c r="F115" s="8"/>
      <c r="G115" s="8"/>
      <c r="H115" s="8"/>
      <c r="I115" s="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customHeight="1">
      <c r="A116" s="1"/>
      <c r="B116" s="1"/>
      <c r="C116" s="1"/>
      <c r="D116" s="8"/>
      <c r="E116" s="8"/>
      <c r="F116" s="8"/>
      <c r="G116" s="8"/>
      <c r="H116" s="8"/>
      <c r="I116" s="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customHeight="1">
      <c r="A117" s="1"/>
      <c r="B117" s="1"/>
      <c r="C117" s="1"/>
      <c r="D117" s="8"/>
      <c r="E117" s="8"/>
      <c r="F117" s="8"/>
      <c r="G117" s="8"/>
      <c r="H117" s="8"/>
      <c r="I117" s="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customHeight="1">
      <c r="A118" s="1"/>
      <c r="B118" s="1"/>
      <c r="C118" s="1"/>
      <c r="D118" s="8"/>
      <c r="E118" s="8"/>
      <c r="F118" s="8"/>
      <c r="G118" s="8"/>
      <c r="H118" s="8"/>
      <c r="I118" s="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customHeight="1">
      <c r="A119" s="1"/>
      <c r="B119" s="1"/>
      <c r="C119" s="1"/>
      <c r="D119" s="8"/>
      <c r="E119" s="8"/>
      <c r="F119" s="8"/>
      <c r="G119" s="8"/>
      <c r="H119" s="8"/>
      <c r="I119" s="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customHeight="1">
      <c r="A120" s="1"/>
      <c r="B120" s="1"/>
      <c r="C120" s="1"/>
      <c r="D120" s="8"/>
      <c r="E120" s="8"/>
      <c r="F120" s="8"/>
      <c r="G120" s="8"/>
      <c r="H120" s="8"/>
      <c r="I120" s="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customHeight="1">
      <c r="A121" s="1"/>
      <c r="B121" s="1"/>
      <c r="C121" s="1"/>
      <c r="D121" s="8"/>
      <c r="E121" s="8"/>
      <c r="F121" s="8"/>
      <c r="G121" s="8"/>
      <c r="H121" s="8"/>
      <c r="I121" s="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>
      <c r="A122" s="1"/>
      <c r="B122" s="1"/>
      <c r="C122" s="1"/>
      <c r="D122" s="8"/>
      <c r="E122" s="8"/>
      <c r="F122" s="8"/>
      <c r="G122" s="8"/>
      <c r="H122" s="8"/>
      <c r="I122" s="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>
      <c r="A123" s="1"/>
      <c r="B123" s="1"/>
      <c r="C123" s="1"/>
      <c r="D123" s="8"/>
      <c r="E123" s="8"/>
      <c r="F123" s="8"/>
      <c r="G123" s="8"/>
      <c r="H123" s="8"/>
      <c r="I123" s="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>
      <c r="A124" s="1"/>
      <c r="B124" s="1"/>
      <c r="C124" s="1"/>
      <c r="D124" s="8"/>
      <c r="E124" s="8"/>
      <c r="F124" s="8"/>
      <c r="G124" s="8"/>
      <c r="H124" s="8"/>
      <c r="I124" s="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>
      <c r="A125" s="1"/>
      <c r="B125" s="1"/>
      <c r="C125" s="1"/>
      <c r="D125" s="8"/>
      <c r="E125" s="8"/>
      <c r="F125" s="8"/>
      <c r="G125" s="8"/>
      <c r="H125" s="8"/>
      <c r="I125" s="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>
      <c r="A126" s="1"/>
      <c r="B126" s="1"/>
      <c r="C126" s="1"/>
      <c r="D126" s="8"/>
      <c r="E126" s="8"/>
      <c r="F126" s="8"/>
      <c r="G126" s="8"/>
      <c r="H126" s="8"/>
      <c r="I126" s="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>
      <c r="A127" s="1"/>
      <c r="B127" s="1"/>
      <c r="C127" s="1"/>
      <c r="D127" s="8"/>
      <c r="E127" s="8"/>
      <c r="F127" s="8"/>
      <c r="G127" s="8"/>
      <c r="H127" s="8"/>
      <c r="I127" s="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>
      <c r="A128" s="1"/>
      <c r="B128" s="1"/>
      <c r="C128" s="1"/>
      <c r="D128" s="8"/>
      <c r="E128" s="8"/>
      <c r="F128" s="8"/>
      <c r="G128" s="8"/>
      <c r="H128" s="8"/>
      <c r="I128" s="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>
      <c r="A129" s="1"/>
      <c r="B129" s="1"/>
      <c r="C129" s="1"/>
      <c r="D129" s="8"/>
      <c r="E129" s="8"/>
      <c r="F129" s="8"/>
      <c r="G129" s="8"/>
      <c r="H129" s="8"/>
      <c r="I129" s="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>
      <c r="A130" s="1"/>
      <c r="B130" s="1"/>
      <c r="C130" s="1"/>
      <c r="D130" s="8"/>
      <c r="E130" s="8"/>
      <c r="F130" s="8"/>
      <c r="G130" s="8"/>
      <c r="H130" s="8"/>
      <c r="I130" s="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>
      <c r="A131" s="1"/>
      <c r="B131" s="1"/>
      <c r="C131" s="1"/>
      <c r="D131" s="8"/>
      <c r="E131" s="8"/>
      <c r="F131" s="8"/>
      <c r="G131" s="8"/>
      <c r="H131" s="8"/>
      <c r="I131" s="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>
      <c r="A132" s="1"/>
      <c r="B132" s="1"/>
      <c r="C132" s="1"/>
      <c r="D132" s="8"/>
      <c r="E132" s="8"/>
      <c r="F132" s="8"/>
      <c r="G132" s="8"/>
      <c r="H132" s="8"/>
      <c r="I132" s="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>
      <c r="A133" s="1"/>
      <c r="B133" s="1"/>
      <c r="C133" s="1"/>
      <c r="D133" s="8"/>
      <c r="E133" s="8"/>
      <c r="F133" s="8"/>
      <c r="G133" s="8"/>
      <c r="H133" s="8"/>
      <c r="I133" s="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>
      <c r="A134" s="1"/>
      <c r="B134" s="1"/>
      <c r="C134" s="1"/>
      <c r="D134" s="8"/>
      <c r="E134" s="8"/>
      <c r="F134" s="8"/>
      <c r="G134" s="8"/>
      <c r="H134" s="8"/>
      <c r="I134" s="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>
      <c r="A135" s="1"/>
      <c r="B135" s="1"/>
      <c r="C135" s="1"/>
      <c r="D135" s="8"/>
      <c r="E135" s="8"/>
      <c r="F135" s="8"/>
      <c r="G135" s="8"/>
      <c r="H135" s="8"/>
      <c r="I135" s="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>
      <c r="A136" s="1"/>
      <c r="B136" s="1"/>
      <c r="C136" s="1"/>
      <c r="D136" s="8"/>
      <c r="E136" s="8"/>
      <c r="F136" s="8"/>
      <c r="G136" s="8"/>
      <c r="H136" s="8"/>
      <c r="I136" s="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>
      <c r="A137" s="1"/>
      <c r="B137" s="1"/>
      <c r="C137" s="1"/>
      <c r="D137" s="8"/>
      <c r="E137" s="8"/>
      <c r="F137" s="8"/>
      <c r="G137" s="8"/>
      <c r="H137" s="8"/>
      <c r="I137" s="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>
      <c r="A138" s="1"/>
      <c r="B138" s="1"/>
      <c r="C138" s="1"/>
      <c r="D138" s="8"/>
      <c r="E138" s="8"/>
      <c r="F138" s="8"/>
      <c r="G138" s="8"/>
      <c r="H138" s="8"/>
      <c r="I138" s="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>
      <c r="A139" s="1"/>
      <c r="B139" s="1"/>
      <c r="C139" s="1"/>
      <c r="D139" s="8"/>
      <c r="E139" s="8"/>
      <c r="F139" s="8"/>
      <c r="G139" s="8"/>
      <c r="H139" s="8"/>
      <c r="I139" s="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>
      <c r="A140" s="1"/>
      <c r="B140" s="1"/>
      <c r="C140" s="1"/>
      <c r="D140" s="8"/>
      <c r="E140" s="8"/>
      <c r="F140" s="8"/>
      <c r="G140" s="8"/>
      <c r="H140" s="8"/>
      <c r="I140" s="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>
      <c r="A141" s="1"/>
      <c r="B141" s="1"/>
      <c r="C141" s="1"/>
      <c r="D141" s="8"/>
      <c r="E141" s="8"/>
      <c r="F141" s="8"/>
      <c r="G141" s="8"/>
      <c r="H141" s="8"/>
      <c r="I141" s="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>
      <c r="A142" s="1"/>
      <c r="B142" s="1"/>
      <c r="C142" s="1"/>
      <c r="D142" s="8"/>
      <c r="E142" s="8"/>
      <c r="F142" s="8"/>
      <c r="G142" s="8"/>
      <c r="H142" s="8"/>
      <c r="I142" s="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>
      <c r="A143" s="1"/>
      <c r="B143" s="1"/>
      <c r="C143" s="1"/>
      <c r="D143" s="8"/>
      <c r="E143" s="8"/>
      <c r="F143" s="8"/>
      <c r="G143" s="8"/>
      <c r="H143" s="8"/>
      <c r="I143" s="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>
      <c r="A144" s="1"/>
      <c r="B144" s="1"/>
      <c r="C144" s="1"/>
      <c r="D144" s="8"/>
      <c r="E144" s="8"/>
      <c r="F144" s="8"/>
      <c r="G144" s="8"/>
      <c r="H144" s="8"/>
      <c r="I144" s="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>
      <c r="A145" s="1"/>
      <c r="B145" s="1"/>
      <c r="C145" s="1"/>
      <c r="D145" s="8"/>
      <c r="E145" s="8"/>
      <c r="F145" s="8"/>
      <c r="G145" s="8"/>
      <c r="H145" s="8"/>
      <c r="I145" s="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>
      <c r="A146" s="1"/>
      <c r="B146" s="1"/>
      <c r="C146" s="1"/>
      <c r="D146" s="8"/>
      <c r="E146" s="8"/>
      <c r="F146" s="8"/>
      <c r="G146" s="8"/>
      <c r="H146" s="8"/>
      <c r="I146" s="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>
      <c r="A147" s="1"/>
      <c r="B147" s="1"/>
      <c r="C147" s="1"/>
      <c r="D147" s="8"/>
      <c r="E147" s="8"/>
      <c r="F147" s="8"/>
      <c r="G147" s="8"/>
      <c r="H147" s="8"/>
      <c r="I147" s="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>
      <c r="A148" s="1"/>
      <c r="B148" s="1"/>
      <c r="C148" s="1"/>
      <c r="D148" s="8"/>
      <c r="E148" s="8"/>
      <c r="F148" s="8"/>
      <c r="G148" s="8"/>
      <c r="H148" s="8"/>
      <c r="I148" s="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>
      <c r="A149" s="1"/>
      <c r="B149" s="1"/>
      <c r="C149" s="1"/>
      <c r="D149" s="8"/>
      <c r="E149" s="8"/>
      <c r="F149" s="8"/>
      <c r="G149" s="8"/>
      <c r="H149" s="8"/>
      <c r="I149" s="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>
      <c r="A150" s="1"/>
      <c r="B150" s="1"/>
      <c r="C150" s="1"/>
      <c r="D150" s="8"/>
      <c r="E150" s="8"/>
      <c r="F150" s="8"/>
      <c r="G150" s="8"/>
      <c r="H150" s="8"/>
      <c r="I150" s="8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>
      <c r="A151" s="1"/>
      <c r="B151" s="1"/>
      <c r="C151" s="1"/>
      <c r="D151" s="8"/>
      <c r="E151" s="8"/>
      <c r="F151" s="8"/>
      <c r="G151" s="8"/>
      <c r="H151" s="8"/>
      <c r="I151" s="8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>
      <c r="A152" s="1"/>
      <c r="B152" s="1"/>
      <c r="C152" s="1"/>
      <c r="D152" s="8"/>
      <c r="E152" s="8"/>
      <c r="F152" s="8"/>
      <c r="G152" s="8"/>
      <c r="H152" s="8"/>
      <c r="I152" s="8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>
      <c r="A153" s="1"/>
      <c r="B153" s="1"/>
      <c r="C153" s="1"/>
      <c r="D153" s="8"/>
      <c r="E153" s="8"/>
      <c r="F153" s="8"/>
      <c r="G153" s="8"/>
      <c r="H153" s="8"/>
      <c r="I153" s="8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>
      <c r="A154" s="1"/>
      <c r="B154" s="1"/>
      <c r="C154" s="1"/>
      <c r="D154" s="8"/>
      <c r="E154" s="8"/>
      <c r="F154" s="8"/>
      <c r="G154" s="8"/>
      <c r="H154" s="8"/>
      <c r="I154" s="8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>
      <c r="A155" s="1"/>
      <c r="B155" s="1"/>
      <c r="C155" s="1"/>
      <c r="D155" s="8"/>
      <c r="E155" s="8"/>
      <c r="F155" s="8"/>
      <c r="G155" s="8"/>
      <c r="H155" s="8"/>
      <c r="I155" s="8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>
      <c r="A156" s="1"/>
      <c r="B156" s="1"/>
      <c r="C156" s="1"/>
      <c r="D156" s="8"/>
      <c r="E156" s="8"/>
      <c r="F156" s="8"/>
      <c r="G156" s="8"/>
      <c r="H156" s="8"/>
      <c r="I156" s="8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>
      <c r="A157" s="1"/>
      <c r="B157" s="1"/>
      <c r="C157" s="1"/>
      <c r="D157" s="8"/>
      <c r="E157" s="8"/>
      <c r="F157" s="8"/>
      <c r="G157" s="8"/>
      <c r="H157" s="8"/>
      <c r="I157" s="8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>
      <c r="A158" s="1"/>
      <c r="B158" s="1"/>
      <c r="C158" s="1"/>
      <c r="D158" s="8"/>
      <c r="E158" s="8"/>
      <c r="F158" s="8"/>
      <c r="G158" s="8"/>
      <c r="H158" s="8"/>
      <c r="I158" s="8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>
      <c r="A159" s="1"/>
      <c r="B159" s="1"/>
      <c r="C159" s="1"/>
      <c r="D159" s="8"/>
      <c r="E159" s="8"/>
      <c r="F159" s="8"/>
      <c r="G159" s="8"/>
      <c r="H159" s="8"/>
      <c r="I159" s="8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>
      <c r="A160" s="1"/>
      <c r="B160" s="1"/>
      <c r="C160" s="1"/>
      <c r="D160" s="8"/>
      <c r="E160" s="8"/>
      <c r="F160" s="8"/>
      <c r="G160" s="8"/>
      <c r="H160" s="8"/>
      <c r="I160" s="8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>
      <c r="A161" s="1"/>
      <c r="B161" s="1"/>
      <c r="C161" s="1"/>
      <c r="D161" s="8"/>
      <c r="E161" s="8"/>
      <c r="F161" s="8"/>
      <c r="G161" s="8"/>
      <c r="H161" s="8"/>
      <c r="I161" s="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>
      <c r="A162" s="1"/>
      <c r="B162" s="1"/>
      <c r="C162" s="1"/>
      <c r="D162" s="8"/>
      <c r="E162" s="8"/>
      <c r="F162" s="8"/>
      <c r="G162" s="8"/>
      <c r="H162" s="8"/>
      <c r="I162" s="8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>
      <c r="A163" s="1"/>
      <c r="B163" s="1"/>
      <c r="C163" s="1"/>
      <c r="D163" s="8"/>
      <c r="E163" s="8"/>
      <c r="F163" s="8"/>
      <c r="G163" s="8"/>
      <c r="H163" s="8"/>
      <c r="I163" s="8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>
      <c r="A164" s="1"/>
      <c r="B164" s="1"/>
      <c r="C164" s="1"/>
      <c r="D164" s="8"/>
      <c r="E164" s="8"/>
      <c r="F164" s="8"/>
      <c r="G164" s="8"/>
      <c r="H164" s="8"/>
      <c r="I164" s="8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>
      <c r="A165" s="1"/>
      <c r="B165" s="1"/>
      <c r="C165" s="1"/>
      <c r="D165" s="8"/>
      <c r="E165" s="8"/>
      <c r="F165" s="8"/>
      <c r="G165" s="8"/>
      <c r="H165" s="8"/>
      <c r="I165" s="8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>
      <c r="A166" s="1"/>
      <c r="B166" s="1"/>
      <c r="C166" s="1"/>
      <c r="D166" s="8"/>
      <c r="E166" s="8"/>
      <c r="F166" s="8"/>
      <c r="G166" s="8"/>
      <c r="H166" s="8"/>
      <c r="I166" s="8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>
      <c r="A167" s="1"/>
      <c r="B167" s="1"/>
      <c r="C167" s="1"/>
      <c r="D167" s="8"/>
      <c r="E167" s="8"/>
      <c r="F167" s="8"/>
      <c r="G167" s="8"/>
      <c r="H167" s="8"/>
      <c r="I167" s="8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>
      <c r="A168" s="1"/>
      <c r="B168" s="1"/>
      <c r="C168" s="1"/>
      <c r="D168" s="8"/>
      <c r="E168" s="8"/>
      <c r="F168" s="8"/>
      <c r="G168" s="8"/>
      <c r="H168" s="8"/>
      <c r="I168" s="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>
      <c r="A169" s="1"/>
      <c r="B169" s="1"/>
      <c r="C169" s="1"/>
      <c r="D169" s="8"/>
      <c r="E169" s="8"/>
      <c r="F169" s="8"/>
      <c r="G169" s="8"/>
      <c r="H169" s="8"/>
      <c r="I169" s="8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>
      <c r="A170" s="1"/>
      <c r="B170" s="1"/>
      <c r="C170" s="1"/>
      <c r="D170" s="8"/>
      <c r="E170" s="8"/>
      <c r="F170" s="8"/>
      <c r="G170" s="8"/>
      <c r="H170" s="8"/>
      <c r="I170" s="8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>
      <c r="A171" s="1"/>
      <c r="B171" s="1"/>
      <c r="C171" s="1"/>
      <c r="D171" s="8"/>
      <c r="E171" s="8"/>
      <c r="F171" s="8"/>
      <c r="G171" s="8"/>
      <c r="H171" s="8"/>
      <c r="I171" s="8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>
      <c r="A172" s="1"/>
      <c r="B172" s="1"/>
      <c r="C172" s="1"/>
      <c r="D172" s="8"/>
      <c r="E172" s="8"/>
      <c r="F172" s="8"/>
      <c r="G172" s="8"/>
      <c r="H172" s="8"/>
      <c r="I172" s="8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>
      <c r="A173" s="1"/>
      <c r="B173" s="1"/>
      <c r="C173" s="1"/>
      <c r="D173" s="8"/>
      <c r="E173" s="8"/>
      <c r="F173" s="8"/>
      <c r="G173" s="8"/>
      <c r="H173" s="8"/>
      <c r="I173" s="8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>
      <c r="A174" s="1"/>
      <c r="B174" s="1"/>
      <c r="C174" s="1"/>
      <c r="D174" s="8"/>
      <c r="E174" s="8"/>
      <c r="F174" s="8"/>
      <c r="G174" s="8"/>
      <c r="H174" s="8"/>
      <c r="I174" s="8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>
      <c r="A175" s="1"/>
      <c r="B175" s="1"/>
      <c r="C175" s="1"/>
      <c r="D175" s="8"/>
      <c r="E175" s="8"/>
      <c r="F175" s="8"/>
      <c r="G175" s="8"/>
      <c r="H175" s="8"/>
      <c r="I175" s="8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>
      <c r="A176" s="1"/>
      <c r="B176" s="1"/>
      <c r="C176" s="1"/>
      <c r="D176" s="8"/>
      <c r="E176" s="8"/>
      <c r="F176" s="8"/>
      <c r="G176" s="8"/>
      <c r="H176" s="8"/>
      <c r="I176" s="8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>
      <c r="A177" s="1"/>
      <c r="B177" s="1"/>
      <c r="C177" s="1"/>
      <c r="D177" s="8"/>
      <c r="E177" s="8"/>
      <c r="F177" s="8"/>
      <c r="G177" s="8"/>
      <c r="H177" s="8"/>
      <c r="I177" s="8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>
      <c r="A178" s="1"/>
      <c r="B178" s="1"/>
      <c r="C178" s="1"/>
      <c r="D178" s="8"/>
      <c r="E178" s="8"/>
      <c r="F178" s="8"/>
      <c r="G178" s="8"/>
      <c r="H178" s="8"/>
      <c r="I178" s="8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>
      <c r="A179" s="1"/>
      <c r="B179" s="1"/>
      <c r="C179" s="1"/>
      <c r="D179" s="8"/>
      <c r="E179" s="8"/>
      <c r="F179" s="8"/>
      <c r="G179" s="8"/>
      <c r="H179" s="8"/>
      <c r="I179" s="8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>
      <c r="A180" s="1"/>
      <c r="B180" s="1"/>
      <c r="C180" s="1"/>
      <c r="D180" s="8"/>
      <c r="E180" s="8"/>
      <c r="F180" s="8"/>
      <c r="G180" s="8"/>
      <c r="H180" s="8"/>
      <c r="I180" s="8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>
      <c r="A181" s="1"/>
      <c r="B181" s="1"/>
      <c r="C181" s="1"/>
      <c r="D181" s="8"/>
      <c r="E181" s="8"/>
      <c r="F181" s="8"/>
      <c r="G181" s="8"/>
      <c r="H181" s="8"/>
      <c r="I181" s="8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>
      <c r="A182" s="1"/>
      <c r="B182" s="1"/>
      <c r="C182" s="1"/>
      <c r="D182" s="8"/>
      <c r="E182" s="8"/>
      <c r="F182" s="8"/>
      <c r="G182" s="8"/>
      <c r="H182" s="8"/>
      <c r="I182" s="8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>
      <c r="A183" s="1"/>
      <c r="B183" s="1"/>
      <c r="C183" s="1"/>
      <c r="D183" s="8"/>
      <c r="E183" s="8"/>
      <c r="F183" s="8"/>
      <c r="G183" s="8"/>
      <c r="H183" s="8"/>
      <c r="I183" s="8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>
      <c r="A184" s="1"/>
      <c r="B184" s="1"/>
      <c r="C184" s="1"/>
      <c r="D184" s="8"/>
      <c r="E184" s="8"/>
      <c r="F184" s="8"/>
      <c r="G184" s="8"/>
      <c r="H184" s="8"/>
      <c r="I184" s="8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>
      <c r="A185" s="1"/>
      <c r="B185" s="1"/>
      <c r="C185" s="1"/>
      <c r="D185" s="8"/>
      <c r="E185" s="8"/>
      <c r="F185" s="8"/>
      <c r="G185" s="8"/>
      <c r="H185" s="8"/>
      <c r="I185" s="8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>
      <c r="A186" s="1"/>
      <c r="B186" s="1"/>
      <c r="C186" s="1"/>
      <c r="D186" s="8"/>
      <c r="E186" s="8"/>
      <c r="F186" s="8"/>
      <c r="G186" s="8"/>
      <c r="H186" s="8"/>
      <c r="I186" s="8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>
      <c r="A187" s="1"/>
      <c r="B187" s="1"/>
      <c r="C187" s="1"/>
      <c r="D187" s="8"/>
      <c r="E187" s="8"/>
      <c r="F187" s="8"/>
      <c r="G187" s="8"/>
      <c r="H187" s="8"/>
      <c r="I187" s="8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>
      <c r="A188" s="1"/>
      <c r="B188" s="1"/>
      <c r="C188" s="1"/>
      <c r="D188" s="8"/>
      <c r="E188" s="8"/>
      <c r="F188" s="8"/>
      <c r="G188" s="8"/>
      <c r="H188" s="8"/>
      <c r="I188" s="8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>
      <c r="A189" s="1"/>
      <c r="B189" s="1"/>
      <c r="C189" s="1"/>
      <c r="D189" s="8"/>
      <c r="E189" s="8"/>
      <c r="F189" s="8"/>
      <c r="G189" s="8"/>
      <c r="H189" s="8"/>
      <c r="I189" s="8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>
      <c r="A190" s="1"/>
      <c r="B190" s="1"/>
      <c r="C190" s="1"/>
      <c r="D190" s="8"/>
      <c r="E190" s="8"/>
      <c r="F190" s="8"/>
      <c r="G190" s="8"/>
      <c r="H190" s="8"/>
      <c r="I190" s="8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>
      <c r="A191" s="1"/>
      <c r="B191" s="1"/>
      <c r="C191" s="1"/>
      <c r="D191" s="8"/>
      <c r="E191" s="8"/>
      <c r="F191" s="8"/>
      <c r="G191" s="8"/>
      <c r="H191" s="8"/>
      <c r="I191" s="8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>
      <c r="A192" s="1"/>
      <c r="B192" s="1"/>
      <c r="C192" s="1"/>
      <c r="D192" s="8"/>
      <c r="E192" s="8"/>
      <c r="F192" s="8"/>
      <c r="G192" s="8"/>
      <c r="H192" s="8"/>
      <c r="I192" s="8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>
      <c r="A193" s="1"/>
      <c r="B193" s="1"/>
      <c r="C193" s="1"/>
      <c r="D193" s="8"/>
      <c r="E193" s="8"/>
      <c r="F193" s="8"/>
      <c r="G193" s="8"/>
      <c r="H193" s="8"/>
      <c r="I193" s="8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>
      <c r="A194" s="1"/>
      <c r="B194" s="1"/>
      <c r="C194" s="1"/>
      <c r="D194" s="8"/>
      <c r="E194" s="8"/>
      <c r="F194" s="8"/>
      <c r="G194" s="8"/>
      <c r="H194" s="8"/>
      <c r="I194" s="8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>
      <c r="A195" s="1"/>
      <c r="B195" s="1"/>
      <c r="C195" s="1"/>
      <c r="D195" s="8"/>
      <c r="E195" s="8"/>
      <c r="F195" s="8"/>
      <c r="G195" s="8"/>
      <c r="H195" s="8"/>
      <c r="I195" s="8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>
      <c r="A196" s="1"/>
      <c r="B196" s="1"/>
      <c r="C196" s="1"/>
      <c r="D196" s="8"/>
      <c r="E196" s="8"/>
      <c r="F196" s="8"/>
      <c r="G196" s="8"/>
      <c r="H196" s="8"/>
      <c r="I196" s="8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>
      <c r="A197" s="1"/>
      <c r="B197" s="1"/>
      <c r="C197" s="1"/>
      <c r="D197" s="8"/>
      <c r="E197" s="8"/>
      <c r="F197" s="8"/>
      <c r="G197" s="8"/>
      <c r="H197" s="8"/>
      <c r="I197" s="8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>
      <c r="A198" s="1"/>
      <c r="B198" s="1"/>
      <c r="C198" s="1"/>
      <c r="D198" s="8"/>
      <c r="E198" s="8"/>
      <c r="F198" s="8"/>
      <c r="G198" s="8"/>
      <c r="H198" s="8"/>
      <c r="I198" s="8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>
      <c r="A199" s="1"/>
      <c r="B199" s="1"/>
      <c r="C199" s="1"/>
      <c r="D199" s="8"/>
      <c r="E199" s="8"/>
      <c r="F199" s="8"/>
      <c r="G199" s="8"/>
      <c r="H199" s="8"/>
      <c r="I199" s="8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>
      <c r="A200" s="1"/>
      <c r="B200" s="1"/>
      <c r="C200" s="1"/>
      <c r="D200" s="8"/>
      <c r="E200" s="8"/>
      <c r="F200" s="8"/>
      <c r="G200" s="8"/>
      <c r="H200" s="8"/>
      <c r="I200" s="8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>
      <c r="A201" s="1"/>
      <c r="B201" s="1"/>
      <c r="C201" s="1"/>
      <c r="D201" s="8"/>
      <c r="E201" s="8"/>
      <c r="F201" s="8"/>
      <c r="G201" s="8"/>
      <c r="H201" s="8"/>
      <c r="I201" s="8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>
      <c r="A202" s="1"/>
      <c r="B202" s="1"/>
      <c r="C202" s="1"/>
      <c r="D202" s="8"/>
      <c r="E202" s="8"/>
      <c r="F202" s="8"/>
      <c r="G202" s="8"/>
      <c r="H202" s="8"/>
      <c r="I202" s="8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>
      <c r="A203" s="1"/>
      <c r="B203" s="1"/>
      <c r="C203" s="1"/>
      <c r="D203" s="8"/>
      <c r="E203" s="8"/>
      <c r="F203" s="8"/>
      <c r="G203" s="8"/>
      <c r="H203" s="8"/>
      <c r="I203" s="8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>
      <c r="A204" s="1"/>
      <c r="B204" s="1"/>
      <c r="C204" s="1"/>
      <c r="D204" s="8"/>
      <c r="E204" s="8"/>
      <c r="F204" s="8"/>
      <c r="G204" s="8"/>
      <c r="H204" s="8"/>
      <c r="I204" s="8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>
      <c r="A205" s="1"/>
      <c r="B205" s="1"/>
      <c r="C205" s="1"/>
      <c r="D205" s="8"/>
      <c r="E205" s="8"/>
      <c r="F205" s="8"/>
      <c r="G205" s="8"/>
      <c r="H205" s="8"/>
      <c r="I205" s="8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>
      <c r="A206" s="1"/>
      <c r="B206" s="1"/>
      <c r="C206" s="1"/>
      <c r="D206" s="8"/>
      <c r="E206" s="8"/>
      <c r="F206" s="8"/>
      <c r="G206" s="8"/>
      <c r="H206" s="8"/>
      <c r="I206" s="8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>
      <c r="A207" s="1"/>
      <c r="B207" s="1"/>
      <c r="C207" s="1"/>
      <c r="D207" s="8"/>
      <c r="E207" s="8"/>
      <c r="F207" s="8"/>
      <c r="G207" s="8"/>
      <c r="H207" s="8"/>
      <c r="I207" s="8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>
      <c r="A208" s="1"/>
      <c r="B208" s="1"/>
      <c r="C208" s="1"/>
      <c r="D208" s="8"/>
      <c r="E208" s="8"/>
      <c r="F208" s="8"/>
      <c r="G208" s="8"/>
      <c r="H208" s="8"/>
      <c r="I208" s="8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>
      <c r="A209" s="1"/>
      <c r="B209" s="1"/>
      <c r="C209" s="1"/>
      <c r="D209" s="8"/>
      <c r="E209" s="8"/>
      <c r="F209" s="8"/>
      <c r="G209" s="8"/>
      <c r="H209" s="8"/>
      <c r="I209" s="8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>
      <c r="A210" s="1"/>
      <c r="B210" s="1"/>
      <c r="C210" s="1"/>
      <c r="D210" s="8"/>
      <c r="E210" s="8"/>
      <c r="F210" s="8"/>
      <c r="G210" s="8"/>
      <c r="H210" s="8"/>
      <c r="I210" s="8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>
      <c r="A211" s="1"/>
      <c r="B211" s="1"/>
      <c r="C211" s="1"/>
      <c r="D211" s="8"/>
      <c r="E211" s="8"/>
      <c r="F211" s="8"/>
      <c r="G211" s="8"/>
      <c r="H211" s="8"/>
      <c r="I211" s="8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>
      <c r="A212" s="1"/>
      <c r="B212" s="1"/>
      <c r="C212" s="1"/>
      <c r="D212" s="8"/>
      <c r="E212" s="8"/>
      <c r="F212" s="8"/>
      <c r="G212" s="8"/>
      <c r="H212" s="8"/>
      <c r="I212" s="8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>
      <c r="A213" s="1"/>
      <c r="B213" s="1"/>
      <c r="C213" s="1"/>
      <c r="D213" s="8"/>
      <c r="E213" s="8"/>
      <c r="F213" s="8"/>
      <c r="G213" s="8"/>
      <c r="H213" s="8"/>
      <c r="I213" s="8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>
      <c r="A214" s="1"/>
      <c r="B214" s="1"/>
      <c r="C214" s="1"/>
      <c r="D214" s="8"/>
      <c r="E214" s="8"/>
      <c r="F214" s="8"/>
      <c r="G214" s="8"/>
      <c r="H214" s="8"/>
      <c r="I214" s="8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>
      <c r="A215" s="1"/>
      <c r="B215" s="1"/>
      <c r="C215" s="1"/>
      <c r="D215" s="8"/>
      <c r="E215" s="8"/>
      <c r="F215" s="8"/>
      <c r="G215" s="8"/>
      <c r="H215" s="8"/>
      <c r="I215" s="8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>
      <c r="A216" s="1"/>
      <c r="B216" s="1"/>
      <c r="C216" s="1"/>
      <c r="D216" s="8"/>
      <c r="E216" s="8"/>
      <c r="F216" s="8"/>
      <c r="G216" s="8"/>
      <c r="H216" s="8"/>
      <c r="I216" s="8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>
      <c r="A217" s="1"/>
      <c r="B217" s="1"/>
      <c r="C217" s="1"/>
      <c r="D217" s="8"/>
      <c r="E217" s="8"/>
      <c r="F217" s="8"/>
      <c r="G217" s="8"/>
      <c r="H217" s="8"/>
      <c r="I217" s="8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>
      <c r="A218" s="1"/>
      <c r="B218" s="1"/>
      <c r="C218" s="1"/>
      <c r="D218" s="8"/>
      <c r="E218" s="8"/>
      <c r="F218" s="8"/>
      <c r="G218" s="8"/>
      <c r="H218" s="8"/>
      <c r="I218" s="8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>
      <c r="A219" s="1"/>
      <c r="B219" s="1"/>
      <c r="C219" s="1"/>
      <c r="D219" s="8"/>
      <c r="E219" s="8"/>
      <c r="F219" s="8"/>
      <c r="G219" s="8"/>
      <c r="H219" s="8"/>
      <c r="I219" s="8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>
      <c r="A220" s="1"/>
      <c r="B220" s="1"/>
      <c r="C220" s="1"/>
      <c r="D220" s="8"/>
      <c r="E220" s="8"/>
      <c r="F220" s="8"/>
      <c r="G220" s="8"/>
      <c r="H220" s="8"/>
      <c r="I220" s="8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6"/>
  <sheetViews>
    <sheetView workbookViewId="0">
      <selection activeCell="I5" sqref="I5"/>
    </sheetView>
  </sheetViews>
  <sheetFormatPr defaultColWidth="14.44140625" defaultRowHeight="15" customHeight="1"/>
  <cols>
    <col min="1" max="1" width="37.109375" customWidth="1"/>
    <col min="2" max="5" width="11.33203125" customWidth="1"/>
    <col min="6" max="7" width="9.109375" customWidth="1"/>
    <col min="8" max="8" width="8.6640625" customWidth="1"/>
  </cols>
  <sheetData>
    <row r="1" spans="1:26" ht="12.75" customHeight="1">
      <c r="A1" s="15" t="s">
        <v>112</v>
      </c>
      <c r="B1" s="39" t="s">
        <v>106</v>
      </c>
      <c r="C1" s="39" t="s">
        <v>107</v>
      </c>
      <c r="D1" s="39" t="s">
        <v>108</v>
      </c>
      <c r="E1" s="39" t="s">
        <v>109</v>
      </c>
      <c r="F1" s="39" t="s">
        <v>110</v>
      </c>
      <c r="G1" s="39" t="s">
        <v>111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2.75" customHeight="1">
      <c r="A2" s="16" t="s">
        <v>19</v>
      </c>
      <c r="B2" s="16"/>
      <c r="C2" s="16"/>
      <c r="D2" s="16"/>
      <c r="E2" s="16"/>
      <c r="F2" s="16"/>
      <c r="G2" s="16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2.75" customHeight="1">
      <c r="A3" s="17" t="s">
        <v>20</v>
      </c>
      <c r="B3" s="17"/>
      <c r="C3" s="17"/>
      <c r="D3" s="17"/>
      <c r="E3" s="17"/>
      <c r="F3" s="11"/>
      <c r="G3" s="11"/>
      <c r="H3" s="18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2.75" customHeight="1">
      <c r="A4" s="19" t="s">
        <v>21</v>
      </c>
      <c r="B4" s="20">
        <v>423.45</v>
      </c>
      <c r="C4" s="20">
        <v>424.7</v>
      </c>
      <c r="D4" s="20">
        <v>426.73</v>
      </c>
      <c r="E4" s="20">
        <v>428.76</v>
      </c>
      <c r="F4" s="21">
        <v>429.4</v>
      </c>
      <c r="G4" s="21">
        <v>430.31</v>
      </c>
      <c r="H4" s="18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2.75" customHeight="1">
      <c r="A5" s="19" t="s">
        <v>22</v>
      </c>
      <c r="B5" s="20">
        <v>46315.29</v>
      </c>
      <c r="C5" s="20">
        <v>32221.16</v>
      </c>
      <c r="D5" s="20">
        <v>46647.199999999997</v>
      </c>
      <c r="E5" s="20">
        <v>48936.63</v>
      </c>
      <c r="F5" s="21">
        <v>65266.400000000001</v>
      </c>
      <c r="G5" s="21">
        <v>68057.429999999993</v>
      </c>
      <c r="H5" s="18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2.75" customHeight="1">
      <c r="A6" s="22" t="s">
        <v>23</v>
      </c>
      <c r="B6" s="23">
        <f t="shared" ref="B6:G6" si="0">B4+B5</f>
        <v>46738.74</v>
      </c>
      <c r="C6" s="23">
        <f t="shared" si="0"/>
        <v>32645.86</v>
      </c>
      <c r="D6" s="23">
        <f t="shared" si="0"/>
        <v>47073.93</v>
      </c>
      <c r="E6" s="23">
        <f t="shared" si="0"/>
        <v>49365.39</v>
      </c>
      <c r="F6" s="23">
        <f t="shared" si="0"/>
        <v>65695.8</v>
      </c>
      <c r="G6" s="24">
        <f t="shared" si="0"/>
        <v>68487.739999999991</v>
      </c>
      <c r="H6" s="18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2.75" customHeight="1">
      <c r="A7" s="17" t="s">
        <v>24</v>
      </c>
      <c r="B7" s="25"/>
      <c r="C7" s="24"/>
      <c r="D7" s="24"/>
      <c r="E7" s="24"/>
      <c r="F7" s="21"/>
      <c r="G7" s="21"/>
      <c r="H7" s="18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2.75" customHeight="1">
      <c r="A8" s="19" t="s">
        <v>25</v>
      </c>
      <c r="B8" s="20"/>
      <c r="C8" s="20"/>
      <c r="D8" s="20">
        <v>35.450000000000003</v>
      </c>
      <c r="E8" s="20">
        <v>32.380000000000003</v>
      </c>
      <c r="F8" s="21">
        <f>681.5+45.55</f>
        <v>727.05</v>
      </c>
      <c r="G8" s="21">
        <f>423.82+47.78</f>
        <v>471.6</v>
      </c>
      <c r="H8" s="18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2.75" customHeight="1">
      <c r="A9" s="19" t="s">
        <v>26</v>
      </c>
      <c r="B9" s="20">
        <v>5</v>
      </c>
      <c r="C9" s="20">
        <v>6.57</v>
      </c>
      <c r="D9" s="20">
        <v>5.3</v>
      </c>
      <c r="E9" s="20">
        <v>29.8</v>
      </c>
      <c r="F9" s="21">
        <v>1975.56</v>
      </c>
      <c r="G9" s="21">
        <v>2332.5300000000002</v>
      </c>
      <c r="H9" s="18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2.75" customHeight="1">
      <c r="A10" s="19" t="s">
        <v>27</v>
      </c>
      <c r="B10" s="20">
        <v>476.26</v>
      </c>
      <c r="C10" s="20">
        <v>261.33</v>
      </c>
      <c r="D10" s="20">
        <v>144.34</v>
      </c>
      <c r="E10" s="20">
        <v>106.84</v>
      </c>
      <c r="F10" s="21">
        <v>1156.3</v>
      </c>
      <c r="G10" s="21">
        <v>1727.7</v>
      </c>
      <c r="H10" s="18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2.75" customHeight="1">
      <c r="A11" s="19" t="s">
        <v>28</v>
      </c>
      <c r="B11" s="26">
        <f>26.81+191.65+665.65</f>
        <v>884.11</v>
      </c>
      <c r="C11" s="20">
        <f>23.9+244.77+784.21</f>
        <v>1052.8800000000001</v>
      </c>
      <c r="D11" s="20">
        <f>190.53+926.34</f>
        <v>1116.8700000000001</v>
      </c>
      <c r="E11" s="20">
        <f>160.62+1005.21</f>
        <v>1165.83</v>
      </c>
      <c r="F11" s="21">
        <v>0</v>
      </c>
      <c r="G11" s="21">
        <v>6.81</v>
      </c>
      <c r="H11" s="18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customHeight="1">
      <c r="A12" s="19" t="s">
        <v>29</v>
      </c>
      <c r="B12" s="20"/>
      <c r="C12" s="20"/>
      <c r="D12" s="20"/>
      <c r="E12" s="20"/>
      <c r="F12" s="21">
        <v>1198.74</v>
      </c>
      <c r="G12" s="21">
        <v>1294.6600000000001</v>
      </c>
      <c r="H12" s="18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2.75" customHeight="1">
      <c r="A13" s="17" t="s">
        <v>30</v>
      </c>
      <c r="B13" s="23">
        <f t="shared" ref="B13:C13" si="1">SUM(B8:B12)</f>
        <v>1365.37</v>
      </c>
      <c r="C13" s="23">
        <f t="shared" si="1"/>
        <v>1320.7800000000002</v>
      </c>
      <c r="D13" s="23">
        <f t="shared" ref="D13:E13" si="2">SUM(D8:D12)</f>
        <v>1301.96</v>
      </c>
      <c r="E13" s="23">
        <f t="shared" si="2"/>
        <v>1334.85</v>
      </c>
      <c r="F13" s="24">
        <f t="shared" ref="F13:G13" si="3">SUM(F8:F12)</f>
        <v>5057.6499999999996</v>
      </c>
      <c r="G13" s="24">
        <f t="shared" si="3"/>
        <v>5833.3</v>
      </c>
      <c r="H13" s="18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2.75" customHeight="1">
      <c r="A14" s="17" t="s">
        <v>31</v>
      </c>
      <c r="B14" s="24"/>
      <c r="C14" s="24"/>
      <c r="D14" s="24"/>
      <c r="E14" s="24"/>
      <c r="F14" s="21"/>
      <c r="G14" s="21"/>
      <c r="H14" s="18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2.75" customHeight="1">
      <c r="A15" s="19" t="s">
        <v>32</v>
      </c>
      <c r="B15" s="20"/>
      <c r="C15" s="20"/>
      <c r="D15" s="20"/>
      <c r="E15" s="20"/>
      <c r="F15" s="21">
        <v>465.32</v>
      </c>
      <c r="G15" s="21">
        <v>273.79000000000002</v>
      </c>
      <c r="H15" s="18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9" t="s">
        <v>33</v>
      </c>
      <c r="B16" s="20">
        <v>377.59</v>
      </c>
      <c r="C16" s="20">
        <v>108.37</v>
      </c>
      <c r="D16" s="20">
        <f>0+646.43</f>
        <v>646.42999999999995</v>
      </c>
      <c r="E16" s="20">
        <f>3.17+564.48</f>
        <v>567.65</v>
      </c>
      <c r="F16" s="21">
        <f>2.66+352.27+2195.3</f>
        <v>2550.23</v>
      </c>
      <c r="G16" s="21">
        <f>4.86+453.18+2217.53</f>
        <v>2675.57</v>
      </c>
      <c r="H16" s="18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9" t="s">
        <v>34</v>
      </c>
      <c r="B17" s="20">
        <f>4490.15+1217.49+1926.23</f>
        <v>7633.869999999999</v>
      </c>
      <c r="C17" s="20">
        <f>4136.93+1317.73+19733.03</f>
        <v>25187.69</v>
      </c>
      <c r="D17" s="27">
        <f>1378.29+4838.4+3230.23</f>
        <v>9446.92</v>
      </c>
      <c r="E17" s="27">
        <f>2723.47+5064.67+1290.03</f>
        <v>9078.17</v>
      </c>
      <c r="F17" s="21">
        <v>4967.8100000000004</v>
      </c>
      <c r="G17" s="21">
        <v>3940.84</v>
      </c>
      <c r="H17" s="18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9" t="s">
        <v>35</v>
      </c>
      <c r="B18" s="20"/>
      <c r="C18" s="20"/>
      <c r="D18" s="14"/>
      <c r="E18" s="27"/>
      <c r="F18" s="21">
        <v>1291.06</v>
      </c>
      <c r="G18" s="21">
        <v>1446.19</v>
      </c>
      <c r="H18" s="18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28" t="s">
        <v>27</v>
      </c>
      <c r="B19" s="20">
        <v>741.37</v>
      </c>
      <c r="C19" s="20">
        <v>945.66</v>
      </c>
      <c r="D19" s="20">
        <v>862.37</v>
      </c>
      <c r="E19" s="20">
        <v>968.36</v>
      </c>
      <c r="F19" s="21">
        <v>185.58</v>
      </c>
      <c r="G19" s="21">
        <v>178.13</v>
      </c>
      <c r="H19" s="18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7" t="s">
        <v>36</v>
      </c>
      <c r="B20" s="23">
        <f>SUM(B15:B19)</f>
        <v>8752.83</v>
      </c>
      <c r="C20" s="23">
        <f>SUM(C16:C19)</f>
        <v>26241.719999999998</v>
      </c>
      <c r="D20" s="24">
        <f t="shared" ref="D20:G20" si="4">SUM(D15:D19)</f>
        <v>10955.720000000001</v>
      </c>
      <c r="E20" s="24">
        <f t="shared" si="4"/>
        <v>10614.18</v>
      </c>
      <c r="F20" s="24">
        <f t="shared" si="4"/>
        <v>9460</v>
      </c>
      <c r="G20" s="24">
        <f t="shared" si="4"/>
        <v>8514.52</v>
      </c>
      <c r="H20" s="18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29" t="s">
        <v>37</v>
      </c>
      <c r="B21" s="30">
        <f t="shared" ref="B21:G21" si="5">B20+B13+B6</f>
        <v>56856.94</v>
      </c>
      <c r="C21" s="30">
        <f t="shared" si="5"/>
        <v>60208.36</v>
      </c>
      <c r="D21" s="30">
        <f t="shared" si="5"/>
        <v>59331.61</v>
      </c>
      <c r="E21" s="30">
        <f t="shared" si="5"/>
        <v>61314.42</v>
      </c>
      <c r="F21" s="30">
        <f t="shared" si="5"/>
        <v>80213.45</v>
      </c>
      <c r="G21" s="30">
        <f t="shared" si="5"/>
        <v>82835.56</v>
      </c>
      <c r="H21" s="18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6" t="s">
        <v>38</v>
      </c>
      <c r="B22" s="16"/>
      <c r="C22" s="16"/>
      <c r="D22" s="16"/>
      <c r="E22" s="16"/>
      <c r="F22" s="16"/>
      <c r="G22" s="16"/>
      <c r="H22" s="18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7" t="s">
        <v>39</v>
      </c>
      <c r="B23" s="17"/>
      <c r="C23" s="17"/>
      <c r="D23" s="17"/>
      <c r="E23" s="17"/>
      <c r="F23" s="11"/>
      <c r="G23" s="11"/>
      <c r="H23" s="18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9" t="s">
        <v>40</v>
      </c>
      <c r="B24" s="20">
        <v>2561.96</v>
      </c>
      <c r="C24" s="20">
        <v>2509.2399999999998</v>
      </c>
      <c r="D24" s="20">
        <v>102</v>
      </c>
      <c r="E24" s="20">
        <f>102</f>
        <v>102</v>
      </c>
      <c r="F24" s="21">
        <v>2305.1999999999998</v>
      </c>
      <c r="G24" s="21">
        <v>1915.95</v>
      </c>
      <c r="H24" s="18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9" t="s">
        <v>41</v>
      </c>
      <c r="B25" s="20">
        <f>102+2.72</f>
        <v>104.72</v>
      </c>
      <c r="C25" s="20">
        <v>102</v>
      </c>
      <c r="D25" s="20">
        <f>2180.07+6086.63</f>
        <v>8266.7000000000007</v>
      </c>
      <c r="E25" s="20">
        <f>2450.09+6086.63</f>
        <v>8536.7200000000012</v>
      </c>
      <c r="F25" s="14">
        <f>1134.4+102</f>
        <v>1236.4000000000001</v>
      </c>
      <c r="G25" s="21">
        <f>736.14+102</f>
        <v>838.14</v>
      </c>
      <c r="H25" s="18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9" t="s">
        <v>42</v>
      </c>
      <c r="B26" s="20">
        <v>47.94</v>
      </c>
      <c r="C26" s="20">
        <v>8.16</v>
      </c>
      <c r="D26" s="20">
        <v>25.86</v>
      </c>
      <c r="E26" s="20">
        <v>4.53</v>
      </c>
      <c r="F26" s="14">
        <v>0.49</v>
      </c>
      <c r="G26" s="21">
        <v>1.33</v>
      </c>
      <c r="H26" s="18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A27" s="19" t="s">
        <v>43</v>
      </c>
      <c r="B27" s="20">
        <v>6086.63</v>
      </c>
      <c r="C27" s="20">
        <v>6086.63</v>
      </c>
      <c r="D27" s="20"/>
      <c r="E27" s="20"/>
      <c r="F27" s="21">
        <v>6086.63</v>
      </c>
      <c r="G27" s="21">
        <v>6086.63</v>
      </c>
      <c r="H27" s="18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7" t="s">
        <v>44</v>
      </c>
      <c r="B28" s="24">
        <f t="shared" ref="B28:G28" si="6">SUM(B24:B27)</f>
        <v>8801.25</v>
      </c>
      <c r="C28" s="24">
        <f t="shared" si="6"/>
        <v>8706.0299999999988</v>
      </c>
      <c r="D28" s="24">
        <f t="shared" si="6"/>
        <v>8394.5600000000013</v>
      </c>
      <c r="E28" s="24">
        <f t="shared" si="6"/>
        <v>8643.2500000000018</v>
      </c>
      <c r="F28" s="24">
        <f t="shared" si="6"/>
        <v>9628.7199999999993</v>
      </c>
      <c r="G28" s="24">
        <f t="shared" si="6"/>
        <v>8842.0499999999993</v>
      </c>
      <c r="H28" s="18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9" t="s">
        <v>45</v>
      </c>
      <c r="B29" s="31">
        <f>471.59+970.98+4674.38+733.45</f>
        <v>6850.4</v>
      </c>
      <c r="C29" s="32">
        <f>577.02+1346.28+5858.54+714.59</f>
        <v>8496.43</v>
      </c>
      <c r="D29" s="31">
        <f>672.82+525.96+1227.65+5968.95</f>
        <v>8395.380000000001</v>
      </c>
      <c r="E29" s="31">
        <f>711.88+649.8+617.03+7486.56</f>
        <v>9465.27</v>
      </c>
      <c r="F29" s="21">
        <f>7979.21+1013.68+389.63+1447.1</f>
        <v>10829.619999999999</v>
      </c>
      <c r="G29" s="21">
        <f>1309.88+8328.43+386.81+1400.71</f>
        <v>11425.830000000002</v>
      </c>
      <c r="H29" s="18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7" t="s">
        <v>46</v>
      </c>
      <c r="B30" s="24"/>
      <c r="C30" s="24"/>
      <c r="D30" s="24"/>
      <c r="E30" s="24"/>
      <c r="F30" s="21"/>
      <c r="G30" s="21"/>
      <c r="H30" s="18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9" t="s">
        <v>47</v>
      </c>
      <c r="B31" s="33">
        <v>8310.92</v>
      </c>
      <c r="C31" s="33">
        <v>7180.14</v>
      </c>
      <c r="D31" s="14">
        <v>10074.86</v>
      </c>
      <c r="E31" s="33">
        <v>9474.76</v>
      </c>
      <c r="F31" s="21">
        <v>9253.66</v>
      </c>
      <c r="G31" s="21">
        <v>8027.53</v>
      </c>
      <c r="H31" s="18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9" t="s">
        <v>48</v>
      </c>
      <c r="B32" s="31">
        <v>5789.66</v>
      </c>
      <c r="C32" s="31">
        <v>25914.71</v>
      </c>
      <c r="D32" s="31">
        <v>8060.95</v>
      </c>
      <c r="E32" s="31">
        <v>11562.69</v>
      </c>
      <c r="F32" s="34">
        <v>13315.94</v>
      </c>
      <c r="G32" s="21">
        <v>16948.28</v>
      </c>
      <c r="H32" s="18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9" t="s">
        <v>49</v>
      </c>
      <c r="B33" s="31">
        <v>22065.26</v>
      </c>
      <c r="C33" s="31">
        <v>4402.24</v>
      </c>
      <c r="D33" s="31">
        <v>18399.68</v>
      </c>
      <c r="E33" s="31">
        <v>16716.93</v>
      </c>
      <c r="F33" s="35">
        <v>31652.17</v>
      </c>
      <c r="G33" s="21">
        <v>32192.04</v>
      </c>
      <c r="H33" s="18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9" t="s">
        <v>50</v>
      </c>
      <c r="B34" s="31"/>
      <c r="C34" s="31"/>
      <c r="D34" s="31"/>
      <c r="E34" s="31"/>
      <c r="F34" s="21"/>
      <c r="G34" s="21"/>
      <c r="H34" s="18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9" t="s">
        <v>51</v>
      </c>
      <c r="B35" s="31">
        <f>722.61+167.04+4149.8</f>
        <v>5039.45</v>
      </c>
      <c r="C35" s="14">
        <f>513.97+78.03+4916.81</f>
        <v>5508.81</v>
      </c>
      <c r="D35" s="31">
        <f>545.08+5388.9+72.22</f>
        <v>6006.2</v>
      </c>
      <c r="E35" s="31">
        <f>3357.06+2066.01+28.45</f>
        <v>5451.5199999999995</v>
      </c>
      <c r="F35" s="21">
        <f>2225.47+806.28+2501.59</f>
        <v>5533.34</v>
      </c>
      <c r="G35" s="21">
        <f>1676.29+939.67+2782.87</f>
        <v>5398.83</v>
      </c>
      <c r="H35" s="18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2.75" customHeight="1">
      <c r="A36" s="21"/>
      <c r="B36" s="21">
        <f t="shared" ref="B36:E36" si="7">SUM(B31:B35)</f>
        <v>41205.289999999994</v>
      </c>
      <c r="C36" s="21">
        <f t="shared" si="7"/>
        <v>43005.899999999994</v>
      </c>
      <c r="D36" s="21">
        <f t="shared" si="7"/>
        <v>42541.69</v>
      </c>
      <c r="E36" s="21">
        <f t="shared" si="7"/>
        <v>43205.9</v>
      </c>
      <c r="F36" s="21">
        <v>59755.11</v>
      </c>
      <c r="G36" s="24">
        <v>62567.68</v>
      </c>
      <c r="H36" s="18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29" t="s">
        <v>52</v>
      </c>
      <c r="B37" s="30">
        <f t="shared" ref="B37:G37" si="8">B36+SUM(B28:B29)</f>
        <v>56856.939999999995</v>
      </c>
      <c r="C37" s="30">
        <f t="shared" si="8"/>
        <v>60208.359999999993</v>
      </c>
      <c r="D37" s="30">
        <f t="shared" si="8"/>
        <v>59331.630000000005</v>
      </c>
      <c r="E37" s="30">
        <f t="shared" si="8"/>
        <v>61314.420000000006</v>
      </c>
      <c r="F37" s="30">
        <f t="shared" si="8"/>
        <v>80213.45</v>
      </c>
      <c r="G37" s="30">
        <f t="shared" si="8"/>
        <v>82835.56</v>
      </c>
      <c r="H37" s="18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2.75" customHeight="1">
      <c r="A38" s="14"/>
      <c r="B38" s="14"/>
      <c r="C38" s="14"/>
      <c r="D38" s="14"/>
      <c r="E38" s="14"/>
      <c r="F38" s="18"/>
      <c r="G38" s="18"/>
      <c r="H38" s="18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2.75" customHeight="1">
      <c r="A39" s="14"/>
      <c r="B39" s="14"/>
      <c r="C39" s="14"/>
      <c r="D39" s="14"/>
      <c r="E39" s="14"/>
      <c r="F39" s="18"/>
      <c r="G39" s="18"/>
      <c r="H39" s="18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2.75" customHeight="1">
      <c r="A40" s="18" t="s">
        <v>53</v>
      </c>
      <c r="B40" s="14"/>
      <c r="C40" s="14"/>
      <c r="D40" s="14"/>
      <c r="E40" s="14">
        <f>E21-E37</f>
        <v>0</v>
      </c>
      <c r="F40" s="18">
        <f>F37-F21</f>
        <v>0</v>
      </c>
      <c r="G40" s="18">
        <f>G37-G21</f>
        <v>0</v>
      </c>
      <c r="H40" s="18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2.75" customHeight="1">
      <c r="A41" s="14"/>
      <c r="B41" s="14"/>
      <c r="C41" s="14"/>
      <c r="D41" s="14"/>
      <c r="E41" s="14"/>
      <c r="F41" s="14"/>
      <c r="G41" s="14"/>
      <c r="H41" s="18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2.75" customHeight="1">
      <c r="A42" s="14"/>
      <c r="B42" s="14"/>
      <c r="C42" s="14"/>
      <c r="D42" s="14"/>
      <c r="E42" s="14"/>
      <c r="F42" s="18"/>
      <c r="G42" s="18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2.75" customHeight="1">
      <c r="A43" s="14"/>
      <c r="B43" s="14"/>
      <c r="C43" s="14"/>
      <c r="D43" s="14"/>
      <c r="E43" s="14"/>
      <c r="F43" s="18"/>
      <c r="G43" s="18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2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2.75" customHeight="1">
      <c r="A45" s="14"/>
      <c r="B45" s="14"/>
      <c r="C45" s="14"/>
      <c r="D45" s="14"/>
      <c r="E45" s="14"/>
      <c r="F45" s="18"/>
      <c r="G45" s="18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2.75" customHeight="1">
      <c r="A46" s="14"/>
      <c r="B46" s="14"/>
      <c r="C46" s="14"/>
      <c r="D46" s="14"/>
      <c r="E46" s="14"/>
      <c r="F46" s="18"/>
      <c r="G46" s="18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2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2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2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2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2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2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2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2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2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2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2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2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2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2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2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2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2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2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2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2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2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2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2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2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2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2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2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2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2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2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2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2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2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2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2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2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2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2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2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2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2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2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2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2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2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2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2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2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2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2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2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2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2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2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2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2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2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2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2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2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2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2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2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2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2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2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2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2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2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2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2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2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2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2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2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2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2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2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2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2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2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2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2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2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2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2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2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2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2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2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2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2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2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2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2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2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2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2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2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2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2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2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2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2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2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2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2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2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2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2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2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2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2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2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2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2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2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2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2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2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2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2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2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2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2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2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2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2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2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2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2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2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2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2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2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2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2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2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2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2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2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2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2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2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2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2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2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2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2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2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2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2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2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2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2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2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2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2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2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2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2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2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2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2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2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2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2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2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2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2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2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2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2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2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2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2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2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2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2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2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2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2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2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2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2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2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2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2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2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2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2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2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2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2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2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</sheetData>
  <pageMargins left="0.7" right="0.7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>
      <selection activeCell="A5" sqref="A5"/>
    </sheetView>
  </sheetViews>
  <sheetFormatPr defaultColWidth="14.44140625" defaultRowHeight="15" customHeight="1"/>
  <cols>
    <col min="1" max="1" width="36.5546875" customWidth="1"/>
    <col min="2" max="2" width="12.88671875" customWidth="1"/>
    <col min="3" max="3" width="13" customWidth="1"/>
    <col min="4" max="4" width="12.6640625" customWidth="1"/>
    <col min="5" max="5" width="13.33203125" customWidth="1"/>
    <col min="6" max="6" width="12.5546875" customWidth="1"/>
    <col min="7" max="7" width="14.5546875" customWidth="1"/>
    <col min="8" max="13" width="8.6640625" customWidth="1"/>
  </cols>
  <sheetData>
    <row r="1" spans="1:13" ht="12.75" customHeight="1">
      <c r="A1" s="36"/>
    </row>
    <row r="2" spans="1:13" ht="12.75" customHeight="1">
      <c r="A2" s="37" t="s">
        <v>54</v>
      </c>
    </row>
    <row r="3" spans="1:13" ht="12.75" customHeight="1"/>
    <row r="4" spans="1:13" ht="12.75" customHeight="1">
      <c r="A4" s="38" t="s">
        <v>113</v>
      </c>
      <c r="B4" s="39" t="s">
        <v>106</v>
      </c>
      <c r="C4" s="39" t="s">
        <v>107</v>
      </c>
      <c r="D4" s="39" t="s">
        <v>108</v>
      </c>
      <c r="E4" s="39" t="s">
        <v>109</v>
      </c>
      <c r="F4" s="39" t="s">
        <v>110</v>
      </c>
      <c r="G4" s="39" t="s">
        <v>111</v>
      </c>
    </row>
    <row r="5" spans="1:13" ht="12.75" customHeight="1">
      <c r="A5" s="40" t="s">
        <v>55</v>
      </c>
      <c r="B5" s="41">
        <f>PL!B4</f>
        <v>41312.17</v>
      </c>
      <c r="C5" s="41">
        <f>PL!C4</f>
        <v>44265.33</v>
      </c>
      <c r="D5" s="41">
        <f>PL!D4</f>
        <v>45274.720000000001</v>
      </c>
      <c r="E5" s="41">
        <f>PL!E4</f>
        <v>49589.03</v>
      </c>
      <c r="F5" s="41">
        <f>PL!F4</f>
        <v>48612.76</v>
      </c>
      <c r="G5" s="41">
        <f>PL!G4</f>
        <v>49839.37</v>
      </c>
      <c r="I5" s="42"/>
      <c r="J5" s="42"/>
      <c r="K5" s="42"/>
      <c r="L5" s="42"/>
      <c r="M5" s="42"/>
    </row>
    <row r="6" spans="1:13" ht="12.75" customHeight="1">
      <c r="A6" s="43" t="s">
        <v>56</v>
      </c>
      <c r="B6" s="44">
        <f>'Balance Sheet'!B32+'Balance Sheet'!B33+'Balance Sheet'!B31</f>
        <v>36165.839999999997</v>
      </c>
      <c r="C6" s="44">
        <f>'Balance Sheet'!C32+'Balance Sheet'!C33+'Balance Sheet'!C31</f>
        <v>37497.089999999997</v>
      </c>
      <c r="D6" s="44">
        <f>'Balance Sheet'!D32+'Balance Sheet'!D33+'Balance Sheet'!D31</f>
        <v>36535.490000000005</v>
      </c>
      <c r="E6" s="44">
        <f>'Balance Sheet'!E32+'Balance Sheet'!E33+'Balance Sheet'!E31</f>
        <v>37754.380000000005</v>
      </c>
      <c r="F6" s="44">
        <f>'Balance Sheet'!F32+'Balance Sheet'!F33+'Balance Sheet'!F31</f>
        <v>54221.770000000004</v>
      </c>
      <c r="G6" s="44">
        <f>'Balance Sheet'!G32+'Balance Sheet'!G33+'Balance Sheet'!G31</f>
        <v>57167.85</v>
      </c>
      <c r="I6" s="42"/>
      <c r="J6" s="42"/>
      <c r="K6" s="42"/>
      <c r="L6" s="42"/>
      <c r="M6" s="42"/>
    </row>
    <row r="7" spans="1:13" ht="12.75" customHeight="1">
      <c r="A7" s="43" t="s">
        <v>57</v>
      </c>
      <c r="B7" s="45">
        <f>'Balance Sheet'!B5+'Balance Sheet'!B13</f>
        <v>47680.66</v>
      </c>
      <c r="C7" s="45">
        <f>'Balance Sheet'!C5+'Balance Sheet'!C13</f>
        <v>33541.94</v>
      </c>
      <c r="D7" s="45">
        <f>'Balance Sheet'!D5+'Balance Sheet'!D13</f>
        <v>47949.159999999996</v>
      </c>
      <c r="E7" s="45">
        <f>'Balance Sheet'!E5+'Balance Sheet'!E13</f>
        <v>50271.479999999996</v>
      </c>
      <c r="F7" s="45">
        <f>'Balance Sheet'!F5+'Balance Sheet'!F13</f>
        <v>70324.05</v>
      </c>
      <c r="G7" s="45">
        <f>'Balance Sheet'!G5+'Balance Sheet'!G13</f>
        <v>73890.73</v>
      </c>
      <c r="I7" s="42"/>
      <c r="J7" s="42"/>
      <c r="K7" s="42"/>
      <c r="L7" s="42"/>
      <c r="M7" s="42"/>
    </row>
    <row r="8" spans="1:13" ht="12.75" customHeight="1">
      <c r="A8" s="46" t="s">
        <v>58</v>
      </c>
      <c r="B8" s="47">
        <f t="shared" ref="B8:G8" si="0">B5+B6+B7</f>
        <v>125158.67</v>
      </c>
      <c r="C8" s="47">
        <f t="shared" si="0"/>
        <v>115304.36</v>
      </c>
      <c r="D8" s="47">
        <f t="shared" si="0"/>
        <v>129759.37</v>
      </c>
      <c r="E8" s="47">
        <f t="shared" si="0"/>
        <v>137614.89000000001</v>
      </c>
      <c r="F8" s="47">
        <f t="shared" si="0"/>
        <v>173158.58000000002</v>
      </c>
      <c r="G8" s="47">
        <f t="shared" si="0"/>
        <v>180897.95</v>
      </c>
    </row>
    <row r="9" spans="1:13" ht="12.75" customHeight="1">
      <c r="B9" s="48"/>
      <c r="C9" s="48"/>
      <c r="D9" s="48"/>
      <c r="E9" s="48"/>
      <c r="F9" s="48"/>
      <c r="G9" s="48"/>
    </row>
    <row r="10" spans="1:13" ht="12.75" customHeight="1">
      <c r="B10" s="48"/>
      <c r="C10" s="48"/>
      <c r="D10" s="48"/>
      <c r="E10" s="48"/>
      <c r="F10" s="48"/>
      <c r="G10" s="48"/>
    </row>
    <row r="11" spans="1:13" ht="12.75" customHeight="1">
      <c r="B11" s="48"/>
      <c r="C11" s="48"/>
      <c r="D11" s="48"/>
      <c r="E11" s="48"/>
      <c r="F11" s="48"/>
      <c r="G11" s="48"/>
    </row>
    <row r="12" spans="1:13" ht="12.75" customHeight="1">
      <c r="B12" s="48"/>
      <c r="C12" s="48"/>
      <c r="D12" s="48"/>
      <c r="E12" s="48"/>
      <c r="F12" s="48"/>
      <c r="G12" s="48"/>
    </row>
    <row r="13" spans="1:13" ht="12.75" customHeight="1">
      <c r="B13" s="48"/>
      <c r="C13" s="48"/>
      <c r="D13" s="48"/>
      <c r="E13" s="48"/>
      <c r="F13" s="48"/>
      <c r="G13" s="48"/>
    </row>
    <row r="14" spans="1:13" ht="12.75" customHeight="1">
      <c r="B14" s="48"/>
      <c r="C14" s="48"/>
      <c r="D14" s="48"/>
      <c r="E14" s="48"/>
      <c r="F14" s="48"/>
      <c r="G14" s="48"/>
    </row>
    <row r="15" spans="1:13" ht="12.75" customHeight="1">
      <c r="B15" s="48"/>
      <c r="C15" s="48"/>
      <c r="D15" s="48"/>
      <c r="E15" s="48"/>
      <c r="F15" s="48"/>
      <c r="G15" s="48"/>
    </row>
    <row r="16" spans="1:13" ht="12.75" customHeight="1">
      <c r="B16" s="48"/>
      <c r="C16" s="48"/>
      <c r="D16" s="48"/>
      <c r="E16" s="48"/>
      <c r="F16" s="48"/>
      <c r="G16" s="48"/>
    </row>
    <row r="17" spans="2:7" ht="12.75" customHeight="1">
      <c r="B17" s="48"/>
      <c r="C17" s="48"/>
      <c r="D17" s="48"/>
      <c r="E17" s="48"/>
      <c r="F17" s="48"/>
      <c r="G17" s="48"/>
    </row>
    <row r="18" spans="2:7" ht="12.75" customHeight="1">
      <c r="B18" s="48"/>
      <c r="C18" s="48"/>
      <c r="D18" s="48"/>
      <c r="E18" s="48"/>
      <c r="F18" s="48"/>
      <c r="G18" s="48"/>
    </row>
    <row r="19" spans="2:7" ht="12.75" customHeight="1">
      <c r="B19" s="48"/>
      <c r="C19" s="48"/>
      <c r="D19" s="48"/>
      <c r="E19" s="48"/>
      <c r="F19" s="48"/>
      <c r="G19" s="48"/>
    </row>
    <row r="20" spans="2:7" ht="12.75" customHeight="1">
      <c r="B20" s="48"/>
      <c r="C20" s="48"/>
      <c r="D20" s="48"/>
      <c r="E20" s="48"/>
      <c r="F20" s="48"/>
      <c r="G20" s="48"/>
    </row>
    <row r="21" spans="2:7" ht="12.75" customHeight="1">
      <c r="B21" s="48"/>
      <c r="C21" s="48"/>
      <c r="D21" s="48"/>
      <c r="E21" s="48"/>
      <c r="F21" s="48"/>
      <c r="G21" s="48"/>
    </row>
    <row r="22" spans="2:7" ht="12.75" customHeight="1">
      <c r="B22" s="48"/>
      <c r="C22" s="48"/>
      <c r="D22" s="48"/>
      <c r="E22" s="48"/>
      <c r="F22" s="48"/>
      <c r="G22" s="48"/>
    </row>
    <row r="23" spans="2:7" ht="12.75" customHeight="1">
      <c r="B23" s="48"/>
      <c r="C23" s="48"/>
      <c r="D23" s="48"/>
      <c r="E23" s="48"/>
      <c r="F23" s="48"/>
      <c r="G23" s="48"/>
    </row>
    <row r="24" spans="2:7" ht="12.75" customHeight="1">
      <c r="B24" s="48"/>
      <c r="C24" s="48"/>
      <c r="D24" s="48"/>
      <c r="E24" s="48"/>
      <c r="F24" s="48"/>
      <c r="G24" s="48"/>
    </row>
    <row r="25" spans="2:7" ht="12.75" customHeight="1">
      <c r="B25" s="48"/>
      <c r="C25" s="48"/>
      <c r="D25" s="48"/>
      <c r="E25" s="48"/>
      <c r="F25" s="48"/>
      <c r="G25" s="48"/>
    </row>
    <row r="26" spans="2:7" ht="12.75" customHeight="1">
      <c r="B26" s="48"/>
      <c r="C26" s="48"/>
      <c r="D26" s="48"/>
      <c r="E26" s="48"/>
      <c r="F26" s="48"/>
      <c r="G26" s="48"/>
    </row>
    <row r="27" spans="2:7" ht="12.75" customHeight="1">
      <c r="B27" s="48"/>
      <c r="C27" s="48"/>
      <c r="D27" s="48"/>
      <c r="E27" s="48"/>
      <c r="F27" s="48"/>
      <c r="G27" s="48"/>
    </row>
    <row r="28" spans="2:7" ht="12.75" customHeight="1">
      <c r="B28" s="48"/>
      <c r="C28" s="48"/>
      <c r="D28" s="48"/>
      <c r="E28" s="48"/>
      <c r="F28" s="48"/>
      <c r="G28" s="48"/>
    </row>
    <row r="29" spans="2:7" ht="12.75" customHeight="1">
      <c r="B29" s="48"/>
      <c r="C29" s="48"/>
      <c r="D29" s="48"/>
      <c r="E29" s="48"/>
      <c r="F29" s="48"/>
      <c r="G29" s="48"/>
    </row>
    <row r="30" spans="2:7" ht="12.75" customHeight="1">
      <c r="B30" s="48"/>
      <c r="C30" s="48"/>
      <c r="D30" s="48"/>
      <c r="E30" s="48"/>
      <c r="F30" s="48"/>
      <c r="G30" s="48"/>
    </row>
    <row r="31" spans="2:7" ht="12.75" customHeight="1">
      <c r="B31" s="48"/>
      <c r="C31" s="48"/>
      <c r="D31" s="48"/>
      <c r="E31" s="48"/>
      <c r="F31" s="48"/>
      <c r="G31" s="48"/>
    </row>
    <row r="32" spans="2:7" ht="12.75" customHeight="1">
      <c r="B32" s="48"/>
      <c r="C32" s="48"/>
      <c r="D32" s="48"/>
      <c r="E32" s="48"/>
      <c r="F32" s="48"/>
      <c r="G32" s="48"/>
    </row>
    <row r="33" spans="2:7" ht="12.75" customHeight="1">
      <c r="B33" s="48"/>
      <c r="C33" s="48"/>
      <c r="D33" s="48"/>
      <c r="E33" s="48"/>
      <c r="F33" s="48"/>
      <c r="G33" s="48"/>
    </row>
    <row r="34" spans="2:7" ht="12.75" customHeight="1">
      <c r="B34" s="48"/>
      <c r="C34" s="48"/>
      <c r="D34" s="48"/>
      <c r="E34" s="48"/>
      <c r="F34" s="48"/>
      <c r="G34" s="48"/>
    </row>
    <row r="35" spans="2:7" ht="12.75" customHeight="1">
      <c r="B35" s="48"/>
      <c r="C35" s="48"/>
      <c r="D35" s="48"/>
      <c r="E35" s="48"/>
      <c r="F35" s="48"/>
      <c r="G35" s="48"/>
    </row>
    <row r="36" spans="2:7" ht="12.75" customHeight="1">
      <c r="B36" s="48"/>
      <c r="C36" s="48"/>
      <c r="D36" s="48"/>
      <c r="E36" s="48"/>
      <c r="F36" s="48"/>
      <c r="G36" s="48"/>
    </row>
    <row r="37" spans="2:7" ht="12.75" customHeight="1">
      <c r="B37" s="48"/>
      <c r="C37" s="48"/>
      <c r="D37" s="48"/>
      <c r="E37" s="48"/>
      <c r="F37" s="48"/>
      <c r="G37" s="48"/>
    </row>
    <row r="38" spans="2:7" ht="12.75" customHeight="1">
      <c r="B38" s="48"/>
      <c r="C38" s="48"/>
      <c r="D38" s="48"/>
      <c r="E38" s="48"/>
      <c r="F38" s="48"/>
      <c r="G38" s="48"/>
    </row>
    <row r="39" spans="2:7" ht="12.75" customHeight="1">
      <c r="B39" s="48"/>
      <c r="C39" s="48"/>
      <c r="D39" s="48"/>
      <c r="E39" s="48"/>
      <c r="F39" s="48"/>
      <c r="G39" s="48"/>
    </row>
    <row r="40" spans="2:7" ht="12.75" customHeight="1">
      <c r="B40" s="48"/>
      <c r="C40" s="48"/>
      <c r="D40" s="48"/>
      <c r="E40" s="48"/>
      <c r="F40" s="48"/>
      <c r="G40" s="48"/>
    </row>
    <row r="41" spans="2:7" ht="12.75" customHeight="1">
      <c r="B41" s="48"/>
      <c r="C41" s="48"/>
      <c r="D41" s="48"/>
      <c r="E41" s="48"/>
      <c r="F41" s="48"/>
      <c r="G41" s="48"/>
    </row>
    <row r="42" spans="2:7" ht="12.75" customHeight="1">
      <c r="B42" s="48"/>
      <c r="C42" s="48"/>
      <c r="D42" s="48"/>
      <c r="E42" s="48"/>
      <c r="F42" s="48"/>
      <c r="G42" s="48"/>
    </row>
    <row r="43" spans="2:7" ht="12.75" customHeight="1">
      <c r="B43" s="48"/>
      <c r="C43" s="48"/>
      <c r="D43" s="48"/>
      <c r="E43" s="48"/>
      <c r="F43" s="48"/>
      <c r="G43" s="48"/>
    </row>
    <row r="44" spans="2:7" ht="12.75" customHeight="1">
      <c r="B44" s="48"/>
      <c r="C44" s="48"/>
      <c r="D44" s="48"/>
      <c r="E44" s="48"/>
      <c r="F44" s="48"/>
      <c r="G44" s="48"/>
    </row>
    <row r="45" spans="2:7" ht="12.75" customHeight="1">
      <c r="B45" s="48"/>
      <c r="C45" s="48"/>
      <c r="D45" s="48"/>
      <c r="E45" s="48"/>
      <c r="F45" s="48"/>
      <c r="G45" s="48"/>
    </row>
    <row r="46" spans="2:7" ht="12.75" customHeight="1">
      <c r="B46" s="48"/>
      <c r="C46" s="48"/>
      <c r="D46" s="48"/>
      <c r="E46" s="48"/>
      <c r="F46" s="48"/>
      <c r="G46" s="48"/>
    </row>
    <row r="47" spans="2:7" ht="12.75" customHeight="1">
      <c r="B47" s="48"/>
      <c r="C47" s="48"/>
      <c r="D47" s="48"/>
      <c r="E47" s="48"/>
      <c r="F47" s="48"/>
      <c r="G47" s="48"/>
    </row>
    <row r="48" spans="2:7" ht="12.75" customHeight="1">
      <c r="B48" s="48"/>
      <c r="C48" s="48"/>
      <c r="D48" s="48"/>
      <c r="E48" s="48"/>
      <c r="F48" s="48"/>
      <c r="G48" s="48"/>
    </row>
    <row r="49" spans="2:7" ht="12.75" customHeight="1">
      <c r="B49" s="48"/>
      <c r="C49" s="48"/>
      <c r="D49" s="48"/>
      <c r="E49" s="48"/>
      <c r="F49" s="48"/>
      <c r="G49" s="48"/>
    </row>
    <row r="50" spans="2:7" ht="12.75" customHeight="1">
      <c r="B50" s="48"/>
      <c r="C50" s="48"/>
      <c r="D50" s="48"/>
      <c r="E50" s="48"/>
      <c r="F50" s="48"/>
      <c r="G50" s="48"/>
    </row>
    <row r="51" spans="2:7" ht="12.75" customHeight="1">
      <c r="B51" s="48"/>
      <c r="C51" s="48"/>
      <c r="D51" s="48"/>
      <c r="E51" s="48"/>
      <c r="F51" s="48"/>
      <c r="G51" s="48"/>
    </row>
    <row r="52" spans="2:7" ht="12.75" customHeight="1">
      <c r="B52" s="48"/>
      <c r="C52" s="48"/>
      <c r="D52" s="48"/>
      <c r="E52" s="48"/>
      <c r="F52" s="48"/>
      <c r="G52" s="48"/>
    </row>
    <row r="53" spans="2:7" ht="12.75" customHeight="1">
      <c r="B53" s="48"/>
      <c r="C53" s="48"/>
      <c r="D53" s="48"/>
      <c r="E53" s="48"/>
      <c r="F53" s="48"/>
      <c r="G53" s="48"/>
    </row>
    <row r="54" spans="2:7" ht="12.75" customHeight="1">
      <c r="B54" s="48"/>
      <c r="C54" s="48"/>
      <c r="D54" s="48"/>
      <c r="E54" s="48"/>
      <c r="F54" s="48"/>
      <c r="G54" s="48"/>
    </row>
    <row r="55" spans="2:7" ht="12.75" customHeight="1">
      <c r="B55" s="48"/>
      <c r="C55" s="48"/>
      <c r="D55" s="48"/>
      <c r="E55" s="48"/>
      <c r="F55" s="48"/>
      <c r="G55" s="48"/>
    </row>
    <row r="56" spans="2:7" ht="12.75" customHeight="1">
      <c r="B56" s="48"/>
      <c r="C56" s="48"/>
      <c r="D56" s="48"/>
      <c r="E56" s="48"/>
      <c r="F56" s="48"/>
      <c r="G56" s="48"/>
    </row>
    <row r="57" spans="2:7" ht="12.75" customHeight="1">
      <c r="B57" s="48"/>
      <c r="C57" s="48"/>
      <c r="D57" s="48"/>
      <c r="E57" s="48"/>
      <c r="F57" s="48"/>
      <c r="G57" s="48"/>
    </row>
    <row r="58" spans="2:7" ht="12.75" customHeight="1">
      <c r="B58" s="48"/>
      <c r="C58" s="48"/>
      <c r="D58" s="48"/>
      <c r="E58" s="48"/>
      <c r="F58" s="48"/>
      <c r="G58" s="48"/>
    </row>
    <row r="59" spans="2:7" ht="12.75" customHeight="1">
      <c r="B59" s="48"/>
      <c r="C59" s="48"/>
      <c r="D59" s="48"/>
      <c r="E59" s="48"/>
      <c r="F59" s="48"/>
      <c r="G59" s="48"/>
    </row>
    <row r="60" spans="2:7" ht="12.75" customHeight="1">
      <c r="B60" s="48"/>
      <c r="C60" s="48"/>
      <c r="D60" s="48"/>
      <c r="E60" s="48"/>
      <c r="F60" s="48"/>
      <c r="G60" s="48"/>
    </row>
    <row r="61" spans="2:7" ht="12.75" customHeight="1">
      <c r="B61" s="48"/>
      <c r="C61" s="48"/>
      <c r="D61" s="48"/>
      <c r="E61" s="48"/>
      <c r="F61" s="48"/>
      <c r="G61" s="48"/>
    </row>
    <row r="62" spans="2:7" ht="12.75" customHeight="1">
      <c r="B62" s="48"/>
      <c r="C62" s="48"/>
      <c r="D62" s="48"/>
      <c r="E62" s="48"/>
      <c r="F62" s="48"/>
      <c r="G62" s="48"/>
    </row>
    <row r="63" spans="2:7" ht="12.75" customHeight="1">
      <c r="B63" s="48"/>
      <c r="C63" s="48"/>
      <c r="D63" s="48"/>
      <c r="E63" s="48"/>
      <c r="F63" s="48"/>
      <c r="G63" s="48"/>
    </row>
    <row r="64" spans="2:7" ht="12.75" customHeight="1">
      <c r="B64" s="48"/>
      <c r="C64" s="48"/>
      <c r="D64" s="48"/>
      <c r="E64" s="48"/>
      <c r="F64" s="48"/>
      <c r="G64" s="48"/>
    </row>
    <row r="65" spans="2:7" ht="12.75" customHeight="1">
      <c r="B65" s="48"/>
      <c r="C65" s="48"/>
      <c r="D65" s="48"/>
      <c r="E65" s="48"/>
      <c r="F65" s="48"/>
      <c r="G65" s="48"/>
    </row>
    <row r="66" spans="2:7" ht="12.75" customHeight="1">
      <c r="B66" s="48"/>
      <c r="C66" s="48"/>
      <c r="D66" s="48"/>
      <c r="E66" s="48"/>
      <c r="F66" s="48"/>
      <c r="G66" s="48"/>
    </row>
    <row r="67" spans="2:7" ht="12.75" customHeight="1">
      <c r="B67" s="48"/>
      <c r="C67" s="48"/>
      <c r="D67" s="48"/>
      <c r="E67" s="48"/>
      <c r="F67" s="48"/>
      <c r="G67" s="48"/>
    </row>
    <row r="68" spans="2:7" ht="12.75" customHeight="1">
      <c r="B68" s="48"/>
      <c r="C68" s="48"/>
      <c r="D68" s="48"/>
      <c r="E68" s="48"/>
      <c r="F68" s="48"/>
      <c r="G68" s="48"/>
    </row>
    <row r="69" spans="2:7" ht="12.75" customHeight="1">
      <c r="B69" s="48"/>
      <c r="C69" s="48"/>
      <c r="D69" s="48"/>
      <c r="E69" s="48"/>
      <c r="F69" s="48"/>
      <c r="G69" s="48"/>
    </row>
    <row r="70" spans="2:7" ht="12.75" customHeight="1">
      <c r="B70" s="48"/>
      <c r="C70" s="48"/>
      <c r="D70" s="48"/>
      <c r="E70" s="48"/>
      <c r="F70" s="48"/>
      <c r="G70" s="48"/>
    </row>
    <row r="71" spans="2:7" ht="12.75" customHeight="1">
      <c r="B71" s="48"/>
      <c r="C71" s="48"/>
      <c r="D71" s="48"/>
      <c r="E71" s="48"/>
      <c r="F71" s="48"/>
      <c r="G71" s="48"/>
    </row>
    <row r="72" spans="2:7" ht="12.75" customHeight="1">
      <c r="B72" s="48"/>
      <c r="C72" s="48"/>
      <c r="D72" s="48"/>
      <c r="E72" s="48"/>
      <c r="F72" s="48"/>
      <c r="G72" s="48"/>
    </row>
    <row r="73" spans="2:7" ht="12.75" customHeight="1">
      <c r="B73" s="48"/>
      <c r="C73" s="48"/>
      <c r="D73" s="48"/>
      <c r="E73" s="48"/>
      <c r="F73" s="48"/>
      <c r="G73" s="48"/>
    </row>
    <row r="74" spans="2:7" ht="12.75" customHeight="1">
      <c r="B74" s="48"/>
      <c r="C74" s="48"/>
      <c r="D74" s="48"/>
      <c r="E74" s="48"/>
      <c r="F74" s="48"/>
      <c r="G74" s="48"/>
    </row>
    <row r="75" spans="2:7" ht="12.75" customHeight="1">
      <c r="B75" s="48"/>
      <c r="C75" s="48"/>
      <c r="D75" s="48"/>
      <c r="E75" s="48"/>
      <c r="F75" s="48"/>
      <c r="G75" s="48"/>
    </row>
    <row r="76" spans="2:7" ht="12.75" customHeight="1">
      <c r="B76" s="48"/>
      <c r="C76" s="48"/>
      <c r="D76" s="48"/>
      <c r="E76" s="48"/>
      <c r="F76" s="48"/>
      <c r="G76" s="48"/>
    </row>
    <row r="77" spans="2:7" ht="12.75" customHeight="1">
      <c r="B77" s="48"/>
      <c r="C77" s="48"/>
      <c r="D77" s="48"/>
      <c r="E77" s="48"/>
      <c r="F77" s="48"/>
      <c r="G77" s="48"/>
    </row>
    <row r="78" spans="2:7" ht="12.75" customHeight="1">
      <c r="B78" s="48"/>
      <c r="C78" s="48"/>
      <c r="D78" s="48"/>
      <c r="E78" s="48"/>
      <c r="F78" s="48"/>
      <c r="G78" s="48"/>
    </row>
    <row r="79" spans="2:7" ht="12.75" customHeight="1">
      <c r="B79" s="48"/>
      <c r="C79" s="48"/>
      <c r="D79" s="48"/>
      <c r="E79" s="48"/>
      <c r="F79" s="48"/>
      <c r="G79" s="48"/>
    </row>
    <row r="80" spans="2:7" ht="12.75" customHeight="1">
      <c r="B80" s="48"/>
      <c r="C80" s="48"/>
      <c r="D80" s="48"/>
      <c r="E80" s="48"/>
      <c r="F80" s="48"/>
      <c r="G80" s="48"/>
    </row>
    <row r="81" spans="2:7" ht="12.75" customHeight="1">
      <c r="B81" s="48"/>
      <c r="C81" s="48"/>
      <c r="D81" s="48"/>
      <c r="E81" s="48"/>
      <c r="F81" s="48"/>
      <c r="G81" s="48"/>
    </row>
    <row r="82" spans="2:7" ht="12.75" customHeight="1">
      <c r="B82" s="48"/>
      <c r="C82" s="48"/>
      <c r="D82" s="48"/>
      <c r="E82" s="48"/>
      <c r="F82" s="48"/>
      <c r="G82" s="48"/>
    </row>
    <row r="83" spans="2:7" ht="12.75" customHeight="1">
      <c r="B83" s="48"/>
      <c r="C83" s="48"/>
      <c r="D83" s="48"/>
      <c r="E83" s="48"/>
      <c r="F83" s="48"/>
      <c r="G83" s="48"/>
    </row>
    <row r="84" spans="2:7" ht="12.75" customHeight="1">
      <c r="B84" s="48"/>
      <c r="C84" s="48"/>
      <c r="D84" s="48"/>
      <c r="E84" s="48"/>
      <c r="F84" s="48"/>
      <c r="G84" s="48"/>
    </row>
    <row r="85" spans="2:7" ht="12.75" customHeight="1">
      <c r="B85" s="48"/>
      <c r="C85" s="48"/>
      <c r="D85" s="48"/>
      <c r="E85" s="48"/>
      <c r="F85" s="48"/>
      <c r="G85" s="48"/>
    </row>
    <row r="86" spans="2:7" ht="12.75" customHeight="1">
      <c r="B86" s="48"/>
      <c r="C86" s="48"/>
      <c r="D86" s="48"/>
      <c r="E86" s="48"/>
      <c r="F86" s="48"/>
      <c r="G86" s="48"/>
    </row>
    <row r="87" spans="2:7" ht="12.75" customHeight="1">
      <c r="B87" s="48"/>
      <c r="C87" s="48"/>
      <c r="D87" s="48"/>
      <c r="E87" s="48"/>
      <c r="F87" s="48"/>
      <c r="G87" s="48"/>
    </row>
    <row r="88" spans="2:7" ht="12.75" customHeight="1">
      <c r="B88" s="48"/>
      <c r="C88" s="48"/>
      <c r="D88" s="48"/>
      <c r="E88" s="48"/>
      <c r="F88" s="48"/>
      <c r="G88" s="48"/>
    </row>
    <row r="89" spans="2:7" ht="12.75" customHeight="1">
      <c r="B89" s="48"/>
      <c r="C89" s="48"/>
      <c r="D89" s="48"/>
      <c r="E89" s="48"/>
      <c r="F89" s="48"/>
      <c r="G89" s="48"/>
    </row>
    <row r="90" spans="2:7" ht="12.75" customHeight="1">
      <c r="B90" s="48"/>
      <c r="C90" s="48"/>
      <c r="D90" s="48"/>
      <c r="E90" s="48"/>
      <c r="F90" s="48"/>
      <c r="G90" s="48"/>
    </row>
    <row r="91" spans="2:7" ht="12.75" customHeight="1">
      <c r="B91" s="48"/>
      <c r="C91" s="48"/>
      <c r="D91" s="48"/>
      <c r="E91" s="48"/>
      <c r="F91" s="48"/>
      <c r="G91" s="48"/>
    </row>
    <row r="92" spans="2:7" ht="12.75" customHeight="1">
      <c r="B92" s="48"/>
      <c r="C92" s="48"/>
      <c r="D92" s="48"/>
      <c r="E92" s="48"/>
      <c r="F92" s="48"/>
      <c r="G92" s="48"/>
    </row>
    <row r="93" spans="2:7" ht="12.75" customHeight="1">
      <c r="B93" s="48"/>
      <c r="C93" s="48"/>
      <c r="D93" s="48"/>
      <c r="E93" s="48"/>
      <c r="F93" s="48"/>
      <c r="G93" s="48"/>
    </row>
    <row r="94" spans="2:7" ht="12.75" customHeight="1">
      <c r="B94" s="48"/>
      <c r="C94" s="48"/>
      <c r="D94" s="48"/>
      <c r="E94" s="48"/>
      <c r="F94" s="48"/>
      <c r="G94" s="48"/>
    </row>
    <row r="95" spans="2:7" ht="12.75" customHeight="1">
      <c r="B95" s="48"/>
      <c r="C95" s="48"/>
      <c r="D95" s="48"/>
      <c r="E95" s="48"/>
      <c r="F95" s="48"/>
      <c r="G95" s="48"/>
    </row>
    <row r="96" spans="2:7" ht="12.75" customHeight="1">
      <c r="B96" s="48"/>
      <c r="C96" s="48"/>
      <c r="D96" s="48"/>
      <c r="E96" s="48"/>
      <c r="F96" s="48"/>
      <c r="G96" s="48"/>
    </row>
    <row r="97" spans="2:7" ht="12.75" customHeight="1">
      <c r="B97" s="48"/>
      <c r="C97" s="48"/>
      <c r="D97" s="48"/>
      <c r="E97" s="48"/>
      <c r="F97" s="48"/>
      <c r="G97" s="48"/>
    </row>
    <row r="98" spans="2:7" ht="12.75" customHeight="1">
      <c r="B98" s="48"/>
      <c r="C98" s="48"/>
      <c r="D98" s="48"/>
      <c r="E98" s="48"/>
      <c r="F98" s="48"/>
      <c r="G98" s="48"/>
    </row>
    <row r="99" spans="2:7" ht="12.75" customHeight="1">
      <c r="B99" s="48"/>
      <c r="C99" s="48"/>
      <c r="D99" s="48"/>
      <c r="E99" s="48"/>
      <c r="F99" s="48"/>
      <c r="G99" s="48"/>
    </row>
    <row r="100" spans="2:7" ht="12.75" customHeight="1">
      <c r="B100" s="48"/>
      <c r="C100" s="48"/>
      <c r="D100" s="48"/>
      <c r="E100" s="48"/>
      <c r="F100" s="48"/>
      <c r="G100" s="48"/>
    </row>
    <row r="101" spans="2:7" ht="12.75" customHeight="1">
      <c r="B101" s="48"/>
      <c r="C101" s="48"/>
      <c r="D101" s="48"/>
      <c r="E101" s="48"/>
      <c r="F101" s="48"/>
      <c r="G101" s="48"/>
    </row>
    <row r="102" spans="2:7" ht="12.75" customHeight="1">
      <c r="B102" s="48"/>
      <c r="C102" s="48"/>
      <c r="D102" s="48"/>
      <c r="E102" s="48"/>
      <c r="F102" s="48"/>
      <c r="G102" s="48"/>
    </row>
    <row r="103" spans="2:7" ht="12.75" customHeight="1">
      <c r="B103" s="48"/>
      <c r="C103" s="48"/>
      <c r="D103" s="48"/>
      <c r="E103" s="48"/>
      <c r="F103" s="48"/>
      <c r="G103" s="48"/>
    </row>
    <row r="104" spans="2:7" ht="12.75" customHeight="1">
      <c r="B104" s="48"/>
      <c r="C104" s="48"/>
      <c r="D104" s="48"/>
      <c r="E104" s="48"/>
      <c r="F104" s="48"/>
      <c r="G104" s="48"/>
    </row>
    <row r="105" spans="2:7" ht="12.75" customHeight="1">
      <c r="B105" s="48"/>
      <c r="C105" s="48"/>
      <c r="D105" s="48"/>
      <c r="E105" s="48"/>
      <c r="F105" s="48"/>
      <c r="G105" s="48"/>
    </row>
    <row r="106" spans="2:7" ht="12.75" customHeight="1">
      <c r="B106" s="48"/>
      <c r="C106" s="48"/>
      <c r="D106" s="48"/>
      <c r="E106" s="48"/>
      <c r="F106" s="48"/>
      <c r="G106" s="48"/>
    </row>
    <row r="107" spans="2:7" ht="12.75" customHeight="1">
      <c r="B107" s="48"/>
      <c r="C107" s="48"/>
      <c r="D107" s="48"/>
      <c r="E107" s="48"/>
      <c r="F107" s="48"/>
      <c r="G107" s="48"/>
    </row>
    <row r="108" spans="2:7" ht="12.75" customHeight="1">
      <c r="B108" s="48"/>
      <c r="C108" s="48"/>
      <c r="D108" s="48"/>
      <c r="E108" s="48"/>
      <c r="F108" s="48"/>
      <c r="G108" s="48"/>
    </row>
    <row r="109" spans="2:7" ht="12.75" customHeight="1">
      <c r="B109" s="48"/>
      <c r="C109" s="48"/>
      <c r="D109" s="48"/>
      <c r="E109" s="48"/>
      <c r="F109" s="48"/>
      <c r="G109" s="48"/>
    </row>
    <row r="110" spans="2:7" ht="12.75" customHeight="1">
      <c r="B110" s="48"/>
      <c r="C110" s="48"/>
      <c r="D110" s="48"/>
      <c r="E110" s="48"/>
      <c r="F110" s="48"/>
      <c r="G110" s="48"/>
    </row>
    <row r="111" spans="2:7" ht="12.75" customHeight="1">
      <c r="B111" s="48"/>
      <c r="C111" s="48"/>
      <c r="D111" s="48"/>
      <c r="E111" s="48"/>
      <c r="F111" s="48"/>
      <c r="G111" s="48"/>
    </row>
    <row r="112" spans="2:7" ht="12.75" customHeight="1">
      <c r="B112" s="48"/>
      <c r="C112" s="48"/>
      <c r="D112" s="48"/>
      <c r="E112" s="48"/>
      <c r="F112" s="48"/>
      <c r="G112" s="48"/>
    </row>
    <row r="113" spans="2:7" ht="12.75" customHeight="1">
      <c r="B113" s="48"/>
      <c r="C113" s="48"/>
      <c r="D113" s="48"/>
      <c r="E113" s="48"/>
      <c r="F113" s="48"/>
      <c r="G113" s="48"/>
    </row>
    <row r="114" spans="2:7" ht="12.75" customHeight="1">
      <c r="B114" s="48"/>
      <c r="C114" s="48"/>
      <c r="D114" s="48"/>
      <c r="E114" s="48"/>
      <c r="F114" s="48"/>
      <c r="G114" s="48"/>
    </row>
    <row r="115" spans="2:7" ht="12.75" customHeight="1">
      <c r="B115" s="48"/>
      <c r="C115" s="48"/>
      <c r="D115" s="48"/>
      <c r="E115" s="48"/>
      <c r="F115" s="48"/>
      <c r="G115" s="48"/>
    </row>
    <row r="116" spans="2:7" ht="12.75" customHeight="1">
      <c r="B116" s="48"/>
      <c r="C116" s="48"/>
      <c r="D116" s="48"/>
      <c r="E116" s="48"/>
      <c r="F116" s="48"/>
      <c r="G116" s="48"/>
    </row>
    <row r="117" spans="2:7" ht="12.75" customHeight="1">
      <c r="B117" s="48"/>
      <c r="C117" s="48"/>
      <c r="D117" s="48"/>
      <c r="E117" s="48"/>
      <c r="F117" s="48"/>
      <c r="G117" s="48"/>
    </row>
    <row r="118" spans="2:7" ht="12.75" customHeight="1">
      <c r="B118" s="48"/>
      <c r="C118" s="48"/>
      <c r="D118" s="48"/>
      <c r="E118" s="48"/>
      <c r="F118" s="48"/>
      <c r="G118" s="48"/>
    </row>
    <row r="119" spans="2:7" ht="12.75" customHeight="1">
      <c r="B119" s="48"/>
      <c r="C119" s="48"/>
      <c r="D119" s="48"/>
      <c r="E119" s="48"/>
      <c r="F119" s="48"/>
      <c r="G119" s="48"/>
    </row>
    <row r="120" spans="2:7" ht="12.75" customHeight="1">
      <c r="B120" s="48"/>
      <c r="C120" s="48"/>
      <c r="D120" s="48"/>
      <c r="E120" s="48"/>
      <c r="F120" s="48"/>
      <c r="G120" s="48"/>
    </row>
    <row r="121" spans="2:7" ht="12.75" customHeight="1">
      <c r="B121" s="48"/>
      <c r="C121" s="48"/>
      <c r="D121" s="48"/>
      <c r="E121" s="48"/>
      <c r="F121" s="48"/>
      <c r="G121" s="48"/>
    </row>
    <row r="122" spans="2:7" ht="12.75" customHeight="1">
      <c r="B122" s="48"/>
      <c r="C122" s="48"/>
      <c r="D122" s="48"/>
      <c r="E122" s="48"/>
      <c r="F122" s="48"/>
      <c r="G122" s="48"/>
    </row>
    <row r="123" spans="2:7" ht="12.75" customHeight="1">
      <c r="B123" s="48"/>
      <c r="C123" s="48"/>
      <c r="D123" s="48"/>
      <c r="E123" s="48"/>
      <c r="F123" s="48"/>
      <c r="G123" s="48"/>
    </row>
    <row r="124" spans="2:7" ht="12.75" customHeight="1">
      <c r="B124" s="48"/>
      <c r="C124" s="48"/>
      <c r="D124" s="48"/>
      <c r="E124" s="48"/>
      <c r="F124" s="48"/>
      <c r="G124" s="48"/>
    </row>
    <row r="125" spans="2:7" ht="12.75" customHeight="1">
      <c r="B125" s="48"/>
      <c r="C125" s="48"/>
      <c r="D125" s="48"/>
      <c r="E125" s="48"/>
      <c r="F125" s="48"/>
      <c r="G125" s="48"/>
    </row>
    <row r="126" spans="2:7" ht="12.75" customHeight="1">
      <c r="B126" s="48"/>
      <c r="C126" s="48"/>
      <c r="D126" s="48"/>
      <c r="E126" s="48"/>
      <c r="F126" s="48"/>
      <c r="G126" s="48"/>
    </row>
    <row r="127" spans="2:7" ht="12.75" customHeight="1">
      <c r="B127" s="48"/>
      <c r="C127" s="48"/>
      <c r="D127" s="48"/>
      <c r="E127" s="48"/>
      <c r="F127" s="48"/>
      <c r="G127" s="48"/>
    </row>
    <row r="128" spans="2:7" ht="12.75" customHeight="1">
      <c r="B128" s="48"/>
      <c r="C128" s="48"/>
      <c r="D128" s="48"/>
      <c r="E128" s="48"/>
      <c r="F128" s="48"/>
      <c r="G128" s="48"/>
    </row>
    <row r="129" spans="2:7" ht="12.75" customHeight="1">
      <c r="B129" s="48"/>
      <c r="C129" s="48"/>
      <c r="D129" s="48"/>
      <c r="E129" s="48"/>
      <c r="F129" s="48"/>
      <c r="G129" s="48"/>
    </row>
    <row r="130" spans="2:7" ht="12.75" customHeight="1">
      <c r="B130" s="48"/>
      <c r="C130" s="48"/>
      <c r="D130" s="48"/>
      <c r="E130" s="48"/>
      <c r="F130" s="48"/>
      <c r="G130" s="48"/>
    </row>
    <row r="131" spans="2:7" ht="12.75" customHeight="1">
      <c r="B131" s="48"/>
      <c r="C131" s="48"/>
      <c r="D131" s="48"/>
      <c r="E131" s="48"/>
      <c r="F131" s="48"/>
      <c r="G131" s="48"/>
    </row>
    <row r="132" spans="2:7" ht="12.75" customHeight="1">
      <c r="B132" s="48"/>
      <c r="C132" s="48"/>
      <c r="D132" s="48"/>
      <c r="E132" s="48"/>
      <c r="F132" s="48"/>
      <c r="G132" s="48"/>
    </row>
    <row r="133" spans="2:7" ht="12.75" customHeight="1">
      <c r="B133" s="48"/>
      <c r="C133" s="48"/>
      <c r="D133" s="48"/>
      <c r="E133" s="48"/>
      <c r="F133" s="48"/>
      <c r="G133" s="48"/>
    </row>
    <row r="134" spans="2:7" ht="12.75" customHeight="1">
      <c r="B134" s="48"/>
      <c r="C134" s="48"/>
      <c r="D134" s="48"/>
      <c r="E134" s="48"/>
      <c r="F134" s="48"/>
      <c r="G134" s="48"/>
    </row>
    <row r="135" spans="2:7" ht="12.75" customHeight="1">
      <c r="B135" s="48"/>
      <c r="C135" s="48"/>
      <c r="D135" s="48"/>
      <c r="E135" s="48"/>
      <c r="F135" s="48"/>
      <c r="G135" s="48"/>
    </row>
    <row r="136" spans="2:7" ht="12.75" customHeight="1">
      <c r="B136" s="48"/>
      <c r="C136" s="48"/>
      <c r="D136" s="48"/>
      <c r="E136" s="48"/>
      <c r="F136" s="48"/>
      <c r="G136" s="48"/>
    </row>
    <row r="137" spans="2:7" ht="12.75" customHeight="1">
      <c r="B137" s="48"/>
      <c r="C137" s="48"/>
      <c r="D137" s="48"/>
      <c r="E137" s="48"/>
      <c r="F137" s="48"/>
      <c r="G137" s="48"/>
    </row>
    <row r="138" spans="2:7" ht="12.75" customHeight="1">
      <c r="B138" s="48"/>
      <c r="C138" s="48"/>
      <c r="D138" s="48"/>
      <c r="E138" s="48"/>
      <c r="F138" s="48"/>
      <c r="G138" s="48"/>
    </row>
    <row r="139" spans="2:7" ht="12.75" customHeight="1">
      <c r="B139" s="48"/>
      <c r="C139" s="48"/>
      <c r="D139" s="48"/>
      <c r="E139" s="48"/>
      <c r="F139" s="48"/>
      <c r="G139" s="48"/>
    </row>
    <row r="140" spans="2:7" ht="12.75" customHeight="1">
      <c r="B140" s="48"/>
      <c r="C140" s="48"/>
      <c r="D140" s="48"/>
      <c r="E140" s="48"/>
      <c r="F140" s="48"/>
      <c r="G140" s="48"/>
    </row>
    <row r="141" spans="2:7" ht="12.75" customHeight="1">
      <c r="B141" s="48"/>
      <c r="C141" s="48"/>
      <c r="D141" s="48"/>
      <c r="E141" s="48"/>
      <c r="F141" s="48"/>
      <c r="G141" s="48"/>
    </row>
    <row r="142" spans="2:7" ht="12.75" customHeight="1">
      <c r="B142" s="48"/>
      <c r="C142" s="48"/>
      <c r="D142" s="48"/>
      <c r="E142" s="48"/>
      <c r="F142" s="48"/>
      <c r="G142" s="48"/>
    </row>
    <row r="143" spans="2:7" ht="12.75" customHeight="1">
      <c r="B143" s="48"/>
      <c r="C143" s="48"/>
      <c r="D143" s="48"/>
      <c r="E143" s="48"/>
      <c r="F143" s="48"/>
      <c r="G143" s="48"/>
    </row>
    <row r="144" spans="2:7" ht="12.75" customHeight="1">
      <c r="B144" s="48"/>
      <c r="C144" s="48"/>
      <c r="D144" s="48"/>
      <c r="E144" s="48"/>
      <c r="F144" s="48"/>
      <c r="G144" s="48"/>
    </row>
    <row r="145" spans="2:7" ht="12.75" customHeight="1">
      <c r="B145" s="48"/>
      <c r="C145" s="48"/>
      <c r="D145" s="48"/>
      <c r="E145" s="48"/>
      <c r="F145" s="48"/>
      <c r="G145" s="48"/>
    </row>
    <row r="146" spans="2:7" ht="12.75" customHeight="1">
      <c r="B146" s="48"/>
      <c r="C146" s="48"/>
      <c r="D146" s="48"/>
      <c r="E146" s="48"/>
      <c r="F146" s="48"/>
      <c r="G146" s="48"/>
    </row>
    <row r="147" spans="2:7" ht="12.75" customHeight="1">
      <c r="B147" s="48"/>
      <c r="C147" s="48"/>
      <c r="D147" s="48"/>
      <c r="E147" s="48"/>
      <c r="F147" s="48"/>
      <c r="G147" s="48"/>
    </row>
    <row r="148" spans="2:7" ht="12.75" customHeight="1">
      <c r="B148" s="48"/>
      <c r="C148" s="48"/>
      <c r="D148" s="48"/>
      <c r="E148" s="48"/>
      <c r="F148" s="48"/>
      <c r="G148" s="48"/>
    </row>
    <row r="149" spans="2:7" ht="12.75" customHeight="1">
      <c r="B149" s="48"/>
      <c r="C149" s="48"/>
      <c r="D149" s="48"/>
      <c r="E149" s="48"/>
      <c r="F149" s="48"/>
      <c r="G149" s="48"/>
    </row>
    <row r="150" spans="2:7" ht="12.75" customHeight="1">
      <c r="B150" s="48"/>
      <c r="C150" s="48"/>
      <c r="D150" s="48"/>
      <c r="E150" s="48"/>
      <c r="F150" s="48"/>
      <c r="G150" s="48"/>
    </row>
    <row r="151" spans="2:7" ht="12.75" customHeight="1">
      <c r="B151" s="48"/>
      <c r="C151" s="48"/>
      <c r="D151" s="48"/>
      <c r="E151" s="48"/>
      <c r="F151" s="48"/>
      <c r="G151" s="48"/>
    </row>
    <row r="152" spans="2:7" ht="12.75" customHeight="1">
      <c r="B152" s="48"/>
      <c r="C152" s="48"/>
      <c r="D152" s="48"/>
      <c r="E152" s="48"/>
      <c r="F152" s="48"/>
      <c r="G152" s="48"/>
    </row>
    <row r="153" spans="2:7" ht="12.75" customHeight="1">
      <c r="B153" s="48"/>
      <c r="C153" s="48"/>
      <c r="D153" s="48"/>
      <c r="E153" s="48"/>
      <c r="F153" s="48"/>
      <c r="G153" s="48"/>
    </row>
    <row r="154" spans="2:7" ht="12.75" customHeight="1">
      <c r="B154" s="48"/>
      <c r="C154" s="48"/>
      <c r="D154" s="48"/>
      <c r="E154" s="48"/>
      <c r="F154" s="48"/>
      <c r="G154" s="48"/>
    </row>
    <row r="155" spans="2:7" ht="12.75" customHeight="1">
      <c r="B155" s="48"/>
      <c r="C155" s="48"/>
      <c r="D155" s="48"/>
      <c r="E155" s="48"/>
      <c r="F155" s="48"/>
      <c r="G155" s="48"/>
    </row>
    <row r="156" spans="2:7" ht="12.75" customHeight="1">
      <c r="B156" s="48"/>
      <c r="C156" s="48"/>
      <c r="D156" s="48"/>
      <c r="E156" s="48"/>
      <c r="F156" s="48"/>
      <c r="G156" s="48"/>
    </row>
    <row r="157" spans="2:7" ht="12.75" customHeight="1">
      <c r="B157" s="48"/>
      <c r="C157" s="48"/>
      <c r="D157" s="48"/>
      <c r="E157" s="48"/>
      <c r="F157" s="48"/>
      <c r="G157" s="48"/>
    </row>
    <row r="158" spans="2:7" ht="12.75" customHeight="1">
      <c r="B158" s="48"/>
      <c r="C158" s="48"/>
      <c r="D158" s="48"/>
      <c r="E158" s="48"/>
      <c r="F158" s="48"/>
      <c r="G158" s="48"/>
    </row>
    <row r="159" spans="2:7" ht="12.75" customHeight="1">
      <c r="B159" s="48"/>
      <c r="C159" s="48"/>
      <c r="D159" s="48"/>
      <c r="E159" s="48"/>
      <c r="F159" s="48"/>
      <c r="G159" s="48"/>
    </row>
    <row r="160" spans="2:7" ht="12.75" customHeight="1">
      <c r="B160" s="48"/>
      <c r="C160" s="48"/>
      <c r="D160" s="48"/>
      <c r="E160" s="48"/>
      <c r="F160" s="48"/>
      <c r="G160" s="48"/>
    </row>
    <row r="161" spans="2:7" ht="12.75" customHeight="1">
      <c r="B161" s="48"/>
      <c r="C161" s="48"/>
      <c r="D161" s="48"/>
      <c r="E161" s="48"/>
      <c r="F161" s="48"/>
      <c r="G161" s="48"/>
    </row>
    <row r="162" spans="2:7" ht="12.75" customHeight="1">
      <c r="B162" s="48"/>
      <c r="C162" s="48"/>
      <c r="D162" s="48"/>
      <c r="E162" s="48"/>
      <c r="F162" s="48"/>
      <c r="G162" s="48"/>
    </row>
    <row r="163" spans="2:7" ht="12.75" customHeight="1">
      <c r="B163" s="48"/>
      <c r="C163" s="48"/>
      <c r="D163" s="48"/>
      <c r="E163" s="48"/>
      <c r="F163" s="48"/>
      <c r="G163" s="48"/>
    </row>
    <row r="164" spans="2:7" ht="12.75" customHeight="1">
      <c r="B164" s="48"/>
      <c r="C164" s="48"/>
      <c r="D164" s="48"/>
      <c r="E164" s="48"/>
      <c r="F164" s="48"/>
      <c r="G164" s="48"/>
    </row>
    <row r="165" spans="2:7" ht="12.75" customHeight="1">
      <c r="B165" s="48"/>
      <c r="C165" s="48"/>
      <c r="D165" s="48"/>
      <c r="E165" s="48"/>
      <c r="F165" s="48"/>
      <c r="G165" s="48"/>
    </row>
    <row r="166" spans="2:7" ht="12.75" customHeight="1">
      <c r="B166" s="48"/>
      <c r="C166" s="48"/>
      <c r="D166" s="48"/>
      <c r="E166" s="48"/>
      <c r="F166" s="48"/>
      <c r="G166" s="48"/>
    </row>
    <row r="167" spans="2:7" ht="12.75" customHeight="1">
      <c r="B167" s="48"/>
      <c r="C167" s="48"/>
      <c r="D167" s="48"/>
      <c r="E167" s="48"/>
      <c r="F167" s="48"/>
      <c r="G167" s="48"/>
    </row>
    <row r="168" spans="2:7" ht="12.75" customHeight="1">
      <c r="B168" s="48"/>
      <c r="C168" s="48"/>
      <c r="D168" s="48"/>
      <c r="E168" s="48"/>
      <c r="F168" s="48"/>
      <c r="G168" s="48"/>
    </row>
    <row r="169" spans="2:7" ht="12.75" customHeight="1">
      <c r="B169" s="48"/>
      <c r="C169" s="48"/>
      <c r="D169" s="48"/>
      <c r="E169" s="48"/>
      <c r="F169" s="48"/>
      <c r="G169" s="48"/>
    </row>
    <row r="170" spans="2:7" ht="12.75" customHeight="1">
      <c r="B170" s="48"/>
      <c r="C170" s="48"/>
      <c r="D170" s="48"/>
      <c r="E170" s="48"/>
      <c r="F170" s="48"/>
      <c r="G170" s="48"/>
    </row>
    <row r="171" spans="2:7" ht="12.75" customHeight="1">
      <c r="B171" s="48"/>
      <c r="C171" s="48"/>
      <c r="D171" s="48"/>
      <c r="E171" s="48"/>
      <c r="F171" s="48"/>
      <c r="G171" s="48"/>
    </row>
    <row r="172" spans="2:7" ht="12.75" customHeight="1">
      <c r="B172" s="48"/>
      <c r="C172" s="48"/>
      <c r="D172" s="48"/>
      <c r="E172" s="48"/>
      <c r="F172" s="48"/>
      <c r="G172" s="48"/>
    </row>
    <row r="173" spans="2:7" ht="12.75" customHeight="1">
      <c r="B173" s="48"/>
      <c r="C173" s="48"/>
      <c r="D173" s="48"/>
      <c r="E173" s="48"/>
      <c r="F173" s="48"/>
      <c r="G173" s="48"/>
    </row>
    <row r="174" spans="2:7" ht="12.75" customHeight="1">
      <c r="B174" s="48"/>
      <c r="C174" s="48"/>
      <c r="D174" s="48"/>
      <c r="E174" s="48"/>
      <c r="F174" s="48"/>
      <c r="G174" s="48"/>
    </row>
    <row r="175" spans="2:7" ht="12.75" customHeight="1">
      <c r="B175" s="48"/>
      <c r="C175" s="48"/>
      <c r="D175" s="48"/>
      <c r="E175" s="48"/>
      <c r="F175" s="48"/>
      <c r="G175" s="48"/>
    </row>
    <row r="176" spans="2:7" ht="12.75" customHeight="1">
      <c r="B176" s="48"/>
      <c r="C176" s="48"/>
      <c r="D176" s="48"/>
      <c r="E176" s="48"/>
      <c r="F176" s="48"/>
      <c r="G176" s="48"/>
    </row>
    <row r="177" spans="2:7" ht="12.75" customHeight="1">
      <c r="B177" s="48"/>
      <c r="C177" s="48"/>
      <c r="D177" s="48"/>
      <c r="E177" s="48"/>
      <c r="F177" s="48"/>
      <c r="G177" s="48"/>
    </row>
    <row r="178" spans="2:7" ht="12.75" customHeight="1">
      <c r="B178" s="48"/>
      <c r="C178" s="48"/>
      <c r="D178" s="48"/>
      <c r="E178" s="48"/>
      <c r="F178" s="48"/>
      <c r="G178" s="48"/>
    </row>
    <row r="179" spans="2:7" ht="12.75" customHeight="1">
      <c r="B179" s="48"/>
      <c r="C179" s="48"/>
      <c r="D179" s="48"/>
      <c r="E179" s="48"/>
      <c r="F179" s="48"/>
      <c r="G179" s="48"/>
    </row>
    <row r="180" spans="2:7" ht="12.75" customHeight="1">
      <c r="B180" s="48"/>
      <c r="C180" s="48"/>
      <c r="D180" s="48"/>
      <c r="E180" s="48"/>
      <c r="F180" s="48"/>
      <c r="G180" s="48"/>
    </row>
    <row r="181" spans="2:7" ht="12.75" customHeight="1">
      <c r="B181" s="48"/>
      <c r="C181" s="48"/>
      <c r="D181" s="48"/>
      <c r="E181" s="48"/>
      <c r="F181" s="48"/>
      <c r="G181" s="48"/>
    </row>
    <row r="182" spans="2:7" ht="12.75" customHeight="1">
      <c r="B182" s="48"/>
      <c r="C182" s="48"/>
      <c r="D182" s="48"/>
      <c r="E182" s="48"/>
      <c r="F182" s="48"/>
      <c r="G182" s="48"/>
    </row>
    <row r="183" spans="2:7" ht="12.75" customHeight="1">
      <c r="B183" s="48"/>
      <c r="C183" s="48"/>
      <c r="D183" s="48"/>
      <c r="E183" s="48"/>
      <c r="F183" s="48"/>
      <c r="G183" s="48"/>
    </row>
    <row r="184" spans="2:7" ht="12.75" customHeight="1">
      <c r="B184" s="48"/>
      <c r="C184" s="48"/>
      <c r="D184" s="48"/>
      <c r="E184" s="48"/>
      <c r="F184" s="48"/>
      <c r="G184" s="48"/>
    </row>
    <row r="185" spans="2:7" ht="12.75" customHeight="1">
      <c r="B185" s="48"/>
      <c r="C185" s="48"/>
      <c r="D185" s="48"/>
      <c r="E185" s="48"/>
      <c r="F185" s="48"/>
      <c r="G185" s="48"/>
    </row>
    <row r="186" spans="2:7" ht="12.75" customHeight="1">
      <c r="B186" s="48"/>
      <c r="C186" s="48"/>
      <c r="D186" s="48"/>
      <c r="E186" s="48"/>
      <c r="F186" s="48"/>
      <c r="G186" s="48"/>
    </row>
    <row r="187" spans="2:7" ht="12.75" customHeight="1">
      <c r="B187" s="48"/>
      <c r="C187" s="48"/>
      <c r="D187" s="48"/>
      <c r="E187" s="48"/>
      <c r="F187" s="48"/>
      <c r="G187" s="48"/>
    </row>
    <row r="188" spans="2:7" ht="12.75" customHeight="1">
      <c r="B188" s="48"/>
      <c r="C188" s="48"/>
      <c r="D188" s="48"/>
      <c r="E188" s="48"/>
      <c r="F188" s="48"/>
      <c r="G188" s="48"/>
    </row>
    <row r="189" spans="2:7" ht="12.75" customHeight="1">
      <c r="B189" s="48"/>
      <c r="C189" s="48"/>
      <c r="D189" s="48"/>
      <c r="E189" s="48"/>
      <c r="F189" s="48"/>
      <c r="G189" s="48"/>
    </row>
    <row r="190" spans="2:7" ht="12.75" customHeight="1">
      <c r="B190" s="48"/>
      <c r="C190" s="48"/>
      <c r="D190" s="48"/>
      <c r="E190" s="48"/>
      <c r="F190" s="48"/>
      <c r="G190" s="48"/>
    </row>
    <row r="191" spans="2:7" ht="12.75" customHeight="1">
      <c r="B191" s="48"/>
      <c r="C191" s="48"/>
      <c r="D191" s="48"/>
      <c r="E191" s="48"/>
      <c r="F191" s="48"/>
      <c r="G191" s="48"/>
    </row>
    <row r="192" spans="2:7" ht="12.75" customHeight="1">
      <c r="B192" s="48"/>
      <c r="C192" s="48"/>
      <c r="D192" s="48"/>
      <c r="E192" s="48"/>
      <c r="F192" s="48"/>
      <c r="G192" s="48"/>
    </row>
    <row r="193" spans="2:7" ht="12.75" customHeight="1">
      <c r="B193" s="48"/>
      <c r="C193" s="48"/>
      <c r="D193" s="48"/>
      <c r="E193" s="48"/>
      <c r="F193" s="48"/>
      <c r="G193" s="48"/>
    </row>
    <row r="194" spans="2:7" ht="12.75" customHeight="1">
      <c r="B194" s="48"/>
      <c r="C194" s="48"/>
      <c r="D194" s="48"/>
      <c r="E194" s="48"/>
      <c r="F194" s="48"/>
      <c r="G194" s="48"/>
    </row>
    <row r="195" spans="2:7" ht="12.75" customHeight="1">
      <c r="B195" s="48"/>
      <c r="C195" s="48"/>
      <c r="D195" s="48"/>
      <c r="E195" s="48"/>
      <c r="F195" s="48"/>
      <c r="G195" s="48"/>
    </row>
    <row r="196" spans="2:7" ht="12.75" customHeight="1">
      <c r="B196" s="48"/>
      <c r="C196" s="48"/>
      <c r="D196" s="48"/>
      <c r="E196" s="48"/>
      <c r="F196" s="48"/>
      <c r="G196" s="48"/>
    </row>
    <row r="197" spans="2:7" ht="12.75" customHeight="1">
      <c r="B197" s="48"/>
      <c r="C197" s="48"/>
      <c r="D197" s="48"/>
      <c r="E197" s="48"/>
      <c r="F197" s="48"/>
      <c r="G197" s="48"/>
    </row>
    <row r="198" spans="2:7" ht="12.75" customHeight="1">
      <c r="B198" s="48"/>
      <c r="C198" s="48"/>
      <c r="D198" s="48"/>
      <c r="E198" s="48"/>
      <c r="F198" s="48"/>
      <c r="G198" s="48"/>
    </row>
    <row r="199" spans="2:7" ht="12.75" customHeight="1">
      <c r="B199" s="48"/>
      <c r="C199" s="48"/>
      <c r="D199" s="48"/>
      <c r="E199" s="48"/>
      <c r="F199" s="48"/>
      <c r="G199" s="48"/>
    </row>
    <row r="200" spans="2:7" ht="12.75" customHeight="1">
      <c r="B200" s="48"/>
      <c r="C200" s="48"/>
      <c r="D200" s="48"/>
      <c r="E200" s="48"/>
      <c r="F200" s="48"/>
      <c r="G200" s="48"/>
    </row>
    <row r="201" spans="2:7" ht="12.75" customHeight="1">
      <c r="B201" s="48"/>
      <c r="C201" s="48"/>
      <c r="D201" s="48"/>
      <c r="E201" s="48"/>
      <c r="F201" s="48"/>
      <c r="G201" s="48"/>
    </row>
    <row r="202" spans="2:7" ht="12.75" customHeight="1">
      <c r="B202" s="48"/>
      <c r="C202" s="48"/>
      <c r="D202" s="48"/>
      <c r="E202" s="48"/>
      <c r="F202" s="48"/>
      <c r="G202" s="48"/>
    </row>
    <row r="203" spans="2:7" ht="12.75" customHeight="1">
      <c r="B203" s="48"/>
      <c r="C203" s="48"/>
      <c r="D203" s="48"/>
      <c r="E203" s="48"/>
      <c r="F203" s="48"/>
      <c r="G203" s="48"/>
    </row>
    <row r="204" spans="2:7" ht="12.75" customHeight="1">
      <c r="B204" s="48"/>
      <c r="C204" s="48"/>
      <c r="D204" s="48"/>
      <c r="E204" s="48"/>
      <c r="F204" s="48"/>
      <c r="G204" s="48"/>
    </row>
    <row r="205" spans="2:7" ht="12.75" customHeight="1">
      <c r="B205" s="48"/>
      <c r="C205" s="48"/>
      <c r="D205" s="48"/>
      <c r="E205" s="48"/>
      <c r="F205" s="48"/>
      <c r="G205" s="48"/>
    </row>
    <row r="206" spans="2:7" ht="12.75" customHeight="1">
      <c r="B206" s="48"/>
      <c r="C206" s="48"/>
      <c r="D206" s="48"/>
      <c r="E206" s="48"/>
      <c r="F206" s="48"/>
      <c r="G206" s="48"/>
    </row>
    <row r="207" spans="2:7" ht="12.75" customHeight="1">
      <c r="B207" s="48"/>
      <c r="C207" s="48"/>
      <c r="D207" s="48"/>
      <c r="E207" s="48"/>
      <c r="F207" s="48"/>
      <c r="G207" s="48"/>
    </row>
    <row r="208" spans="2:7" ht="12.75" customHeight="1">
      <c r="B208" s="48"/>
      <c r="C208" s="48"/>
      <c r="D208" s="48"/>
      <c r="E208" s="48"/>
      <c r="F208" s="48"/>
      <c r="G208" s="48"/>
    </row>
    <row r="209" spans="2:7" ht="12.75" customHeight="1">
      <c r="B209" s="48"/>
      <c r="C209" s="48"/>
      <c r="D209" s="48"/>
      <c r="E209" s="48"/>
      <c r="F209" s="48"/>
      <c r="G209" s="48"/>
    </row>
    <row r="210" spans="2:7" ht="12.75" customHeight="1">
      <c r="B210" s="48"/>
      <c r="C210" s="48"/>
      <c r="D210" s="48"/>
      <c r="E210" s="48"/>
      <c r="F210" s="48"/>
      <c r="G210" s="48"/>
    </row>
    <row r="211" spans="2:7" ht="12.75" customHeight="1">
      <c r="B211" s="48"/>
      <c r="C211" s="48"/>
      <c r="D211" s="48"/>
      <c r="E211" s="48"/>
      <c r="F211" s="48"/>
      <c r="G211" s="48"/>
    </row>
    <row r="212" spans="2:7" ht="12.75" customHeight="1">
      <c r="B212" s="48"/>
      <c r="C212" s="48"/>
      <c r="D212" s="48"/>
      <c r="E212" s="48"/>
      <c r="F212" s="48"/>
      <c r="G212" s="48"/>
    </row>
    <row r="213" spans="2:7" ht="12.75" customHeight="1">
      <c r="B213" s="48"/>
      <c r="C213" s="48"/>
      <c r="D213" s="48"/>
      <c r="E213" s="48"/>
      <c r="F213" s="48"/>
      <c r="G213" s="48"/>
    </row>
    <row r="214" spans="2:7" ht="12.75" customHeight="1">
      <c r="B214" s="48"/>
      <c r="C214" s="48"/>
      <c r="D214" s="48"/>
      <c r="E214" s="48"/>
      <c r="F214" s="48"/>
      <c r="G214" s="48"/>
    </row>
    <row r="215" spans="2:7" ht="12.75" customHeight="1">
      <c r="B215" s="48"/>
      <c r="C215" s="48"/>
      <c r="D215" s="48"/>
      <c r="E215" s="48"/>
      <c r="F215" s="48"/>
      <c r="G215" s="48"/>
    </row>
    <row r="216" spans="2:7" ht="12.75" customHeight="1">
      <c r="B216" s="48"/>
      <c r="C216" s="48"/>
      <c r="D216" s="48"/>
      <c r="E216" s="48"/>
      <c r="F216" s="48"/>
      <c r="G216" s="48"/>
    </row>
    <row r="217" spans="2:7" ht="12.75" customHeight="1">
      <c r="B217" s="48"/>
      <c r="C217" s="48"/>
      <c r="D217" s="48"/>
      <c r="E217" s="48"/>
      <c r="F217" s="48"/>
      <c r="G217" s="48"/>
    </row>
    <row r="218" spans="2:7" ht="12.75" customHeight="1">
      <c r="B218" s="48"/>
      <c r="C218" s="48"/>
      <c r="D218" s="48"/>
      <c r="E218" s="48"/>
      <c r="F218" s="48"/>
      <c r="G218" s="48"/>
    </row>
    <row r="219" spans="2:7" ht="12.75" customHeight="1">
      <c r="B219" s="48"/>
      <c r="C219" s="48"/>
      <c r="D219" s="48"/>
      <c r="E219" s="48"/>
      <c r="F219" s="48"/>
      <c r="G219" s="48"/>
    </row>
    <row r="220" spans="2:7" ht="12.75" customHeight="1">
      <c r="B220" s="48"/>
      <c r="C220" s="48"/>
      <c r="D220" s="48"/>
      <c r="E220" s="48"/>
      <c r="F220" s="48"/>
      <c r="G220" s="48"/>
    </row>
    <row r="221" spans="2:7" ht="15.75" customHeight="1"/>
    <row r="222" spans="2:7" ht="15.75" customHeight="1"/>
    <row r="223" spans="2:7" ht="15.75" customHeight="1"/>
    <row r="224" spans="2: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22" type="noConversion"/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993"/>
  <sheetViews>
    <sheetView tabSelected="1" topLeftCell="A41" workbookViewId="0">
      <selection activeCell="G48" sqref="G48"/>
    </sheetView>
  </sheetViews>
  <sheetFormatPr defaultColWidth="14.44140625" defaultRowHeight="15" customHeight="1"/>
  <cols>
    <col min="1" max="1" width="38.6640625" customWidth="1"/>
    <col min="2" max="3" width="11.88671875" customWidth="1"/>
    <col min="4" max="7" width="9.88671875" customWidth="1"/>
    <col min="8" max="22" width="8.6640625" customWidth="1"/>
  </cols>
  <sheetData>
    <row r="1" spans="1:22" ht="15" hidden="1" customHeight="1">
      <c r="A1" s="49" t="s">
        <v>59</v>
      </c>
      <c r="B1" s="49"/>
      <c r="C1" s="49"/>
      <c r="D1" s="49"/>
      <c r="E1" s="49"/>
    </row>
    <row r="2" spans="1:22" ht="12.75" customHeight="1">
      <c r="A2" s="50" t="s">
        <v>112</v>
      </c>
      <c r="B2" s="39" t="s">
        <v>106</v>
      </c>
      <c r="C2" s="39" t="s">
        <v>107</v>
      </c>
      <c r="D2" s="39" t="s">
        <v>108</v>
      </c>
      <c r="E2" s="39" t="s">
        <v>109</v>
      </c>
      <c r="F2" s="39" t="s">
        <v>110</v>
      </c>
      <c r="G2" s="39" t="s">
        <v>111</v>
      </c>
    </row>
    <row r="3" spans="1:22" ht="12.75" customHeight="1">
      <c r="A3" s="52" t="s">
        <v>60</v>
      </c>
      <c r="B3" s="53">
        <f>PL!B12/PL!B4</f>
        <v>0.441144582819058</v>
      </c>
      <c r="C3" s="53">
        <f>PL!C12/PL!C4</f>
        <v>0.42703104212710047</v>
      </c>
      <c r="D3" s="53">
        <f>PL!D12/PL!D4</f>
        <v>0.42008078680552863</v>
      </c>
      <c r="E3" s="53">
        <f>PL!E12/PL!E4</f>
        <v>0.46798737543363927</v>
      </c>
      <c r="F3" s="53">
        <f>PL!F12/PL!F4</f>
        <v>0.49493733743979984</v>
      </c>
      <c r="G3" s="53">
        <f>PL!G12/PL!G4</f>
        <v>0.52179190868584424</v>
      </c>
    </row>
    <row r="4" spans="1:22" ht="12.75" customHeight="1">
      <c r="A4" s="52" t="s">
        <v>61</v>
      </c>
      <c r="B4" s="53">
        <f>PL!B14/PL!B4</f>
        <v>0.42833310378031469</v>
      </c>
      <c r="C4" s="53">
        <f>PL!C14/PL!C4</f>
        <v>0.41117393680336295</v>
      </c>
      <c r="D4" s="53">
        <f>PL!D14/PL!D4</f>
        <v>0.40650521968992859</v>
      </c>
      <c r="E4" s="53">
        <f>PL!E14/PL!E4</f>
        <v>0.45715493930814949</v>
      </c>
      <c r="F4" s="53">
        <f>PL!F14/PL!F4</f>
        <v>0.47305398829443135</v>
      </c>
      <c r="G4" s="53">
        <f>PL!G14/PL!G4</f>
        <v>0.50090259969176987</v>
      </c>
    </row>
    <row r="5" spans="1:22" ht="12.75" customHeight="1">
      <c r="A5" s="52" t="s">
        <v>62</v>
      </c>
      <c r="B5" s="53">
        <f>PL!B18/PL!B4</f>
        <v>0.14139949559657608</v>
      </c>
      <c r="C5" s="53">
        <f>PL!C18/PL!C4</f>
        <v>0.17421806185563299</v>
      </c>
      <c r="D5" s="53">
        <f>PL!D18/PL!D4</f>
        <v>0.27322996144426742</v>
      </c>
      <c r="E5" s="53">
        <f>PL!E18/PL!E4</f>
        <v>0.27947673104313603</v>
      </c>
      <c r="F5" s="53">
        <f>PL!F18/PL!F4</f>
        <v>0.30078872296080289</v>
      </c>
      <c r="G5" s="53">
        <f>PL!G18/PL!G4</f>
        <v>0.35350787941340356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</row>
    <row r="6" spans="1:22" ht="12.75" customHeight="1">
      <c r="A6" s="54" t="s">
        <v>63</v>
      </c>
      <c r="B6" s="53"/>
      <c r="C6" s="53"/>
      <c r="D6" s="53"/>
      <c r="E6" s="53"/>
      <c r="F6" s="55"/>
      <c r="G6" s="55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</row>
    <row r="7" spans="1:22" ht="12.75" customHeight="1">
      <c r="A7" s="52" t="s">
        <v>64</v>
      </c>
      <c r="B7" s="53">
        <f>PL!B20/'Balance Sheet'!B6</f>
        <v>0.12498240217857826</v>
      </c>
      <c r="C7" s="53">
        <f>PL!C20/'Balance Sheet'!C6</f>
        <v>0.23622658432033974</v>
      </c>
      <c r="D7" s="53">
        <f>PL!D20/'Balance Sheet'!D6</f>
        <v>0.26278685463482659</v>
      </c>
      <c r="E7" s="53">
        <f>PL!E20/'Balance Sheet'!E6</f>
        <v>0.28074284432878993</v>
      </c>
      <c r="F7" s="53">
        <f>PL!F20/'Balance Sheet'!F6</f>
        <v>0.22257389361268151</v>
      </c>
      <c r="G7" s="53">
        <f>PL!G20/'Balance Sheet'!G6</f>
        <v>0.25725202788119461</v>
      </c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</row>
    <row r="8" spans="1:22" ht="12.75" customHeight="1">
      <c r="A8" s="52" t="s">
        <v>65</v>
      </c>
      <c r="B8" s="57">
        <f>PL!B14/'Balance Sheet'!B37</f>
        <v>0.31122621090758673</v>
      </c>
      <c r="C8" s="57">
        <f>PL!C14/'Balance Sheet'!C37</f>
        <v>0.30229605988271413</v>
      </c>
      <c r="D8" s="57">
        <f>PL!D14/'Balance Sheet'!F37</f>
        <v>0.22944294254891173</v>
      </c>
      <c r="E8" s="57">
        <f>PL!E14/'Balance Sheet'!E37</f>
        <v>0.3697314595816123</v>
      </c>
      <c r="F8" s="57">
        <f>PL!F14/'Balance Sheet'!F37</f>
        <v>0.28669082304775573</v>
      </c>
      <c r="G8" s="57">
        <f>PL!G14/'Balance Sheet'!G37</f>
        <v>0.30137624469491131</v>
      </c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</row>
    <row r="9" spans="1:22" ht="12.75" customHeight="1">
      <c r="A9" s="52" t="s">
        <v>66</v>
      </c>
      <c r="B9" s="58">
        <f>PL!B14/('Balance Sheet'!B6+'Balance Sheet'!B8)</f>
        <v>0.37860177659902694</v>
      </c>
      <c r="C9" s="58">
        <f>PL!C14/('Balance Sheet'!C6+'Balance Sheet'!C8)</f>
        <v>0.55752092302056089</v>
      </c>
      <c r="D9" s="58">
        <f>PL!D14/('Balance Sheet'!D6+'Balance Sheet'!D8)</f>
        <v>0.39067400165317406</v>
      </c>
      <c r="E9" s="58">
        <f>PL!E14/('Balance Sheet'!E6+'Balance Sheet'!E8)</f>
        <v>0.45892496766554453</v>
      </c>
      <c r="F9" s="58">
        <f>PL!F14/('Balance Sheet'!F6+'Balance Sheet'!F8)</f>
        <v>0.34621308781541293</v>
      </c>
      <c r="G9" s="58">
        <f>PL!G14/('Balance Sheet'!G6+'Balance Sheet'!G8)</f>
        <v>0.36202014114404235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</row>
    <row r="10" spans="1:22" ht="12.75" customHeight="1">
      <c r="A10" s="59" t="s">
        <v>67</v>
      </c>
      <c r="B10" s="60"/>
      <c r="C10" s="60"/>
      <c r="D10" s="60"/>
      <c r="E10" s="60"/>
      <c r="F10" s="55"/>
      <c r="G10" s="55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</row>
    <row r="11" spans="1:22" ht="12.75" customHeight="1">
      <c r="A11" s="61" t="s">
        <v>68</v>
      </c>
      <c r="B11" s="62">
        <f>PL!D14/PL!D17</f>
        <v>3.050117666556182</v>
      </c>
      <c r="C11" s="62">
        <f>PL!E14/PL!E17</f>
        <v>2.5729375806530332</v>
      </c>
      <c r="D11" s="62">
        <f>PL!F14/PL!F17</f>
        <v>2.9107084995645924</v>
      </c>
      <c r="E11" s="62">
        <f>PL!G14/PL!G17</f>
        <v>3.4892344547763248</v>
      </c>
      <c r="F11" s="62">
        <f>PL!F14/PL!F17</f>
        <v>2.9107084995645924</v>
      </c>
      <c r="G11" s="62">
        <f>PL!G14/PL!G17</f>
        <v>3.4892344547763248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</row>
    <row r="12" spans="1:22" ht="12.75" customHeight="1">
      <c r="A12" s="61" t="s">
        <v>69</v>
      </c>
      <c r="B12" s="62" t="e">
        <f>(PL!B12-PL!B17)/(0+PL!B15)</f>
        <v>#DIV/0!</v>
      </c>
      <c r="C12" s="62" t="e">
        <f>(PL!C12-PL!C17)/(0+PL!C15)</f>
        <v>#DIV/0!</v>
      </c>
      <c r="D12" s="62" t="e">
        <f>(PL!D12-PL!D17)/(0+PL!D15)</f>
        <v>#DIV/0!</v>
      </c>
      <c r="E12" s="62" t="e">
        <f>(PL!E12-PL!E17)/(0+PL!E15)</f>
        <v>#DIV/0!</v>
      </c>
      <c r="F12" s="62">
        <f>(PL!F12-PL!F17)/(0+PL!F15)</f>
        <v>34.117238467222641</v>
      </c>
      <c r="G12" s="62">
        <f>(PL!G12-PL!G17)/(0+PL!G15)</f>
        <v>98.546761461655109</v>
      </c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</row>
    <row r="13" spans="1:22" ht="12.75" customHeight="1">
      <c r="A13" s="61" t="s">
        <v>70</v>
      </c>
      <c r="B13" s="62">
        <f>(('Balance Sheet'!B8+'Balance Sheet'!B15)-('Balance Sheet'!B32))/PL!B12</f>
        <v>-0.31768309277988477</v>
      </c>
      <c r="C13" s="62">
        <f>(('Balance Sheet'!C8+'Balance Sheet'!C15)-('Balance Sheet'!C32))/PL!C12</f>
        <v>-1.3709550026530639</v>
      </c>
      <c r="D13" s="62">
        <f>(('Balance Sheet'!D8+'Balance Sheet'!D15)-('Balance Sheet'!D32))/PL!D12</f>
        <v>-0.42197187660365604</v>
      </c>
      <c r="E13" s="62">
        <f>(('Balance Sheet'!E8+'Balance Sheet'!E15)-('Balance Sheet'!E32))/PL!E12</f>
        <v>-0.49684535382366735</v>
      </c>
      <c r="F13" s="62">
        <f>(('Balance Sheet'!F8+'Balance Sheet'!F15)-('Balance Sheet'!F32))/PL!F12</f>
        <v>-0.50388337287985541</v>
      </c>
      <c r="G13" s="62">
        <f>(('Balance Sheet'!G8+'Balance Sheet'!G15)-('Balance Sheet'!G32))/PL!G12</f>
        <v>-0.62304956821137436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</row>
    <row r="14" spans="1:22" ht="12.75" customHeight="1">
      <c r="A14" s="63" t="s">
        <v>71</v>
      </c>
      <c r="B14" s="53"/>
      <c r="C14" s="53"/>
      <c r="D14" s="53"/>
      <c r="E14" s="53"/>
      <c r="F14" s="55"/>
      <c r="G14" s="55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</row>
    <row r="15" spans="1:22" ht="12.75" customHeight="1">
      <c r="A15" s="61" t="s">
        <v>72</v>
      </c>
      <c r="B15" s="62">
        <f>('Balance Sheet'!B8+'Balance Sheet'!B15)/'Balance Sheet'!B6</f>
        <v>0</v>
      </c>
      <c r="C15" s="62">
        <f>('Balance Sheet'!C8+'Balance Sheet'!C15)/'Balance Sheet'!C6</f>
        <v>0</v>
      </c>
      <c r="D15" s="62">
        <f>('Balance Sheet'!D8+'Balance Sheet'!D15)/'Balance Sheet'!D6</f>
        <v>7.5307075487430098E-4</v>
      </c>
      <c r="E15" s="62">
        <f>('Balance Sheet'!E8+'Balance Sheet'!E15)/'Balance Sheet'!E6</f>
        <v>6.5592513297271641E-4</v>
      </c>
      <c r="F15" s="62">
        <f>('Balance Sheet'!F8+'Balance Sheet'!F15)/'Balance Sheet'!F6</f>
        <v>1.8149866505925795E-2</v>
      </c>
      <c r="G15" s="62">
        <f>('Balance Sheet'!G8+'Balance Sheet'!G15)/'Balance Sheet'!G6</f>
        <v>1.0883553757212608E-2</v>
      </c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</row>
    <row r="16" spans="1:22" ht="12.75" customHeight="1">
      <c r="A16" s="61" t="s">
        <v>73</v>
      </c>
      <c r="B16" s="62">
        <f>'Balance Sheet'!B8/'Balance Sheet'!B6</f>
        <v>0</v>
      </c>
      <c r="C16" s="62">
        <f>'Balance Sheet'!C8/'Balance Sheet'!C6</f>
        <v>0</v>
      </c>
      <c r="D16" s="62">
        <f>'Balance Sheet'!D8/'Balance Sheet'!D6</f>
        <v>7.5307075487430098E-4</v>
      </c>
      <c r="E16" s="62">
        <f>'Balance Sheet'!E8/'Balance Sheet'!E6</f>
        <v>6.5592513297271641E-4</v>
      </c>
      <c r="F16" s="62">
        <f>'Balance Sheet'!F8/'Balance Sheet'!F6</f>
        <v>1.106691751984145E-2</v>
      </c>
      <c r="G16" s="62">
        <f>'Balance Sheet'!G8/'Balance Sheet'!G6</f>
        <v>6.8859039588691365E-3</v>
      </c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</row>
    <row r="17" spans="1:22" ht="12.75" customHeight="1">
      <c r="A17" s="63" t="s">
        <v>74</v>
      </c>
      <c r="B17" s="53"/>
      <c r="C17" s="53"/>
      <c r="D17" s="53"/>
      <c r="E17" s="53"/>
      <c r="F17" s="55"/>
      <c r="G17" s="55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</row>
    <row r="18" spans="1:22" ht="12.75" customHeight="1">
      <c r="A18" s="61" t="s">
        <v>75</v>
      </c>
      <c r="B18" s="62">
        <f>'Balance Sheet'!B36/'Balance Sheet'!B20</f>
        <v>4.7076534103826981</v>
      </c>
      <c r="C18" s="62">
        <f>'Balance Sheet'!C36/'Balance Sheet'!C20</f>
        <v>1.6388369359935246</v>
      </c>
      <c r="D18" s="62">
        <f>'Balance Sheet'!D36/'Balance Sheet'!D20</f>
        <v>3.8830574348376921</v>
      </c>
      <c r="E18" s="62">
        <f>'Balance Sheet'!E36/'Balance Sheet'!E20</f>
        <v>4.070582937165188</v>
      </c>
      <c r="F18" s="62">
        <f>'Balance Sheet'!F36/'Balance Sheet'!F20</f>
        <v>6.3166078224101483</v>
      </c>
      <c r="G18" s="62">
        <f>'Balance Sheet'!G36/'Balance Sheet'!G20</f>
        <v>7.3483508171922782</v>
      </c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spans="1:22" ht="12.75" customHeight="1">
      <c r="A19" s="61" t="s">
        <v>76</v>
      </c>
      <c r="B19" s="62">
        <f>('Balance Sheet'!B32+'Balance Sheet'!B31)/'Balance Sheet'!B20</f>
        <v>1.6109738221809404</v>
      </c>
      <c r="C19" s="62">
        <f>('Balance Sheet'!C32+'Balance Sheet'!C31)/'Balance Sheet'!C20</f>
        <v>1.2611539944790204</v>
      </c>
      <c r="D19" s="62">
        <f>('Balance Sheet'!D32+'Balance Sheet'!D31)/'Balance Sheet'!D20</f>
        <v>1.6553736313085767</v>
      </c>
      <c r="E19" s="62">
        <f>('Balance Sheet'!E32+'Balance Sheet'!E31)/'Balance Sheet'!E20</f>
        <v>1.9820136835817745</v>
      </c>
      <c r="F19" s="62">
        <f>('Balance Sheet'!F32+'Balance Sheet'!F31)/'Balance Sheet'!F20</f>
        <v>2.3857928118393232</v>
      </c>
      <c r="G19" s="62">
        <f>('Balance Sheet'!G32+'Balance Sheet'!G31)/'Balance Sheet'!G20</f>
        <v>2.9333197878447637</v>
      </c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</row>
    <row r="20" spans="1:22" ht="12.75" customHeight="1">
      <c r="A20" s="63" t="s">
        <v>77</v>
      </c>
      <c r="B20" s="53"/>
      <c r="C20" s="53"/>
      <c r="D20" s="53"/>
      <c r="E20" s="53"/>
      <c r="F20" s="55"/>
      <c r="G20" s="55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</row>
    <row r="21" spans="1:22" ht="12.75" customHeight="1">
      <c r="A21" s="61" t="s">
        <v>78</v>
      </c>
      <c r="B21" s="62">
        <f>PL!B4/'Balance Sheet'!B31</f>
        <v>4.970829944217968</v>
      </c>
      <c r="C21" s="62">
        <f>PL!C4/'Balance Sheet'!C31</f>
        <v>6.1649675354519546</v>
      </c>
      <c r="D21" s="62">
        <f>PL!D4/'Balance Sheet'!D31</f>
        <v>4.4938311797881063</v>
      </c>
      <c r="E21" s="62">
        <f>PL!E4/'Balance Sheet'!E31</f>
        <v>5.2338032836715653</v>
      </c>
      <c r="F21" s="62">
        <f>PL!F4/'Balance Sheet'!F31</f>
        <v>5.2533548887683361</v>
      </c>
      <c r="G21" s="62">
        <f>PL!G4/'Balance Sheet'!G31</f>
        <v>6.2085560564706705</v>
      </c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</row>
    <row r="22" spans="1:22" ht="12.75" customHeight="1">
      <c r="A22" s="61" t="s">
        <v>79</v>
      </c>
      <c r="B22" s="62">
        <f>PL!B4/'Balance Sheet'!B28</f>
        <v>4.6938980258486005</v>
      </c>
      <c r="C22" s="62">
        <f>PL!C4/'Balance Sheet'!C28</f>
        <v>5.084444919211168</v>
      </c>
      <c r="D22" s="62">
        <f>PL!D4/'Balance Sheet'!D28</f>
        <v>5.3933404490527188</v>
      </c>
      <c r="E22" s="62">
        <f>PL!E4/'Balance Sheet'!E28</f>
        <v>5.7373129320568061</v>
      </c>
      <c r="F22" s="62">
        <f>PL!F4/'Balance Sheet'!F28</f>
        <v>5.0487250641829862</v>
      </c>
      <c r="G22" s="62">
        <f>PL!G4/'Balance Sheet'!G28</f>
        <v>5.6366306456082027</v>
      </c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</row>
    <row r="23" spans="1:22" ht="12.75" customHeight="1">
      <c r="A23" s="61" t="s">
        <v>80</v>
      </c>
      <c r="B23" s="62">
        <f>PL!B4/'Balance Sheet'!B37</f>
        <v>0.72659854716064565</v>
      </c>
      <c r="C23" s="62">
        <f>PL!C4/'Balance Sheet'!C37</f>
        <v>0.73520238717679753</v>
      </c>
      <c r="D23" s="62">
        <f>PL!D4/'Balance Sheet'!D37</f>
        <v>0.76307898502030025</v>
      </c>
      <c r="E23" s="62">
        <f>PL!E4/'Balance Sheet'!E37</f>
        <v>0.80876619235736058</v>
      </c>
      <c r="F23" s="62">
        <f>PL!F4/'Balance Sheet'!F37</f>
        <v>0.60604250284709116</v>
      </c>
      <c r="G23" s="62">
        <f>PL!G4/'Balance Sheet'!G37</f>
        <v>0.60166636164468501</v>
      </c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</row>
    <row r="24" spans="1:22" ht="12.75" customHeight="1">
      <c r="A24" s="50" t="s">
        <v>81</v>
      </c>
      <c r="B24" s="64"/>
      <c r="C24" s="64"/>
      <c r="D24" s="64"/>
      <c r="E24" s="64"/>
      <c r="F24" s="55"/>
      <c r="G24" s="55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</row>
    <row r="25" spans="1:22" ht="12.75" customHeight="1">
      <c r="A25" s="61" t="s">
        <v>82</v>
      </c>
      <c r="B25" s="65" t="e">
        <f>(PL!B4-PL!A4)/PL!A4</f>
        <v>#VALUE!</v>
      </c>
      <c r="C25" s="65">
        <f>(PL!C4-PL!B4)/PL!B4</f>
        <v>7.1484020326213885E-2</v>
      </c>
      <c r="D25" s="65">
        <f>(PL!D4-PL!C4)/PL!C4</f>
        <v>2.2803173499440745E-2</v>
      </c>
      <c r="E25" s="65">
        <f>(PL!E4-PL!D4)/PL!D4</f>
        <v>9.5291809645647665E-2</v>
      </c>
      <c r="F25" s="65">
        <f>(PL!F4-PL!E4)/PL!E4</f>
        <v>-1.9687217112333046E-2</v>
      </c>
      <c r="G25" s="65">
        <f>(PL!G4-PL!F4)/PL!F4</f>
        <v>2.5232264121601008E-2</v>
      </c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</row>
    <row r="26" spans="1:22" ht="12.75" customHeight="1">
      <c r="A26" s="66" t="s">
        <v>83</v>
      </c>
      <c r="B26" s="67" t="e">
        <f>(PL!B12-PL!A12)/PL!A12</f>
        <v>#VALUE!</v>
      </c>
      <c r="C26" s="67">
        <f>(PL!C12-PL!B12)/PL!B12</f>
        <v>3.7204027075432071E-2</v>
      </c>
      <c r="D26" s="67">
        <f>(PL!D12-PL!C12)/PL!C12</f>
        <v>6.1562731614104756E-3</v>
      </c>
      <c r="E26" s="67">
        <f>(PL!E12-PL!D12)/PL!D12</f>
        <v>0.22020038866314995</v>
      </c>
      <c r="F26" s="67">
        <f>(PL!F12-PL!E12)/PL!E12</f>
        <v>3.6765998593530379E-2</v>
      </c>
      <c r="G26" s="67">
        <f>(PL!G12-PL!F12)/PL!F12</f>
        <v>8.0859857349896813E-2</v>
      </c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</row>
    <row r="27" spans="1:22" ht="12.75" customHeight="1">
      <c r="A27" s="61" t="s">
        <v>84</v>
      </c>
      <c r="B27" s="65" t="e">
        <f>(PL!B18-PL!A18)/PL!A18</f>
        <v>#VALUE!</v>
      </c>
      <c r="C27" s="65">
        <f>(PL!C18-PL!B18)/PL!B18</f>
        <v>0.3201735164820122</v>
      </c>
      <c r="D27" s="65">
        <f>(PL!D18-PL!C18)/PL!C18</f>
        <v>0.60408437956280003</v>
      </c>
      <c r="E27" s="65">
        <f>(PL!E18-PL!D18)/PL!D18</f>
        <v>0.12033311749570137</v>
      </c>
      <c r="F27" s="65">
        <f>(PL!F18-PL!E18)/PL!E18</f>
        <v>5.5068266207181082E-2</v>
      </c>
      <c r="G27" s="65">
        <f>(PL!G18-PL!F18)/PL!F18</f>
        <v>0.20492444007968735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</row>
    <row r="28" spans="1:22" ht="12.75" customHeight="1">
      <c r="A28" s="50" t="s">
        <v>85</v>
      </c>
      <c r="B28" s="68"/>
      <c r="C28" s="68"/>
      <c r="D28" s="68"/>
      <c r="E28" s="68"/>
      <c r="F28" s="55"/>
      <c r="G28" s="55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</row>
    <row r="29" spans="1:22" ht="12.75" customHeight="1">
      <c r="A29" s="61" t="s">
        <v>86</v>
      </c>
      <c r="B29" s="69">
        <f>PL!B20/'Balance Sheet'!B6</f>
        <v>0.12498240217857826</v>
      </c>
      <c r="C29" s="69">
        <f>PL!C20/'Balance Sheet'!C6</f>
        <v>0.23622658432033974</v>
      </c>
      <c r="D29" s="69">
        <f>PL!D20/'Balance Sheet'!D6</f>
        <v>0.26278685463482659</v>
      </c>
      <c r="E29" s="69">
        <f>PL!E20/'Balance Sheet'!E6</f>
        <v>0.28074284432878993</v>
      </c>
      <c r="F29" s="69">
        <f>PL!F20/'Balance Sheet'!F6</f>
        <v>0.22257389361268151</v>
      </c>
      <c r="G29" s="69">
        <f>PL!G20/'Balance Sheet'!G6</f>
        <v>0.25725202788119461</v>
      </c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</row>
    <row r="30" spans="1:22" ht="12.75" customHeight="1">
      <c r="A30" s="61" t="s">
        <v>87</v>
      </c>
      <c r="B30" s="53">
        <f>PL!B$18/PL!B$4</f>
        <v>0.14139949559657608</v>
      </c>
      <c r="C30" s="53">
        <f>PL!C$18/PL!C$4</f>
        <v>0.17421806185563299</v>
      </c>
      <c r="D30" s="53">
        <f>PL!D$18/PL!D$4</f>
        <v>0.27322996144426742</v>
      </c>
      <c r="E30" s="53">
        <f>PL!E$18/PL!E$4</f>
        <v>0.27947673104313603</v>
      </c>
      <c r="F30" s="53">
        <f>PL!F$18/PL!F$4</f>
        <v>0.30078872296080289</v>
      </c>
      <c r="G30" s="53">
        <f>PL!G$18/PL!G$4</f>
        <v>0.35350787941340356</v>
      </c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</row>
    <row r="31" spans="1:22" ht="12.75" customHeight="1">
      <c r="A31" s="61" t="s">
        <v>88</v>
      </c>
      <c r="B31" s="70">
        <f>PL!B4/'Balance Sheet'!B37</f>
        <v>0.72659854716064565</v>
      </c>
      <c r="C31" s="70">
        <f>PL!C4/'Balance Sheet'!C37</f>
        <v>0.73520238717679753</v>
      </c>
      <c r="D31" s="70">
        <f>PL!D4/'Balance Sheet'!D37</f>
        <v>0.76307898502030025</v>
      </c>
      <c r="E31" s="70">
        <f>PL!E4/'Balance Sheet'!E37</f>
        <v>0.80876619235736058</v>
      </c>
      <c r="F31" s="70">
        <f>PL!F4/'Balance Sheet'!F37</f>
        <v>0.60604250284709116</v>
      </c>
      <c r="G31" s="70">
        <f>PL!G4/'Balance Sheet'!G37</f>
        <v>0.60166636164468501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</row>
    <row r="32" spans="1:22" ht="12.75" customHeight="1">
      <c r="A32" s="61" t="s">
        <v>89</v>
      </c>
      <c r="B32" s="70">
        <f>'Balance Sheet'!B37/'Balance Sheet'!B6</f>
        <v>1.2164842270031242</v>
      </c>
      <c r="C32" s="70">
        <f>'Balance Sheet'!C37/'Balance Sheet'!C6</f>
        <v>1.844287759611785</v>
      </c>
      <c r="D32" s="70">
        <f>'Balance Sheet'!D37/'Balance Sheet'!D6</f>
        <v>1.2603925357411205</v>
      </c>
      <c r="E32" s="70">
        <f>'Balance Sheet'!E37/'Balance Sheet'!E6</f>
        <v>1.2420527823238103</v>
      </c>
      <c r="F32" s="70">
        <f>'Balance Sheet'!F37/'Balance Sheet'!F6</f>
        <v>1.2209829243269736</v>
      </c>
      <c r="G32" s="70">
        <f>'Balance Sheet'!G37/'Balance Sheet'!G6</f>
        <v>1.2094947212449996</v>
      </c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</row>
    <row r="33" spans="1:22" ht="12.75" customHeight="1">
      <c r="A33" s="71"/>
      <c r="B33" s="65"/>
      <c r="C33" s="65"/>
      <c r="D33" s="65"/>
      <c r="E33" s="65"/>
      <c r="F33" s="55"/>
      <c r="G33" s="55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</row>
    <row r="34" spans="1:22" ht="12.75" customHeight="1">
      <c r="A34" s="71"/>
      <c r="B34" s="65"/>
      <c r="C34" s="65"/>
      <c r="D34" s="65"/>
      <c r="E34" s="65"/>
      <c r="F34" s="55"/>
      <c r="G34" s="55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</row>
    <row r="35" spans="1:22" ht="12.75" customHeight="1">
      <c r="A35" s="71"/>
      <c r="B35" s="65"/>
      <c r="C35" s="65"/>
      <c r="D35" s="65"/>
      <c r="E35" s="65"/>
      <c r="F35" s="55"/>
      <c r="G35" s="55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</row>
    <row r="36" spans="1:22" ht="12.75" customHeight="1">
      <c r="A36" s="51"/>
      <c r="B36" s="64"/>
      <c r="C36" s="64"/>
      <c r="D36" s="64"/>
      <c r="E36" s="64"/>
      <c r="F36" s="55"/>
      <c r="G36" s="55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</row>
    <row r="37" spans="1:22" ht="12.75" customHeight="1">
      <c r="A37" s="56" t="s">
        <v>90</v>
      </c>
      <c r="B37" s="64"/>
      <c r="C37" s="64"/>
      <c r="D37" s="64"/>
      <c r="E37" s="64"/>
      <c r="F37" s="55"/>
      <c r="G37" s="55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</row>
    <row r="38" spans="1:22" ht="12.75" customHeight="1">
      <c r="A38" s="51" t="s">
        <v>91</v>
      </c>
      <c r="B38" s="60">
        <f>PL!B3/PL!B2</f>
        <v>0</v>
      </c>
      <c r="C38" s="60">
        <f>PL!C3/PL!C2</f>
        <v>0</v>
      </c>
      <c r="D38" s="60">
        <f>PL!D3/PL!D2</f>
        <v>0</v>
      </c>
      <c r="E38" s="60">
        <f>PL!E3/PL!E2</f>
        <v>0</v>
      </c>
      <c r="F38" s="60">
        <f>PL!F3/PL!F2</f>
        <v>0</v>
      </c>
      <c r="G38" s="60">
        <f>PL!G3/PL!G2</f>
        <v>0</v>
      </c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</row>
    <row r="39" spans="1:22" ht="12.75" customHeight="1">
      <c r="A39" s="72" t="s">
        <v>92</v>
      </c>
      <c r="B39" s="60">
        <f>PL!B9/PL!B4</f>
        <v>0.47191420833134645</v>
      </c>
      <c r="C39" s="60">
        <f>PL!C9/PL!C4</f>
        <v>0.46769492060716589</v>
      </c>
      <c r="D39" s="60">
        <f>PL!D9/PL!D4</f>
        <v>0.46365190110507581</v>
      </c>
      <c r="E39" s="60">
        <f>PL!E9/PL!E4</f>
        <v>0.44280156316830555</v>
      </c>
      <c r="F39" s="60">
        <f>PL!F9/PL!F4</f>
        <v>0.43564714284891454</v>
      </c>
      <c r="G39" s="60">
        <f>PL!G9/PL!G4</f>
        <v>0.44177003039966195</v>
      </c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</row>
    <row r="40" spans="1:22" ht="12.75" customHeight="1">
      <c r="A40" s="72" t="s">
        <v>93</v>
      </c>
      <c r="B40" s="60">
        <f>PL!B10/PL!B4</f>
        <v>0.10276705387298707</v>
      </c>
      <c r="C40" s="60">
        <f>PL!C10/PL!C4</f>
        <v>0.10325688298268644</v>
      </c>
      <c r="D40" s="60">
        <f>PL!D10/PL!D4</f>
        <v>0.10207926189272953</v>
      </c>
      <c r="E40" s="60">
        <f>PL!E10/PL!E4</f>
        <v>9.4632623384647771E-2</v>
      </c>
      <c r="F40" s="60">
        <f>PL!F10/PL!F4</f>
        <v>7.6017490058165799E-2</v>
      </c>
      <c r="G40" s="60">
        <f>PL!G10/PL!G4</f>
        <v>3.3427589473943989E-2</v>
      </c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</row>
    <row r="41" spans="1:22" ht="12.75" customHeight="1">
      <c r="A41" s="72"/>
      <c r="B41" s="68"/>
      <c r="C41" s="68"/>
      <c r="D41" s="68"/>
      <c r="E41" s="68"/>
      <c r="F41" s="55"/>
      <c r="G41" s="55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</row>
    <row r="42" spans="1:22" ht="12.75" customHeight="1">
      <c r="A42" s="72"/>
      <c r="B42" s="68"/>
      <c r="C42" s="68"/>
      <c r="D42" s="68"/>
      <c r="E42" s="68"/>
      <c r="F42" s="55"/>
      <c r="G42" s="55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</row>
    <row r="43" spans="1:22" ht="12.75" customHeight="1">
      <c r="A43" s="72"/>
      <c r="B43" s="68"/>
      <c r="C43" s="68"/>
      <c r="D43" s="68"/>
      <c r="E43" s="68"/>
      <c r="F43" s="55"/>
      <c r="G43" s="55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</row>
    <row r="44" spans="1:22" ht="12.75" customHeight="1">
      <c r="A44" s="72"/>
      <c r="B44" s="68"/>
      <c r="C44" s="68"/>
      <c r="D44" s="68"/>
      <c r="E44" s="68"/>
      <c r="F44" s="55"/>
      <c r="G44" s="55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</row>
    <row r="45" spans="1:22" ht="12.75" customHeight="1">
      <c r="A45" s="73"/>
      <c r="B45" s="73"/>
      <c r="C45" s="73"/>
      <c r="D45" s="73"/>
      <c r="E45" s="73"/>
      <c r="F45" s="56"/>
      <c r="G45" s="56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</row>
    <row r="46" spans="1:22" ht="12.75" customHeight="1">
      <c r="A46" s="73"/>
      <c r="B46" s="73"/>
      <c r="C46" s="73"/>
      <c r="D46" s="73"/>
      <c r="E46" s="73"/>
      <c r="F46" s="56"/>
      <c r="G46" s="56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</row>
    <row r="47" spans="1:22" ht="12.75" customHeight="1">
      <c r="A47" s="74" t="s">
        <v>114</v>
      </c>
      <c r="B47" s="73" t="s">
        <v>106</v>
      </c>
      <c r="C47" s="73" t="s">
        <v>107</v>
      </c>
      <c r="D47" s="73" t="s">
        <v>108</v>
      </c>
      <c r="E47" s="73" t="s">
        <v>109</v>
      </c>
      <c r="F47" s="56" t="s">
        <v>110</v>
      </c>
      <c r="G47" s="56" t="s">
        <v>111</v>
      </c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</row>
    <row r="48" spans="1:22" ht="12.75" customHeight="1">
      <c r="A48" s="74" t="s">
        <v>94</v>
      </c>
      <c r="B48" s="73"/>
      <c r="C48" s="73"/>
      <c r="D48" s="73"/>
      <c r="E48" s="73"/>
      <c r="F48" s="56"/>
      <c r="G48" s="56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</row>
    <row r="49" spans="1:22" ht="12.75" customHeight="1">
      <c r="A49" s="75" t="s">
        <v>95</v>
      </c>
      <c r="B49" s="64"/>
      <c r="C49" s="64"/>
      <c r="D49" s="64"/>
      <c r="E49" s="64"/>
      <c r="F49" s="64"/>
      <c r="G49" s="64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</row>
    <row r="50" spans="1:22" ht="12.75" customHeight="1">
      <c r="A50" s="64" t="s">
        <v>96</v>
      </c>
      <c r="B50" s="62">
        <f>PL!B4/'Balance Sheet'!B31</f>
        <v>4.970829944217968</v>
      </c>
      <c r="C50" s="62">
        <f>PL!C4/'Balance Sheet'!C31</f>
        <v>6.1649675354519546</v>
      </c>
      <c r="D50" s="62">
        <f>PL!D4/'Balance Sheet'!D31</f>
        <v>4.4938311797881063</v>
      </c>
      <c r="E50" s="62">
        <f>PL!E4/'Balance Sheet'!E31</f>
        <v>5.2338032836715653</v>
      </c>
      <c r="F50" s="62">
        <f>PL!F4/'Balance Sheet'!F31</f>
        <v>5.2533548887683361</v>
      </c>
      <c r="G50" s="62">
        <f>PL!G4/'Balance Sheet'!G31</f>
        <v>6.2085560564706705</v>
      </c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</row>
    <row r="51" spans="1:22" ht="12.75" customHeight="1">
      <c r="A51" s="64" t="s">
        <v>97</v>
      </c>
      <c r="B51" s="76">
        <f>PL!B4/'Balance Sheet'!B16</f>
        <v>109.41012738684817</v>
      </c>
      <c r="C51" s="76">
        <f>PL!C4/'Balance Sheet'!C16</f>
        <v>408.46479653040507</v>
      </c>
      <c r="D51" s="76">
        <f>PL!D4/'Balance Sheet'!D16</f>
        <v>70.038086103677131</v>
      </c>
      <c r="E51" s="76">
        <f>PL!E4/'Balance Sheet'!E16</f>
        <v>87.358460318858448</v>
      </c>
      <c r="F51" s="76">
        <f>PL!F4/'Balance Sheet'!F16</f>
        <v>19.062108123581012</v>
      </c>
      <c r="G51" s="76">
        <f>PL!G4/'Balance Sheet'!G16</f>
        <v>18.627570947499038</v>
      </c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</row>
    <row r="52" spans="1:22" ht="12.75" customHeight="1">
      <c r="A52" s="64" t="s">
        <v>98</v>
      </c>
      <c r="B52" s="77">
        <f t="shared" ref="B52:G52" si="0">365/B50</f>
        <v>73.42838199978361</v>
      </c>
      <c r="C52" s="77">
        <f t="shared" si="0"/>
        <v>59.205502364943399</v>
      </c>
      <c r="D52" s="77">
        <f t="shared" si="0"/>
        <v>81.22245482688794</v>
      </c>
      <c r="E52" s="77">
        <f t="shared" si="0"/>
        <v>69.738960411203848</v>
      </c>
      <c r="F52" s="77">
        <f t="shared" si="0"/>
        <v>69.479410344115408</v>
      </c>
      <c r="G52" s="77">
        <f t="shared" si="0"/>
        <v>58.78983723108859</v>
      </c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</row>
    <row r="53" spans="1:22" ht="12.75" customHeight="1">
      <c r="A53" s="64" t="s">
        <v>99</v>
      </c>
      <c r="B53" s="77">
        <f t="shared" ref="B53:G53" si="1">365/B51</f>
        <v>3.336071428830778</v>
      </c>
      <c r="C53" s="77">
        <f t="shared" si="1"/>
        <v>0.89358985915162048</v>
      </c>
      <c r="D53" s="77">
        <f t="shared" si="1"/>
        <v>5.2114502309456574</v>
      </c>
      <c r="E53" s="77">
        <f t="shared" si="1"/>
        <v>4.1781871918043167</v>
      </c>
      <c r="F53" s="77">
        <f t="shared" si="1"/>
        <v>19.147934616343527</v>
      </c>
      <c r="G53" s="77">
        <f t="shared" si="1"/>
        <v>19.594610646161858</v>
      </c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</row>
    <row r="54" spans="1:22" ht="12.75" customHeight="1">
      <c r="A54" s="64" t="s">
        <v>100</v>
      </c>
      <c r="B54" s="77">
        <f t="shared" ref="B54:G54" si="2">B52-B53</f>
        <v>70.092310570952833</v>
      </c>
      <c r="C54" s="77">
        <f t="shared" si="2"/>
        <v>58.311912505791781</v>
      </c>
      <c r="D54" s="77">
        <f t="shared" si="2"/>
        <v>76.011004595942282</v>
      </c>
      <c r="E54" s="77">
        <f t="shared" si="2"/>
        <v>65.560773219399536</v>
      </c>
      <c r="F54" s="77">
        <f t="shared" si="2"/>
        <v>50.331475727771881</v>
      </c>
      <c r="G54" s="77">
        <f t="shared" si="2"/>
        <v>39.195226584926729</v>
      </c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22" ht="12.75" customHeight="1">
      <c r="A55" s="78" t="s">
        <v>101</v>
      </c>
      <c r="B55" s="84">
        <f t="shared" ref="B55:B56" si="3">AVERAGE(B52:G52)</f>
        <v>68.644091196337129</v>
      </c>
      <c r="C55" s="85"/>
      <c r="D55" s="85"/>
      <c r="E55" s="85"/>
      <c r="F55" s="85"/>
      <c r="G55" s="86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</row>
    <row r="56" spans="1:22" ht="12.75" customHeight="1">
      <c r="A56" s="78" t="s">
        <v>102</v>
      </c>
      <c r="B56" s="84">
        <f t="shared" si="3"/>
        <v>8.7269739955396251</v>
      </c>
      <c r="C56" s="85"/>
      <c r="D56" s="85"/>
      <c r="E56" s="85"/>
      <c r="F56" s="85"/>
      <c r="G56" s="86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</row>
    <row r="57" spans="1:22" ht="12.75" customHeight="1">
      <c r="A57" s="78" t="s">
        <v>103</v>
      </c>
      <c r="B57" s="79">
        <f>'Balance Sheet'!B36-'Balance Sheet'!B20</f>
        <v>32452.459999999992</v>
      </c>
      <c r="C57" s="79">
        <f>'Balance Sheet'!C36-'Balance Sheet'!C20</f>
        <v>16764.179999999997</v>
      </c>
      <c r="D57" s="79">
        <f>'Balance Sheet'!D36-'Balance Sheet'!D20</f>
        <v>31585.97</v>
      </c>
      <c r="E57" s="79">
        <f>'Balance Sheet'!E36-'Balance Sheet'!E20</f>
        <v>32591.72</v>
      </c>
      <c r="F57" s="79">
        <f>'Balance Sheet'!F36-'Balance Sheet'!F20</f>
        <v>50295.11</v>
      </c>
      <c r="G57" s="79">
        <f>'Balance Sheet'!G36-'Balance Sheet'!G20</f>
        <v>54053.16</v>
      </c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</row>
    <row r="58" spans="1:22" ht="12.75" customHeight="1">
      <c r="A58" s="80" t="s">
        <v>104</v>
      </c>
      <c r="B58" s="81">
        <f>B57/PL!B4</f>
        <v>0.7855423716546478</v>
      </c>
      <c r="C58" s="81">
        <f>C57/PL!C4</f>
        <v>0.37872032129885841</v>
      </c>
      <c r="D58" s="81">
        <f>D57/PL!D4</f>
        <v>0.69765136040598374</v>
      </c>
      <c r="E58" s="81">
        <f>E57/PL!E4</f>
        <v>0.65723648960264003</v>
      </c>
      <c r="F58" s="81">
        <f>F57/PL!F4</f>
        <v>1.0346071689819709</v>
      </c>
      <c r="G58" s="81">
        <f>G57/PL!G4</f>
        <v>1.0845474170319569</v>
      </c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</row>
    <row r="59" spans="1:22" ht="12.75" customHeight="1">
      <c r="A59" s="80" t="s">
        <v>105</v>
      </c>
      <c r="B59" s="82">
        <f>'Balance Sheet'!B35+'Balance Sheet'!B31</f>
        <v>13350.369999999999</v>
      </c>
      <c r="C59" s="82">
        <f>'Balance Sheet'!C35+'Balance Sheet'!C31</f>
        <v>12688.95</v>
      </c>
      <c r="D59" s="82">
        <f>'Balance Sheet'!D35+'Balance Sheet'!D31</f>
        <v>16081.060000000001</v>
      </c>
      <c r="E59" s="82">
        <f>'Balance Sheet'!E35+'Balance Sheet'!E31</f>
        <v>14926.279999999999</v>
      </c>
      <c r="F59" s="82">
        <f>'Balance Sheet'!F35+'Balance Sheet'!F31</f>
        <v>14787</v>
      </c>
      <c r="G59" s="82">
        <f>'Balance Sheet'!G35+'Balance Sheet'!G31</f>
        <v>13426.36</v>
      </c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</row>
    <row r="60" spans="1:22" ht="12.75" customHeight="1">
      <c r="A60" s="80" t="s">
        <v>94</v>
      </c>
      <c r="B60" s="83">
        <f>B59-'Balance Sheet'!B20</f>
        <v>4597.5399999999991</v>
      </c>
      <c r="C60" s="83">
        <f>C59-'Balance Sheet'!C20</f>
        <v>-13552.769999999997</v>
      </c>
      <c r="D60" s="83">
        <f>D59-'Balance Sheet'!D20</f>
        <v>5125.34</v>
      </c>
      <c r="E60" s="83">
        <f>E59-'Balance Sheet'!E20</f>
        <v>4312.0999999999985</v>
      </c>
      <c r="F60" s="83">
        <f>F59-'Balance Sheet'!F20</f>
        <v>5327</v>
      </c>
      <c r="G60" s="83">
        <f>G59-'Balance Sheet'!G20</f>
        <v>4911.84</v>
      </c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 spans="1:22" ht="12.75" customHeight="1">
      <c r="A61" s="87" t="s">
        <v>104</v>
      </c>
      <c r="B61" s="88">
        <f>B60/PL!B4</f>
        <v>0.11128778759382524</v>
      </c>
      <c r="C61" s="88">
        <f>C60/PL!C4</f>
        <v>-0.30617121797126545</v>
      </c>
      <c r="D61" s="88">
        <f>D60/PL!D4</f>
        <v>0.11320533843168991</v>
      </c>
      <c r="E61" s="88">
        <f>E60/PL!E4</f>
        <v>8.6956732164351638E-2</v>
      </c>
      <c r="F61" s="88">
        <f>F60/PL!F4</f>
        <v>0.10958028303679938</v>
      </c>
      <c r="G61" s="88">
        <f>G60/PL!G4</f>
        <v>9.8553412693619516E-2</v>
      </c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</row>
    <row r="62" spans="1:22" ht="12.75" customHeight="1"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</row>
    <row r="63" spans="1:22" ht="12.75" customHeight="1"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</row>
    <row r="64" spans="1:22" ht="12.75" customHeight="1"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</row>
    <row r="65" spans="6:22" ht="12.75" customHeight="1"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</row>
    <row r="66" spans="6:22" ht="12.75" customHeight="1"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</row>
    <row r="67" spans="6:22" ht="12.75" customHeight="1"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</row>
    <row r="68" spans="6:22" ht="12.75" customHeight="1"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</row>
    <row r="69" spans="6:22" ht="12.75" customHeight="1"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</row>
    <row r="70" spans="6:22" ht="12.75" customHeight="1"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</row>
    <row r="71" spans="6:22" ht="12.75" customHeight="1"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</row>
    <row r="72" spans="6:22" ht="12.75" customHeight="1"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</row>
    <row r="73" spans="6:22" ht="12.75" customHeight="1"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</row>
    <row r="74" spans="6:22" ht="12.75" customHeight="1"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</row>
    <row r="75" spans="6:22" ht="12.75" customHeight="1"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</row>
    <row r="76" spans="6:22" ht="12.75" customHeight="1"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</row>
    <row r="77" spans="6:22" ht="12.75" customHeight="1"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</row>
    <row r="78" spans="6:22" ht="12.75" customHeight="1"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</row>
    <row r="79" spans="6:22" ht="12.75" customHeight="1"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</row>
    <row r="80" spans="6:22" ht="12.75" customHeight="1"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</row>
    <row r="81" spans="6:22" ht="12.75" customHeight="1"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</row>
    <row r="82" spans="6:22" ht="12.75" customHeight="1"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</row>
    <row r="83" spans="6:22" ht="12.75" customHeight="1"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</row>
    <row r="84" spans="6:22" ht="12.75" customHeight="1"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</row>
    <row r="85" spans="6:22" ht="12.75" customHeight="1"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</row>
    <row r="86" spans="6:22" ht="12.75" customHeight="1"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</row>
    <row r="87" spans="6:22" ht="12.75" customHeight="1"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</row>
    <row r="88" spans="6:22" ht="12.75" customHeight="1"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</row>
    <row r="89" spans="6:22" ht="12.75" customHeight="1"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</row>
    <row r="90" spans="6:22" ht="12.75" customHeight="1"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</row>
    <row r="91" spans="6:22" ht="12.75" customHeight="1"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</row>
    <row r="92" spans="6:22" ht="12.75" customHeight="1"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</row>
    <row r="93" spans="6:22" ht="12.75" customHeight="1"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</row>
    <row r="94" spans="6:22" ht="12.75" customHeight="1"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</row>
    <row r="95" spans="6:22" ht="12.75" customHeight="1"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</row>
    <row r="96" spans="6:22" ht="12.75" customHeight="1"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</row>
    <row r="97" spans="6:22" ht="12.75" customHeight="1"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</row>
    <row r="98" spans="6:22" ht="12.75" customHeight="1"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</row>
    <row r="99" spans="6:22" ht="12.75" customHeight="1"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</row>
    <row r="100" spans="6:22" ht="12.75" customHeight="1"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</row>
    <row r="101" spans="6:22" ht="12.75" customHeight="1"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</row>
    <row r="102" spans="6:22" ht="12.75" customHeight="1"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</row>
    <row r="103" spans="6:22" ht="12.75" customHeight="1"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</row>
    <row r="104" spans="6:22" ht="12.75" customHeight="1"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</row>
    <row r="105" spans="6:22" ht="12.75" customHeight="1"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</row>
    <row r="106" spans="6:22" ht="12.75" customHeight="1"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</row>
    <row r="107" spans="6:22" ht="12.75" customHeight="1"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</row>
    <row r="108" spans="6:22" ht="12.75" customHeight="1"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</row>
    <row r="109" spans="6:22" ht="12.75" customHeight="1"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</row>
    <row r="110" spans="6:22" ht="12.75" customHeight="1"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</row>
    <row r="111" spans="6:22" ht="12.75" customHeight="1"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</row>
    <row r="112" spans="6:22" ht="12.75" customHeight="1"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</row>
    <row r="113" spans="6:22" ht="12.75" customHeight="1"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</row>
    <row r="114" spans="6:22" ht="12.75" customHeight="1"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</row>
    <row r="115" spans="6:22" ht="12.75" customHeight="1"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</row>
    <row r="116" spans="6:22" ht="12.75" customHeight="1"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</row>
    <row r="117" spans="6:22" ht="12.75" customHeight="1"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</row>
    <row r="118" spans="6:22" ht="12.75" customHeight="1"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</row>
    <row r="119" spans="6:22" ht="12.75" customHeight="1"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</row>
    <row r="120" spans="6:22" ht="12.75" customHeight="1"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</row>
    <row r="121" spans="6:22" ht="12.75" customHeight="1"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</row>
    <row r="122" spans="6:22" ht="12.75" customHeight="1"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</row>
    <row r="123" spans="6:22" ht="12.75" customHeight="1"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</row>
    <row r="124" spans="6:22" ht="12.75" customHeight="1"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</row>
    <row r="125" spans="6:22" ht="12.75" customHeight="1"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</row>
    <row r="126" spans="6:22" ht="12.75" customHeight="1"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</row>
    <row r="127" spans="6:22" ht="12.75" customHeight="1"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</row>
    <row r="128" spans="6:22" ht="12.75" customHeight="1"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</row>
    <row r="129" spans="6:22" ht="12.75" customHeight="1"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</row>
    <row r="130" spans="6:22" ht="12.75" customHeight="1"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</row>
    <row r="131" spans="6:22" ht="12.75" customHeight="1"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</row>
    <row r="132" spans="6:22" ht="12.75" customHeight="1"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</row>
    <row r="133" spans="6:22" ht="12.75" customHeight="1"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</row>
    <row r="134" spans="6:22" ht="12.75" customHeight="1"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</row>
    <row r="135" spans="6:22" ht="12.75" customHeight="1"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</row>
    <row r="136" spans="6:22" ht="12.75" customHeight="1"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</row>
    <row r="137" spans="6:22" ht="12.75" customHeight="1"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</row>
    <row r="138" spans="6:22" ht="12.75" customHeight="1"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</row>
    <row r="139" spans="6:22" ht="12.75" customHeight="1"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</row>
    <row r="140" spans="6:22" ht="12.75" customHeight="1"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</row>
    <row r="141" spans="6:22" ht="12.75" customHeight="1"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</row>
    <row r="142" spans="6:22" ht="12.75" customHeight="1"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</row>
    <row r="143" spans="6:22" ht="12.75" customHeight="1"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</row>
    <row r="144" spans="6:22" ht="12.75" customHeight="1"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</row>
    <row r="145" spans="6:22" ht="12.75" customHeight="1"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</row>
    <row r="146" spans="6:22" ht="12.75" customHeight="1"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</row>
    <row r="147" spans="6:22" ht="12.75" customHeight="1"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</row>
    <row r="148" spans="6:22" ht="12.75" customHeight="1"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</row>
    <row r="149" spans="6:22" ht="12.75" customHeight="1"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</row>
    <row r="150" spans="6:22" ht="12.75" customHeight="1"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</row>
    <row r="151" spans="6:22" ht="12.75" customHeight="1"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</row>
    <row r="152" spans="6:22" ht="12.75" customHeight="1"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</row>
    <row r="153" spans="6:22" ht="12.75" customHeight="1"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</row>
    <row r="154" spans="6:22" ht="12.75" customHeight="1"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</row>
    <row r="155" spans="6:22" ht="12.75" customHeight="1"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</row>
    <row r="156" spans="6:22" ht="12.75" customHeight="1"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</row>
    <row r="157" spans="6:22" ht="12.75" customHeight="1"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</row>
    <row r="158" spans="6:22" ht="12.75" customHeight="1"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</row>
    <row r="159" spans="6:22" ht="12.75" customHeight="1"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</row>
    <row r="160" spans="6:22" ht="12.75" customHeight="1"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</row>
    <row r="161" spans="6:22" ht="12.75" customHeight="1"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</row>
    <row r="162" spans="6:22" ht="12.75" customHeight="1"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</row>
    <row r="163" spans="6:22" ht="12.75" customHeight="1"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</row>
    <row r="164" spans="6:22" ht="12.75" customHeight="1"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</row>
    <row r="165" spans="6:22" ht="12.75" customHeight="1"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</row>
    <row r="166" spans="6:22" ht="12.75" customHeight="1"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</row>
    <row r="167" spans="6:22" ht="12.75" customHeight="1"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</row>
    <row r="168" spans="6:22" ht="12.75" customHeight="1"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</row>
    <row r="169" spans="6:22" ht="12.75" customHeight="1"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</row>
    <row r="170" spans="6:22" ht="12.75" customHeight="1"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</row>
    <row r="171" spans="6:22" ht="12.75" customHeight="1"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</row>
    <row r="172" spans="6:22" ht="12.75" customHeight="1"/>
    <row r="173" spans="6:22" ht="12.75" customHeight="1"/>
    <row r="174" spans="6:22" ht="12.75" customHeight="1"/>
    <row r="175" spans="6:22" ht="12.75" customHeight="1"/>
    <row r="176" spans="6:22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</vt:lpstr>
      <vt:lpstr>Balance Sheet</vt:lpstr>
      <vt:lpstr>Cash Flow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Alpha</cp:lastModifiedBy>
  <dcterms:modified xsi:type="dcterms:W3CDTF">2023-08-05T14:43:53Z</dcterms:modified>
</cp:coreProperties>
</file>