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systematixinfotech235-my.sharepoint.com/personal/mitali_mankani_softude_com/Documents/"/>
    </mc:Choice>
  </mc:AlternateContent>
  <xr:revisionPtr revIDLastSave="0" documentId="8_{D0DDA2E2-F605-477F-8442-D064EE669830}" xr6:coauthVersionLast="47" xr6:coauthVersionMax="47" xr10:uidLastSave="{00000000-0000-0000-0000-000000000000}"/>
  <bookViews>
    <workbookView xWindow="-120" yWindow="-120" windowWidth="20730" windowHeight="11040" xr2:uid="{8E3A92E7-C104-4AEA-8C98-5A6DF3391AED}"/>
  </bookViews>
  <sheets>
    <sheet name="Die casting  (2)" sheetId="18" r:id="rId1"/>
    <sheet name="Corrugated box" sheetId="17" r:id="rId2"/>
    <sheet name="Hardware" sheetId="16" r:id="rId3"/>
    <sheet name="Assembly Electronics" sheetId="15" r:id="rId4"/>
    <sheet name="Rivet" sheetId="14" r:id="rId5"/>
    <sheet name="Wiring Harness" sheetId="13" r:id="rId6"/>
    <sheet name="Machning Assembly" sheetId="12" r:id="rId7"/>
    <sheet name="Machining Component" sheetId="11" r:id="rId8"/>
    <sheet name=" Assembly only BOP" sheetId="10" r:id="rId9"/>
    <sheet name="Assembly + BOP + Component" sheetId="9" r:id="rId10"/>
    <sheet name="Spring Sheet" sheetId="8" r:id="rId11"/>
    <sheet name="Rubber" sheetId="7" r:id="rId12"/>
    <sheet name="Die casting " sheetId="6" r:id="rId13"/>
    <sheet name="Plastic assembly" sheetId="5" r:id="rId14"/>
    <sheet name="Sheet Metal " sheetId="4" r:id="rId15"/>
    <sheet name="Forging " sheetId="3" r:id="rId16"/>
    <sheet name="Plastic" sheetId="1"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o">#N/A</definedName>
    <definedName name="_____________VI65536" localSheetId="3">#REF!</definedName>
    <definedName name="_____________VI65536" localSheetId="15">#REF!</definedName>
    <definedName name="_____________VI65536" localSheetId="2">#REF!</definedName>
    <definedName name="_____________VI65536" localSheetId="7">#REF!</definedName>
    <definedName name="_____________VI65536" localSheetId="6">#REF!</definedName>
    <definedName name="_____________VI65536" localSheetId="16">#REF!</definedName>
    <definedName name="_____________VI65536" localSheetId="13">#REF!</definedName>
    <definedName name="_____________VI65536" localSheetId="11">#REF!</definedName>
    <definedName name="_____________VI65536" localSheetId="14">#REF!</definedName>
    <definedName name="_____________VI65536" localSheetId="10">#REF!</definedName>
    <definedName name="_____________VI65536" localSheetId="5">#REF!</definedName>
    <definedName name="_____________VI65536">#REF!</definedName>
    <definedName name="_____________ZA1000" localSheetId="3">#REF!</definedName>
    <definedName name="_____________ZA1000" localSheetId="15">#REF!</definedName>
    <definedName name="_____________ZA1000" localSheetId="2">#REF!</definedName>
    <definedName name="_____________ZA1000" localSheetId="7">#REF!</definedName>
    <definedName name="_____________ZA1000" localSheetId="6">#REF!</definedName>
    <definedName name="_____________ZA1000" localSheetId="16">#REF!</definedName>
    <definedName name="_____________ZA1000" localSheetId="13">#REF!</definedName>
    <definedName name="_____________ZA1000" localSheetId="11">#REF!</definedName>
    <definedName name="_____________ZA1000" localSheetId="14">#REF!</definedName>
    <definedName name="_____________ZA1000" localSheetId="10">#REF!</definedName>
    <definedName name="_____________ZA1000" localSheetId="5">#REF!</definedName>
    <definedName name="_____________ZA1000">#REF!</definedName>
    <definedName name="_____________ZA5000" localSheetId="3">#REF!</definedName>
    <definedName name="_____________ZA5000" localSheetId="15">#REF!</definedName>
    <definedName name="_____________ZA5000" localSheetId="2">#REF!</definedName>
    <definedName name="_____________ZA5000" localSheetId="7">#REF!</definedName>
    <definedName name="_____________ZA5000" localSheetId="6">#REF!</definedName>
    <definedName name="_____________ZA5000" localSheetId="16">#REF!</definedName>
    <definedName name="_____________ZA5000" localSheetId="13">#REF!</definedName>
    <definedName name="_____________ZA5000" localSheetId="11">#REF!</definedName>
    <definedName name="_____________ZA5000" localSheetId="14">#REF!</definedName>
    <definedName name="_____________ZA5000" localSheetId="10">#REF!</definedName>
    <definedName name="_____________ZA5000" localSheetId="5">#REF!</definedName>
    <definedName name="_____________ZA5000">#REF!</definedName>
    <definedName name="____________VI65536" localSheetId="3">#REF!</definedName>
    <definedName name="____________VI65536" localSheetId="15">#REF!</definedName>
    <definedName name="____________VI65536" localSheetId="2">#REF!</definedName>
    <definedName name="____________VI65536" localSheetId="7">#REF!</definedName>
    <definedName name="____________VI65536" localSheetId="6">#REF!</definedName>
    <definedName name="____________VI65536" localSheetId="16">#REF!</definedName>
    <definedName name="____________VI65536" localSheetId="13">#REF!</definedName>
    <definedName name="____________VI65536" localSheetId="11">#REF!</definedName>
    <definedName name="____________VI65536" localSheetId="14">#REF!</definedName>
    <definedName name="____________VI65536" localSheetId="10">#REF!</definedName>
    <definedName name="____________VI65536" localSheetId="5">#REF!</definedName>
    <definedName name="____________VI65536">#REF!</definedName>
    <definedName name="____________ZA1000" localSheetId="3">#REF!</definedName>
    <definedName name="____________ZA1000" localSheetId="15">#REF!</definedName>
    <definedName name="____________ZA1000" localSheetId="2">#REF!</definedName>
    <definedName name="____________ZA1000" localSheetId="7">#REF!</definedName>
    <definedName name="____________ZA1000" localSheetId="6">#REF!</definedName>
    <definedName name="____________ZA1000" localSheetId="16">#REF!</definedName>
    <definedName name="____________ZA1000" localSheetId="13">#REF!</definedName>
    <definedName name="____________ZA1000" localSheetId="11">#REF!</definedName>
    <definedName name="____________ZA1000" localSheetId="14">#REF!</definedName>
    <definedName name="____________ZA1000" localSheetId="10">#REF!</definedName>
    <definedName name="____________ZA1000" localSheetId="5">#REF!</definedName>
    <definedName name="____________ZA1000">#REF!</definedName>
    <definedName name="____________ZA5000" localSheetId="3">#REF!</definedName>
    <definedName name="____________ZA5000" localSheetId="15">#REF!</definedName>
    <definedName name="____________ZA5000" localSheetId="2">#REF!</definedName>
    <definedName name="____________ZA5000" localSheetId="7">#REF!</definedName>
    <definedName name="____________ZA5000" localSheetId="6">#REF!</definedName>
    <definedName name="____________ZA5000" localSheetId="16">#REF!</definedName>
    <definedName name="____________ZA5000" localSheetId="13">#REF!</definedName>
    <definedName name="____________ZA5000" localSheetId="11">#REF!</definedName>
    <definedName name="____________ZA5000" localSheetId="14">#REF!</definedName>
    <definedName name="____________ZA5000" localSheetId="10">#REF!</definedName>
    <definedName name="____________ZA5000" localSheetId="5">#REF!</definedName>
    <definedName name="____________ZA5000">#REF!</definedName>
    <definedName name="___________Test525" localSheetId="15">#REF!</definedName>
    <definedName name="___________Test525" localSheetId="10">#REF!</definedName>
    <definedName name="___________Test525">#REF!</definedName>
    <definedName name="___________VI65536" localSheetId="3">#REF!</definedName>
    <definedName name="___________VI65536" localSheetId="15">#REF!</definedName>
    <definedName name="___________VI65536" localSheetId="2">#REF!</definedName>
    <definedName name="___________VI65536" localSheetId="7">#REF!</definedName>
    <definedName name="___________VI65536" localSheetId="6">#REF!</definedName>
    <definedName name="___________VI65536" localSheetId="16">#REF!</definedName>
    <definedName name="___________VI65536" localSheetId="13">#REF!</definedName>
    <definedName name="___________VI65536" localSheetId="11">#REF!</definedName>
    <definedName name="___________VI65536" localSheetId="14">#REF!</definedName>
    <definedName name="___________VI65536" localSheetId="10">#REF!</definedName>
    <definedName name="___________VI65536" localSheetId="5">#REF!</definedName>
    <definedName name="___________VI65536">#REF!</definedName>
    <definedName name="___________ZA1000" localSheetId="3">#REF!</definedName>
    <definedName name="___________ZA1000" localSheetId="15">#REF!</definedName>
    <definedName name="___________ZA1000" localSheetId="2">#REF!</definedName>
    <definedName name="___________ZA1000" localSheetId="7">#REF!</definedName>
    <definedName name="___________ZA1000" localSheetId="6">#REF!</definedName>
    <definedName name="___________ZA1000" localSheetId="16">#REF!</definedName>
    <definedName name="___________ZA1000" localSheetId="13">#REF!</definedName>
    <definedName name="___________ZA1000" localSheetId="11">#REF!</definedName>
    <definedName name="___________ZA1000" localSheetId="14">#REF!</definedName>
    <definedName name="___________ZA1000" localSheetId="10">#REF!</definedName>
    <definedName name="___________ZA1000" localSheetId="5">#REF!</definedName>
    <definedName name="___________ZA1000">#REF!</definedName>
    <definedName name="___________ZA5000" localSheetId="3">#REF!</definedName>
    <definedName name="___________ZA5000" localSheetId="15">#REF!</definedName>
    <definedName name="___________ZA5000" localSheetId="2">#REF!</definedName>
    <definedName name="___________ZA5000" localSheetId="7">#REF!</definedName>
    <definedName name="___________ZA5000" localSheetId="6">#REF!</definedName>
    <definedName name="___________ZA5000" localSheetId="16">#REF!</definedName>
    <definedName name="___________ZA5000" localSheetId="13">#REF!</definedName>
    <definedName name="___________ZA5000" localSheetId="11">#REF!</definedName>
    <definedName name="___________ZA5000" localSheetId="14">#REF!</definedName>
    <definedName name="___________ZA5000" localSheetId="10">#REF!</definedName>
    <definedName name="___________ZA5000" localSheetId="5">#REF!</definedName>
    <definedName name="___________ZA5000">#REF!</definedName>
    <definedName name="__________VI65536" localSheetId="3">#REF!</definedName>
    <definedName name="__________VI65536" localSheetId="15">#REF!</definedName>
    <definedName name="__________VI65536" localSheetId="2">#REF!</definedName>
    <definedName name="__________VI65536" localSheetId="7">#REF!</definedName>
    <definedName name="__________VI65536" localSheetId="6">#REF!</definedName>
    <definedName name="__________VI65536" localSheetId="16">#REF!</definedName>
    <definedName name="__________VI65536" localSheetId="13">#REF!</definedName>
    <definedName name="__________VI65536" localSheetId="11">#REF!</definedName>
    <definedName name="__________VI65536" localSheetId="14">#REF!</definedName>
    <definedName name="__________VI65536" localSheetId="10">#REF!</definedName>
    <definedName name="__________VI65536" localSheetId="5">#REF!</definedName>
    <definedName name="__________VI65536">#REF!</definedName>
    <definedName name="__________ZA1000" localSheetId="3">#REF!</definedName>
    <definedName name="__________ZA1000" localSheetId="15">#REF!</definedName>
    <definedName name="__________ZA1000" localSheetId="2">#REF!</definedName>
    <definedName name="__________ZA1000" localSheetId="7">#REF!</definedName>
    <definedName name="__________ZA1000" localSheetId="6">#REF!</definedName>
    <definedName name="__________ZA1000" localSheetId="16">#REF!</definedName>
    <definedName name="__________ZA1000" localSheetId="13">#REF!</definedName>
    <definedName name="__________ZA1000" localSheetId="11">#REF!</definedName>
    <definedName name="__________ZA1000" localSheetId="14">#REF!</definedName>
    <definedName name="__________ZA1000" localSheetId="10">#REF!</definedName>
    <definedName name="__________ZA1000" localSheetId="5">#REF!</definedName>
    <definedName name="__________ZA1000">#REF!</definedName>
    <definedName name="__________ZA5000" localSheetId="3">#REF!</definedName>
    <definedName name="__________ZA5000" localSheetId="15">#REF!</definedName>
    <definedName name="__________ZA5000" localSheetId="2">#REF!</definedName>
    <definedName name="__________ZA5000" localSheetId="7">#REF!</definedName>
    <definedName name="__________ZA5000" localSheetId="6">#REF!</definedName>
    <definedName name="__________ZA5000" localSheetId="16">#REF!</definedName>
    <definedName name="__________ZA5000" localSheetId="13">#REF!</definedName>
    <definedName name="__________ZA5000" localSheetId="11">#REF!</definedName>
    <definedName name="__________ZA5000" localSheetId="14">#REF!</definedName>
    <definedName name="__________ZA5000" localSheetId="10">#REF!</definedName>
    <definedName name="__________ZA5000" localSheetId="5">#REF!</definedName>
    <definedName name="__________ZA5000">#REF!</definedName>
    <definedName name="_________VI65536" localSheetId="3">#REF!</definedName>
    <definedName name="_________VI65536" localSheetId="15">#REF!</definedName>
    <definedName name="_________VI65536" localSheetId="2">#REF!</definedName>
    <definedName name="_________VI65536" localSheetId="7">#REF!</definedName>
    <definedName name="_________VI65536" localSheetId="6">#REF!</definedName>
    <definedName name="_________VI65536" localSheetId="16">#REF!</definedName>
    <definedName name="_________VI65536" localSheetId="13">#REF!</definedName>
    <definedName name="_________VI65536" localSheetId="11">#REF!</definedName>
    <definedName name="_________VI65536" localSheetId="14">#REF!</definedName>
    <definedName name="_________VI65536" localSheetId="10">#REF!</definedName>
    <definedName name="_________VI65536" localSheetId="5">#REF!</definedName>
    <definedName name="_________VI65536">#REF!</definedName>
    <definedName name="_________ZA1000" localSheetId="3">#REF!</definedName>
    <definedName name="_________ZA1000" localSheetId="15">#REF!</definedName>
    <definedName name="_________ZA1000" localSheetId="2">#REF!</definedName>
    <definedName name="_________ZA1000" localSheetId="7">#REF!</definedName>
    <definedName name="_________ZA1000" localSheetId="6">#REF!</definedName>
    <definedName name="_________ZA1000" localSheetId="16">#REF!</definedName>
    <definedName name="_________ZA1000" localSheetId="13">#REF!</definedName>
    <definedName name="_________ZA1000" localSheetId="11">#REF!</definedName>
    <definedName name="_________ZA1000" localSheetId="14">#REF!</definedName>
    <definedName name="_________ZA1000" localSheetId="10">#REF!</definedName>
    <definedName name="_________ZA1000" localSheetId="5">#REF!</definedName>
    <definedName name="_________ZA1000">#REF!</definedName>
    <definedName name="_________ZA5000" localSheetId="3">#REF!</definedName>
    <definedName name="_________ZA5000" localSheetId="15">#REF!</definedName>
    <definedName name="_________ZA5000" localSheetId="2">#REF!</definedName>
    <definedName name="_________ZA5000" localSheetId="7">#REF!</definedName>
    <definedName name="_________ZA5000" localSheetId="6">#REF!</definedName>
    <definedName name="_________ZA5000" localSheetId="16">#REF!</definedName>
    <definedName name="_________ZA5000" localSheetId="13">#REF!</definedName>
    <definedName name="_________ZA5000" localSheetId="11">#REF!</definedName>
    <definedName name="_________ZA5000" localSheetId="14">#REF!</definedName>
    <definedName name="_________ZA5000" localSheetId="10">#REF!</definedName>
    <definedName name="_________ZA5000" localSheetId="5">#REF!</definedName>
    <definedName name="_________ZA5000">#REF!</definedName>
    <definedName name="________VI65536" localSheetId="3">#REF!</definedName>
    <definedName name="________VI65536" localSheetId="15">#REF!</definedName>
    <definedName name="________VI65536" localSheetId="2">#REF!</definedName>
    <definedName name="________VI65536" localSheetId="7">#REF!</definedName>
    <definedName name="________VI65536" localSheetId="6">#REF!</definedName>
    <definedName name="________VI65536" localSheetId="16">#REF!</definedName>
    <definedName name="________VI65536" localSheetId="13">#REF!</definedName>
    <definedName name="________VI65536" localSheetId="11">#REF!</definedName>
    <definedName name="________VI65536" localSheetId="14">#REF!</definedName>
    <definedName name="________VI65536" localSheetId="10">#REF!</definedName>
    <definedName name="________VI65536" localSheetId="5">#REF!</definedName>
    <definedName name="________VI65536">#REF!</definedName>
    <definedName name="________ZA1000" localSheetId="3">#REF!</definedName>
    <definedName name="________ZA1000" localSheetId="15">#REF!</definedName>
    <definedName name="________ZA1000" localSheetId="2">#REF!</definedName>
    <definedName name="________ZA1000" localSheetId="7">#REF!</definedName>
    <definedName name="________ZA1000" localSheetId="6">#REF!</definedName>
    <definedName name="________ZA1000" localSheetId="16">#REF!</definedName>
    <definedName name="________ZA1000" localSheetId="13">#REF!</definedName>
    <definedName name="________ZA1000" localSheetId="11">#REF!</definedName>
    <definedName name="________ZA1000" localSheetId="14">#REF!</definedName>
    <definedName name="________ZA1000" localSheetId="10">#REF!</definedName>
    <definedName name="________ZA1000" localSheetId="5">#REF!</definedName>
    <definedName name="________ZA1000">#REF!</definedName>
    <definedName name="________ZA5000" localSheetId="3">#REF!</definedName>
    <definedName name="________ZA5000" localSheetId="15">#REF!</definedName>
    <definedName name="________ZA5000" localSheetId="2">#REF!</definedName>
    <definedName name="________ZA5000" localSheetId="7">#REF!</definedName>
    <definedName name="________ZA5000" localSheetId="6">#REF!</definedName>
    <definedName name="________ZA5000" localSheetId="16">#REF!</definedName>
    <definedName name="________ZA5000" localSheetId="13">#REF!</definedName>
    <definedName name="________ZA5000" localSheetId="11">#REF!</definedName>
    <definedName name="________ZA5000" localSheetId="14">#REF!</definedName>
    <definedName name="________ZA5000" localSheetId="10">#REF!</definedName>
    <definedName name="________ZA5000" localSheetId="5">#REF!</definedName>
    <definedName name="________ZA5000">#REF!</definedName>
    <definedName name="_______VI65536" localSheetId="3">#REF!</definedName>
    <definedName name="_______VI65536" localSheetId="15">#REF!</definedName>
    <definedName name="_______VI65536" localSheetId="2">#REF!</definedName>
    <definedName name="_______VI65536" localSheetId="7">#REF!</definedName>
    <definedName name="_______VI65536" localSheetId="6">#REF!</definedName>
    <definedName name="_______VI65536" localSheetId="16">#REF!</definedName>
    <definedName name="_______VI65536" localSheetId="13">#REF!</definedName>
    <definedName name="_______VI65536" localSheetId="11">#REF!</definedName>
    <definedName name="_______VI65536" localSheetId="14">#REF!</definedName>
    <definedName name="_______VI65536" localSheetId="10">#REF!</definedName>
    <definedName name="_______VI65536" localSheetId="5">#REF!</definedName>
    <definedName name="_______VI65536">#REF!</definedName>
    <definedName name="_______ZA1000" localSheetId="3">#REF!</definedName>
    <definedName name="_______ZA1000" localSheetId="15">#REF!</definedName>
    <definedName name="_______ZA1000" localSheetId="2">#REF!</definedName>
    <definedName name="_______ZA1000" localSheetId="7">#REF!</definedName>
    <definedName name="_______ZA1000" localSheetId="6">#REF!</definedName>
    <definedName name="_______ZA1000" localSheetId="16">#REF!</definedName>
    <definedName name="_______ZA1000" localSheetId="13">#REF!</definedName>
    <definedName name="_______ZA1000" localSheetId="11">#REF!</definedName>
    <definedName name="_______ZA1000" localSheetId="14">#REF!</definedName>
    <definedName name="_______ZA1000" localSheetId="10">#REF!</definedName>
    <definedName name="_______ZA1000" localSheetId="5">#REF!</definedName>
    <definedName name="_______ZA1000">#REF!</definedName>
    <definedName name="_______ZA5000" localSheetId="3">#REF!</definedName>
    <definedName name="_______ZA5000" localSheetId="15">#REF!</definedName>
    <definedName name="_______ZA5000" localSheetId="2">#REF!</definedName>
    <definedName name="_______ZA5000" localSheetId="7">#REF!</definedName>
    <definedName name="_______ZA5000" localSheetId="6">#REF!</definedName>
    <definedName name="_______ZA5000" localSheetId="16">#REF!</definedName>
    <definedName name="_______ZA5000" localSheetId="13">#REF!</definedName>
    <definedName name="_______ZA5000" localSheetId="11">#REF!</definedName>
    <definedName name="_______ZA5000" localSheetId="14">#REF!</definedName>
    <definedName name="_______ZA5000" localSheetId="10">#REF!</definedName>
    <definedName name="_______ZA5000" localSheetId="5">#REF!</definedName>
    <definedName name="_______ZA5000">#REF!</definedName>
    <definedName name="______VI65536" localSheetId="3">#REF!</definedName>
    <definedName name="______VI65536" localSheetId="15">#REF!</definedName>
    <definedName name="______VI65536" localSheetId="2">#REF!</definedName>
    <definedName name="______VI65536" localSheetId="7">#REF!</definedName>
    <definedName name="______VI65536" localSheetId="6">#REF!</definedName>
    <definedName name="______VI65536" localSheetId="16">#REF!</definedName>
    <definedName name="______VI65536" localSheetId="13">#REF!</definedName>
    <definedName name="______VI65536" localSheetId="11">#REF!</definedName>
    <definedName name="______VI65536" localSheetId="14">#REF!</definedName>
    <definedName name="______VI65536" localSheetId="10">#REF!</definedName>
    <definedName name="______VI65536" localSheetId="5">#REF!</definedName>
    <definedName name="______VI65536">#REF!</definedName>
    <definedName name="______ZA1000" localSheetId="3">#REF!</definedName>
    <definedName name="______ZA1000" localSheetId="15">#REF!</definedName>
    <definedName name="______ZA1000" localSheetId="2">#REF!</definedName>
    <definedName name="______ZA1000" localSheetId="7">#REF!</definedName>
    <definedName name="______ZA1000" localSheetId="6">#REF!</definedName>
    <definedName name="______ZA1000" localSheetId="16">#REF!</definedName>
    <definedName name="______ZA1000" localSheetId="13">#REF!</definedName>
    <definedName name="______ZA1000" localSheetId="11">#REF!</definedName>
    <definedName name="______ZA1000" localSheetId="14">#REF!</definedName>
    <definedName name="______ZA1000" localSheetId="10">#REF!</definedName>
    <definedName name="______ZA1000" localSheetId="5">#REF!</definedName>
    <definedName name="______ZA1000">#REF!</definedName>
    <definedName name="______ZA5000" localSheetId="3">#REF!</definedName>
    <definedName name="______ZA5000" localSheetId="15">#REF!</definedName>
    <definedName name="______ZA5000" localSheetId="2">#REF!</definedName>
    <definedName name="______ZA5000" localSheetId="7">#REF!</definedName>
    <definedName name="______ZA5000" localSheetId="6">#REF!</definedName>
    <definedName name="______ZA5000" localSheetId="16">#REF!</definedName>
    <definedName name="______ZA5000" localSheetId="13">#REF!</definedName>
    <definedName name="______ZA5000" localSheetId="11">#REF!</definedName>
    <definedName name="______ZA5000" localSheetId="14">#REF!</definedName>
    <definedName name="______ZA5000" localSheetId="10">#REF!</definedName>
    <definedName name="______ZA5000" localSheetId="5">#REF!</definedName>
    <definedName name="______ZA5000">#REF!</definedName>
    <definedName name="_____VI65536" localSheetId="3">#REF!</definedName>
    <definedName name="_____VI65536" localSheetId="15">#REF!</definedName>
    <definedName name="_____VI65536" localSheetId="2">#REF!</definedName>
    <definedName name="_____VI65536" localSheetId="7">#REF!</definedName>
    <definedName name="_____VI65536" localSheetId="6">#REF!</definedName>
    <definedName name="_____VI65536" localSheetId="16">#REF!</definedName>
    <definedName name="_____VI65536" localSheetId="13">#REF!</definedName>
    <definedName name="_____VI65536" localSheetId="11">#REF!</definedName>
    <definedName name="_____VI65536" localSheetId="14">#REF!</definedName>
    <definedName name="_____VI65536" localSheetId="10">#REF!</definedName>
    <definedName name="_____VI65536" localSheetId="5">#REF!</definedName>
    <definedName name="_____VI65536">#REF!</definedName>
    <definedName name="_____ZA1000" localSheetId="3">#REF!</definedName>
    <definedName name="_____ZA1000" localSheetId="15">#REF!</definedName>
    <definedName name="_____ZA1000" localSheetId="2">#REF!</definedName>
    <definedName name="_____ZA1000" localSheetId="7">#REF!</definedName>
    <definedName name="_____ZA1000" localSheetId="6">#REF!</definedName>
    <definedName name="_____ZA1000" localSheetId="16">#REF!</definedName>
    <definedName name="_____ZA1000" localSheetId="13">#REF!</definedName>
    <definedName name="_____ZA1000" localSheetId="11">#REF!</definedName>
    <definedName name="_____ZA1000" localSheetId="14">#REF!</definedName>
    <definedName name="_____ZA1000" localSheetId="10">#REF!</definedName>
    <definedName name="_____ZA1000" localSheetId="5">#REF!</definedName>
    <definedName name="_____ZA1000">#REF!</definedName>
    <definedName name="_____ZA5000" localSheetId="3">#REF!</definedName>
    <definedName name="_____ZA5000" localSheetId="15">#REF!</definedName>
    <definedName name="_____ZA5000" localSheetId="2">#REF!</definedName>
    <definedName name="_____ZA5000" localSheetId="7">#REF!</definedName>
    <definedName name="_____ZA5000" localSheetId="6">#REF!</definedName>
    <definedName name="_____ZA5000" localSheetId="16">#REF!</definedName>
    <definedName name="_____ZA5000" localSheetId="13">#REF!</definedName>
    <definedName name="_____ZA5000" localSheetId="11">#REF!</definedName>
    <definedName name="_____ZA5000" localSheetId="14">#REF!</definedName>
    <definedName name="_____ZA5000" localSheetId="10">#REF!</definedName>
    <definedName name="_____ZA5000" localSheetId="5">#REF!</definedName>
    <definedName name="_____ZA5000">#REF!</definedName>
    <definedName name="____VI65536" localSheetId="3">#REF!</definedName>
    <definedName name="____VI65536" localSheetId="15">#REF!</definedName>
    <definedName name="____VI65536" localSheetId="2">#REF!</definedName>
    <definedName name="____VI65536" localSheetId="7">#REF!</definedName>
    <definedName name="____VI65536" localSheetId="6">#REF!</definedName>
    <definedName name="____VI65536" localSheetId="16">#REF!</definedName>
    <definedName name="____VI65536" localSheetId="13">#REF!</definedName>
    <definedName name="____VI65536" localSheetId="11">#REF!</definedName>
    <definedName name="____VI65536" localSheetId="14">#REF!</definedName>
    <definedName name="____VI65536" localSheetId="10">#REF!</definedName>
    <definedName name="____VI65536" localSheetId="5">#REF!</definedName>
    <definedName name="____VI65536">#REF!</definedName>
    <definedName name="____ZA1000" localSheetId="3">#REF!</definedName>
    <definedName name="____ZA1000" localSheetId="15">#REF!</definedName>
    <definedName name="____ZA1000" localSheetId="2">#REF!</definedName>
    <definedName name="____ZA1000" localSheetId="7">#REF!</definedName>
    <definedName name="____ZA1000" localSheetId="6">#REF!</definedName>
    <definedName name="____ZA1000" localSheetId="16">#REF!</definedName>
    <definedName name="____ZA1000" localSheetId="13">#REF!</definedName>
    <definedName name="____ZA1000" localSheetId="11">#REF!</definedName>
    <definedName name="____ZA1000" localSheetId="14">#REF!</definedName>
    <definedName name="____ZA1000" localSheetId="10">#REF!</definedName>
    <definedName name="____ZA1000" localSheetId="5">#REF!</definedName>
    <definedName name="____ZA1000">#REF!</definedName>
    <definedName name="____ZA5000" localSheetId="3">#REF!</definedName>
    <definedName name="____ZA5000" localSheetId="15">#REF!</definedName>
    <definedName name="____ZA5000" localSheetId="2">#REF!</definedName>
    <definedName name="____ZA5000" localSheetId="7">#REF!</definedName>
    <definedName name="____ZA5000" localSheetId="6">#REF!</definedName>
    <definedName name="____ZA5000" localSheetId="16">#REF!</definedName>
    <definedName name="____ZA5000" localSheetId="13">#REF!</definedName>
    <definedName name="____ZA5000" localSheetId="11">#REF!</definedName>
    <definedName name="____ZA5000" localSheetId="14">#REF!</definedName>
    <definedName name="____ZA5000" localSheetId="10">#REF!</definedName>
    <definedName name="____ZA5000" localSheetId="5">#REF!</definedName>
    <definedName name="____ZA5000">#REF!</definedName>
    <definedName name="___VI65536" localSheetId="3">#REF!</definedName>
    <definedName name="___VI65536" localSheetId="15">#REF!</definedName>
    <definedName name="___VI65536" localSheetId="2">#REF!</definedName>
    <definedName name="___VI65536" localSheetId="7">#REF!</definedName>
    <definedName name="___VI65536" localSheetId="6">#REF!</definedName>
    <definedName name="___VI65536" localSheetId="16">#REF!</definedName>
    <definedName name="___VI65536" localSheetId="13">#REF!</definedName>
    <definedName name="___VI65536" localSheetId="11">#REF!</definedName>
    <definedName name="___VI65536" localSheetId="14">#REF!</definedName>
    <definedName name="___VI65536" localSheetId="10">#REF!</definedName>
    <definedName name="___VI65536" localSheetId="5">#REF!</definedName>
    <definedName name="___VI65536">#REF!</definedName>
    <definedName name="___ZA1000" localSheetId="3">#REF!</definedName>
    <definedName name="___ZA1000" localSheetId="15">#REF!</definedName>
    <definedName name="___ZA1000" localSheetId="2">#REF!</definedName>
    <definedName name="___ZA1000" localSheetId="7">#REF!</definedName>
    <definedName name="___ZA1000" localSheetId="6">#REF!</definedName>
    <definedName name="___ZA1000" localSheetId="16">#REF!</definedName>
    <definedName name="___ZA1000" localSheetId="13">#REF!</definedName>
    <definedName name="___ZA1000" localSheetId="11">#REF!</definedName>
    <definedName name="___ZA1000" localSheetId="14">#REF!</definedName>
    <definedName name="___ZA1000" localSheetId="10">#REF!</definedName>
    <definedName name="___ZA1000" localSheetId="5">#REF!</definedName>
    <definedName name="___ZA1000">#REF!</definedName>
    <definedName name="___ZA5000" localSheetId="3">#REF!</definedName>
    <definedName name="___ZA5000" localSheetId="15">#REF!</definedName>
    <definedName name="___ZA5000" localSheetId="2">#REF!</definedName>
    <definedName name="___ZA5000" localSheetId="7">#REF!</definedName>
    <definedName name="___ZA5000" localSheetId="6">#REF!</definedName>
    <definedName name="___ZA5000" localSheetId="16">#REF!</definedName>
    <definedName name="___ZA5000" localSheetId="13">#REF!</definedName>
    <definedName name="___ZA5000" localSheetId="11">#REF!</definedName>
    <definedName name="___ZA5000" localSheetId="14">#REF!</definedName>
    <definedName name="___ZA5000" localSheetId="10">#REF!</definedName>
    <definedName name="___ZA5000" localSheetId="5">#REF!</definedName>
    <definedName name="___ZA5000">#REF!</definedName>
    <definedName name="__1Excel_BuiltIn_Print_Area_1_1" localSheetId="3">#REF!</definedName>
    <definedName name="__1Excel_BuiltIn_Print_Area_1_1" localSheetId="15">#REF!</definedName>
    <definedName name="__1Excel_BuiltIn_Print_Area_1_1" localSheetId="2">#REF!</definedName>
    <definedName name="__1Excel_BuiltIn_Print_Area_1_1" localSheetId="7">#REF!</definedName>
    <definedName name="__1Excel_BuiltIn_Print_Area_1_1" localSheetId="6">#REF!</definedName>
    <definedName name="__1Excel_BuiltIn_Print_Area_1_1" localSheetId="16">#REF!</definedName>
    <definedName name="__1Excel_BuiltIn_Print_Area_1_1" localSheetId="13">#REF!</definedName>
    <definedName name="__1Excel_BuiltIn_Print_Area_1_1" localSheetId="11">#REF!</definedName>
    <definedName name="__1Excel_BuiltIn_Print_Area_1_1" localSheetId="14">#REF!</definedName>
    <definedName name="__1Excel_BuiltIn_Print_Area_1_1" localSheetId="10">#REF!</definedName>
    <definedName name="__1Excel_BuiltIn_Print_Area_1_1" localSheetId="5">#REF!</definedName>
    <definedName name="__1Excel_BuiltIn_Print_Area_1_1">#REF!</definedName>
    <definedName name="__VI65536" localSheetId="3">#REF!</definedName>
    <definedName name="__VI65536" localSheetId="15">#REF!</definedName>
    <definedName name="__VI65536" localSheetId="2">#REF!</definedName>
    <definedName name="__VI65536" localSheetId="7">#REF!</definedName>
    <definedName name="__VI65536" localSheetId="6">#REF!</definedName>
    <definedName name="__VI65536" localSheetId="16">#REF!</definedName>
    <definedName name="__VI65536" localSheetId="13">#REF!</definedName>
    <definedName name="__VI65536" localSheetId="11">#REF!</definedName>
    <definedName name="__VI65536" localSheetId="14">#REF!</definedName>
    <definedName name="__VI65536" localSheetId="10">#REF!</definedName>
    <definedName name="__VI65536" localSheetId="5">#REF!</definedName>
    <definedName name="__VI65536">#REF!</definedName>
    <definedName name="__ZA1000" localSheetId="3">#REF!</definedName>
    <definedName name="__ZA1000" localSheetId="15">#REF!</definedName>
    <definedName name="__ZA1000" localSheetId="2">#REF!</definedName>
    <definedName name="__ZA1000" localSheetId="7">#REF!</definedName>
    <definedName name="__ZA1000" localSheetId="6">#REF!</definedName>
    <definedName name="__ZA1000" localSheetId="16">#REF!</definedName>
    <definedName name="__ZA1000" localSheetId="13">#REF!</definedName>
    <definedName name="__ZA1000" localSheetId="11">#REF!</definedName>
    <definedName name="__ZA1000" localSheetId="14">#REF!</definedName>
    <definedName name="__ZA1000" localSheetId="10">#REF!</definedName>
    <definedName name="__ZA1000" localSheetId="5">#REF!</definedName>
    <definedName name="__ZA1000">#REF!</definedName>
    <definedName name="__ZA5000" localSheetId="3">#REF!</definedName>
    <definedName name="__ZA5000" localSheetId="15">#REF!</definedName>
    <definedName name="__ZA5000" localSheetId="2">#REF!</definedName>
    <definedName name="__ZA5000" localSheetId="7">#REF!</definedName>
    <definedName name="__ZA5000" localSheetId="6">#REF!</definedName>
    <definedName name="__ZA5000" localSheetId="16">#REF!</definedName>
    <definedName name="__ZA5000" localSheetId="13">#REF!</definedName>
    <definedName name="__ZA5000" localSheetId="11">#REF!</definedName>
    <definedName name="__ZA5000" localSheetId="14">#REF!</definedName>
    <definedName name="__ZA5000" localSheetId="10">#REF!</definedName>
    <definedName name="__ZA5000" localSheetId="5">#REF!</definedName>
    <definedName name="__ZA5000">#REF!</definedName>
    <definedName name="_1" localSheetId="3">#REF!</definedName>
    <definedName name="_1" localSheetId="15">#REF!</definedName>
    <definedName name="_1" localSheetId="2">#REF!</definedName>
    <definedName name="_1" localSheetId="7">#REF!</definedName>
    <definedName name="_1" localSheetId="6">#REF!</definedName>
    <definedName name="_1" localSheetId="16">#REF!</definedName>
    <definedName name="_1" localSheetId="13">#REF!</definedName>
    <definedName name="_1" localSheetId="11">#REF!</definedName>
    <definedName name="_1" localSheetId="14">#REF!</definedName>
    <definedName name="_1" localSheetId="10">#REF!</definedName>
    <definedName name="_1" localSheetId="5">#REF!</definedName>
    <definedName name="_1">#REF!</definedName>
    <definedName name="_1_Excel_BuiltIn_Print_Area_1_1" localSheetId="3">#REF!</definedName>
    <definedName name="_1_Excel_BuiltIn_Print_Area_1_1" localSheetId="15">#REF!</definedName>
    <definedName name="_1_Excel_BuiltIn_Print_Area_1_1" localSheetId="2">#REF!</definedName>
    <definedName name="_1_Excel_BuiltIn_Print_Area_1_1" localSheetId="7">#REF!</definedName>
    <definedName name="_1_Excel_BuiltIn_Print_Area_1_1" localSheetId="6">#REF!</definedName>
    <definedName name="_1_Excel_BuiltIn_Print_Area_1_1" localSheetId="16">#REF!</definedName>
    <definedName name="_1_Excel_BuiltIn_Print_Area_1_1" localSheetId="13">#REF!</definedName>
    <definedName name="_1_Excel_BuiltIn_Print_Area_1_1" localSheetId="11">#REF!</definedName>
    <definedName name="_1_Excel_BuiltIn_Print_Area_1_1" localSheetId="14">#REF!</definedName>
    <definedName name="_1_Excel_BuiltIn_Print_Area_1_1" localSheetId="10">#REF!</definedName>
    <definedName name="_1_Excel_BuiltIn_Print_Area_1_1" localSheetId="5">#REF!</definedName>
    <definedName name="_1_Excel_BuiltIn_Print_Area_1_1">#REF!</definedName>
    <definedName name="_10_11" localSheetId="3">#REF!</definedName>
    <definedName name="_10_11" localSheetId="15">#REF!</definedName>
    <definedName name="_10_11" localSheetId="2">#REF!</definedName>
    <definedName name="_10_11" localSheetId="7">#REF!</definedName>
    <definedName name="_10_11" localSheetId="6">#REF!</definedName>
    <definedName name="_10_11" localSheetId="16">#REF!</definedName>
    <definedName name="_10_11" localSheetId="13">#REF!</definedName>
    <definedName name="_10_11" localSheetId="11">#REF!</definedName>
    <definedName name="_10_11" localSheetId="14">#REF!</definedName>
    <definedName name="_10_11" localSheetId="10">#REF!</definedName>
    <definedName name="_10_11" localSheetId="5">#REF!</definedName>
    <definedName name="_10_11">#REF!</definedName>
    <definedName name="_10_11_1" localSheetId="3">#REF!</definedName>
    <definedName name="_10_11_1" localSheetId="15">#REF!</definedName>
    <definedName name="_10_11_1" localSheetId="2">#REF!</definedName>
    <definedName name="_10_11_1" localSheetId="7">#REF!</definedName>
    <definedName name="_10_11_1" localSheetId="6">#REF!</definedName>
    <definedName name="_10_11_1" localSheetId="16">#REF!</definedName>
    <definedName name="_10_11_1" localSheetId="13">#REF!</definedName>
    <definedName name="_10_11_1" localSheetId="11">#REF!</definedName>
    <definedName name="_10_11_1" localSheetId="14">#REF!</definedName>
    <definedName name="_10_11_1" localSheetId="10">#REF!</definedName>
    <definedName name="_10_11_1" localSheetId="5">#REF!</definedName>
    <definedName name="_10_11_1">#REF!</definedName>
    <definedName name="_10_11_2" localSheetId="3">#REF!</definedName>
    <definedName name="_10_11_2" localSheetId="15">#REF!</definedName>
    <definedName name="_10_11_2" localSheetId="2">#REF!</definedName>
    <definedName name="_10_11_2" localSheetId="7">#REF!</definedName>
    <definedName name="_10_11_2" localSheetId="6">#REF!</definedName>
    <definedName name="_10_11_2" localSheetId="16">#REF!</definedName>
    <definedName name="_10_11_2" localSheetId="13">#REF!</definedName>
    <definedName name="_10_11_2" localSheetId="11">#REF!</definedName>
    <definedName name="_10_11_2" localSheetId="14">#REF!</definedName>
    <definedName name="_10_11_2" localSheetId="10">#REF!</definedName>
    <definedName name="_10_11_2" localSheetId="5">#REF!</definedName>
    <definedName name="_10_11_2">#REF!</definedName>
    <definedName name="_1Excel_BuiltIn__FilterDatabase_2_1" localSheetId="3">#REF!</definedName>
    <definedName name="_1Excel_BuiltIn__FilterDatabase_2_1" localSheetId="15">#REF!</definedName>
    <definedName name="_1Excel_BuiltIn__FilterDatabase_2_1" localSheetId="2">#REF!</definedName>
    <definedName name="_1Excel_BuiltIn__FilterDatabase_2_1" localSheetId="7">#REF!</definedName>
    <definedName name="_1Excel_BuiltIn__FilterDatabase_2_1" localSheetId="6">#REF!</definedName>
    <definedName name="_1Excel_BuiltIn__FilterDatabase_2_1" localSheetId="16">#REF!</definedName>
    <definedName name="_1Excel_BuiltIn__FilterDatabase_2_1" localSheetId="13">#REF!</definedName>
    <definedName name="_1Excel_BuiltIn__FilterDatabase_2_1" localSheetId="11">#REF!</definedName>
    <definedName name="_1Excel_BuiltIn__FilterDatabase_2_1" localSheetId="14">#REF!</definedName>
    <definedName name="_1Excel_BuiltIn__FilterDatabase_2_1" localSheetId="10">#REF!</definedName>
    <definedName name="_1Excel_BuiltIn__FilterDatabase_2_1" localSheetId="5">#REF!</definedName>
    <definedName name="_1Excel_BuiltIn__FilterDatabase_2_1">#REF!</definedName>
    <definedName name="_1Excel_BuiltIn_Print_Area_1_1" localSheetId="3">#REF!</definedName>
    <definedName name="_1Excel_BuiltIn_Print_Area_1_1" localSheetId="15">#REF!</definedName>
    <definedName name="_1Excel_BuiltIn_Print_Area_1_1" localSheetId="2">#REF!</definedName>
    <definedName name="_1Excel_BuiltIn_Print_Area_1_1" localSheetId="7">#REF!</definedName>
    <definedName name="_1Excel_BuiltIn_Print_Area_1_1" localSheetId="6">#REF!</definedName>
    <definedName name="_1Excel_BuiltIn_Print_Area_1_1" localSheetId="16">#REF!</definedName>
    <definedName name="_1Excel_BuiltIn_Print_Area_1_1" localSheetId="13">#REF!</definedName>
    <definedName name="_1Excel_BuiltIn_Print_Area_1_1" localSheetId="11">#REF!</definedName>
    <definedName name="_1Excel_BuiltIn_Print_Area_1_1" localSheetId="14">#REF!</definedName>
    <definedName name="_1Excel_BuiltIn_Print_Area_1_1" localSheetId="10">#REF!</definedName>
    <definedName name="_1Excel_BuiltIn_Print_Area_1_1" localSheetId="5">#REF!</definedName>
    <definedName name="_1Excel_BuiltIn_Print_Area_1_1">#REF!</definedName>
    <definedName name="_345__123Graph_Xｸﾞﾗﾌ_10" hidden="1">[2]Sheet1!$C$39:$C$111</definedName>
    <definedName name="_346__123Graph_Xｸﾞﾗﾌ_11" hidden="1">[2]Sheet1!$C$39:$C$111</definedName>
    <definedName name="_347__123Graph_Xｸﾞﾗﾌ_12" hidden="1">[2]Sheet1!$C$39:$C$111</definedName>
    <definedName name="_348__123Graph_Xｸﾞﾗﾌ_13" hidden="1">[2]Sheet1!$C$39:$C$111</definedName>
    <definedName name="_349__123Graph_Xｸﾞﾗﾌ_14" hidden="1">[2]Sheet1!$C$39:$C$111</definedName>
    <definedName name="_355__123Graph_Xｸﾞﾗﾌ_3" hidden="1">[2]Sheet1!$C$39:$C$111</definedName>
    <definedName name="_356__123Graph_Xｸﾞﾗﾌ_4" hidden="1">[2]Sheet1!$C$39:$C$111</definedName>
    <definedName name="_357__123Graph_Xｸﾞﾗﾌ_5" hidden="1">[2]Sheet1!$C$39:$C$111</definedName>
    <definedName name="_358__123Graph_Xｸﾞﾗﾌ_6" hidden="1">[2]Sheet1!$C$39:$C$111</definedName>
    <definedName name="_359__123Graph_Xｸﾞﾗﾌ_7" hidden="1">[2]Sheet1!$C$39:$C$111</definedName>
    <definedName name="_361__123Graph_Xｸﾞﾗﾌ_9" hidden="1">[2]Sheet1!$C$39:$C$111</definedName>
    <definedName name="_4_5" localSheetId="3">#REF!</definedName>
    <definedName name="_4_5" localSheetId="15">#REF!</definedName>
    <definedName name="_4_5" localSheetId="2">#REF!</definedName>
    <definedName name="_4_5" localSheetId="7">#REF!</definedName>
    <definedName name="_4_5" localSheetId="6">#REF!</definedName>
    <definedName name="_4_5" localSheetId="16">#REF!</definedName>
    <definedName name="_4_5" localSheetId="13">#REF!</definedName>
    <definedName name="_4_5" localSheetId="11">#REF!</definedName>
    <definedName name="_4_5" localSheetId="14">#REF!</definedName>
    <definedName name="_4_5" localSheetId="10">#REF!</definedName>
    <definedName name="_4_5" localSheetId="5">#REF!</definedName>
    <definedName name="_4_5">#REF!</definedName>
    <definedName name="_4_5_1" localSheetId="3">#REF!</definedName>
    <definedName name="_4_5_1" localSheetId="15">#REF!</definedName>
    <definedName name="_4_5_1" localSheetId="2">#REF!</definedName>
    <definedName name="_4_5_1" localSheetId="7">#REF!</definedName>
    <definedName name="_4_5_1" localSheetId="6">#REF!</definedName>
    <definedName name="_4_5_1" localSheetId="16">#REF!</definedName>
    <definedName name="_4_5_1" localSheetId="13">#REF!</definedName>
    <definedName name="_4_5_1" localSheetId="11">#REF!</definedName>
    <definedName name="_4_5_1" localSheetId="14">#REF!</definedName>
    <definedName name="_4_5_1" localSheetId="10">#REF!</definedName>
    <definedName name="_4_5_1" localSheetId="5">#REF!</definedName>
    <definedName name="_4_5_1">#REF!</definedName>
    <definedName name="_4_5_2" localSheetId="3">#REF!</definedName>
    <definedName name="_4_5_2" localSheetId="15">#REF!</definedName>
    <definedName name="_4_5_2" localSheetId="2">#REF!</definedName>
    <definedName name="_4_5_2" localSheetId="7">#REF!</definedName>
    <definedName name="_4_5_2" localSheetId="6">#REF!</definedName>
    <definedName name="_4_5_2" localSheetId="16">#REF!</definedName>
    <definedName name="_4_5_2" localSheetId="13">#REF!</definedName>
    <definedName name="_4_5_2" localSheetId="11">#REF!</definedName>
    <definedName name="_4_5_2" localSheetId="14">#REF!</definedName>
    <definedName name="_4_5_2" localSheetId="10">#REF!</definedName>
    <definedName name="_4_5_2" localSheetId="5">#REF!</definedName>
    <definedName name="_4_5_2">#REF!</definedName>
    <definedName name="_7_8" localSheetId="3">#REF!</definedName>
    <definedName name="_7_8" localSheetId="15">#REF!</definedName>
    <definedName name="_7_8" localSheetId="2">#REF!</definedName>
    <definedName name="_7_8" localSheetId="7">#REF!</definedName>
    <definedName name="_7_8" localSheetId="6">#REF!</definedName>
    <definedName name="_7_8" localSheetId="16">#REF!</definedName>
    <definedName name="_7_8" localSheetId="13">#REF!</definedName>
    <definedName name="_7_8" localSheetId="11">#REF!</definedName>
    <definedName name="_7_8" localSheetId="14">#REF!</definedName>
    <definedName name="_7_8" localSheetId="10">#REF!</definedName>
    <definedName name="_7_8" localSheetId="5">#REF!</definedName>
    <definedName name="_7_8">#REF!</definedName>
    <definedName name="_7_8_1" localSheetId="3">#REF!</definedName>
    <definedName name="_7_8_1" localSheetId="15">#REF!</definedName>
    <definedName name="_7_8_1" localSheetId="2">#REF!</definedName>
    <definedName name="_7_8_1" localSheetId="7">#REF!</definedName>
    <definedName name="_7_8_1" localSheetId="6">#REF!</definedName>
    <definedName name="_7_8_1" localSheetId="16">#REF!</definedName>
    <definedName name="_7_8_1" localSheetId="13">#REF!</definedName>
    <definedName name="_7_8_1" localSheetId="11">#REF!</definedName>
    <definedName name="_7_8_1" localSheetId="14">#REF!</definedName>
    <definedName name="_7_8_1" localSheetId="10">#REF!</definedName>
    <definedName name="_7_8_1" localSheetId="5">#REF!</definedName>
    <definedName name="_7_8_1">#REF!</definedName>
    <definedName name="_7_8_2" localSheetId="3">#REF!</definedName>
    <definedName name="_7_8_2" localSheetId="15">#REF!</definedName>
    <definedName name="_7_8_2" localSheetId="2">#REF!</definedName>
    <definedName name="_7_8_2" localSheetId="7">#REF!</definedName>
    <definedName name="_7_8_2" localSheetId="6">#REF!</definedName>
    <definedName name="_7_8_2" localSheetId="16">#REF!</definedName>
    <definedName name="_7_8_2" localSheetId="13">#REF!</definedName>
    <definedName name="_7_8_2" localSheetId="11">#REF!</definedName>
    <definedName name="_7_8_2" localSheetId="14">#REF!</definedName>
    <definedName name="_7_8_2" localSheetId="10">#REF!</definedName>
    <definedName name="_7_8_2" localSheetId="5">#REF!</definedName>
    <definedName name="_7_8_2">#REF!</definedName>
    <definedName name="_Fill" localSheetId="3" hidden="1">#REF!</definedName>
    <definedName name="_Fill" localSheetId="15" hidden="1">#REF!</definedName>
    <definedName name="_Fill" localSheetId="2" hidden="1">#REF!</definedName>
    <definedName name="_Fill" localSheetId="7" hidden="1">#REF!</definedName>
    <definedName name="_Fill" localSheetId="6" hidden="1">#REF!</definedName>
    <definedName name="_Fill" localSheetId="16" hidden="1">#REF!</definedName>
    <definedName name="_Fill" localSheetId="13" hidden="1">#REF!</definedName>
    <definedName name="_Fill" localSheetId="11" hidden="1">#REF!</definedName>
    <definedName name="_Fill" localSheetId="14" hidden="1">#REF!</definedName>
    <definedName name="_Fill" localSheetId="10" hidden="1">#REF!</definedName>
    <definedName name="_Fill" localSheetId="5" hidden="1">#REF!</definedName>
    <definedName name="_Fill" hidden="1">#REF!</definedName>
    <definedName name="_xlnm._FilterDatabase" localSheetId="8" hidden="1">' Assembly only BOP'!$A$1:$CG$39</definedName>
    <definedName name="_xlnm._FilterDatabase" localSheetId="9" hidden="1">'Assembly + BOP + Component'!$A$1:$CB$30</definedName>
    <definedName name="_xlnm._FilterDatabase" localSheetId="3" hidden="1">'Assembly Electronics'!$A$1:$EK$1</definedName>
    <definedName name="_xlnm._FilterDatabase" localSheetId="15">#REF!</definedName>
    <definedName name="_xlnm._FilterDatabase" localSheetId="2" hidden="1">Hardware!$A$1:$LN$1</definedName>
    <definedName name="_xlnm._FilterDatabase" localSheetId="7">#REF!</definedName>
    <definedName name="_xlnm._FilterDatabase" localSheetId="6" hidden="1">'Machning Assembly'!$A$1:$MF$26</definedName>
    <definedName name="_xlnm._FilterDatabase" localSheetId="16">#REF!</definedName>
    <definedName name="_xlnm._FilterDatabase" localSheetId="13">#REF!</definedName>
    <definedName name="_xlnm._FilterDatabase" localSheetId="4" hidden="1">Rivet!$A$1:$EO$3</definedName>
    <definedName name="_xlnm._FilterDatabase" localSheetId="11">#REF!</definedName>
    <definedName name="_xlnm._FilterDatabase" localSheetId="14" hidden="1">'Sheet Metal '!$A$1:$LN$1</definedName>
    <definedName name="_xlnm._FilterDatabase" localSheetId="10">#REF!</definedName>
    <definedName name="_xlnm._FilterDatabase" localSheetId="5">#REF!</definedName>
    <definedName name="_xlnm._FilterDatabase">#REF!</definedName>
    <definedName name="_g">NA()</definedName>
    <definedName name="_m">[3]SCH!$EU$5:$IV$16384</definedName>
    <definedName name="_n">NA()</definedName>
    <definedName name="_NO1" localSheetId="8">#N/A</definedName>
    <definedName name="_NO1" localSheetId="9">#N/A</definedName>
    <definedName name="_NO1" localSheetId="3">'Assembly Electronics'!_NO1</definedName>
    <definedName name="_NO1" localSheetId="12">#N/A</definedName>
    <definedName name="_NO1" localSheetId="0">#N/A</definedName>
    <definedName name="_NO1" localSheetId="15">'Forging '!_NO1</definedName>
    <definedName name="_NO1" localSheetId="2">Hardware!_NO1</definedName>
    <definedName name="_NO1" localSheetId="7">'Machining Component'!_NO1</definedName>
    <definedName name="_NO1" localSheetId="6">'Machning Assembly'!_NO1</definedName>
    <definedName name="_NO1" localSheetId="16">Plastic!_NO1</definedName>
    <definedName name="_NO1" localSheetId="13">'Plastic assembly'!_NO1</definedName>
    <definedName name="_NO1" localSheetId="4">#N/A</definedName>
    <definedName name="_NO1" localSheetId="11">Rubber!_NO1</definedName>
    <definedName name="_NO1" localSheetId="14">'Sheet Metal '!_NO1</definedName>
    <definedName name="_NO1" localSheetId="10">'Spring Sheet'!_NO1</definedName>
    <definedName name="_NO1" localSheetId="5">'Wiring Harness'!_NO1</definedName>
    <definedName name="_NO1">#N/A</definedName>
    <definedName name="_no2" localSheetId="8">#N/A</definedName>
    <definedName name="_no2" localSheetId="9">#N/A</definedName>
    <definedName name="_no2" localSheetId="3">'Assembly Electronics'!_no2</definedName>
    <definedName name="_no2" localSheetId="12">#N/A</definedName>
    <definedName name="_no2" localSheetId="0">#N/A</definedName>
    <definedName name="_no2" localSheetId="15">'Forging '!_no2</definedName>
    <definedName name="_no2" localSheetId="2">Hardware!_no2</definedName>
    <definedName name="_no2" localSheetId="7">'Machining Component'!_no2</definedName>
    <definedName name="_no2" localSheetId="6">'Machning Assembly'!_no2</definedName>
    <definedName name="_no2" localSheetId="16">Plastic!_no2</definedName>
    <definedName name="_no2" localSheetId="13">'Plastic assembly'!_no2</definedName>
    <definedName name="_no2" localSheetId="4">#N/A</definedName>
    <definedName name="_no2" localSheetId="11">Rubber!_no2</definedName>
    <definedName name="_no2" localSheetId="14">'Sheet Metal '!_no2</definedName>
    <definedName name="_no2" localSheetId="10">'Spring Sheet'!_no2</definedName>
    <definedName name="_no2" localSheetId="5">'Wiring Harness'!_no2</definedName>
    <definedName name="_no2">#N/A</definedName>
    <definedName name="_no8" localSheetId="8">#N/A</definedName>
    <definedName name="_no8" localSheetId="9">#N/A</definedName>
    <definedName name="_no8" localSheetId="3">'Assembly Electronics'!_no8</definedName>
    <definedName name="_no8" localSheetId="12">#N/A</definedName>
    <definedName name="_no8" localSheetId="0">#N/A</definedName>
    <definedName name="_no8" localSheetId="15">'Forging '!_no8</definedName>
    <definedName name="_no8" localSheetId="2">Hardware!_no8</definedName>
    <definedName name="_no8" localSheetId="7">'Machining Component'!_no8</definedName>
    <definedName name="_no8" localSheetId="6">'Machning Assembly'!_no8</definedName>
    <definedName name="_no8" localSheetId="16">Plastic!_no8</definedName>
    <definedName name="_no8" localSheetId="13">'Plastic assembly'!_no8</definedName>
    <definedName name="_no8" localSheetId="4">#N/A</definedName>
    <definedName name="_no8" localSheetId="11">Rubber!_no8</definedName>
    <definedName name="_no8" localSheetId="14">'Sheet Metal '!_no8</definedName>
    <definedName name="_no8" localSheetId="10">'Spring Sheet'!_no8</definedName>
    <definedName name="_no8" localSheetId="5">'Wiring Harness'!_no8</definedName>
    <definedName name="_no8">#N/A</definedName>
    <definedName name="_Order1" hidden="1">255</definedName>
    <definedName name="_Order2" hidden="1">255</definedName>
    <definedName name="_p">NA()</definedName>
    <definedName name="_TR67858" localSheetId="8">#N/A</definedName>
    <definedName name="_TR67858" localSheetId="9">#N/A</definedName>
    <definedName name="_TR67858" localSheetId="3">'Assembly Electronics'!_TR67858</definedName>
    <definedName name="_TR67858" localSheetId="12">#N/A</definedName>
    <definedName name="_TR67858" localSheetId="0">#N/A</definedName>
    <definedName name="_TR67858" localSheetId="15">'Forging '!_TR67858</definedName>
    <definedName name="_TR67858" localSheetId="2">Hardware!_TR67858</definedName>
    <definedName name="_TR67858" localSheetId="7">'Machining Component'!_TR67858</definedName>
    <definedName name="_TR67858" localSheetId="6">'Machning Assembly'!_TR67858</definedName>
    <definedName name="_TR67858" localSheetId="16">Plastic!_TR67858</definedName>
    <definedName name="_TR67858" localSheetId="13">'Plastic assembly'!_TR67858</definedName>
    <definedName name="_TR67858" localSheetId="4">#N/A</definedName>
    <definedName name="_TR67858" localSheetId="11">Rubber!_TR67858</definedName>
    <definedName name="_TR67858" localSheetId="14">'Sheet Metal '!_TR67858</definedName>
    <definedName name="_TR67858" localSheetId="10">'Spring Sheet'!_TR67858</definedName>
    <definedName name="_TR67858" localSheetId="5">'Wiring Harness'!_TR67858</definedName>
    <definedName name="_TR67858">#N/A</definedName>
    <definedName name="_VI65536" localSheetId="3">#REF!</definedName>
    <definedName name="_VI65536" localSheetId="15">#REF!</definedName>
    <definedName name="_VI65536" localSheetId="2">#REF!</definedName>
    <definedName name="_VI65536" localSheetId="7">#REF!</definedName>
    <definedName name="_VI65536" localSheetId="6">#REF!</definedName>
    <definedName name="_VI65536" localSheetId="16">#REF!</definedName>
    <definedName name="_VI65536" localSheetId="13">#REF!</definedName>
    <definedName name="_VI65536" localSheetId="11">#REF!</definedName>
    <definedName name="_VI65536" localSheetId="14">#REF!</definedName>
    <definedName name="_VI65536" localSheetId="10">#REF!</definedName>
    <definedName name="_VI65536" localSheetId="5">#REF!</definedName>
    <definedName name="_VI65536">#REF!</definedName>
    <definedName name="_ZA1000" localSheetId="3">#REF!</definedName>
    <definedName name="_ZA1000" localSheetId="15">#REF!</definedName>
    <definedName name="_ZA1000" localSheetId="2">#REF!</definedName>
    <definedName name="_ZA1000" localSheetId="7">#REF!</definedName>
    <definedName name="_ZA1000" localSheetId="6">#REF!</definedName>
    <definedName name="_ZA1000" localSheetId="16">#REF!</definedName>
    <definedName name="_ZA1000" localSheetId="13">#REF!</definedName>
    <definedName name="_ZA1000" localSheetId="11">#REF!</definedName>
    <definedName name="_ZA1000" localSheetId="14">#REF!</definedName>
    <definedName name="_ZA1000" localSheetId="10">#REF!</definedName>
    <definedName name="_ZA1000" localSheetId="5">#REF!</definedName>
    <definedName name="_ZA1000">#REF!</definedName>
    <definedName name="_ZA5000" localSheetId="3">#REF!</definedName>
    <definedName name="_ZA5000" localSheetId="15">#REF!</definedName>
    <definedName name="_ZA5000" localSheetId="2">#REF!</definedName>
    <definedName name="_ZA5000" localSheetId="7">#REF!</definedName>
    <definedName name="_ZA5000" localSheetId="6">#REF!</definedName>
    <definedName name="_ZA5000" localSheetId="16">#REF!</definedName>
    <definedName name="_ZA5000" localSheetId="13">#REF!</definedName>
    <definedName name="_ZA5000" localSheetId="11">#REF!</definedName>
    <definedName name="_ZA5000" localSheetId="14">#REF!</definedName>
    <definedName name="_ZA5000" localSheetId="10">#REF!</definedName>
    <definedName name="_ZA5000" localSheetId="5">#REF!</definedName>
    <definedName name="_ZA5000">#REF!</definedName>
    <definedName name="_ZA500000" localSheetId="15">#REF!</definedName>
    <definedName name="_ZA500000" localSheetId="10">#REF!</definedName>
    <definedName name="_ZA500000">#REF!</definedName>
    <definedName name="a" localSheetId="3">#REF!</definedName>
    <definedName name="a" localSheetId="15">#REF!</definedName>
    <definedName name="a" localSheetId="2">#REF!</definedName>
    <definedName name="a" localSheetId="7">#REF!</definedName>
    <definedName name="a" localSheetId="6">#REF!</definedName>
    <definedName name="a" localSheetId="16">#REF!</definedName>
    <definedName name="a" localSheetId="13">#REF!</definedName>
    <definedName name="a" localSheetId="11">#REF!</definedName>
    <definedName name="a" localSheetId="14">#REF!</definedName>
    <definedName name="a" localSheetId="10">#REF!</definedName>
    <definedName name="a" localSheetId="5">#REF!</definedName>
    <definedName name="a">#REF!</definedName>
    <definedName name="aa" localSheetId="3">#REF!</definedName>
    <definedName name="aa" localSheetId="15">#REF!</definedName>
    <definedName name="aa" localSheetId="2">#REF!</definedName>
    <definedName name="aa" localSheetId="7">#REF!</definedName>
    <definedName name="aa" localSheetId="6">#REF!</definedName>
    <definedName name="aa" localSheetId="16">#REF!</definedName>
    <definedName name="aa" localSheetId="13">#REF!</definedName>
    <definedName name="aa" localSheetId="11">#REF!</definedName>
    <definedName name="aa" localSheetId="14">#REF!</definedName>
    <definedName name="aa" localSheetId="10">#REF!</definedName>
    <definedName name="aa" localSheetId="5">#REF!</definedName>
    <definedName name="aa">#REF!</definedName>
    <definedName name="aa_1" localSheetId="3">#REF!</definedName>
    <definedName name="aa_1" localSheetId="15">#REF!</definedName>
    <definedName name="aa_1" localSheetId="2">#REF!</definedName>
    <definedName name="aa_1" localSheetId="7">#REF!</definedName>
    <definedName name="aa_1" localSheetId="6">#REF!</definedName>
    <definedName name="aa_1" localSheetId="16">#REF!</definedName>
    <definedName name="aa_1" localSheetId="13">#REF!</definedName>
    <definedName name="aa_1" localSheetId="11">#REF!</definedName>
    <definedName name="aa_1" localSheetId="14">#REF!</definedName>
    <definedName name="aa_1" localSheetId="10">#REF!</definedName>
    <definedName name="aa_1" localSheetId="5">#REF!</definedName>
    <definedName name="aa_1">#REF!</definedName>
    <definedName name="aa_2" localSheetId="3">#REF!</definedName>
    <definedName name="aa_2" localSheetId="15">#REF!</definedName>
    <definedName name="aa_2" localSheetId="2">#REF!</definedName>
    <definedName name="aa_2" localSheetId="7">#REF!</definedName>
    <definedName name="aa_2" localSheetId="6">#REF!</definedName>
    <definedName name="aa_2" localSheetId="16">#REF!</definedName>
    <definedName name="aa_2" localSheetId="13">#REF!</definedName>
    <definedName name="aa_2" localSheetId="11">#REF!</definedName>
    <definedName name="aa_2" localSheetId="14">#REF!</definedName>
    <definedName name="aa_2" localSheetId="10">#REF!</definedName>
    <definedName name="aa_2" localSheetId="5">#REF!</definedName>
    <definedName name="aa_2">#REF!</definedName>
    <definedName name="AA0160N" localSheetId="3">#REF!</definedName>
    <definedName name="AA0160N" localSheetId="15">#REF!</definedName>
    <definedName name="AA0160N" localSheetId="2">#REF!</definedName>
    <definedName name="AA0160N" localSheetId="7">#REF!</definedName>
    <definedName name="AA0160N" localSheetId="6">#REF!</definedName>
    <definedName name="AA0160N" localSheetId="16">#REF!</definedName>
    <definedName name="AA0160N" localSheetId="13">#REF!</definedName>
    <definedName name="AA0160N" localSheetId="11">#REF!</definedName>
    <definedName name="AA0160N" localSheetId="14">#REF!</definedName>
    <definedName name="AA0160N" localSheetId="10">#REF!</definedName>
    <definedName name="AA0160N" localSheetId="5">#REF!</definedName>
    <definedName name="AA0160N">#REF!</definedName>
    <definedName name="AAA" localSheetId="3">#REF!</definedName>
    <definedName name="AAA" localSheetId="15">#REF!</definedName>
    <definedName name="AAA" localSheetId="2">#REF!</definedName>
    <definedName name="AAA" localSheetId="7">#REF!</definedName>
    <definedName name="AAA" localSheetId="6">#REF!</definedName>
    <definedName name="AAA" localSheetId="16">#REF!</definedName>
    <definedName name="AAA" localSheetId="13">#REF!</definedName>
    <definedName name="AAA" localSheetId="11">#REF!</definedName>
    <definedName name="AAA" localSheetId="14">#REF!</definedName>
    <definedName name="AAA" localSheetId="10">#REF!</definedName>
    <definedName name="AAA" localSheetId="5">#REF!</definedName>
    <definedName name="AAA">#REF!</definedName>
    <definedName name="Access_Button" hidden="1">"MINUTES_M20__2__List"</definedName>
    <definedName name="AccessDatabase" hidden="1">"C:\SAMEER\MGMTR\MINUTES.mdb"</definedName>
    <definedName name="and" localSheetId="8">#N/A</definedName>
    <definedName name="and" localSheetId="9">#N/A</definedName>
    <definedName name="and" localSheetId="3">'Assembly Electronics'!and</definedName>
    <definedName name="and" localSheetId="12">#N/A</definedName>
    <definedName name="and" localSheetId="0">#N/A</definedName>
    <definedName name="and" localSheetId="15">'Forging '!and</definedName>
    <definedName name="and" localSheetId="2">Hardware!and</definedName>
    <definedName name="and" localSheetId="7">'Machining Component'!and</definedName>
    <definedName name="and" localSheetId="6">'Machning Assembly'!and</definedName>
    <definedName name="and" localSheetId="16">Plastic!and</definedName>
    <definedName name="and" localSheetId="13">'Plastic assembly'!and</definedName>
    <definedName name="and" localSheetId="4">#N/A</definedName>
    <definedName name="and" localSheetId="11">Rubber!and</definedName>
    <definedName name="and" localSheetId="14">'Sheet Metal '!and</definedName>
    <definedName name="and" localSheetId="10">'Spring Sheet'!and</definedName>
    <definedName name="and" localSheetId="5">'Wiring Harness'!and</definedName>
    <definedName name="and">#N/A</definedName>
    <definedName name="ASE" localSheetId="8">#N/A</definedName>
    <definedName name="ASE" localSheetId="9">#N/A</definedName>
    <definedName name="ASE" localSheetId="3">'Assembly Electronics'!ASE</definedName>
    <definedName name="ASE" localSheetId="12">#N/A</definedName>
    <definedName name="ASE" localSheetId="0">#N/A</definedName>
    <definedName name="ASE" localSheetId="15">'Forging '!ASE</definedName>
    <definedName name="ASE" localSheetId="2">Hardware!ASE</definedName>
    <definedName name="ASE" localSheetId="7">'Machining Component'!ASE</definedName>
    <definedName name="ASE" localSheetId="6">'Machning Assembly'!ASE</definedName>
    <definedName name="ASE" localSheetId="16">Plastic!ASE</definedName>
    <definedName name="ASE" localSheetId="13">'Plastic assembly'!ASE</definedName>
    <definedName name="ASE" localSheetId="4">#N/A</definedName>
    <definedName name="ASE" localSheetId="11">Rubber!ASE</definedName>
    <definedName name="ASE" localSheetId="14">'Sheet Metal '!ASE</definedName>
    <definedName name="ASE" localSheetId="10">'Spring Sheet'!ASE</definedName>
    <definedName name="ASE" localSheetId="5">'Wiring Harness'!ASE</definedName>
    <definedName name="ASE">#N/A</definedName>
    <definedName name="availabletime" localSheetId="3">#REF!</definedName>
    <definedName name="availabletime" localSheetId="15">#REF!</definedName>
    <definedName name="availabletime" localSheetId="2">#REF!</definedName>
    <definedName name="availabletime" localSheetId="7">#REF!</definedName>
    <definedName name="availabletime" localSheetId="6">#REF!</definedName>
    <definedName name="availabletime" localSheetId="16">#REF!</definedName>
    <definedName name="availabletime" localSheetId="13">#REF!</definedName>
    <definedName name="availabletime" localSheetId="11">#REF!</definedName>
    <definedName name="availabletime" localSheetId="14">#REF!</definedName>
    <definedName name="availabletime" localSheetId="10">#REF!</definedName>
    <definedName name="availabletime" localSheetId="5">#REF!</definedName>
    <definedName name="availabletime">#REF!</definedName>
    <definedName name="basic" localSheetId="3">#REF!</definedName>
    <definedName name="basic" localSheetId="15">#REF!</definedName>
    <definedName name="basic" localSheetId="2">#REF!</definedName>
    <definedName name="basic" localSheetId="7">#REF!</definedName>
    <definedName name="basic" localSheetId="6">#REF!</definedName>
    <definedName name="basic" localSheetId="16">#REF!</definedName>
    <definedName name="basic" localSheetId="13">#REF!</definedName>
    <definedName name="basic" localSheetId="11">#REF!</definedName>
    <definedName name="basic" localSheetId="14">#REF!</definedName>
    <definedName name="basic" localSheetId="10">#REF!</definedName>
    <definedName name="basic" localSheetId="5">#REF!</definedName>
    <definedName name="basic">#REF!</definedName>
    <definedName name="basic1" localSheetId="3">#REF!</definedName>
    <definedName name="basic1" localSheetId="15">#REF!</definedName>
    <definedName name="basic1" localSheetId="2">#REF!</definedName>
    <definedName name="basic1" localSheetId="7">#REF!</definedName>
    <definedName name="basic1" localSheetId="6">#REF!</definedName>
    <definedName name="basic1" localSheetId="16">#REF!</definedName>
    <definedName name="basic1" localSheetId="13">#REF!</definedName>
    <definedName name="basic1" localSheetId="11">#REF!</definedName>
    <definedName name="basic1" localSheetId="14">#REF!</definedName>
    <definedName name="basic1" localSheetId="10">#REF!</definedName>
    <definedName name="basic1" localSheetId="5">#REF!</definedName>
    <definedName name="basic1">#REF!</definedName>
    <definedName name="circle" localSheetId="3">#REF!</definedName>
    <definedName name="circle" localSheetId="15">#REF!</definedName>
    <definedName name="circle" localSheetId="2">#REF!</definedName>
    <definedName name="circle" localSheetId="7">#REF!</definedName>
    <definedName name="circle" localSheetId="6">#REF!</definedName>
    <definedName name="circle" localSheetId="16">#REF!</definedName>
    <definedName name="circle" localSheetId="13">#REF!</definedName>
    <definedName name="circle" localSheetId="11">#REF!</definedName>
    <definedName name="circle" localSheetId="14">#REF!</definedName>
    <definedName name="circle" localSheetId="10">#REF!</definedName>
    <definedName name="circle" localSheetId="5">#REF!</definedName>
    <definedName name="circle">#REF!</definedName>
    <definedName name="conveyorspeed" localSheetId="3">#REF!</definedName>
    <definedName name="conveyorspeed" localSheetId="15">#REF!</definedName>
    <definedName name="conveyorspeed" localSheetId="2">#REF!</definedName>
    <definedName name="conveyorspeed" localSheetId="7">#REF!</definedName>
    <definedName name="conveyorspeed" localSheetId="6">#REF!</definedName>
    <definedName name="conveyorspeed" localSheetId="16">#REF!</definedName>
    <definedName name="conveyorspeed" localSheetId="13">#REF!</definedName>
    <definedName name="conveyorspeed" localSheetId="11">#REF!</definedName>
    <definedName name="conveyorspeed" localSheetId="14">#REF!</definedName>
    <definedName name="conveyorspeed" localSheetId="10">#REF!</definedName>
    <definedName name="conveyorspeed" localSheetId="5">#REF!</definedName>
    <definedName name="conveyorspeed">#REF!</definedName>
    <definedName name="COST">[4]COST!$A$2:$BA$133</definedName>
    <definedName name="Cotation_Estimation">'[5]Summary sheet'!$C$5</definedName>
    <definedName name="_xlnm.Criteria" localSheetId="3">#REF!</definedName>
    <definedName name="_xlnm.Criteria" localSheetId="15">#REF!</definedName>
    <definedName name="_xlnm.Criteria" localSheetId="2">#REF!</definedName>
    <definedName name="_xlnm.Criteria" localSheetId="7">#REF!</definedName>
    <definedName name="_xlnm.Criteria" localSheetId="6">#REF!</definedName>
    <definedName name="_xlnm.Criteria" localSheetId="16">#REF!</definedName>
    <definedName name="_xlnm.Criteria" localSheetId="13">#REF!</definedName>
    <definedName name="_xlnm.Criteria" localSheetId="11">#REF!</definedName>
    <definedName name="_xlnm.Criteria" localSheetId="14">#REF!</definedName>
    <definedName name="_xlnm.Criteria" localSheetId="10">#REF!</definedName>
    <definedName name="_xlnm.Criteria" localSheetId="5">#REF!</definedName>
    <definedName name="_xlnm.Criteria">#REF!</definedName>
    <definedName name="_xlnm.Database" localSheetId="3">#REF!</definedName>
    <definedName name="_xlnm.Database" localSheetId="15">#REF!</definedName>
    <definedName name="_xlnm.Database" localSheetId="2">#REF!</definedName>
    <definedName name="_xlnm.Database" localSheetId="7">#REF!</definedName>
    <definedName name="_xlnm.Database" localSheetId="6">#REF!</definedName>
    <definedName name="_xlnm.Database" localSheetId="16">#REF!</definedName>
    <definedName name="_xlnm.Database" localSheetId="13">#REF!</definedName>
    <definedName name="_xlnm.Database" localSheetId="11">#REF!</definedName>
    <definedName name="_xlnm.Database" localSheetId="14">#REF!</definedName>
    <definedName name="_xlnm.Database" localSheetId="10">#REF!</definedName>
    <definedName name="_xlnm.Database" localSheetId="5">#REF!</definedName>
    <definedName name="_xlnm.Database">#REF!</definedName>
    <definedName name="DataSheet">'[6]INPUT SHEET'!$E$1:$H$65536</definedName>
    <definedName name="dddd" localSheetId="3">#REF!</definedName>
    <definedName name="dddd" localSheetId="15">#REF!</definedName>
    <definedName name="dddd" localSheetId="2">#REF!</definedName>
    <definedName name="dddd" localSheetId="7">#REF!</definedName>
    <definedName name="dddd" localSheetId="6">#REF!</definedName>
    <definedName name="dddd" localSheetId="16">#REF!</definedName>
    <definedName name="dddd" localSheetId="13">#REF!</definedName>
    <definedName name="dddd" localSheetId="11">#REF!</definedName>
    <definedName name="dddd" localSheetId="14">#REF!</definedName>
    <definedName name="dddd" localSheetId="10">#REF!</definedName>
    <definedName name="dddd" localSheetId="5">#REF!</definedName>
    <definedName name="dddd">#REF!</definedName>
    <definedName name="diamond" localSheetId="3">#REF!</definedName>
    <definedName name="diamond" localSheetId="15">#REF!</definedName>
    <definedName name="diamond" localSheetId="2">#REF!</definedName>
    <definedName name="diamond" localSheetId="7">#REF!</definedName>
    <definedName name="diamond" localSheetId="6">#REF!</definedName>
    <definedName name="diamond" localSheetId="16">#REF!</definedName>
    <definedName name="diamond" localSheetId="13">#REF!</definedName>
    <definedName name="diamond" localSheetId="11">#REF!</definedName>
    <definedName name="diamond" localSheetId="14">#REF!</definedName>
    <definedName name="diamond" localSheetId="10">#REF!</definedName>
    <definedName name="diamond" localSheetId="5">#REF!</definedName>
    <definedName name="diamond">#REF!</definedName>
    <definedName name="ENGINEERING__DEPARTMENT" localSheetId="3">#REF!</definedName>
    <definedName name="ENGINEERING__DEPARTMENT" localSheetId="15">#REF!</definedName>
    <definedName name="ENGINEERING__DEPARTMENT" localSheetId="2">#REF!</definedName>
    <definedName name="ENGINEERING__DEPARTMENT" localSheetId="7">#REF!</definedName>
    <definedName name="ENGINEERING__DEPARTMENT" localSheetId="6">#REF!</definedName>
    <definedName name="ENGINEERING__DEPARTMENT" localSheetId="16">#REF!</definedName>
    <definedName name="ENGINEERING__DEPARTMENT" localSheetId="13">#REF!</definedName>
    <definedName name="ENGINEERING__DEPARTMENT" localSheetId="11">#REF!</definedName>
    <definedName name="ENGINEERING__DEPARTMENT" localSheetId="14">#REF!</definedName>
    <definedName name="ENGINEERING__DEPARTMENT" localSheetId="10">#REF!</definedName>
    <definedName name="ENGINEERING__DEPARTMENT" localSheetId="5">#REF!</definedName>
    <definedName name="ENGINEERING__DEPARTMENT">#REF!</definedName>
    <definedName name="ENGINEERING__DEPARTMENT_1" localSheetId="3">#REF!</definedName>
    <definedName name="ENGINEERING__DEPARTMENT_1" localSheetId="15">#REF!</definedName>
    <definedName name="ENGINEERING__DEPARTMENT_1" localSheetId="2">#REF!</definedName>
    <definedName name="ENGINEERING__DEPARTMENT_1" localSheetId="7">#REF!</definedName>
    <definedName name="ENGINEERING__DEPARTMENT_1" localSheetId="6">#REF!</definedName>
    <definedName name="ENGINEERING__DEPARTMENT_1" localSheetId="16">#REF!</definedName>
    <definedName name="ENGINEERING__DEPARTMENT_1" localSheetId="13">#REF!</definedName>
    <definedName name="ENGINEERING__DEPARTMENT_1" localSheetId="11">#REF!</definedName>
    <definedName name="ENGINEERING__DEPARTMENT_1" localSheetId="14">#REF!</definedName>
    <definedName name="ENGINEERING__DEPARTMENT_1" localSheetId="10">#REF!</definedName>
    <definedName name="ENGINEERING__DEPARTMENT_1" localSheetId="5">#REF!</definedName>
    <definedName name="ENGINEERING__DEPARTMENT_1">#REF!</definedName>
    <definedName name="ENGINEERING__DEPARTMENT_2" localSheetId="3">#REF!</definedName>
    <definedName name="ENGINEERING__DEPARTMENT_2" localSheetId="15">#REF!</definedName>
    <definedName name="ENGINEERING__DEPARTMENT_2" localSheetId="2">#REF!</definedName>
    <definedName name="ENGINEERING__DEPARTMENT_2" localSheetId="7">#REF!</definedName>
    <definedName name="ENGINEERING__DEPARTMENT_2" localSheetId="6">#REF!</definedName>
    <definedName name="ENGINEERING__DEPARTMENT_2" localSheetId="16">#REF!</definedName>
    <definedName name="ENGINEERING__DEPARTMENT_2" localSheetId="13">#REF!</definedName>
    <definedName name="ENGINEERING__DEPARTMENT_2" localSheetId="11">#REF!</definedName>
    <definedName name="ENGINEERING__DEPARTMENT_2" localSheetId="14">#REF!</definedName>
    <definedName name="ENGINEERING__DEPARTMENT_2" localSheetId="10">#REF!</definedName>
    <definedName name="ENGINEERING__DEPARTMENT_2" localSheetId="5">#REF!</definedName>
    <definedName name="ENGINEERING__DEPARTMENT_2">#REF!</definedName>
    <definedName name="Excel_BuiltIn__FilterDatabase_1" localSheetId="3">#REF!</definedName>
    <definedName name="Excel_BuiltIn__FilterDatabase_1" localSheetId="15">#REF!</definedName>
    <definedName name="Excel_BuiltIn__FilterDatabase_1" localSheetId="2">#REF!</definedName>
    <definedName name="Excel_BuiltIn__FilterDatabase_1" localSheetId="7">#REF!</definedName>
    <definedName name="Excel_BuiltIn__FilterDatabase_1" localSheetId="6">#REF!</definedName>
    <definedName name="Excel_BuiltIn__FilterDatabase_1" localSheetId="16">#REF!</definedName>
    <definedName name="Excel_BuiltIn__FilterDatabase_1" localSheetId="13">#REF!</definedName>
    <definedName name="Excel_BuiltIn__FilterDatabase_1" localSheetId="11">#REF!</definedName>
    <definedName name="Excel_BuiltIn__FilterDatabase_1" localSheetId="14">#REF!</definedName>
    <definedName name="Excel_BuiltIn__FilterDatabase_1" localSheetId="10">#REF!</definedName>
    <definedName name="Excel_BuiltIn__FilterDatabase_1" localSheetId="5">#REF!</definedName>
    <definedName name="Excel_BuiltIn__FilterDatabase_1">#REF!</definedName>
    <definedName name="Excel_BuiltIn__FilterDatabase_1_1" localSheetId="3">#REF!</definedName>
    <definedName name="Excel_BuiltIn__FilterDatabase_1_1" localSheetId="15">#REF!</definedName>
    <definedName name="Excel_BuiltIn__FilterDatabase_1_1" localSheetId="2">#REF!</definedName>
    <definedName name="Excel_BuiltIn__FilterDatabase_1_1" localSheetId="7">#REF!</definedName>
    <definedName name="Excel_BuiltIn__FilterDatabase_1_1" localSheetId="6">#REF!</definedName>
    <definedName name="Excel_BuiltIn__FilterDatabase_1_1" localSheetId="16">#REF!</definedName>
    <definedName name="Excel_BuiltIn__FilterDatabase_1_1" localSheetId="13">#REF!</definedName>
    <definedName name="Excel_BuiltIn__FilterDatabase_1_1" localSheetId="11">#REF!</definedName>
    <definedName name="Excel_BuiltIn__FilterDatabase_1_1" localSheetId="14">#REF!</definedName>
    <definedName name="Excel_BuiltIn__FilterDatabase_1_1" localSheetId="10">#REF!</definedName>
    <definedName name="Excel_BuiltIn__FilterDatabase_1_1" localSheetId="5">#REF!</definedName>
    <definedName name="Excel_BuiltIn__FilterDatabase_1_1">#REF!</definedName>
    <definedName name="Excel_BuiltIn__FilterDatabase_1_1_1" localSheetId="3">#REF!</definedName>
    <definedName name="Excel_BuiltIn__FilterDatabase_1_1_1" localSheetId="15">#REF!</definedName>
    <definedName name="Excel_BuiltIn__FilterDatabase_1_1_1" localSheetId="2">#REF!</definedName>
    <definedName name="Excel_BuiltIn__FilterDatabase_1_1_1" localSheetId="7">#REF!</definedName>
    <definedName name="Excel_BuiltIn__FilterDatabase_1_1_1" localSheetId="6">#REF!</definedName>
    <definedName name="Excel_BuiltIn__FilterDatabase_1_1_1" localSheetId="16">#REF!</definedName>
    <definedName name="Excel_BuiltIn__FilterDatabase_1_1_1" localSheetId="13">#REF!</definedName>
    <definedName name="Excel_BuiltIn__FilterDatabase_1_1_1" localSheetId="11">#REF!</definedName>
    <definedName name="Excel_BuiltIn__FilterDatabase_1_1_1" localSheetId="14">#REF!</definedName>
    <definedName name="Excel_BuiltIn__FilterDatabase_1_1_1" localSheetId="10">#REF!</definedName>
    <definedName name="Excel_BuiltIn__FilterDatabase_1_1_1" localSheetId="5">#REF!</definedName>
    <definedName name="Excel_BuiltIn__FilterDatabase_1_1_1">#REF!</definedName>
    <definedName name="Excel_BuiltIn__FilterDatabase_1_2" localSheetId="3">#REF!</definedName>
    <definedName name="Excel_BuiltIn__FilterDatabase_1_2" localSheetId="15">#REF!</definedName>
    <definedName name="Excel_BuiltIn__FilterDatabase_1_2" localSheetId="2">#REF!</definedName>
    <definedName name="Excel_BuiltIn__FilterDatabase_1_2" localSheetId="7">#REF!</definedName>
    <definedName name="Excel_BuiltIn__FilterDatabase_1_2" localSheetId="6">#REF!</definedName>
    <definedName name="Excel_BuiltIn__FilterDatabase_1_2" localSheetId="16">#REF!</definedName>
    <definedName name="Excel_BuiltIn__FilterDatabase_1_2" localSheetId="13">#REF!</definedName>
    <definedName name="Excel_BuiltIn__FilterDatabase_1_2" localSheetId="11">#REF!</definedName>
    <definedName name="Excel_BuiltIn__FilterDatabase_1_2" localSheetId="14">#REF!</definedName>
    <definedName name="Excel_BuiltIn__FilterDatabase_1_2" localSheetId="10">#REF!</definedName>
    <definedName name="Excel_BuiltIn__FilterDatabase_1_2" localSheetId="5">#REF!</definedName>
    <definedName name="Excel_BuiltIn__FilterDatabase_1_2">#REF!</definedName>
    <definedName name="Excel_BuiltIn__FilterDatabase_2" localSheetId="3">#REF!</definedName>
    <definedName name="Excel_BuiltIn__FilterDatabase_2" localSheetId="15">#REF!</definedName>
    <definedName name="Excel_BuiltIn__FilterDatabase_2" localSheetId="2">#REF!</definedName>
    <definedName name="Excel_BuiltIn__FilterDatabase_2" localSheetId="7">#REF!</definedName>
    <definedName name="Excel_BuiltIn__FilterDatabase_2" localSheetId="6">#REF!</definedName>
    <definedName name="Excel_BuiltIn__FilterDatabase_2" localSheetId="16">#REF!</definedName>
    <definedName name="Excel_BuiltIn__FilterDatabase_2" localSheetId="13">#REF!</definedName>
    <definedName name="Excel_BuiltIn__FilterDatabase_2" localSheetId="11">#REF!</definedName>
    <definedName name="Excel_BuiltIn__FilterDatabase_2" localSheetId="14">#REF!</definedName>
    <definedName name="Excel_BuiltIn__FilterDatabase_2" localSheetId="10">#REF!</definedName>
    <definedName name="Excel_BuiltIn__FilterDatabase_2" localSheetId="5">#REF!</definedName>
    <definedName name="Excel_BuiltIn__FilterDatabase_2">#REF!</definedName>
    <definedName name="Excel_BuiltIn_Database" localSheetId="3">#REF!</definedName>
    <definedName name="Excel_BuiltIn_Database" localSheetId="15">#REF!</definedName>
    <definedName name="Excel_BuiltIn_Database" localSheetId="2">#REF!</definedName>
    <definedName name="Excel_BuiltIn_Database" localSheetId="7">#REF!</definedName>
    <definedName name="Excel_BuiltIn_Database" localSheetId="6">#REF!</definedName>
    <definedName name="Excel_BuiltIn_Database" localSheetId="16">#REF!</definedName>
    <definedName name="Excel_BuiltIn_Database" localSheetId="13">#REF!</definedName>
    <definedName name="Excel_BuiltIn_Database" localSheetId="11">#REF!</definedName>
    <definedName name="Excel_BuiltIn_Database" localSheetId="14">#REF!</definedName>
    <definedName name="Excel_BuiltIn_Database" localSheetId="10">#REF!</definedName>
    <definedName name="Excel_BuiltIn_Database" localSheetId="5">#REF!</definedName>
    <definedName name="Excel_BuiltIn_Database">#REF!</definedName>
    <definedName name="Excel_BuiltIn_Database_1" localSheetId="3">#REF!</definedName>
    <definedName name="Excel_BuiltIn_Database_1" localSheetId="15">#REF!</definedName>
    <definedName name="Excel_BuiltIn_Database_1" localSheetId="2">#REF!</definedName>
    <definedName name="Excel_BuiltIn_Database_1" localSheetId="7">#REF!</definedName>
    <definedName name="Excel_BuiltIn_Database_1" localSheetId="6">#REF!</definedName>
    <definedName name="Excel_BuiltIn_Database_1" localSheetId="16">#REF!</definedName>
    <definedName name="Excel_BuiltIn_Database_1" localSheetId="13">#REF!</definedName>
    <definedName name="Excel_BuiltIn_Database_1" localSheetId="11">#REF!</definedName>
    <definedName name="Excel_BuiltIn_Database_1" localSheetId="14">#REF!</definedName>
    <definedName name="Excel_BuiltIn_Database_1" localSheetId="10">#REF!</definedName>
    <definedName name="Excel_BuiltIn_Database_1" localSheetId="5">#REF!</definedName>
    <definedName name="Excel_BuiltIn_Database_1">#REF!</definedName>
    <definedName name="Excel_BuiltIn_Database_2" localSheetId="3">#REF!</definedName>
    <definedName name="Excel_BuiltIn_Database_2" localSheetId="15">#REF!</definedName>
    <definedName name="Excel_BuiltIn_Database_2" localSheetId="2">#REF!</definedName>
    <definedName name="Excel_BuiltIn_Database_2" localSheetId="7">#REF!</definedName>
    <definedName name="Excel_BuiltIn_Database_2" localSheetId="6">#REF!</definedName>
    <definedName name="Excel_BuiltIn_Database_2" localSheetId="16">#REF!</definedName>
    <definedName name="Excel_BuiltIn_Database_2" localSheetId="13">#REF!</definedName>
    <definedName name="Excel_BuiltIn_Database_2" localSheetId="11">#REF!</definedName>
    <definedName name="Excel_BuiltIn_Database_2" localSheetId="14">#REF!</definedName>
    <definedName name="Excel_BuiltIn_Database_2" localSheetId="10">#REF!</definedName>
    <definedName name="Excel_BuiltIn_Database_2" localSheetId="5">#REF!</definedName>
    <definedName name="Excel_BuiltIn_Database_2">#REF!</definedName>
    <definedName name="Excel_BuiltIn_Print_Area_1" localSheetId="3">#REF!</definedName>
    <definedName name="Excel_BuiltIn_Print_Area_1" localSheetId="15">#REF!</definedName>
    <definedName name="Excel_BuiltIn_Print_Area_1" localSheetId="2">#REF!</definedName>
    <definedName name="Excel_BuiltIn_Print_Area_1" localSheetId="7">#REF!</definedName>
    <definedName name="Excel_BuiltIn_Print_Area_1" localSheetId="6">#REF!</definedName>
    <definedName name="Excel_BuiltIn_Print_Area_1" localSheetId="16">#REF!</definedName>
    <definedName name="Excel_BuiltIn_Print_Area_1" localSheetId="13">#REF!</definedName>
    <definedName name="Excel_BuiltIn_Print_Area_1" localSheetId="11">#REF!</definedName>
    <definedName name="Excel_BuiltIn_Print_Area_1" localSheetId="14">#REF!</definedName>
    <definedName name="Excel_BuiltIn_Print_Area_1" localSheetId="10">#REF!</definedName>
    <definedName name="Excel_BuiltIn_Print_Area_1" localSheetId="5">#REF!</definedName>
    <definedName name="Excel_BuiltIn_Print_Area_1">#REF!</definedName>
    <definedName name="Excel_BuiltIn_Print_Area_1_1" localSheetId="3">#REF!</definedName>
    <definedName name="Excel_BuiltIn_Print_Area_1_1" localSheetId="15">#REF!</definedName>
    <definedName name="Excel_BuiltIn_Print_Area_1_1" localSheetId="2">#REF!</definedName>
    <definedName name="Excel_BuiltIn_Print_Area_1_1" localSheetId="7">#REF!</definedName>
    <definedName name="Excel_BuiltIn_Print_Area_1_1" localSheetId="6">#REF!</definedName>
    <definedName name="Excel_BuiltIn_Print_Area_1_1" localSheetId="16">#REF!</definedName>
    <definedName name="Excel_BuiltIn_Print_Area_1_1" localSheetId="13">#REF!</definedName>
    <definedName name="Excel_BuiltIn_Print_Area_1_1" localSheetId="11">#REF!</definedName>
    <definedName name="Excel_BuiltIn_Print_Area_1_1" localSheetId="14">#REF!</definedName>
    <definedName name="Excel_BuiltIn_Print_Area_1_1" localSheetId="10">#REF!</definedName>
    <definedName name="Excel_BuiltIn_Print_Area_1_1" localSheetId="5">#REF!</definedName>
    <definedName name="Excel_BuiltIn_Print_Area_1_1">#REF!</definedName>
    <definedName name="Excel_BuiltIn_Print_Area_1_1_1" localSheetId="3">#REF!</definedName>
    <definedName name="Excel_BuiltIn_Print_Area_1_1_1" localSheetId="15">#REF!</definedName>
    <definedName name="Excel_BuiltIn_Print_Area_1_1_1" localSheetId="2">#REF!</definedName>
    <definedName name="Excel_BuiltIn_Print_Area_1_1_1" localSheetId="7">#REF!</definedName>
    <definedName name="Excel_BuiltIn_Print_Area_1_1_1" localSheetId="6">#REF!</definedName>
    <definedName name="Excel_BuiltIn_Print_Area_1_1_1" localSheetId="16">#REF!</definedName>
    <definedName name="Excel_BuiltIn_Print_Area_1_1_1" localSheetId="13">#REF!</definedName>
    <definedName name="Excel_BuiltIn_Print_Area_1_1_1" localSheetId="11">#REF!</definedName>
    <definedName name="Excel_BuiltIn_Print_Area_1_1_1" localSheetId="14">#REF!</definedName>
    <definedName name="Excel_BuiltIn_Print_Area_1_1_1" localSheetId="10">#REF!</definedName>
    <definedName name="Excel_BuiltIn_Print_Area_1_1_1" localSheetId="5">#REF!</definedName>
    <definedName name="Excel_BuiltIn_Print_Area_1_1_1">#REF!</definedName>
    <definedName name="Excel_BuiltIn_Print_Area_2" localSheetId="3">#REF!</definedName>
    <definedName name="Excel_BuiltIn_Print_Area_2" localSheetId="15">#REF!</definedName>
    <definedName name="Excel_BuiltIn_Print_Area_2" localSheetId="2">#REF!</definedName>
    <definedName name="Excel_BuiltIn_Print_Area_2" localSheetId="7">#REF!</definedName>
    <definedName name="Excel_BuiltIn_Print_Area_2" localSheetId="6">#REF!</definedName>
    <definedName name="Excel_BuiltIn_Print_Area_2" localSheetId="16">#REF!</definedName>
    <definedName name="Excel_BuiltIn_Print_Area_2" localSheetId="13">#REF!</definedName>
    <definedName name="Excel_BuiltIn_Print_Area_2" localSheetId="11">#REF!</definedName>
    <definedName name="Excel_BuiltIn_Print_Area_2" localSheetId="14">#REF!</definedName>
    <definedName name="Excel_BuiltIn_Print_Area_2" localSheetId="10">#REF!</definedName>
    <definedName name="Excel_BuiltIn_Print_Area_2" localSheetId="5">#REF!</definedName>
    <definedName name="Excel_BuiltIn_Print_Area_2">#REF!</definedName>
    <definedName name="Excel_BuiltIn_Print_Titles_1" localSheetId="3">#REF!</definedName>
    <definedName name="Excel_BuiltIn_Print_Titles_1" localSheetId="15">#REF!</definedName>
    <definedName name="Excel_BuiltIn_Print_Titles_1" localSheetId="2">#REF!</definedName>
    <definedName name="Excel_BuiltIn_Print_Titles_1" localSheetId="7">#REF!</definedName>
    <definedName name="Excel_BuiltIn_Print_Titles_1" localSheetId="6">#REF!</definedName>
    <definedName name="Excel_BuiltIn_Print_Titles_1" localSheetId="16">#REF!</definedName>
    <definedName name="Excel_BuiltIn_Print_Titles_1" localSheetId="13">#REF!</definedName>
    <definedName name="Excel_BuiltIn_Print_Titles_1" localSheetId="11">#REF!</definedName>
    <definedName name="Excel_BuiltIn_Print_Titles_1" localSheetId="14">#REF!</definedName>
    <definedName name="Excel_BuiltIn_Print_Titles_1" localSheetId="10">#REF!</definedName>
    <definedName name="Excel_BuiltIn_Print_Titles_1" localSheetId="5">#REF!</definedName>
    <definedName name="Excel_BuiltIn_Print_Titles_1">#REF!</definedName>
    <definedName name="Excel_BuiltIn_Print_Titles_1_1" localSheetId="3">#REF!</definedName>
    <definedName name="Excel_BuiltIn_Print_Titles_1_1" localSheetId="15">#REF!</definedName>
    <definedName name="Excel_BuiltIn_Print_Titles_1_1" localSheetId="2">#REF!</definedName>
    <definedName name="Excel_BuiltIn_Print_Titles_1_1" localSheetId="7">#REF!</definedName>
    <definedName name="Excel_BuiltIn_Print_Titles_1_1" localSheetId="6">#REF!</definedName>
    <definedName name="Excel_BuiltIn_Print_Titles_1_1" localSheetId="16">#REF!</definedName>
    <definedName name="Excel_BuiltIn_Print_Titles_1_1" localSheetId="13">#REF!</definedName>
    <definedName name="Excel_BuiltIn_Print_Titles_1_1" localSheetId="11">#REF!</definedName>
    <definedName name="Excel_BuiltIn_Print_Titles_1_1" localSheetId="14">#REF!</definedName>
    <definedName name="Excel_BuiltIn_Print_Titles_1_1" localSheetId="10">#REF!</definedName>
    <definedName name="Excel_BuiltIn_Print_Titles_1_1" localSheetId="5">#REF!</definedName>
    <definedName name="Excel_BuiltIn_Print_Titles_1_1">#REF!</definedName>
    <definedName name="Excel_BuiltIn_Print_Titles_2" localSheetId="3">#REF!</definedName>
    <definedName name="Excel_BuiltIn_Print_Titles_2" localSheetId="15">#REF!</definedName>
    <definedName name="Excel_BuiltIn_Print_Titles_2" localSheetId="2">#REF!</definedName>
    <definedName name="Excel_BuiltIn_Print_Titles_2" localSheetId="7">#REF!</definedName>
    <definedName name="Excel_BuiltIn_Print_Titles_2" localSheetId="6">#REF!</definedName>
    <definedName name="Excel_BuiltIn_Print_Titles_2" localSheetId="16">#REF!</definedName>
    <definedName name="Excel_BuiltIn_Print_Titles_2" localSheetId="13">#REF!</definedName>
    <definedName name="Excel_BuiltIn_Print_Titles_2" localSheetId="11">#REF!</definedName>
    <definedName name="Excel_BuiltIn_Print_Titles_2" localSheetId="14">#REF!</definedName>
    <definedName name="Excel_BuiltIn_Print_Titles_2" localSheetId="10">#REF!</definedName>
    <definedName name="Excel_BuiltIn_Print_Titles_2" localSheetId="5">#REF!</definedName>
    <definedName name="Excel_BuiltIn_Print_Titles_2">#REF!</definedName>
    <definedName name="_xlnm.Extract" localSheetId="3">#REF!</definedName>
    <definedName name="_xlnm.Extract" localSheetId="15">#REF!</definedName>
    <definedName name="_xlnm.Extract" localSheetId="2">#REF!</definedName>
    <definedName name="_xlnm.Extract" localSheetId="7">#REF!</definedName>
    <definedName name="_xlnm.Extract" localSheetId="6">#REF!</definedName>
    <definedName name="_xlnm.Extract" localSheetId="16">#REF!</definedName>
    <definedName name="_xlnm.Extract" localSheetId="13">#REF!</definedName>
    <definedName name="_xlnm.Extract" localSheetId="11">#REF!</definedName>
    <definedName name="_xlnm.Extract" localSheetId="14">#REF!</definedName>
    <definedName name="_xlnm.Extract" localSheetId="10">#REF!</definedName>
    <definedName name="_xlnm.Extract" localSheetId="5">#REF!</definedName>
    <definedName name="_xlnm.Extract">#REF!</definedName>
    <definedName name="F31GUJ" localSheetId="3" hidden="1">#REF!</definedName>
    <definedName name="F31GUJ" localSheetId="15" hidden="1">#REF!</definedName>
    <definedName name="F31GUJ" localSheetId="2" hidden="1">#REF!</definedName>
    <definedName name="F31GUJ" localSheetId="7" hidden="1">#REF!</definedName>
    <definedName name="F31GUJ" localSheetId="6" hidden="1">#REF!</definedName>
    <definedName name="F31GUJ" localSheetId="16" hidden="1">#REF!</definedName>
    <definedName name="F31GUJ" localSheetId="13" hidden="1">#REF!</definedName>
    <definedName name="F31GUJ" localSheetId="11" hidden="1">#REF!</definedName>
    <definedName name="F31GUJ" localSheetId="14" hidden="1">#REF!</definedName>
    <definedName name="F31GUJ" localSheetId="10" hidden="1">#REF!</definedName>
    <definedName name="F31GUJ" localSheetId="5" hidden="1">#REF!</definedName>
    <definedName name="F31GUJ" hidden="1">#REF!</definedName>
    <definedName name="faadsdafadsfasd" localSheetId="3">#REF!</definedName>
    <definedName name="faadsdafadsfasd" localSheetId="15">#REF!</definedName>
    <definedName name="faadsdafadsfasd" localSheetId="2">#REF!</definedName>
    <definedName name="faadsdafadsfasd" localSheetId="7">#REF!</definedName>
    <definedName name="faadsdafadsfasd" localSheetId="6">#REF!</definedName>
    <definedName name="faadsdafadsfasd" localSheetId="16">#REF!</definedName>
    <definedName name="faadsdafadsfasd" localSheetId="13">#REF!</definedName>
    <definedName name="faadsdafadsfasd" localSheetId="11">#REF!</definedName>
    <definedName name="faadsdafadsfasd" localSheetId="14">#REF!</definedName>
    <definedName name="faadsdafadsfasd" localSheetId="10">#REF!</definedName>
    <definedName name="faadsdafadsfasd" localSheetId="5">#REF!</definedName>
    <definedName name="faadsdafadsfasd">#REF!</definedName>
    <definedName name="fadsfdas" localSheetId="3">#REF!</definedName>
    <definedName name="fadsfdas" localSheetId="15">#REF!</definedName>
    <definedName name="fadsfdas" localSheetId="2">#REF!</definedName>
    <definedName name="fadsfdas" localSheetId="7">#REF!</definedName>
    <definedName name="fadsfdas" localSheetId="6">#REF!</definedName>
    <definedName name="fadsfdas" localSheetId="16">#REF!</definedName>
    <definedName name="fadsfdas" localSheetId="13">#REF!</definedName>
    <definedName name="fadsfdas" localSheetId="11">#REF!</definedName>
    <definedName name="fadsfdas" localSheetId="14">#REF!</definedName>
    <definedName name="fadsfdas" localSheetId="10">#REF!</definedName>
    <definedName name="fadsfdas" localSheetId="5">#REF!</definedName>
    <definedName name="fadsfdas">#REF!</definedName>
    <definedName name="fff" localSheetId="3">#REF!</definedName>
    <definedName name="fff" localSheetId="15">#REF!</definedName>
    <definedName name="fff" localSheetId="2">#REF!</definedName>
    <definedName name="fff" localSheetId="7">#REF!</definedName>
    <definedName name="fff" localSheetId="6">#REF!</definedName>
    <definedName name="fff" localSheetId="16">#REF!</definedName>
    <definedName name="fff" localSheetId="13">#REF!</definedName>
    <definedName name="fff" localSheetId="11">#REF!</definedName>
    <definedName name="fff" localSheetId="14">#REF!</definedName>
    <definedName name="fff" localSheetId="10">#REF!</definedName>
    <definedName name="fff" localSheetId="5">#REF!</definedName>
    <definedName name="fff">#REF!</definedName>
    <definedName name="Frais_Administratifs">'[5]Summary sheet'!$C$15</definedName>
    <definedName name="FWEGYUBGAERH" localSheetId="8">#N/A</definedName>
    <definedName name="FWEGYUBGAERH" localSheetId="9">#N/A</definedName>
    <definedName name="FWEGYUBGAERH" localSheetId="3">'Assembly Electronics'!FWEGYUBGAERH</definedName>
    <definedName name="FWEGYUBGAERH" localSheetId="12">#N/A</definedName>
    <definedName name="FWEGYUBGAERH" localSheetId="0">#N/A</definedName>
    <definedName name="FWEGYUBGAERH" localSheetId="15">'Forging '!FWEGYUBGAERH</definedName>
    <definedName name="FWEGYUBGAERH" localSheetId="2">Hardware!FWEGYUBGAERH</definedName>
    <definedName name="FWEGYUBGAERH" localSheetId="7">'Machining Component'!FWEGYUBGAERH</definedName>
    <definedName name="FWEGYUBGAERH" localSheetId="6">'Machning Assembly'!FWEGYUBGAERH</definedName>
    <definedName name="FWEGYUBGAERH" localSheetId="16">Plastic!FWEGYUBGAERH</definedName>
    <definedName name="FWEGYUBGAERH" localSheetId="13">'Plastic assembly'!FWEGYUBGAERH</definedName>
    <definedName name="FWEGYUBGAERH" localSheetId="4">#N/A</definedName>
    <definedName name="FWEGYUBGAERH" localSheetId="11">Rubber!FWEGYUBGAERH</definedName>
    <definedName name="FWEGYUBGAERH" localSheetId="14">'Sheet Metal '!FWEGYUBGAERH</definedName>
    <definedName name="FWEGYUBGAERH" localSheetId="10">'Spring Sheet'!FWEGYUBGAERH</definedName>
    <definedName name="FWEGYUBGAERH" localSheetId="5">'Wiring Harness'!FWEGYUBGAERH</definedName>
    <definedName name="FWEGYUBGAERH">#N/A</definedName>
    <definedName name="HTML_Control" localSheetId="8" hidden="1">{"'Summary'!$A$1:$AF$43"}</definedName>
    <definedName name="HTML_Control" localSheetId="9" hidden="1">{"'Summary'!$A$1:$AF$43"}</definedName>
    <definedName name="HTML_Control" localSheetId="3" hidden="1">{"'Summary'!$A$1:$AF$43"}</definedName>
    <definedName name="HTML_Control" localSheetId="12" hidden="1">{"'Summary'!$A$1:$AF$43"}</definedName>
    <definedName name="HTML_Control" localSheetId="0" hidden="1">{"'Summary'!$A$1:$AF$43"}</definedName>
    <definedName name="HTML_Control" localSheetId="15" hidden="1">{"'Summary'!$A$1:$AF$43"}</definedName>
    <definedName name="HTML_Control" localSheetId="2" hidden="1">{"'Summary'!$A$1:$AF$43"}</definedName>
    <definedName name="HTML_Control" localSheetId="7" hidden="1">{"'Summary'!$A$1:$AF$43"}</definedName>
    <definedName name="HTML_Control" localSheetId="6" hidden="1">{"'Summary'!$A$1:$AF$43"}</definedName>
    <definedName name="HTML_Control" localSheetId="16" hidden="1">{"'Summary'!$A$1:$AF$43"}</definedName>
    <definedName name="HTML_Control" localSheetId="13" hidden="1">{"'Summary'!$A$1:$AF$43"}</definedName>
    <definedName name="HTML_Control" localSheetId="4" hidden="1">{"'Summary'!$A$1:$AF$43"}</definedName>
    <definedName name="HTML_Control" localSheetId="11" hidden="1">{"'Summary'!$A$1:$AF$43"}</definedName>
    <definedName name="HTML_Control" localSheetId="14" hidden="1">{"'Summary'!$A$1:$AF$43"}</definedName>
    <definedName name="HTML_Control" localSheetId="10" hidden="1">{"'Summary'!$A$1:$AF$43"}</definedName>
    <definedName name="HTML_Control" localSheetId="5" hidden="1">{"'Summary'!$A$1:$AF$43"}</definedName>
    <definedName name="HTML_Control" hidden="1">{"'Summary'!$A$1:$AF$43"}</definedName>
    <definedName name="HTML_Description" hidden="1">"Summary Report"</definedName>
    <definedName name="HTML_Email" hidden="1">""</definedName>
    <definedName name="HTML_Header" hidden="1">"Summary"</definedName>
    <definedName name="HTML_LastUpdate" hidden="1">"25/09/01"</definedName>
    <definedName name="HTML_LineAfter" hidden="1">FALSE</definedName>
    <definedName name="HTML_LineBefore" hidden="1">FALSE</definedName>
    <definedName name="HTML_Name" hidden="1">"CHETAN"</definedName>
    <definedName name="HTML_OBDlg2" hidden="1">TRUE</definedName>
    <definedName name="HTML_OBDlg4" hidden="1">TRUE</definedName>
    <definedName name="HTML_OS" hidden="1">0</definedName>
    <definedName name="HTML_PathFile" hidden="1">"D:\MyHTML.htm"</definedName>
    <definedName name="HTML_Title" hidden="1">"DPR-MIS-September"</definedName>
    <definedName name="jadhskfajd" localSheetId="3">#REF!</definedName>
    <definedName name="jadhskfajd" localSheetId="15">#REF!</definedName>
    <definedName name="jadhskfajd" localSheetId="2">#REF!</definedName>
    <definedName name="jadhskfajd" localSheetId="7">#REF!</definedName>
    <definedName name="jadhskfajd" localSheetId="6">#REF!</definedName>
    <definedName name="jadhskfajd" localSheetId="16">#REF!</definedName>
    <definedName name="jadhskfajd" localSheetId="13">#REF!</definedName>
    <definedName name="jadhskfajd" localSheetId="11">#REF!</definedName>
    <definedName name="jadhskfajd" localSheetId="14">#REF!</definedName>
    <definedName name="jadhskfajd" localSheetId="10">#REF!</definedName>
    <definedName name="jadhskfajd" localSheetId="5">#REF!</definedName>
    <definedName name="jadhskfajd">#REF!</definedName>
    <definedName name="kk" localSheetId="8">#N/A</definedName>
    <definedName name="kk" localSheetId="9">#N/A</definedName>
    <definedName name="kk" localSheetId="3">'Assembly Electronics'!kk</definedName>
    <definedName name="kk" localSheetId="12">#N/A</definedName>
    <definedName name="kk" localSheetId="0">#N/A</definedName>
    <definedName name="kk" localSheetId="15">'Forging '!kk</definedName>
    <definedName name="kk" localSheetId="2">Hardware!kk</definedName>
    <definedName name="kk" localSheetId="7">'Machining Component'!kk</definedName>
    <definedName name="kk" localSheetId="6">'Machning Assembly'!kk</definedName>
    <definedName name="kk" localSheetId="16">Plastic!kk</definedName>
    <definedName name="kk" localSheetId="13">'Plastic assembly'!kk</definedName>
    <definedName name="kk" localSheetId="4">#N/A</definedName>
    <definedName name="kk" localSheetId="11">Rubber!kk</definedName>
    <definedName name="kk" localSheetId="14">'Sheet Metal '!kk</definedName>
    <definedName name="kk" localSheetId="10">'Spring Sheet'!kk</definedName>
    <definedName name="kk" localSheetId="5">'Wiring Harness'!kk</definedName>
    <definedName name="kk">#N/A</definedName>
    <definedName name="length" localSheetId="3">#REF!</definedName>
    <definedName name="length" localSheetId="15">#REF!</definedName>
    <definedName name="length" localSheetId="2">#REF!</definedName>
    <definedName name="length" localSheetId="7">#REF!</definedName>
    <definedName name="length" localSheetId="6">#REF!</definedName>
    <definedName name="length" localSheetId="16">#REF!</definedName>
    <definedName name="length" localSheetId="13">#REF!</definedName>
    <definedName name="length" localSheetId="11">#REF!</definedName>
    <definedName name="length" localSheetId="14">#REF!</definedName>
    <definedName name="length" localSheetId="10">#REF!</definedName>
    <definedName name="length" localSheetId="5">#REF!</definedName>
    <definedName name="length">#REF!</definedName>
    <definedName name="LL" localSheetId="3">#REF!</definedName>
    <definedName name="LL" localSheetId="15">#REF!</definedName>
    <definedName name="LL" localSheetId="2">#REF!</definedName>
    <definedName name="LL" localSheetId="7">#REF!</definedName>
    <definedName name="LL" localSheetId="6">#REF!</definedName>
    <definedName name="LL" localSheetId="16">#REF!</definedName>
    <definedName name="LL" localSheetId="13">#REF!</definedName>
    <definedName name="LL" localSheetId="11">#REF!</definedName>
    <definedName name="LL" localSheetId="14">#REF!</definedName>
    <definedName name="LL" localSheetId="10">#REF!</definedName>
    <definedName name="LL" localSheetId="5">#REF!</definedName>
    <definedName name="LL">#REF!</definedName>
    <definedName name="LL_1" localSheetId="3">#REF!</definedName>
    <definedName name="LL_1" localSheetId="15">#REF!</definedName>
    <definedName name="LL_1" localSheetId="2">#REF!</definedName>
    <definedName name="LL_1" localSheetId="7">#REF!</definedName>
    <definedName name="LL_1" localSheetId="6">#REF!</definedName>
    <definedName name="LL_1" localSheetId="16">#REF!</definedName>
    <definedName name="LL_1" localSheetId="13">#REF!</definedName>
    <definedName name="LL_1" localSheetId="11">#REF!</definedName>
    <definedName name="LL_1" localSheetId="14">#REF!</definedName>
    <definedName name="LL_1" localSheetId="10">#REF!</definedName>
    <definedName name="LL_1" localSheetId="5">#REF!</definedName>
    <definedName name="LL_1">#REF!</definedName>
    <definedName name="LL_2" localSheetId="3">#REF!</definedName>
    <definedName name="LL_2" localSheetId="15">#REF!</definedName>
    <definedName name="LL_2" localSheetId="2">#REF!</definedName>
    <definedName name="LL_2" localSheetId="7">#REF!</definedName>
    <definedName name="LL_2" localSheetId="6">#REF!</definedName>
    <definedName name="LL_2" localSheetId="16">#REF!</definedName>
    <definedName name="LL_2" localSheetId="13">#REF!</definedName>
    <definedName name="LL_2" localSheetId="11">#REF!</definedName>
    <definedName name="LL_2" localSheetId="14">#REF!</definedName>
    <definedName name="LL_2" localSheetId="10">#REF!</definedName>
    <definedName name="LL_2" localSheetId="5">#REF!</definedName>
    <definedName name="LL_2">#REF!</definedName>
    <definedName name="Manufacturing" localSheetId="3">#REF!</definedName>
    <definedName name="Manufacturing" localSheetId="15">#REF!</definedName>
    <definedName name="Manufacturing" localSheetId="2">#REF!</definedName>
    <definedName name="Manufacturing" localSheetId="7">#REF!</definedName>
    <definedName name="Manufacturing" localSheetId="6">#REF!</definedName>
    <definedName name="Manufacturing" localSheetId="16">#REF!</definedName>
    <definedName name="Manufacturing" localSheetId="13">#REF!</definedName>
    <definedName name="Manufacturing" localSheetId="11">#REF!</definedName>
    <definedName name="Manufacturing" localSheetId="14">#REF!</definedName>
    <definedName name="Manufacturing" localSheetId="10">#REF!</definedName>
    <definedName name="Manufacturing" localSheetId="5">#REF!</definedName>
    <definedName name="Manufacturing">#REF!</definedName>
    <definedName name="Manufacturing_Final" localSheetId="3">#REF!</definedName>
    <definedName name="Manufacturing_Final" localSheetId="15">#REF!</definedName>
    <definedName name="Manufacturing_Final" localSheetId="2">#REF!</definedName>
    <definedName name="Manufacturing_Final" localSheetId="7">#REF!</definedName>
    <definedName name="Manufacturing_Final" localSheetId="6">#REF!</definedName>
    <definedName name="Manufacturing_Final" localSheetId="16">#REF!</definedName>
    <definedName name="Manufacturing_Final" localSheetId="13">#REF!</definedName>
    <definedName name="Manufacturing_Final" localSheetId="11">#REF!</definedName>
    <definedName name="Manufacturing_Final" localSheetId="14">#REF!</definedName>
    <definedName name="Manufacturing_Final" localSheetId="10">#REF!</definedName>
    <definedName name="Manufacturing_Final" localSheetId="5">#REF!</definedName>
    <definedName name="Manufacturing_Final">#REF!</definedName>
    <definedName name="mfg" localSheetId="3">#REF!</definedName>
    <definedName name="mfg" localSheetId="15">#REF!</definedName>
    <definedName name="mfg" localSheetId="2">#REF!</definedName>
    <definedName name="mfg" localSheetId="7">#REF!</definedName>
    <definedName name="mfg" localSheetId="6">#REF!</definedName>
    <definedName name="mfg" localSheetId="16">#REF!</definedName>
    <definedName name="mfg" localSheetId="13">#REF!</definedName>
    <definedName name="mfg" localSheetId="11">#REF!</definedName>
    <definedName name="mfg" localSheetId="14">#REF!</definedName>
    <definedName name="mfg" localSheetId="10">#REF!</definedName>
    <definedName name="mfg" localSheetId="5">#REF!</definedName>
    <definedName name="mfg">#REF!</definedName>
    <definedName name="MISS全体" localSheetId="8">#N/A</definedName>
    <definedName name="MISS全体" localSheetId="9">#N/A</definedName>
    <definedName name="MISS全体" localSheetId="3">'Assembly Electronics'!MISS全体</definedName>
    <definedName name="MISS全体" localSheetId="12">#N/A</definedName>
    <definedName name="MISS全体" localSheetId="0">#N/A</definedName>
    <definedName name="MISS全体" localSheetId="15">'Forging '!MISS全体</definedName>
    <definedName name="MISS全体" localSheetId="2">Hardware!MISS全体</definedName>
    <definedName name="MISS全体" localSheetId="7">'Machining Component'!MISS全体</definedName>
    <definedName name="MISS全体" localSheetId="6">'Machning Assembly'!MISS全体</definedName>
    <definedName name="MISS全体" localSheetId="16">Plastic!MISS全体</definedName>
    <definedName name="MISS全体" localSheetId="13">'Plastic assembly'!MISS全体</definedName>
    <definedName name="MISS全体" localSheetId="4">#N/A</definedName>
    <definedName name="MISS全体" localSheetId="11">Rubber!MISS全体</definedName>
    <definedName name="MISS全体" localSheetId="14">'Sheet Metal '!MISS全体</definedName>
    <definedName name="MISS全体" localSheetId="10">'Spring Sheet'!MISS全体</definedName>
    <definedName name="MISS全体" localSheetId="5">'Wiring Harness'!MISS全体</definedName>
    <definedName name="MISS全体">#N/A</definedName>
    <definedName name="Muster海外手配">[7]FAV!$C$1:$E$65536</definedName>
    <definedName name="N__de_Cotation">'[5]Summary sheet'!$C$3</definedName>
    <definedName name="ogawa" localSheetId="8">#N/A</definedName>
    <definedName name="ogawa" localSheetId="9">#N/A</definedName>
    <definedName name="ogawa" localSheetId="3">'Assembly Electronics'!ogawa</definedName>
    <definedName name="ogawa" localSheetId="12">#N/A</definedName>
    <definedName name="ogawa" localSheetId="0">#N/A</definedName>
    <definedName name="ogawa" localSheetId="15">'Forging '!ogawa</definedName>
    <definedName name="ogawa" localSheetId="2">Hardware!ogawa</definedName>
    <definedName name="ogawa" localSheetId="7">'Machining Component'!ogawa</definedName>
    <definedName name="ogawa" localSheetId="6">'Machning Assembly'!ogawa</definedName>
    <definedName name="ogawa" localSheetId="16">Plastic!ogawa</definedName>
    <definedName name="ogawa" localSheetId="13">'Plastic assembly'!ogawa</definedName>
    <definedName name="ogawa" localSheetId="4">#N/A</definedName>
    <definedName name="ogawa" localSheetId="11">Rubber!ogawa</definedName>
    <definedName name="ogawa" localSheetId="14">'Sheet Metal '!ogawa</definedName>
    <definedName name="ogawa" localSheetId="10">'Spring Sheet'!ogawa</definedName>
    <definedName name="ogawa" localSheetId="5">'Wiring Harness'!ogawa</definedName>
    <definedName name="ogawa">#N/A</definedName>
    <definedName name="oo" localSheetId="8">#N/A</definedName>
    <definedName name="oo" localSheetId="9">#N/A</definedName>
    <definedName name="oo" localSheetId="3">'Assembly Electronics'!oo</definedName>
    <definedName name="oo" localSheetId="12">#N/A</definedName>
    <definedName name="oo" localSheetId="0">#N/A</definedName>
    <definedName name="oo" localSheetId="15">'Forging '!oo</definedName>
    <definedName name="oo" localSheetId="2">Hardware!oo</definedName>
    <definedName name="oo" localSheetId="7">'Machining Component'!oo</definedName>
    <definedName name="oo" localSheetId="6">'Machning Assembly'!oo</definedName>
    <definedName name="oo" localSheetId="16">Plastic!oo</definedName>
    <definedName name="oo" localSheetId="13">'Plastic assembly'!oo</definedName>
    <definedName name="oo" localSheetId="4">#N/A</definedName>
    <definedName name="oo" localSheetId="11">Rubber!oo</definedName>
    <definedName name="oo" localSheetId="14">'Sheet Metal '!oo</definedName>
    <definedName name="oo" localSheetId="10">'Spring Sheet'!oo</definedName>
    <definedName name="oo" localSheetId="5">'Wiring Harness'!oo</definedName>
    <definedName name="oo">#N/A</definedName>
    <definedName name="org" localSheetId="3">#REF!</definedName>
    <definedName name="org" localSheetId="15">#REF!</definedName>
    <definedName name="org" localSheetId="2">#REF!</definedName>
    <definedName name="org" localSheetId="7">#REF!</definedName>
    <definedName name="org" localSheetId="6">#REF!</definedName>
    <definedName name="org" localSheetId="16">#REF!</definedName>
    <definedName name="org" localSheetId="13">#REF!</definedName>
    <definedName name="org" localSheetId="11">#REF!</definedName>
    <definedName name="org" localSheetId="14">#REF!</definedName>
    <definedName name="org" localSheetId="10">#REF!</definedName>
    <definedName name="org" localSheetId="5">#REF!</definedName>
    <definedName name="org">#REF!</definedName>
    <definedName name="Output" localSheetId="3">#REF!</definedName>
    <definedName name="Output" localSheetId="15">#REF!</definedName>
    <definedName name="Output" localSheetId="2">#REF!</definedName>
    <definedName name="Output" localSheetId="7">#REF!</definedName>
    <definedName name="Output" localSheetId="6">#REF!</definedName>
    <definedName name="Output" localSheetId="16">#REF!</definedName>
    <definedName name="Output" localSheetId="13">#REF!</definedName>
    <definedName name="Output" localSheetId="11">#REF!</definedName>
    <definedName name="Output" localSheetId="14">#REF!</definedName>
    <definedName name="Output" localSheetId="10">#REF!</definedName>
    <definedName name="Output" localSheetId="5">#REF!</definedName>
    <definedName name="Output">#REF!</definedName>
    <definedName name="OverseasArrangeSchedule・GPC">[8]GPC!$C$1:$E$65536</definedName>
    <definedName name="OverseasArrangeSchedule・JAH">[8]JAH!$C$1:$E$65536</definedName>
    <definedName name="PAGE" localSheetId="3">#REF!</definedName>
    <definedName name="PAGE" localSheetId="15">#REF!</definedName>
    <definedName name="PAGE" localSheetId="2">#REF!</definedName>
    <definedName name="PAGE" localSheetId="7">#REF!</definedName>
    <definedName name="PAGE" localSheetId="6">#REF!</definedName>
    <definedName name="PAGE" localSheetId="16">#REF!</definedName>
    <definedName name="PAGE" localSheetId="13">#REF!</definedName>
    <definedName name="PAGE" localSheetId="11">#REF!</definedName>
    <definedName name="PAGE" localSheetId="14">#REF!</definedName>
    <definedName name="PAGE" localSheetId="10">#REF!</definedName>
    <definedName name="PAGE" localSheetId="5">#REF!</definedName>
    <definedName name="PAGE">#REF!</definedName>
    <definedName name="PAGE_1" localSheetId="3">#REF!</definedName>
    <definedName name="PAGE_1" localSheetId="15">#REF!</definedName>
    <definedName name="PAGE_1" localSheetId="2">#REF!</definedName>
    <definedName name="PAGE_1" localSheetId="7">#REF!</definedName>
    <definedName name="PAGE_1" localSheetId="6">#REF!</definedName>
    <definedName name="PAGE_1" localSheetId="16">#REF!</definedName>
    <definedName name="PAGE_1" localSheetId="13">#REF!</definedName>
    <definedName name="PAGE_1" localSheetId="11">#REF!</definedName>
    <definedName name="PAGE_1" localSheetId="14">#REF!</definedName>
    <definedName name="PAGE_1" localSheetId="10">#REF!</definedName>
    <definedName name="PAGE_1" localSheetId="5">#REF!</definedName>
    <definedName name="PAGE_1">#REF!</definedName>
    <definedName name="PAGE_2" localSheetId="3">#REF!</definedName>
    <definedName name="PAGE_2" localSheetId="15">#REF!</definedName>
    <definedName name="PAGE_2" localSheetId="2">#REF!</definedName>
    <definedName name="PAGE_2" localSheetId="7">#REF!</definedName>
    <definedName name="PAGE_2" localSheetId="6">#REF!</definedName>
    <definedName name="PAGE_2" localSheetId="16">#REF!</definedName>
    <definedName name="PAGE_2" localSheetId="13">#REF!</definedName>
    <definedName name="PAGE_2" localSheetId="11">#REF!</definedName>
    <definedName name="PAGE_2" localSheetId="14">#REF!</definedName>
    <definedName name="PAGE_2" localSheetId="10">#REF!</definedName>
    <definedName name="PAGE_2" localSheetId="5">#REF!</definedName>
    <definedName name="PAGE_2">#REF!</definedName>
    <definedName name="pentagon" localSheetId="3">#REF!</definedName>
    <definedName name="pentagon" localSheetId="15">#REF!</definedName>
    <definedName name="pentagon" localSheetId="2">#REF!</definedName>
    <definedName name="pentagon" localSheetId="7">#REF!</definedName>
    <definedName name="pentagon" localSheetId="6">#REF!</definedName>
    <definedName name="pentagon" localSheetId="16">#REF!</definedName>
    <definedName name="pentagon" localSheetId="13">#REF!</definedName>
    <definedName name="pentagon" localSheetId="11">#REF!</definedName>
    <definedName name="pentagon" localSheetId="14">#REF!</definedName>
    <definedName name="pentagon" localSheetId="10">#REF!</definedName>
    <definedName name="pentagon" localSheetId="5">#REF!</definedName>
    <definedName name="pentagon">#REF!</definedName>
    <definedName name="po" localSheetId="8">#N/A</definedName>
    <definedName name="po" localSheetId="9">#N/A</definedName>
    <definedName name="po" localSheetId="3">'Assembly Electronics'!po</definedName>
    <definedName name="po" localSheetId="12">#N/A</definedName>
    <definedName name="po" localSheetId="0">#N/A</definedName>
    <definedName name="po" localSheetId="15">'Forging '!po</definedName>
    <definedName name="po" localSheetId="2">Hardware!po</definedName>
    <definedName name="po" localSheetId="7">'Machining Component'!po</definedName>
    <definedName name="po" localSheetId="6">'Machning Assembly'!po</definedName>
    <definedName name="po" localSheetId="16">Plastic!po</definedName>
    <definedName name="po" localSheetId="13">'Plastic assembly'!po</definedName>
    <definedName name="po" localSheetId="4">#N/A</definedName>
    <definedName name="po" localSheetId="11">Rubber!po</definedName>
    <definedName name="po" localSheetId="14">'Sheet Metal '!po</definedName>
    <definedName name="po" localSheetId="10">'Spring Sheet'!po</definedName>
    <definedName name="po" localSheetId="5">'Wiring Harness'!po</definedName>
    <definedName name="po">#N/A</definedName>
    <definedName name="POS">"テキスト 22"</definedName>
    <definedName name="PP" localSheetId="3">#REF!</definedName>
    <definedName name="PP" localSheetId="15">#REF!</definedName>
    <definedName name="PP" localSheetId="2">#REF!</definedName>
    <definedName name="PP" localSheetId="7">#REF!</definedName>
    <definedName name="PP" localSheetId="6">#REF!</definedName>
    <definedName name="PP" localSheetId="16">#REF!</definedName>
    <definedName name="PP" localSheetId="13">#REF!</definedName>
    <definedName name="PP" localSheetId="11">#REF!</definedName>
    <definedName name="PP" localSheetId="14">#REF!</definedName>
    <definedName name="PP" localSheetId="10">#REF!</definedName>
    <definedName name="PP" localSheetId="5">#REF!</definedName>
    <definedName name="PP">#REF!</definedName>
    <definedName name="PP_1" localSheetId="3">#REF!</definedName>
    <definedName name="PP_1" localSheetId="15">#REF!</definedName>
    <definedName name="PP_1" localSheetId="2">#REF!</definedName>
    <definedName name="PP_1" localSheetId="7">#REF!</definedName>
    <definedName name="PP_1" localSheetId="6">#REF!</definedName>
    <definedName name="PP_1" localSheetId="16">#REF!</definedName>
    <definedName name="PP_1" localSheetId="13">#REF!</definedName>
    <definedName name="PP_1" localSheetId="11">#REF!</definedName>
    <definedName name="PP_1" localSheetId="14">#REF!</definedName>
    <definedName name="PP_1" localSheetId="10">#REF!</definedName>
    <definedName name="PP_1" localSheetId="5">#REF!</definedName>
    <definedName name="PP_1">#REF!</definedName>
    <definedName name="PP_2" localSheetId="3">#REF!</definedName>
    <definedName name="PP_2" localSheetId="15">#REF!</definedName>
    <definedName name="PP_2" localSheetId="2">#REF!</definedName>
    <definedName name="PP_2" localSheetId="7">#REF!</definedName>
    <definedName name="PP_2" localSheetId="6">#REF!</definedName>
    <definedName name="PP_2" localSheetId="16">#REF!</definedName>
    <definedName name="PP_2" localSheetId="13">#REF!</definedName>
    <definedName name="PP_2" localSheetId="11">#REF!</definedName>
    <definedName name="PP_2" localSheetId="14">#REF!</definedName>
    <definedName name="PP_2" localSheetId="10">#REF!</definedName>
    <definedName name="PP_2" localSheetId="5">#REF!</definedName>
    <definedName name="PP_2">#REF!</definedName>
    <definedName name="PRINT_AR06" localSheetId="3">#REF!</definedName>
    <definedName name="PRINT_AR06" localSheetId="15">#REF!</definedName>
    <definedName name="PRINT_AR06" localSheetId="2">#REF!</definedName>
    <definedName name="PRINT_AR06" localSheetId="7">#REF!</definedName>
    <definedName name="PRINT_AR06" localSheetId="6">#REF!</definedName>
    <definedName name="PRINT_AR06" localSheetId="16">#REF!</definedName>
    <definedName name="PRINT_AR06" localSheetId="13">#REF!</definedName>
    <definedName name="PRINT_AR06" localSheetId="11">#REF!</definedName>
    <definedName name="PRINT_AR06" localSheetId="14">#REF!</definedName>
    <definedName name="PRINT_AR06" localSheetId="10">#REF!</definedName>
    <definedName name="PRINT_AR06" localSheetId="5">#REF!</definedName>
    <definedName name="PRINT_AR06">#REF!</definedName>
    <definedName name="PRINT_AR06_1" localSheetId="3">#REF!</definedName>
    <definedName name="PRINT_AR06_1" localSheetId="15">#REF!</definedName>
    <definedName name="PRINT_AR06_1" localSheetId="2">#REF!</definedName>
    <definedName name="PRINT_AR06_1" localSheetId="7">#REF!</definedName>
    <definedName name="PRINT_AR06_1" localSheetId="6">#REF!</definedName>
    <definedName name="PRINT_AR06_1" localSheetId="16">#REF!</definedName>
    <definedName name="PRINT_AR06_1" localSheetId="13">#REF!</definedName>
    <definedName name="PRINT_AR06_1" localSheetId="11">#REF!</definedName>
    <definedName name="PRINT_AR06_1" localSheetId="14">#REF!</definedName>
    <definedName name="PRINT_AR06_1" localSheetId="10">#REF!</definedName>
    <definedName name="PRINT_AR06_1" localSheetId="5">#REF!</definedName>
    <definedName name="PRINT_AR06_1">#REF!</definedName>
    <definedName name="PRINT_AR06_2" localSheetId="3">#REF!</definedName>
    <definedName name="PRINT_AR06_2" localSheetId="15">#REF!</definedName>
    <definedName name="PRINT_AR06_2" localSheetId="2">#REF!</definedName>
    <definedName name="PRINT_AR06_2" localSheetId="7">#REF!</definedName>
    <definedName name="PRINT_AR06_2" localSheetId="6">#REF!</definedName>
    <definedName name="PRINT_AR06_2" localSheetId="16">#REF!</definedName>
    <definedName name="PRINT_AR06_2" localSheetId="13">#REF!</definedName>
    <definedName name="PRINT_AR06_2" localSheetId="11">#REF!</definedName>
    <definedName name="PRINT_AR06_2" localSheetId="14">#REF!</definedName>
    <definedName name="PRINT_AR06_2" localSheetId="10">#REF!</definedName>
    <definedName name="PRINT_AR06_2" localSheetId="5">#REF!</definedName>
    <definedName name="PRINT_AR06_2">#REF!</definedName>
    <definedName name="_xlnm.Print_Area" localSheetId="3">#REF!</definedName>
    <definedName name="_xlnm.Print_Area" localSheetId="15">#REF!</definedName>
    <definedName name="_xlnm.Print_Area" localSheetId="2">#REF!</definedName>
    <definedName name="_xlnm.Print_Area" localSheetId="7">#REF!</definedName>
    <definedName name="_xlnm.Print_Area" localSheetId="6">#REF!</definedName>
    <definedName name="_xlnm.Print_Area" localSheetId="16">#REF!</definedName>
    <definedName name="_xlnm.Print_Area" localSheetId="13">#REF!</definedName>
    <definedName name="_xlnm.Print_Area" localSheetId="11">#REF!</definedName>
    <definedName name="_xlnm.Print_Area" localSheetId="14">#REF!</definedName>
    <definedName name="_xlnm.Print_Area" localSheetId="10">#REF!</definedName>
    <definedName name="_xlnm.Print_Area" localSheetId="5">#REF!</definedName>
    <definedName name="_xlnm.Print_Area">#REF!</definedName>
    <definedName name="Print_Area1" localSheetId="3">#REF!</definedName>
    <definedName name="Print_Area1" localSheetId="15">#REF!</definedName>
    <definedName name="Print_Area1" localSheetId="2">#REF!</definedName>
    <definedName name="Print_Area1" localSheetId="7">#REF!</definedName>
    <definedName name="Print_Area1" localSheetId="6">#REF!</definedName>
    <definedName name="Print_Area1" localSheetId="16">#REF!</definedName>
    <definedName name="Print_Area1" localSheetId="13">#REF!</definedName>
    <definedName name="Print_Area1" localSheetId="11">#REF!</definedName>
    <definedName name="Print_Area1" localSheetId="14">#REF!</definedName>
    <definedName name="Print_Area1" localSheetId="10">#REF!</definedName>
    <definedName name="Print_Area1" localSheetId="5">#REF!</definedName>
    <definedName name="Print_Area1">#REF!</definedName>
    <definedName name="Print_Area2" localSheetId="3">#REF!</definedName>
    <definedName name="Print_Area2" localSheetId="15">#REF!</definedName>
    <definedName name="Print_Area2" localSheetId="2">#REF!</definedName>
    <definedName name="Print_Area2" localSheetId="7">#REF!</definedName>
    <definedName name="Print_Area2" localSheetId="6">#REF!</definedName>
    <definedName name="Print_Area2" localSheetId="16">#REF!</definedName>
    <definedName name="Print_Area2" localSheetId="13">#REF!</definedName>
    <definedName name="Print_Area2" localSheetId="11">#REF!</definedName>
    <definedName name="Print_Area2" localSheetId="14">#REF!</definedName>
    <definedName name="Print_Area2" localSheetId="10">#REF!</definedName>
    <definedName name="Print_Area2" localSheetId="5">#REF!</definedName>
    <definedName name="Print_Area2">#REF!</definedName>
    <definedName name="Print_Area3" localSheetId="3">#REF!</definedName>
    <definedName name="Print_Area3" localSheetId="15">#REF!</definedName>
    <definedName name="Print_Area3" localSheetId="2">#REF!</definedName>
    <definedName name="Print_Area3" localSheetId="7">#REF!</definedName>
    <definedName name="Print_Area3" localSheetId="6">#REF!</definedName>
    <definedName name="Print_Area3" localSheetId="16">#REF!</definedName>
    <definedName name="Print_Area3" localSheetId="13">#REF!</definedName>
    <definedName name="Print_Area3" localSheetId="11">#REF!</definedName>
    <definedName name="Print_Area3" localSheetId="14">#REF!</definedName>
    <definedName name="Print_Area3" localSheetId="10">#REF!</definedName>
    <definedName name="Print_Area3" localSheetId="5">#REF!</definedName>
    <definedName name="Print_Area3">#REF!</definedName>
    <definedName name="_xlnm.Print_Titles" localSheetId="3">#REF!</definedName>
    <definedName name="_xlnm.Print_Titles" localSheetId="15">#REF!</definedName>
    <definedName name="_xlnm.Print_Titles" localSheetId="2">#REF!</definedName>
    <definedName name="_xlnm.Print_Titles" localSheetId="7">#REF!</definedName>
    <definedName name="_xlnm.Print_Titles" localSheetId="6">#REF!</definedName>
    <definedName name="_xlnm.Print_Titles" localSheetId="16">#REF!</definedName>
    <definedName name="_xlnm.Print_Titles" localSheetId="13">#REF!</definedName>
    <definedName name="_xlnm.Print_Titles" localSheetId="11">#REF!</definedName>
    <definedName name="_xlnm.Print_Titles" localSheetId="14">#REF!</definedName>
    <definedName name="_xlnm.Print_Titles" localSheetId="10">#REF!</definedName>
    <definedName name="_xlnm.Print_Titles" localSheetId="5">#REF!</definedName>
    <definedName name="_xlnm.Print_Titles">#REF!</definedName>
    <definedName name="qgb" localSheetId="8">#N/A</definedName>
    <definedName name="qgb" localSheetId="9">#N/A</definedName>
    <definedName name="qgb" localSheetId="3">'Assembly Electronics'!qgb</definedName>
    <definedName name="qgb" localSheetId="12">#N/A</definedName>
    <definedName name="qgb" localSheetId="0">#N/A</definedName>
    <definedName name="qgb" localSheetId="15">'Forging '!qgb</definedName>
    <definedName name="qgb" localSheetId="2">Hardware!qgb</definedName>
    <definedName name="qgb" localSheetId="7">'Machining Component'!qgb</definedName>
    <definedName name="qgb" localSheetId="6">'Machning Assembly'!qgb</definedName>
    <definedName name="qgb" localSheetId="16">Plastic!qgb</definedName>
    <definedName name="qgb" localSheetId="13">'Plastic assembly'!qgb</definedName>
    <definedName name="qgb" localSheetId="4">#N/A</definedName>
    <definedName name="qgb" localSheetId="11">Rubber!qgb</definedName>
    <definedName name="qgb" localSheetId="14">'Sheet Metal '!qgb</definedName>
    <definedName name="qgb" localSheetId="10">'Spring Sheet'!qgb</definedName>
    <definedName name="qgb" localSheetId="5">'Wiring Harness'!qgb</definedName>
    <definedName name="qgb">#N/A</definedName>
    <definedName name="qgc" localSheetId="8">#N/A</definedName>
    <definedName name="qgc" localSheetId="9">#N/A</definedName>
    <definedName name="qgc" localSheetId="3">'Assembly Electronics'!qgc</definedName>
    <definedName name="qgc" localSheetId="12">#N/A</definedName>
    <definedName name="qgc" localSheetId="0">#N/A</definedName>
    <definedName name="qgc" localSheetId="15">'Forging '!qgc</definedName>
    <definedName name="qgc" localSheetId="2">Hardware!qgc</definedName>
    <definedName name="qgc" localSheetId="7">'Machining Component'!qgc</definedName>
    <definedName name="qgc" localSheetId="6">'Machning Assembly'!qgc</definedName>
    <definedName name="qgc" localSheetId="16">Plastic!qgc</definedName>
    <definedName name="qgc" localSheetId="13">'Plastic assembly'!qgc</definedName>
    <definedName name="qgc" localSheetId="4">#N/A</definedName>
    <definedName name="qgc" localSheetId="11">Rubber!qgc</definedName>
    <definedName name="qgc" localSheetId="14">'Sheet Metal '!qgc</definedName>
    <definedName name="qgc" localSheetId="10">'Spring Sheet'!qgc</definedName>
    <definedName name="qgc" localSheetId="5">'Wiring Harness'!qgc</definedName>
    <definedName name="qgc">#N/A</definedName>
    <definedName name="qqq" localSheetId="3">#REF!</definedName>
    <definedName name="qqq" localSheetId="15">#REF!</definedName>
    <definedName name="qqq" localSheetId="2">#REF!</definedName>
    <definedName name="qqq" localSheetId="7">#REF!</definedName>
    <definedName name="qqq" localSheetId="6">#REF!</definedName>
    <definedName name="qqq" localSheetId="16">#REF!</definedName>
    <definedName name="qqq" localSheetId="13">#REF!</definedName>
    <definedName name="qqq" localSheetId="11">#REF!</definedName>
    <definedName name="qqq" localSheetId="14">#REF!</definedName>
    <definedName name="qqq" localSheetId="10">#REF!</definedName>
    <definedName name="qqq" localSheetId="5">#REF!</definedName>
    <definedName name="qqq">#REF!</definedName>
    <definedName name="ra" localSheetId="8">#N/A</definedName>
    <definedName name="ra" localSheetId="9">#N/A</definedName>
    <definedName name="ra" localSheetId="3">'Assembly Electronics'!ra</definedName>
    <definedName name="ra" localSheetId="12">#N/A</definedName>
    <definedName name="ra" localSheetId="0">#N/A</definedName>
    <definedName name="ra" localSheetId="15">'Forging '!ra</definedName>
    <definedName name="ra" localSheetId="2">Hardware!ra</definedName>
    <definedName name="ra" localSheetId="7">'Machining Component'!ra</definedName>
    <definedName name="ra" localSheetId="6">'Machning Assembly'!ra</definedName>
    <definedName name="ra" localSheetId="16">Plastic!ra</definedName>
    <definedName name="ra" localSheetId="13">'Plastic assembly'!ra</definedName>
    <definedName name="ra" localSheetId="4">#N/A</definedName>
    <definedName name="ra" localSheetId="11">Rubber!ra</definedName>
    <definedName name="ra" localSheetId="14">'Sheet Metal '!ra</definedName>
    <definedName name="ra" localSheetId="10">'Spring Sheet'!ra</definedName>
    <definedName name="ra" localSheetId="5">'Wiring Harness'!ra</definedName>
    <definedName name="ra">#N/A</definedName>
    <definedName name="readings" localSheetId="3">#REF!</definedName>
    <definedName name="readings" localSheetId="15">#REF!</definedName>
    <definedName name="readings" localSheetId="2">#REF!</definedName>
    <definedName name="readings" localSheetId="7">#REF!</definedName>
    <definedName name="readings" localSheetId="6">#REF!</definedName>
    <definedName name="readings" localSheetId="16">#REF!</definedName>
    <definedName name="readings" localSheetId="13">#REF!</definedName>
    <definedName name="readings" localSheetId="11">#REF!</definedName>
    <definedName name="readings" localSheetId="14">#REF!</definedName>
    <definedName name="readings" localSheetId="10">#REF!</definedName>
    <definedName name="readings" localSheetId="5">#REF!</definedName>
    <definedName name="readings">#REF!</definedName>
    <definedName name="Record6" localSheetId="8">#N/A</definedName>
    <definedName name="Record6" localSheetId="9">#N/A</definedName>
    <definedName name="Record6" localSheetId="3">'Assembly Electronics'!Record6</definedName>
    <definedName name="Record6" localSheetId="12">#N/A</definedName>
    <definedName name="Record6" localSheetId="0">#N/A</definedName>
    <definedName name="Record6" localSheetId="15">'Forging '!Record6</definedName>
    <definedName name="Record6" localSheetId="2">Hardware!Record6</definedName>
    <definedName name="Record6" localSheetId="7">'Machining Component'!Record6</definedName>
    <definedName name="Record6" localSheetId="6">'Machning Assembly'!Record6</definedName>
    <definedName name="Record6" localSheetId="16">Plastic!Record6</definedName>
    <definedName name="Record6" localSheetId="13">'Plastic assembly'!Record6</definedName>
    <definedName name="Record6" localSheetId="4">#N/A</definedName>
    <definedName name="Record6" localSheetId="11">Rubber!Record6</definedName>
    <definedName name="Record6" localSheetId="14">'Sheet Metal '!Record6</definedName>
    <definedName name="Record6" localSheetId="10">'Spring Sheet'!Record6</definedName>
    <definedName name="Record6" localSheetId="5">'Wiring Harness'!Record6</definedName>
    <definedName name="Record6">#N/A</definedName>
    <definedName name="REVISION_00" localSheetId="3">#REF!</definedName>
    <definedName name="REVISION_00" localSheetId="15">#REF!</definedName>
    <definedName name="REVISION_00" localSheetId="2">#REF!</definedName>
    <definedName name="REVISION_00" localSheetId="7">#REF!</definedName>
    <definedName name="REVISION_00" localSheetId="6">#REF!</definedName>
    <definedName name="REVISION_00" localSheetId="16">#REF!</definedName>
    <definedName name="REVISION_00" localSheetId="13">#REF!</definedName>
    <definedName name="REVISION_00" localSheetId="11">#REF!</definedName>
    <definedName name="REVISION_00" localSheetId="14">#REF!</definedName>
    <definedName name="REVISION_00" localSheetId="10">#REF!</definedName>
    <definedName name="REVISION_00" localSheetId="5">#REF!</definedName>
    <definedName name="REVISION_00">#REF!</definedName>
    <definedName name="REVISION_00_1" localSheetId="3">#REF!</definedName>
    <definedName name="REVISION_00_1" localSheetId="15">#REF!</definedName>
    <definedName name="REVISION_00_1" localSheetId="2">#REF!</definedName>
    <definedName name="REVISION_00_1" localSheetId="7">#REF!</definedName>
    <definedName name="REVISION_00_1" localSheetId="6">#REF!</definedName>
    <definedName name="REVISION_00_1" localSheetId="16">#REF!</definedName>
    <definedName name="REVISION_00_1" localSheetId="13">#REF!</definedName>
    <definedName name="REVISION_00_1" localSheetId="11">#REF!</definedName>
    <definedName name="REVISION_00_1" localSheetId="14">#REF!</definedName>
    <definedName name="REVISION_00_1" localSheetId="10">#REF!</definedName>
    <definedName name="REVISION_00_1" localSheetId="5">#REF!</definedName>
    <definedName name="REVISION_00_1">#REF!</definedName>
    <definedName name="REVISION_00_2" localSheetId="3">#REF!</definedName>
    <definedName name="REVISION_00_2" localSheetId="15">#REF!</definedName>
    <definedName name="REVISION_00_2" localSheetId="2">#REF!</definedName>
    <definedName name="REVISION_00_2" localSheetId="7">#REF!</definedName>
    <definedName name="REVISION_00_2" localSheetId="6">#REF!</definedName>
    <definedName name="REVISION_00_2" localSheetId="16">#REF!</definedName>
    <definedName name="REVISION_00_2" localSheetId="13">#REF!</definedName>
    <definedName name="REVISION_00_2" localSheetId="11">#REF!</definedName>
    <definedName name="REVISION_00_2" localSheetId="14">#REF!</definedName>
    <definedName name="REVISION_00_2" localSheetId="10">#REF!</definedName>
    <definedName name="REVISION_00_2" localSheetId="5">#REF!</definedName>
    <definedName name="REVISION_00_2">#REF!</definedName>
    <definedName name="revore8" localSheetId="8">#N/A</definedName>
    <definedName name="revore8" localSheetId="9">#N/A</definedName>
    <definedName name="revore8" localSheetId="3">'Assembly Electronics'!revore8</definedName>
    <definedName name="revore8" localSheetId="12">#N/A</definedName>
    <definedName name="revore8" localSheetId="0">#N/A</definedName>
    <definedName name="revore8" localSheetId="15">'Forging '!revore8</definedName>
    <definedName name="revore8" localSheetId="2">Hardware!revore8</definedName>
    <definedName name="revore8" localSheetId="7">'Machining Component'!revore8</definedName>
    <definedName name="revore8" localSheetId="6">'Machning Assembly'!revore8</definedName>
    <definedName name="revore8" localSheetId="16">Plastic!revore8</definedName>
    <definedName name="revore8" localSheetId="13">'Plastic assembly'!revore8</definedName>
    <definedName name="revore8" localSheetId="4">#N/A</definedName>
    <definedName name="revore8" localSheetId="11">Rubber!revore8</definedName>
    <definedName name="revore8" localSheetId="14">'Sheet Metal '!revore8</definedName>
    <definedName name="revore8" localSheetId="10">'Spring Sheet'!revore8</definedName>
    <definedName name="revore8" localSheetId="5">'Wiring Harness'!revore8</definedName>
    <definedName name="revore8">#N/A</definedName>
    <definedName name="revored7" localSheetId="8">#N/A</definedName>
    <definedName name="revored7" localSheetId="9">#N/A</definedName>
    <definedName name="revored7" localSheetId="3">'Assembly Electronics'!revored7</definedName>
    <definedName name="revored7" localSheetId="12">#N/A</definedName>
    <definedName name="revored7" localSheetId="0">#N/A</definedName>
    <definedName name="revored7" localSheetId="15">'Forging '!revored7</definedName>
    <definedName name="revored7" localSheetId="2">Hardware!revored7</definedName>
    <definedName name="revored7" localSheetId="7">'Machining Component'!revored7</definedName>
    <definedName name="revored7" localSheetId="6">'Machning Assembly'!revored7</definedName>
    <definedName name="revored7" localSheetId="16">Plastic!revored7</definedName>
    <definedName name="revored7" localSheetId="13">'Plastic assembly'!revored7</definedName>
    <definedName name="revored7" localSheetId="4">#N/A</definedName>
    <definedName name="revored7" localSheetId="11">Rubber!revored7</definedName>
    <definedName name="revored7" localSheetId="14">'Sheet Metal '!revored7</definedName>
    <definedName name="revored7" localSheetId="10">'Spring Sheet'!revored7</definedName>
    <definedName name="revored7" localSheetId="5">'Wiring Harness'!revored7</definedName>
    <definedName name="revored7">#N/A</definedName>
    <definedName name="RMC">[9]RMC!$B$5:$C$686</definedName>
    <definedName name="square" localSheetId="3">#REF!</definedName>
    <definedName name="square" localSheetId="15">#REF!</definedName>
    <definedName name="square" localSheetId="2">#REF!</definedName>
    <definedName name="square" localSheetId="7">#REF!</definedName>
    <definedName name="square" localSheetId="6">#REF!</definedName>
    <definedName name="square" localSheetId="16">#REF!</definedName>
    <definedName name="square" localSheetId="13">#REF!</definedName>
    <definedName name="square" localSheetId="11">#REF!</definedName>
    <definedName name="square" localSheetId="14">#REF!</definedName>
    <definedName name="square" localSheetId="10">#REF!</definedName>
    <definedName name="square" localSheetId="5">#REF!</definedName>
    <definedName name="square">#REF!</definedName>
    <definedName name="ssss" localSheetId="8">#N/A</definedName>
    <definedName name="ssss" localSheetId="9">#N/A</definedName>
    <definedName name="ssss" localSheetId="3">'Assembly Electronics'!ssss</definedName>
    <definedName name="ssss" localSheetId="12">#N/A</definedName>
    <definedName name="ssss" localSheetId="0">#N/A</definedName>
    <definedName name="ssss" localSheetId="15">'Forging '!ssss</definedName>
    <definedName name="ssss" localSheetId="2">Hardware!ssss</definedName>
    <definedName name="ssss" localSheetId="7">'Machining Component'!ssss</definedName>
    <definedName name="ssss" localSheetId="6">'Machning Assembly'!ssss</definedName>
    <definedName name="ssss" localSheetId="16">Plastic!ssss</definedName>
    <definedName name="ssss" localSheetId="13">'Plastic assembly'!ssss</definedName>
    <definedName name="ssss" localSheetId="4">#N/A</definedName>
    <definedName name="ssss" localSheetId="11">Rubber!ssss</definedName>
    <definedName name="ssss" localSheetId="14">'Sheet Metal '!ssss</definedName>
    <definedName name="ssss" localSheetId="10">'Spring Sheet'!ssss</definedName>
    <definedName name="ssss" localSheetId="5">'Wiring Harness'!ssss</definedName>
    <definedName name="ssss">#N/A</definedName>
    <definedName name="STATUS">'[10]DETAIL STATUS'!$P$43:$T$49</definedName>
    <definedName name="stopsign" localSheetId="3">#REF!</definedName>
    <definedName name="stopsign" localSheetId="15">#REF!</definedName>
    <definedName name="stopsign" localSheetId="2">#REF!</definedName>
    <definedName name="stopsign" localSheetId="7">#REF!</definedName>
    <definedName name="stopsign" localSheetId="6">#REF!</definedName>
    <definedName name="stopsign" localSheetId="16">#REF!</definedName>
    <definedName name="stopsign" localSheetId="13">#REF!</definedName>
    <definedName name="stopsign" localSheetId="11">#REF!</definedName>
    <definedName name="stopsign" localSheetId="14">#REF!</definedName>
    <definedName name="stopsign" localSheetId="10">#REF!</definedName>
    <definedName name="stopsign" localSheetId="5">#REF!</definedName>
    <definedName name="stopsign">#REF!</definedName>
    <definedName name="T.C.I.L." localSheetId="3">#REF!</definedName>
    <definedName name="T.C.I.L." localSheetId="15">#REF!</definedName>
    <definedName name="T.C.I.L." localSheetId="2">#REF!</definedName>
    <definedName name="T.C.I.L." localSheetId="7">#REF!</definedName>
    <definedName name="T.C.I.L." localSheetId="6">#REF!</definedName>
    <definedName name="T.C.I.L." localSheetId="16">#REF!</definedName>
    <definedName name="T.C.I.L." localSheetId="13">#REF!</definedName>
    <definedName name="T.C.I.L." localSheetId="11">#REF!</definedName>
    <definedName name="T.C.I.L." localSheetId="14">#REF!</definedName>
    <definedName name="T.C.I.L." localSheetId="10">#REF!</definedName>
    <definedName name="T.C.I.L." localSheetId="5">#REF!</definedName>
    <definedName name="T.C.I.L.">#REF!</definedName>
    <definedName name="T.C.I.L._1" localSheetId="3">#REF!</definedName>
    <definedName name="T.C.I.L._1" localSheetId="15">#REF!</definedName>
    <definedName name="T.C.I.L._1" localSheetId="2">#REF!</definedName>
    <definedName name="T.C.I.L._1" localSheetId="7">#REF!</definedName>
    <definedName name="T.C.I.L._1" localSheetId="6">#REF!</definedName>
    <definedName name="T.C.I.L._1" localSheetId="16">#REF!</definedName>
    <definedName name="T.C.I.L._1" localSheetId="13">#REF!</definedName>
    <definedName name="T.C.I.L._1" localSheetId="11">#REF!</definedName>
    <definedName name="T.C.I.L._1" localSheetId="14">#REF!</definedName>
    <definedName name="T.C.I.L._1" localSheetId="10">#REF!</definedName>
    <definedName name="T.C.I.L._1" localSheetId="5">#REF!</definedName>
    <definedName name="T.C.I.L._1">#REF!</definedName>
    <definedName name="T.C.I.L._2" localSheetId="3">#REF!</definedName>
    <definedName name="T.C.I.L._2" localSheetId="15">#REF!</definedName>
    <definedName name="T.C.I.L._2" localSheetId="2">#REF!</definedName>
    <definedName name="T.C.I.L._2" localSheetId="7">#REF!</definedName>
    <definedName name="T.C.I.L._2" localSheetId="6">#REF!</definedName>
    <definedName name="T.C.I.L._2" localSheetId="16">#REF!</definedName>
    <definedName name="T.C.I.L._2" localSheetId="13">#REF!</definedName>
    <definedName name="T.C.I.L._2" localSheetId="11">#REF!</definedName>
    <definedName name="T.C.I.L._2" localSheetId="14">#REF!</definedName>
    <definedName name="T.C.I.L._2" localSheetId="10">#REF!</definedName>
    <definedName name="T.C.I.L._2" localSheetId="5">#REF!</definedName>
    <definedName name="T.C.I.L._2">#REF!</definedName>
    <definedName name="triangle" localSheetId="3">#REF!</definedName>
    <definedName name="triangle" localSheetId="15">#REF!</definedName>
    <definedName name="triangle" localSheetId="2">#REF!</definedName>
    <definedName name="triangle" localSheetId="7">#REF!</definedName>
    <definedName name="triangle" localSheetId="6">#REF!</definedName>
    <definedName name="triangle" localSheetId="16">#REF!</definedName>
    <definedName name="triangle" localSheetId="13">#REF!</definedName>
    <definedName name="triangle" localSheetId="11">#REF!</definedName>
    <definedName name="triangle" localSheetId="14">#REF!</definedName>
    <definedName name="triangle" localSheetId="10">#REF!</definedName>
    <definedName name="triangle" localSheetId="5">#REF!</definedName>
    <definedName name="triangle">#REF!</definedName>
    <definedName name="TUTR" localSheetId="8">#N/A</definedName>
    <definedName name="TUTR" localSheetId="9">#N/A</definedName>
    <definedName name="TUTR" localSheetId="3">'Assembly Electronics'!TUTR</definedName>
    <definedName name="TUTR" localSheetId="12">#N/A</definedName>
    <definedName name="TUTR" localSheetId="0">#N/A</definedName>
    <definedName name="TUTR" localSheetId="15">'Forging '!TUTR</definedName>
    <definedName name="TUTR" localSheetId="2">Hardware!TUTR</definedName>
    <definedName name="TUTR" localSheetId="7">'Machining Component'!TUTR</definedName>
    <definedName name="TUTR" localSheetId="6">'Machning Assembly'!TUTR</definedName>
    <definedName name="TUTR" localSheetId="16">Plastic!TUTR</definedName>
    <definedName name="TUTR" localSheetId="13">'Plastic assembly'!TUTR</definedName>
    <definedName name="TUTR" localSheetId="4">#N/A</definedName>
    <definedName name="TUTR" localSheetId="11">Rubber!TUTR</definedName>
    <definedName name="TUTR" localSheetId="14">'Sheet Metal '!TUTR</definedName>
    <definedName name="TUTR" localSheetId="10">'Spring Sheet'!TUTR</definedName>
    <definedName name="TUTR" localSheetId="5">'Wiring Harness'!TUTR</definedName>
    <definedName name="TUTR">#N/A</definedName>
    <definedName name="UIKU" localSheetId="8">#N/A</definedName>
    <definedName name="UIKU" localSheetId="9">#N/A</definedName>
    <definedName name="UIKU" localSheetId="3">'Assembly Electronics'!UIKU</definedName>
    <definedName name="UIKU" localSheetId="12">#N/A</definedName>
    <definedName name="UIKU" localSheetId="0">#N/A</definedName>
    <definedName name="UIKU" localSheetId="15">'Forging '!UIKU</definedName>
    <definedName name="UIKU" localSheetId="2">Hardware!UIKU</definedName>
    <definedName name="UIKU" localSheetId="7">'Machining Component'!UIKU</definedName>
    <definedName name="UIKU" localSheetId="6">'Machning Assembly'!UIKU</definedName>
    <definedName name="UIKU" localSheetId="16">Plastic!UIKU</definedName>
    <definedName name="UIKU" localSheetId="13">'Plastic assembly'!UIKU</definedName>
    <definedName name="UIKU" localSheetId="4">#N/A</definedName>
    <definedName name="UIKU" localSheetId="11">Rubber!UIKU</definedName>
    <definedName name="UIKU" localSheetId="14">'Sheet Metal '!UIKU</definedName>
    <definedName name="UIKU" localSheetId="10">'Spring Sheet'!UIKU</definedName>
    <definedName name="UIKU" localSheetId="5">'Wiring Harness'!UIKU</definedName>
    <definedName name="UIKU">#N/A</definedName>
    <definedName name="UNO" localSheetId="3">#REF!</definedName>
    <definedName name="UNO" localSheetId="15">#REF!</definedName>
    <definedName name="UNO" localSheetId="2">#REF!</definedName>
    <definedName name="UNO" localSheetId="7">#REF!</definedName>
    <definedName name="UNO" localSheetId="6">#REF!</definedName>
    <definedName name="UNO" localSheetId="16">#REF!</definedName>
    <definedName name="UNO" localSheetId="13">#REF!</definedName>
    <definedName name="UNO" localSheetId="11">#REF!</definedName>
    <definedName name="UNO" localSheetId="14">#REF!</definedName>
    <definedName name="UNO" localSheetId="10">#REF!</definedName>
    <definedName name="UNO" localSheetId="5">#REF!</definedName>
    <definedName name="UNO">#REF!</definedName>
    <definedName name="UNO_1" localSheetId="3">#REF!</definedName>
    <definedName name="UNO_1" localSheetId="15">#REF!</definedName>
    <definedName name="UNO_1" localSheetId="2">#REF!</definedName>
    <definedName name="UNO_1" localSheetId="7">#REF!</definedName>
    <definedName name="UNO_1" localSheetId="6">#REF!</definedName>
    <definedName name="UNO_1" localSheetId="16">#REF!</definedName>
    <definedName name="UNO_1" localSheetId="13">#REF!</definedName>
    <definedName name="UNO_1" localSheetId="11">#REF!</definedName>
    <definedName name="UNO_1" localSheetId="14">#REF!</definedName>
    <definedName name="UNO_1" localSheetId="10">#REF!</definedName>
    <definedName name="UNO_1" localSheetId="5">#REF!</definedName>
    <definedName name="UNO_1">#REF!</definedName>
    <definedName name="UNO_2" localSheetId="3">#REF!</definedName>
    <definedName name="UNO_2" localSheetId="15">#REF!</definedName>
    <definedName name="UNO_2" localSheetId="2">#REF!</definedName>
    <definedName name="UNO_2" localSheetId="7">#REF!</definedName>
    <definedName name="UNO_2" localSheetId="6">#REF!</definedName>
    <definedName name="UNO_2" localSheetId="16">#REF!</definedName>
    <definedName name="UNO_2" localSheetId="13">#REF!</definedName>
    <definedName name="UNO_2" localSheetId="11">#REF!</definedName>
    <definedName name="UNO_2" localSheetId="14">#REF!</definedName>
    <definedName name="UNO_2" localSheetId="10">#REF!</definedName>
    <definedName name="UNO_2" localSheetId="5">#REF!</definedName>
    <definedName name="UNO_2">#REF!</definedName>
    <definedName name="WEGFWEG" localSheetId="8">#N/A</definedName>
    <definedName name="WEGFWEG" localSheetId="9">#N/A</definedName>
    <definedName name="WEGFWEG" localSheetId="3">'Assembly Electronics'!WEGFWEG</definedName>
    <definedName name="WEGFWEG" localSheetId="12">#N/A</definedName>
    <definedName name="WEGFWEG" localSheetId="0">#N/A</definedName>
    <definedName name="WEGFWEG" localSheetId="15">'Forging '!WEGFWEG</definedName>
    <definedName name="WEGFWEG" localSheetId="2">Hardware!WEGFWEG</definedName>
    <definedName name="WEGFWEG" localSheetId="7">'Machining Component'!WEGFWEG</definedName>
    <definedName name="WEGFWEG" localSheetId="6">'Machning Assembly'!WEGFWEG</definedName>
    <definedName name="WEGFWEG" localSheetId="16">Plastic!WEGFWEG</definedName>
    <definedName name="WEGFWEG" localSheetId="13">'Plastic assembly'!WEGFWEG</definedName>
    <definedName name="WEGFWEG" localSheetId="4">#N/A</definedName>
    <definedName name="WEGFWEG" localSheetId="11">Rubber!WEGFWEG</definedName>
    <definedName name="WEGFWEG" localSheetId="14">'Sheet Metal '!WEGFWEG</definedName>
    <definedName name="WEGFWEG" localSheetId="10">'Spring Sheet'!WEGFWEG</definedName>
    <definedName name="WEGFWEG" localSheetId="5">'Wiring Harness'!WEGFWEG</definedName>
    <definedName name="WEGFWEG">#N/A</definedName>
    <definedName name="wrn.PRINT2." localSheetId="8"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9"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3"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12"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0"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15"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2"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7"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6"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16"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13"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4"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11"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14"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10"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localSheetId="5"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rn.PRINT2." hidden="1">{#N/A,#N/A,FALSE,"販売(CHARGE)";#N/A,#N/A,FALSE,"販売引当";#N/A,#N/A,FALSE,"請求書(HEAD)";#N/A,#N/A,FALSE,"請求書(LINE)";#N/A,#N/A,FALSE,"在庫切断(HEAD)";#N/A,#N/A,FALSE,"在庫切断(LINE)";#N/A,#N/A,FALSE,"在庫切断(BODY)";#N/A,#N/A,FALSE,"出庫(HEAD)";#N/A,#N/A,FALSE,"出庫帳票(HEAD)";#N/A,#N/A,FALSE,"出庫(LINE)";#N/A,#N/A,FALSE,"出庫(BODY)";#N/A,#N/A,FALSE,"返品入庫(HEAD)";#N/A,#N/A,FALSE,"返品入庫(LINE)";#N/A,#N/A,FALSE,"返品入庫(BODY)";#N/A,#N/A,FALSE,"ﾐﾙｼｰﾄ発行依頼(HEAD)";#N/A,#N/A,FALSE,"ﾐﾙｼｰﾄ発行依頼(LINE)";#N/A,#N/A,FALSE,"ﾐﾙｼｰﾄ発行依頼(BODY)"}</definedName>
    <definedName name="www" localSheetId="3">#REF!</definedName>
    <definedName name="www" localSheetId="15">#REF!</definedName>
    <definedName name="www" localSheetId="2">#REF!</definedName>
    <definedName name="www" localSheetId="7">#REF!</definedName>
    <definedName name="www" localSheetId="6">#REF!</definedName>
    <definedName name="www" localSheetId="16">#REF!</definedName>
    <definedName name="www" localSheetId="13">#REF!</definedName>
    <definedName name="www" localSheetId="11">#REF!</definedName>
    <definedName name="www" localSheetId="14">#REF!</definedName>
    <definedName name="www" localSheetId="10">#REF!</definedName>
    <definedName name="www" localSheetId="5">#REF!</definedName>
    <definedName name="www">#REF!</definedName>
    <definedName name="ygr" localSheetId="8">#N/A</definedName>
    <definedName name="ygr" localSheetId="9">#N/A</definedName>
    <definedName name="ygr" localSheetId="3">'Assembly Electronics'!ygr</definedName>
    <definedName name="ygr" localSheetId="12">#N/A</definedName>
    <definedName name="ygr" localSheetId="0">#N/A</definedName>
    <definedName name="ygr" localSheetId="15">'Forging '!ygr</definedName>
    <definedName name="ygr" localSheetId="2">Hardware!ygr</definedName>
    <definedName name="ygr" localSheetId="7">'Machining Component'!ygr</definedName>
    <definedName name="ygr" localSheetId="6">'Machning Assembly'!ygr</definedName>
    <definedName name="ygr" localSheetId="16">Plastic!ygr</definedName>
    <definedName name="ygr" localSheetId="13">'Plastic assembly'!ygr</definedName>
    <definedName name="ygr" localSheetId="4">#N/A</definedName>
    <definedName name="ygr" localSheetId="11">Rubber!ygr</definedName>
    <definedName name="ygr" localSheetId="14">'Sheet Metal '!ygr</definedName>
    <definedName name="ygr" localSheetId="10">'Spring Sheet'!ygr</definedName>
    <definedName name="ygr" localSheetId="5">'Wiring Harness'!ygr</definedName>
    <definedName name="ygr">#N/A</definedName>
    <definedName name="YTY4Y" localSheetId="8">#N/A</definedName>
    <definedName name="YTY4Y" localSheetId="9">#N/A</definedName>
    <definedName name="YTY4Y" localSheetId="3">'Assembly Electronics'!YTY4Y</definedName>
    <definedName name="YTY4Y" localSheetId="12">#N/A</definedName>
    <definedName name="YTY4Y" localSheetId="0">#N/A</definedName>
    <definedName name="YTY4Y" localSheetId="15">'Forging '!YTY4Y</definedName>
    <definedName name="YTY4Y" localSheetId="2">Hardware!YTY4Y</definedName>
    <definedName name="YTY4Y" localSheetId="7">'Machining Component'!YTY4Y</definedName>
    <definedName name="YTY4Y" localSheetId="6">'Machning Assembly'!YTY4Y</definedName>
    <definedName name="YTY4Y" localSheetId="16">Plastic!YTY4Y</definedName>
    <definedName name="YTY4Y" localSheetId="13">'Plastic assembly'!YTY4Y</definedName>
    <definedName name="YTY4Y" localSheetId="4">#N/A</definedName>
    <definedName name="YTY4Y" localSheetId="11">Rubber!YTY4Y</definedName>
    <definedName name="YTY4Y" localSheetId="14">'Sheet Metal '!YTY4Y</definedName>
    <definedName name="YTY4Y" localSheetId="10">'Spring Sheet'!YTY4Y</definedName>
    <definedName name="YTY4Y" localSheetId="5">'Wiring Harness'!YTY4Y</definedName>
    <definedName name="YTY4Y">#N/A</definedName>
    <definedName name="け" localSheetId="8">#N/A</definedName>
    <definedName name="け" localSheetId="9">#N/A</definedName>
    <definedName name="け" localSheetId="3">'Assembly Electronics'!け</definedName>
    <definedName name="け" localSheetId="12">#N/A</definedName>
    <definedName name="け" localSheetId="0">#N/A</definedName>
    <definedName name="け" localSheetId="15">'Forging '!け</definedName>
    <definedName name="け" localSheetId="2">Hardware!け</definedName>
    <definedName name="け" localSheetId="7">'Machining Component'!け</definedName>
    <definedName name="け" localSheetId="6">'Machning Assembly'!け</definedName>
    <definedName name="け" localSheetId="16">Plastic!け</definedName>
    <definedName name="け" localSheetId="13">'Plastic assembly'!け</definedName>
    <definedName name="け" localSheetId="4">#N/A</definedName>
    <definedName name="け" localSheetId="11">Rubber!け</definedName>
    <definedName name="け" localSheetId="14">'Sheet Metal '!け</definedName>
    <definedName name="け" localSheetId="10">'Spring Sheet'!け</definedName>
    <definedName name="け" localSheetId="5">'Wiring Harness'!け</definedName>
    <definedName name="け">#N/A</definedName>
    <definedName name="ｽｸﾗｯﾌﾟﾘﾀｰﾝ">#N/A</definedName>
    <definedName name="ﾊﾟｲﾌﾟ">[11]ﾊﾟｲﾌﾟ!$A$1:$B$65536</definedName>
    <definedName name="ほ" localSheetId="8">#N/A</definedName>
    <definedName name="ほ" localSheetId="9">#N/A</definedName>
    <definedName name="ほ" localSheetId="3">'Assembly Electronics'!ほ</definedName>
    <definedName name="ほ" localSheetId="12">#N/A</definedName>
    <definedName name="ほ" localSheetId="0">#N/A</definedName>
    <definedName name="ほ" localSheetId="15">'Forging '!ほ</definedName>
    <definedName name="ほ" localSheetId="2">Hardware!ほ</definedName>
    <definedName name="ほ" localSheetId="7">'Machining Component'!ほ</definedName>
    <definedName name="ほ" localSheetId="6">'Machning Assembly'!ほ</definedName>
    <definedName name="ほ" localSheetId="16">Plastic!ほ</definedName>
    <definedName name="ほ" localSheetId="13">'Plastic assembly'!ほ</definedName>
    <definedName name="ほ" localSheetId="4">#N/A</definedName>
    <definedName name="ほ" localSheetId="11">Rubber!ほ</definedName>
    <definedName name="ほ" localSheetId="14">'Sheet Metal '!ほ</definedName>
    <definedName name="ほ" localSheetId="10">'Spring Sheet'!ほ</definedName>
    <definedName name="ほ" localSheetId="5">'Wiring Harness'!ほ</definedName>
    <definedName name="ほ">#N/A</definedName>
    <definedName name="ﾒﾆｭｰ">[12]SCH!$EW$1:$IV$65536</definedName>
    <definedName name="ん" localSheetId="8">#N/A</definedName>
    <definedName name="ん" localSheetId="9">#N/A</definedName>
    <definedName name="ん" localSheetId="3">'Assembly Electronics'!ん</definedName>
    <definedName name="ん" localSheetId="12">#N/A</definedName>
    <definedName name="ん" localSheetId="0">#N/A</definedName>
    <definedName name="ん" localSheetId="15">'Forging '!ん</definedName>
    <definedName name="ん" localSheetId="2">Hardware!ん</definedName>
    <definedName name="ん" localSheetId="7">'Machining Component'!ん</definedName>
    <definedName name="ん" localSheetId="6">'Machning Assembly'!ん</definedName>
    <definedName name="ん" localSheetId="16">Plastic!ん</definedName>
    <definedName name="ん" localSheetId="13">'Plastic assembly'!ん</definedName>
    <definedName name="ん" localSheetId="4">#N/A</definedName>
    <definedName name="ん" localSheetId="11">Rubber!ん</definedName>
    <definedName name="ん" localSheetId="14">'Sheet Metal '!ん</definedName>
    <definedName name="ん" localSheetId="10">'Spring Sheet'!ん</definedName>
    <definedName name="ん" localSheetId="5">'Wiring Harness'!ん</definedName>
    <definedName name="ん">#N/A</definedName>
    <definedName name="不要ファイル" hidden="1">[13]Sheet1!$F$39:$F$93</definedName>
    <definedName name="中期№">"エディット 12"</definedName>
    <definedName name="中期枝番">"エディット 16"</definedName>
    <definedName name="先行車" localSheetId="8">#N/A</definedName>
    <definedName name="先行車" localSheetId="9">#N/A</definedName>
    <definedName name="先行車" localSheetId="3">'Assembly Electronics'!先行車</definedName>
    <definedName name="先行車" localSheetId="12">#N/A</definedName>
    <definedName name="先行車" localSheetId="0">#N/A</definedName>
    <definedName name="先行車" localSheetId="15">'Forging '!先行車</definedName>
    <definedName name="先行車" localSheetId="2">Hardware!先行車</definedName>
    <definedName name="先行車" localSheetId="7">'Machining Component'!先行車</definedName>
    <definedName name="先行車" localSheetId="6">'Machning Assembly'!先行車</definedName>
    <definedName name="先行車" localSheetId="16">Plastic!先行車</definedName>
    <definedName name="先行車" localSheetId="13">'Plastic assembly'!先行車</definedName>
    <definedName name="先行車" localSheetId="4">#N/A</definedName>
    <definedName name="先行車" localSheetId="11">Rubber!先行車</definedName>
    <definedName name="先行車" localSheetId="14">'Sheet Metal '!先行車</definedName>
    <definedName name="先行車" localSheetId="10">'Spring Sheet'!先行車</definedName>
    <definedName name="先行車" localSheetId="5">'Wiring Harness'!先行車</definedName>
    <definedName name="先行車">#N/A</definedName>
    <definedName name="先行車2" localSheetId="8">#N/A</definedName>
    <definedName name="先行車2" localSheetId="9">#N/A</definedName>
    <definedName name="先行車2" localSheetId="3">'Assembly Electronics'!先行車2</definedName>
    <definedName name="先行車2" localSheetId="12">#N/A</definedName>
    <definedName name="先行車2" localSheetId="0">#N/A</definedName>
    <definedName name="先行車2" localSheetId="15">'Forging '!先行車2</definedName>
    <definedName name="先行車2" localSheetId="2">Hardware!先行車2</definedName>
    <definedName name="先行車2" localSheetId="7">'Machining Component'!先行車2</definedName>
    <definedName name="先行車2" localSheetId="6">'Machning Assembly'!先行車2</definedName>
    <definedName name="先行車2" localSheetId="16">Plastic!先行車2</definedName>
    <definedName name="先行車2" localSheetId="13">'Plastic assembly'!先行車2</definedName>
    <definedName name="先行車2" localSheetId="4">#N/A</definedName>
    <definedName name="先行車2" localSheetId="11">Rubber!先行車2</definedName>
    <definedName name="先行車2" localSheetId="14">'Sheet Metal '!先行車2</definedName>
    <definedName name="先行車2" localSheetId="10">'Spring Sheet'!先行車2</definedName>
    <definedName name="先行車2" localSheetId="5">'Wiring Harness'!先行車2</definedName>
    <definedName name="先行車2">#N/A</definedName>
    <definedName name="全車">#N/A</definedName>
    <definedName name="冷延ﾊﾟｲﾌﾟ">[11]ﾊﾟｲﾌﾟ!$A$1:$B$65536</definedName>
    <definedName name="冷延ﾊﾟｲﾌﾟ径ｴｷｽﾄﾗ">[11]ﾊﾟｲﾌﾟ!$H$1:$I$65536</definedName>
    <definedName name="冷延ﾊﾟｲﾌﾟ板厚ｴｷｽﾄﾗ">[11]ﾊﾟｲﾌﾟ!$C$1:$G$65536</definedName>
    <definedName name="冷延板厚ｴｷｽﾄﾗ">[11]冷延鋼板!$C$1:$G$65536</definedName>
    <definedName name="冷延鋼板">[11]冷延鋼板!$A$1:$B$65536</definedName>
    <definedName name="単価表時期">#N/A</definedName>
    <definedName name="印刷">#N/A</definedName>
    <definedName name="印範ｰ1">#N/A</definedName>
    <definedName name="印範ｰ3">#N/A</definedName>
    <definedName name="印範ｰ4">#N/A</definedName>
    <definedName name="印範ｰ5">#N/A</definedName>
    <definedName name="印範ｰ6">#N/A</definedName>
    <definedName name="印範_2">#N/A</definedName>
    <definedName name="印範1">#N/A</definedName>
    <definedName name="印範2">#N/A</definedName>
    <definedName name="印範3">#N/A</definedName>
    <definedName name="印範4">#N/A</definedName>
    <definedName name="印範7">#N/A</definedName>
    <definedName name="品番">#N/A</definedName>
    <definedName name="本番車２" localSheetId="8">#N/A</definedName>
    <definedName name="本番車２" localSheetId="9">#N/A</definedName>
    <definedName name="本番車２" localSheetId="3">'Assembly Electronics'!本番車２</definedName>
    <definedName name="本番車２" localSheetId="12">#N/A</definedName>
    <definedName name="本番車２" localSheetId="0">#N/A</definedName>
    <definedName name="本番車２" localSheetId="15">'Forging '!本番車２</definedName>
    <definedName name="本番車２" localSheetId="2">Hardware!本番車２</definedName>
    <definedName name="本番車２" localSheetId="7">'Machining Component'!本番車２</definedName>
    <definedName name="本番車２" localSheetId="6">'Machning Assembly'!本番車２</definedName>
    <definedName name="本番車２" localSheetId="16">Plastic!本番車２</definedName>
    <definedName name="本番車２" localSheetId="13">'Plastic assembly'!本番車２</definedName>
    <definedName name="本番車２" localSheetId="4">#N/A</definedName>
    <definedName name="本番車２" localSheetId="11">Rubber!本番車２</definedName>
    <definedName name="本番車２" localSheetId="14">'Sheet Metal '!本番車２</definedName>
    <definedName name="本番車２" localSheetId="10">'Spring Sheet'!本番車２</definedName>
    <definedName name="本番車２" localSheetId="5">'Wiring Harness'!本番車２</definedName>
    <definedName name="本番車２">#N/A</definedName>
    <definedName name="標準車">#N/A</definedName>
    <definedName name="熱延鋼板">[11]熱延鋼板!$A$1:$B$65536</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製重列番">#N/A</definedName>
    <definedName name="見出し">#N/A</definedName>
    <definedName name="見出し2">#N/A</definedName>
    <definedName name="見出し3">#N/A</definedName>
    <definedName name="見出し4">#N/A</definedName>
    <definedName name="見出し6">#N/A</definedName>
    <definedName name="計算範囲">#N/A</definedName>
    <definedName name="鋼材費列番">#N/A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G5" i="18" l="1"/>
  <c r="EB5" i="18"/>
  <c r="DR5" i="18"/>
  <c r="DM5" i="18"/>
  <c r="DH5" i="18"/>
  <c r="DC5" i="18"/>
  <c r="CX5" i="18"/>
  <c r="CS5" i="18"/>
  <c r="CN5" i="18"/>
  <c r="CI5" i="18"/>
  <c r="CD5" i="18"/>
  <c r="BY5" i="18"/>
  <c r="BT5" i="18"/>
  <c r="EE5" i="18" s="1"/>
  <c r="EF5" i="18" s="1"/>
  <c r="EH5" i="18" s="1"/>
  <c r="BO5" i="18"/>
  <c r="BP5" i="18" s="1"/>
  <c r="BH5" i="18"/>
  <c r="AN5" i="18"/>
  <c r="AK5" i="18"/>
  <c r="AE5" i="18"/>
  <c r="Z5" i="18"/>
  <c r="AU5" i="18" s="1"/>
  <c r="AV5" i="18" s="1"/>
  <c r="EX5" i="18" s="1"/>
  <c r="EY5" i="18" s="1"/>
  <c r="EG4" i="18"/>
  <c r="EB4" i="18"/>
  <c r="DR4" i="18"/>
  <c r="DM4" i="18"/>
  <c r="DH4" i="18"/>
  <c r="DC4" i="18"/>
  <c r="CX4" i="18"/>
  <c r="CS4" i="18"/>
  <c r="CN4" i="18"/>
  <c r="CI4" i="18"/>
  <c r="CD4" i="18"/>
  <c r="BY4" i="18"/>
  <c r="BT4" i="18"/>
  <c r="EE4" i="18" s="1"/>
  <c r="EF4" i="18" s="1"/>
  <c r="EH4" i="18" s="1"/>
  <c r="BM4" i="18"/>
  <c r="BO4" i="18" s="1"/>
  <c r="BP4" i="18" s="1"/>
  <c r="BH4" i="18"/>
  <c r="AN4" i="18"/>
  <c r="AK4" i="18"/>
  <c r="AE4" i="18"/>
  <c r="Z4" i="18"/>
  <c r="AU4" i="18" s="1"/>
  <c r="AV4" i="18" s="1"/>
  <c r="EX4" i="18" s="1"/>
  <c r="EY4" i="18" s="1"/>
  <c r="DR3" i="18"/>
  <c r="DM3" i="18"/>
  <c r="DH3" i="18"/>
  <c r="DC3" i="18"/>
  <c r="CX3" i="18"/>
  <c r="CS3" i="18"/>
  <c r="EG2" i="18"/>
  <c r="EB2" i="18"/>
  <c r="DR2" i="18"/>
  <c r="DM2" i="18"/>
  <c r="DH2" i="18"/>
  <c r="DC2" i="18"/>
  <c r="CX2" i="18"/>
  <c r="CS2" i="18"/>
  <c r="CN2" i="18"/>
  <c r="CI2" i="18"/>
  <c r="CD2" i="18"/>
  <c r="BY2" i="18"/>
  <c r="BT2" i="18"/>
  <c r="EE2" i="18" s="1"/>
  <c r="EF2" i="18" s="1"/>
  <c r="EH2" i="18" s="1"/>
  <c r="BH2" i="18"/>
  <c r="BO2" i="18" s="1"/>
  <c r="BP2" i="18" s="1"/>
  <c r="AZ2" i="18"/>
  <c r="AY2" i="18"/>
  <c r="AK2" i="18"/>
  <c r="AN2" i="18" s="1"/>
  <c r="AE2" i="18"/>
  <c r="Z2" i="18"/>
  <c r="AD6" i="17"/>
  <c r="AG6" i="17" s="1"/>
  <c r="AJ5" i="17"/>
  <c r="AG5" i="17"/>
  <c r="AD5" i="17"/>
  <c r="AD4" i="17"/>
  <c r="AG4" i="17" s="1"/>
  <c r="AJ3" i="17"/>
  <c r="AK2" i="17" s="1"/>
  <c r="AD3" i="17"/>
  <c r="AG3" i="17" s="1"/>
  <c r="AS2" i="17"/>
  <c r="AR2" i="17"/>
  <c r="AQ2" i="17"/>
  <c r="AD2" i="17"/>
  <c r="AG2" i="17" s="1"/>
  <c r="AX2" i="17" s="1"/>
  <c r="AU2" i="18" l="1"/>
  <c r="AV2" i="18" s="1"/>
  <c r="AU2" i="17"/>
  <c r="AV2" i="17" s="1"/>
  <c r="AW2" i="17" l="1"/>
  <c r="AY2" i="17"/>
  <c r="BA2" i="17" s="1"/>
  <c r="BB2" i="17" s="1"/>
  <c r="EH2" i="17" s="1"/>
  <c r="JC8" i="16" l="1"/>
  <c r="JB8" i="16"/>
  <c r="JA8" i="16"/>
  <c r="DP8" i="16"/>
  <c r="IH8" i="16" s="1"/>
  <c r="II8" i="16" s="1"/>
  <c r="AJ8" i="16"/>
  <c r="AM8" i="16" s="1"/>
  <c r="AP8" i="16" s="1"/>
  <c r="AQ8" i="16" s="1"/>
  <c r="AD8" i="16"/>
  <c r="JC7" i="16"/>
  <c r="JB7" i="16"/>
  <c r="JA7" i="16"/>
  <c r="IH7" i="16"/>
  <c r="II7" i="16" s="1"/>
  <c r="JD7" i="16" s="1"/>
  <c r="DP7" i="16"/>
  <c r="AM7" i="16"/>
  <c r="AP7" i="16" s="1"/>
  <c r="AQ7" i="16" s="1"/>
  <c r="AJ7" i="16"/>
  <c r="AD7" i="16"/>
  <c r="JC6" i="16"/>
  <c r="IW6" i="16"/>
  <c r="JA6" i="16" s="1"/>
  <c r="JB6" i="16" s="1"/>
  <c r="JD6" i="16" s="1"/>
  <c r="DP6" i="16"/>
  <c r="IH6" i="16" s="1"/>
  <c r="II6" i="16" s="1"/>
  <c r="AJ6" i="16"/>
  <c r="AM6" i="16" s="1"/>
  <c r="AP6" i="16" s="1"/>
  <c r="AQ6" i="16" s="1"/>
  <c r="AD6" i="16"/>
  <c r="JC5" i="16"/>
  <c r="JB5" i="16"/>
  <c r="JD5" i="16" s="1"/>
  <c r="JA5" i="16"/>
  <c r="DP5" i="16"/>
  <c r="IH5" i="16" s="1"/>
  <c r="II5" i="16" s="1"/>
  <c r="AJ5" i="16"/>
  <c r="AM5" i="16" s="1"/>
  <c r="AP5" i="16" s="1"/>
  <c r="AQ5" i="16" s="1"/>
  <c r="LK5" i="16" s="1"/>
  <c r="AD5" i="16"/>
  <c r="JC4" i="16"/>
  <c r="JB4" i="16"/>
  <c r="JA4" i="16"/>
  <c r="IH4" i="16"/>
  <c r="II4" i="16" s="1"/>
  <c r="JD4" i="16" s="1"/>
  <c r="DP4" i="16"/>
  <c r="AM4" i="16"/>
  <c r="AP4" i="16" s="1"/>
  <c r="AQ4" i="16" s="1"/>
  <c r="AJ4" i="16"/>
  <c r="AD4" i="16"/>
  <c r="JC3" i="16"/>
  <c r="JA3" i="16"/>
  <c r="JB3" i="16" s="1"/>
  <c r="JD3" i="16" s="1"/>
  <c r="II3" i="16"/>
  <c r="IH3" i="16"/>
  <c r="DP3" i="16"/>
  <c r="AP3" i="16"/>
  <c r="AQ3" i="16" s="1"/>
  <c r="LK3" i="16" s="1"/>
  <c r="AM3" i="16"/>
  <c r="AJ3" i="16"/>
  <c r="AD3" i="16"/>
  <c r="JA2" i="16"/>
  <c r="JB2" i="16" s="1"/>
  <c r="IW2" i="16"/>
  <c r="JC2" i="16" s="1"/>
  <c r="DP2" i="16"/>
  <c r="IH2" i="16" s="1"/>
  <c r="II2" i="16" s="1"/>
  <c r="AJ2" i="16"/>
  <c r="AM2" i="16" s="1"/>
  <c r="AP2" i="16" s="1"/>
  <c r="AQ2" i="16" s="1"/>
  <c r="AD2" i="16"/>
  <c r="BZ2" i="15"/>
  <c r="BY2" i="15"/>
  <c r="BX2" i="15"/>
  <c r="BE2" i="15"/>
  <c r="BF2" i="15" s="1"/>
  <c r="AU2" i="15"/>
  <c r="AT2" i="15" s="1"/>
  <c r="DP6" i="14"/>
  <c r="DO6" i="14"/>
  <c r="DN6" i="14"/>
  <c r="CP6" i="14"/>
  <c r="CK6" i="14"/>
  <c r="CR6" i="14" s="1"/>
  <c r="CU6" i="14" s="1"/>
  <c r="BY6" i="14"/>
  <c r="CC6" i="14" s="1"/>
  <c r="CD6" i="14" s="1"/>
  <c r="BT6" i="14"/>
  <c r="BH6" i="14"/>
  <c r="BJ6" i="14" s="1"/>
  <c r="BK6" i="14" s="1"/>
  <c r="BC6" i="14"/>
  <c r="AU6" i="14"/>
  <c r="AM6" i="14"/>
  <c r="AP6" i="14" s="1"/>
  <c r="AQ6" i="14" s="1"/>
  <c r="AJ6" i="14"/>
  <c r="AD6" i="14"/>
  <c r="BY5" i="14"/>
  <c r="CC5" i="14" s="1"/>
  <c r="CD5" i="14" s="1"/>
  <c r="CF5" i="14" s="1"/>
  <c r="BT5" i="14"/>
  <c r="BO5" i="14"/>
  <c r="BK5" i="14"/>
  <c r="AJ5" i="14"/>
  <c r="AM5" i="14" s="1"/>
  <c r="AP5" i="14" s="1"/>
  <c r="AQ5" i="14" s="1"/>
  <c r="AD5" i="14"/>
  <c r="DO4" i="14"/>
  <c r="DP4" i="14" s="1"/>
  <c r="DN4" i="14"/>
  <c r="CP4" i="14"/>
  <c r="CR4" i="14" s="1"/>
  <c r="CU4" i="14" s="1"/>
  <c r="CD4" i="14"/>
  <c r="CF4" i="14" s="1"/>
  <c r="EC4" i="14" s="1"/>
  <c r="ED4" i="14" s="1"/>
  <c r="CC4" i="14"/>
  <c r="BH4" i="14"/>
  <c r="BJ4" i="14" s="1"/>
  <c r="BK4" i="14" s="1"/>
  <c r="AJ4" i="14"/>
  <c r="AM4" i="14" s="1"/>
  <c r="AP4" i="14" s="1"/>
  <c r="AQ4" i="14" s="1"/>
  <c r="AD4" i="14"/>
  <c r="AJ3" i="14"/>
  <c r="AM3" i="14" s="1"/>
  <c r="AP3" i="14" s="1"/>
  <c r="AD3" i="14"/>
  <c r="BY2" i="14"/>
  <c r="BT2" i="14"/>
  <c r="BO2" i="14"/>
  <c r="CC2" i="14" s="1"/>
  <c r="CD2" i="14" s="1"/>
  <c r="CF2" i="14" s="1"/>
  <c r="EC2" i="14" s="1"/>
  <c r="ED2" i="14" s="1"/>
  <c r="BH2" i="14"/>
  <c r="BJ2" i="14" s="1"/>
  <c r="BK2" i="14" s="1"/>
  <c r="BC2" i="14"/>
  <c r="AJ2" i="14"/>
  <c r="AM2" i="14" s="1"/>
  <c r="AP2" i="14" s="1"/>
  <c r="AD2" i="14"/>
  <c r="CP3" i="13"/>
  <c r="CJ3" i="13"/>
  <c r="CK2" i="13" s="1"/>
  <c r="CH3" i="13"/>
  <c r="CA3" i="13"/>
  <c r="CA2" i="13" s="1"/>
  <c r="BZ3" i="13"/>
  <c r="BW3" i="13"/>
  <c r="CB3" i="13" s="1"/>
  <c r="BR3" i="13"/>
  <c r="BK3" i="13"/>
  <c r="BM3" i="13" s="1"/>
  <c r="BN3" i="13" s="1"/>
  <c r="BN2" i="13" s="1"/>
  <c r="AJ3" i="13"/>
  <c r="AM3" i="13" s="1"/>
  <c r="AO3" i="13" s="1"/>
  <c r="AP3" i="13" s="1"/>
  <c r="AD3" i="13"/>
  <c r="CN2" i="13"/>
  <c r="CP2" i="13" s="1"/>
  <c r="CH2" i="13"/>
  <c r="CJ2" i="13" s="1"/>
  <c r="CM2" i="13" s="1"/>
  <c r="BY2" i="13"/>
  <c r="BR2" i="13"/>
  <c r="BE2" i="13"/>
  <c r="BG2" i="13" s="1"/>
  <c r="BB2" i="13" s="1"/>
  <c r="DA2" i="13" s="1"/>
  <c r="DB2" i="13" s="1"/>
  <c r="BC2" i="13"/>
  <c r="KG26" i="12"/>
  <c r="KI26" i="12" s="1"/>
  <c r="KL26" i="12" s="1"/>
  <c r="GX26" i="12"/>
  <c r="JY26" i="12" s="1"/>
  <c r="JZ26" i="12" s="1"/>
  <c r="GI26" i="12"/>
  <c r="FP26" i="12"/>
  <c r="AP26" i="12"/>
  <c r="AQ26" i="12" s="1"/>
  <c r="AJ26" i="12"/>
  <c r="AM26" i="12" s="1"/>
  <c r="AD26" i="12"/>
  <c r="KG25" i="12"/>
  <c r="KI25" i="12" s="1"/>
  <c r="HW25" i="12"/>
  <c r="HM25" i="12"/>
  <c r="HH25" i="12"/>
  <c r="GX25" i="12"/>
  <c r="GS25" i="12"/>
  <c r="GN25" i="12"/>
  <c r="JY25" i="12" s="1"/>
  <c r="JZ25" i="12" s="1"/>
  <c r="KB25" i="12" s="1"/>
  <c r="GI25" i="12"/>
  <c r="FP25" i="12"/>
  <c r="AP25" i="12"/>
  <c r="AQ25" i="12" s="1"/>
  <c r="AJ25" i="12"/>
  <c r="AM25" i="12" s="1"/>
  <c r="AD25" i="12"/>
  <c r="FP22" i="12"/>
  <c r="AU22" i="12"/>
  <c r="AT22" i="12"/>
  <c r="KG21" i="12"/>
  <c r="KI21" i="12" s="1"/>
  <c r="KL21" i="12" s="1"/>
  <c r="GX21" i="12"/>
  <c r="JY21" i="12" s="1"/>
  <c r="JZ21" i="12" s="1"/>
  <c r="GI21" i="12"/>
  <c r="FP21" i="12"/>
  <c r="FP17" i="12" s="1"/>
  <c r="AP21" i="12"/>
  <c r="AQ21" i="12" s="1"/>
  <c r="AJ21" i="12"/>
  <c r="AM21" i="12" s="1"/>
  <c r="AD21" i="12"/>
  <c r="KG20" i="12"/>
  <c r="KI20" i="12" s="1"/>
  <c r="HW20" i="12"/>
  <c r="HM20" i="12"/>
  <c r="HH20" i="12"/>
  <c r="GX20" i="12"/>
  <c r="GS20" i="12"/>
  <c r="GN20" i="12"/>
  <c r="JY20" i="12" s="1"/>
  <c r="JZ20" i="12" s="1"/>
  <c r="KB20" i="12" s="1"/>
  <c r="GI20" i="12"/>
  <c r="FP20" i="12"/>
  <c r="AP20" i="12"/>
  <c r="AQ20" i="12" s="1"/>
  <c r="AJ20" i="12"/>
  <c r="AM20" i="12" s="1"/>
  <c r="AD20" i="12"/>
  <c r="AU17" i="12"/>
  <c r="AT17" i="12"/>
  <c r="KG16" i="12"/>
  <c r="KI16" i="12" s="1"/>
  <c r="KL16" i="12" s="1"/>
  <c r="GX16" i="12"/>
  <c r="JY16" i="12" s="1"/>
  <c r="JZ16" i="12" s="1"/>
  <c r="GI16" i="12"/>
  <c r="FP16" i="12"/>
  <c r="FP12" i="12" s="1"/>
  <c r="AP16" i="12"/>
  <c r="AQ16" i="12" s="1"/>
  <c r="AJ16" i="12"/>
  <c r="AM16" i="12" s="1"/>
  <c r="AD16" i="12"/>
  <c r="KG15" i="12"/>
  <c r="KI15" i="12" s="1"/>
  <c r="HW15" i="12"/>
  <c r="HM15" i="12"/>
  <c r="HH15" i="12"/>
  <c r="GX15" i="12"/>
  <c r="GS15" i="12"/>
  <c r="GN15" i="12"/>
  <c r="JY15" i="12" s="1"/>
  <c r="JZ15" i="12" s="1"/>
  <c r="KB15" i="12" s="1"/>
  <c r="GI15" i="12"/>
  <c r="FP15" i="12"/>
  <c r="AP15" i="12"/>
  <c r="AQ15" i="12" s="1"/>
  <c r="AJ15" i="12"/>
  <c r="AM15" i="12" s="1"/>
  <c r="AD15" i="12"/>
  <c r="AU12" i="12"/>
  <c r="AT12" i="12"/>
  <c r="KG11" i="12"/>
  <c r="KI11" i="12" s="1"/>
  <c r="KL11" i="12" s="1"/>
  <c r="GX11" i="12"/>
  <c r="JY11" i="12" s="1"/>
  <c r="JZ11" i="12" s="1"/>
  <c r="GI11" i="12"/>
  <c r="FP11" i="12"/>
  <c r="FP7" i="12" s="1"/>
  <c r="AP11" i="12"/>
  <c r="AQ11" i="12" s="1"/>
  <c r="AJ11" i="12"/>
  <c r="AM11" i="12" s="1"/>
  <c r="AD11" i="12"/>
  <c r="KG10" i="12"/>
  <c r="KI10" i="12" s="1"/>
  <c r="HW10" i="12"/>
  <c r="HM10" i="12"/>
  <c r="HH10" i="12"/>
  <c r="GX10" i="12"/>
  <c r="GS10" i="12"/>
  <c r="GN10" i="12"/>
  <c r="JY10" i="12" s="1"/>
  <c r="JZ10" i="12" s="1"/>
  <c r="KB10" i="12" s="1"/>
  <c r="GI10" i="12"/>
  <c r="FP10" i="12"/>
  <c r="AP10" i="12"/>
  <c r="AQ10" i="12" s="1"/>
  <c r="AJ10" i="12"/>
  <c r="AM10" i="12" s="1"/>
  <c r="AD10" i="12"/>
  <c r="AU7" i="12"/>
  <c r="AT7" i="12"/>
  <c r="KG6" i="12"/>
  <c r="KI6" i="12" s="1"/>
  <c r="KL6" i="12" s="1"/>
  <c r="GX6" i="12"/>
  <c r="JY6" i="12" s="1"/>
  <c r="JZ6" i="12" s="1"/>
  <c r="GI6" i="12"/>
  <c r="FP6" i="12"/>
  <c r="FP2" i="12" s="1"/>
  <c r="AP6" i="12"/>
  <c r="AQ6" i="12" s="1"/>
  <c r="AJ6" i="12"/>
  <c r="AM6" i="12" s="1"/>
  <c r="AD6" i="12"/>
  <c r="KG5" i="12"/>
  <c r="KI5" i="12" s="1"/>
  <c r="HW5" i="12"/>
  <c r="HM5" i="12"/>
  <c r="HH5" i="12"/>
  <c r="GX5" i="12"/>
  <c r="GS5" i="12"/>
  <c r="GN5" i="12"/>
  <c r="JY5" i="12" s="1"/>
  <c r="JZ5" i="12" s="1"/>
  <c r="KB5" i="12" s="1"/>
  <c r="GI5" i="12"/>
  <c r="FP5" i="12"/>
  <c r="AP5" i="12"/>
  <c r="AQ5" i="12" s="1"/>
  <c r="AJ5" i="12"/>
  <c r="AM5" i="12" s="1"/>
  <c r="AD5" i="12"/>
  <c r="AU2" i="12"/>
  <c r="AT2" i="12"/>
  <c r="LF6" i="11"/>
  <c r="LE6" i="11"/>
  <c r="LG6" i="11" s="1"/>
  <c r="KF6" i="11"/>
  <c r="KG6" i="11" s="1"/>
  <c r="KI6" i="11" s="1"/>
  <c r="KL6" i="11" s="1"/>
  <c r="JZ6" i="11"/>
  <c r="KB6" i="11" s="1"/>
  <c r="JY6" i="11"/>
  <c r="JP6" i="11"/>
  <c r="AP6" i="11"/>
  <c r="AQ6" i="11" s="1"/>
  <c r="AM6" i="11"/>
  <c r="AJ6" i="11"/>
  <c r="AD6" i="11"/>
  <c r="LG5" i="11"/>
  <c r="LF5" i="11"/>
  <c r="LE5" i="11"/>
  <c r="KG5" i="11"/>
  <c r="KI5" i="11" s="1"/>
  <c r="KL5" i="11" s="1"/>
  <c r="KZ5" i="11" s="1"/>
  <c r="LA5" i="11" s="1"/>
  <c r="KF5" i="11"/>
  <c r="JY5" i="11"/>
  <c r="JZ5" i="11" s="1"/>
  <c r="KB5" i="11" s="1"/>
  <c r="JP5" i="11"/>
  <c r="AM5" i="11"/>
  <c r="AJ5" i="11"/>
  <c r="AD5" i="11"/>
  <c r="Z5" i="11"/>
  <c r="AP5" i="11" s="1"/>
  <c r="AQ5" i="11" s="1"/>
  <c r="LG4" i="11"/>
  <c r="LF4" i="11"/>
  <c r="LE4" i="11"/>
  <c r="KG4" i="11"/>
  <c r="KI4" i="11" s="1"/>
  <c r="KL4" i="11" s="1"/>
  <c r="KF4" i="11"/>
  <c r="JY4" i="11"/>
  <c r="JZ4" i="11" s="1"/>
  <c r="KB4" i="11" s="1"/>
  <c r="JP4" i="11"/>
  <c r="JN4" i="11"/>
  <c r="AM4" i="11"/>
  <c r="AJ4" i="11"/>
  <c r="Z4" i="11"/>
  <c r="LF3" i="11"/>
  <c r="LE3" i="11"/>
  <c r="LG3" i="11" s="1"/>
  <c r="KI3" i="11"/>
  <c r="KL3" i="11" s="1"/>
  <c r="KG3" i="11"/>
  <c r="KF3" i="11"/>
  <c r="JZ3" i="11"/>
  <c r="KB3" i="11" s="1"/>
  <c r="JY3" i="11"/>
  <c r="JP3" i="11"/>
  <c r="JN3" i="11"/>
  <c r="AM3" i="11"/>
  <c r="AJ3" i="11"/>
  <c r="AD3" i="11"/>
  <c r="AP3" i="11" s="1"/>
  <c r="AQ3" i="11" s="1"/>
  <c r="LF2" i="11"/>
  <c r="LE2" i="11"/>
  <c r="LG2" i="11" s="1"/>
  <c r="KI2" i="11"/>
  <c r="KL2" i="11" s="1"/>
  <c r="KG2" i="11"/>
  <c r="KF2" i="11"/>
  <c r="JZ2" i="11"/>
  <c r="KB2" i="11" s="1"/>
  <c r="JY2" i="11"/>
  <c r="JP2" i="11"/>
  <c r="AP2" i="11"/>
  <c r="AQ2" i="11" s="1"/>
  <c r="AM2" i="11"/>
  <c r="AJ2" i="11"/>
  <c r="AD2" i="11"/>
  <c r="AL26" i="10"/>
  <c r="AM26" i="10" s="1"/>
  <c r="AN26" i="10" s="1"/>
  <c r="X26" i="10"/>
  <c r="W26" i="10"/>
  <c r="CE26" i="10" s="1"/>
  <c r="AL14" i="10"/>
  <c r="AM14" i="10" s="1"/>
  <c r="AN14" i="10" s="1"/>
  <c r="X14" i="10"/>
  <c r="W14" i="10"/>
  <c r="AL2" i="10"/>
  <c r="AM2" i="10" s="1"/>
  <c r="AN2" i="10" s="1"/>
  <c r="X2" i="10"/>
  <c r="W2" i="10"/>
  <c r="A12" i="9"/>
  <c r="A13" i="9" s="1"/>
  <c r="A14" i="9" s="1"/>
  <c r="A15" i="9" s="1"/>
  <c r="A16" i="9" s="1"/>
  <c r="A17" i="9" s="1"/>
  <c r="A18" i="9" s="1"/>
  <c r="A19" i="9" s="1"/>
  <c r="A20" i="9" s="1"/>
  <c r="A21" i="9" s="1"/>
  <c r="A22" i="9" s="1"/>
  <c r="A23" i="9" s="1"/>
  <c r="A24" i="9" s="1"/>
  <c r="A25" i="9" s="1"/>
  <c r="A26" i="9" s="1"/>
  <c r="A27" i="9" s="1"/>
  <c r="A28" i="9" s="1"/>
  <c r="A29" i="9" s="1"/>
  <c r="A30" i="9" s="1"/>
  <c r="T11" i="9"/>
  <c r="T2" i="9" s="1"/>
  <c r="T10" i="9"/>
  <c r="T9" i="9"/>
  <c r="T8" i="9"/>
  <c r="T7" i="9"/>
  <c r="T6" i="9"/>
  <c r="T5" i="9"/>
  <c r="T4" i="9"/>
  <c r="T3" i="9"/>
  <c r="A3" i="9"/>
  <c r="A4" i="9" s="1"/>
  <c r="A5" i="9" s="1"/>
  <c r="A6" i="9" s="1"/>
  <c r="A7" i="9" s="1"/>
  <c r="A8" i="9" s="1"/>
  <c r="A9" i="9" s="1"/>
  <c r="A10" i="9" s="1"/>
  <c r="AL2" i="9"/>
  <c r="AM2" i="9" s="1"/>
  <c r="AN2" i="9" s="1"/>
  <c r="X2" i="9"/>
  <c r="W2" i="9" s="1"/>
  <c r="LA6" i="8"/>
  <c r="KZ6" i="8"/>
  <c r="LB6" i="8" s="1"/>
  <c r="KA6" i="8"/>
  <c r="KB6" i="8" s="1"/>
  <c r="KD6" i="8" s="1"/>
  <c r="KG6" i="8" s="1"/>
  <c r="JU6" i="8"/>
  <c r="JW6" i="8" s="1"/>
  <c r="JT6" i="8"/>
  <c r="JK6" i="8"/>
  <c r="BL6" i="8"/>
  <c r="FO6" i="8" s="1"/>
  <c r="AJ6" i="8"/>
  <c r="AM6" i="8" s="1"/>
  <c r="AD6" i="8"/>
  <c r="AP6" i="8" s="1"/>
  <c r="AQ6" i="8" s="1"/>
  <c r="LA5" i="8"/>
  <c r="LB5" i="8" s="1"/>
  <c r="KZ5" i="8"/>
  <c r="KG5" i="8"/>
  <c r="KU5" i="8" s="1"/>
  <c r="KV5" i="8" s="1"/>
  <c r="KD5" i="8"/>
  <c r="KB5" i="8"/>
  <c r="KA5" i="8"/>
  <c r="JW5" i="8"/>
  <c r="JU5" i="8"/>
  <c r="JT5" i="8"/>
  <c r="JK5" i="8"/>
  <c r="FO5" i="8"/>
  <c r="AJ5" i="8"/>
  <c r="AM5" i="8" s="1"/>
  <c r="AD5" i="8"/>
  <c r="Z5" i="8"/>
  <c r="AP5" i="8" s="1"/>
  <c r="AQ5" i="8" s="1"/>
  <c r="LB4" i="8"/>
  <c r="LA4" i="8"/>
  <c r="KZ4" i="8"/>
  <c r="KA4" i="8"/>
  <c r="KB4" i="8" s="1"/>
  <c r="KD4" i="8" s="1"/>
  <c r="KG4" i="8" s="1"/>
  <c r="JK4" i="8"/>
  <c r="JT4" i="8" s="1"/>
  <c r="JU4" i="8" s="1"/>
  <c r="JW4" i="8" s="1"/>
  <c r="JI4" i="8"/>
  <c r="FO4" i="8"/>
  <c r="BE4" i="8"/>
  <c r="AM4" i="8"/>
  <c r="AJ4" i="8"/>
  <c r="AD4" i="8"/>
  <c r="Z4" i="8"/>
  <c r="AP4" i="8" s="1"/>
  <c r="AQ4" i="8" s="1"/>
  <c r="LA3" i="8"/>
  <c r="LB3" i="8" s="1"/>
  <c r="KZ3" i="8"/>
  <c r="KG3" i="8"/>
  <c r="KD3" i="8"/>
  <c r="KB3" i="8"/>
  <c r="KA3" i="8"/>
  <c r="JI3" i="8"/>
  <c r="JK3" i="8" s="1"/>
  <c r="JT3" i="8" s="1"/>
  <c r="JU3" i="8" s="1"/>
  <c r="JW3" i="8" s="1"/>
  <c r="BL3" i="8"/>
  <c r="BC3" i="8"/>
  <c r="BE3" i="8" s="1"/>
  <c r="FO3" i="8" s="1"/>
  <c r="AP3" i="8"/>
  <c r="AQ3" i="8" s="1"/>
  <c r="AJ3" i="8"/>
  <c r="AM3" i="8" s="1"/>
  <c r="AD3" i="8"/>
  <c r="LA2" i="8"/>
  <c r="LB2" i="8" s="1"/>
  <c r="KZ2" i="8"/>
  <c r="KB2" i="8"/>
  <c r="KD2" i="8" s="1"/>
  <c r="KG2" i="8" s="1"/>
  <c r="KA2" i="8"/>
  <c r="JT2" i="8"/>
  <c r="JU2" i="8" s="1"/>
  <c r="JW2" i="8" s="1"/>
  <c r="JK2" i="8"/>
  <c r="FO2" i="8"/>
  <c r="AP2" i="8"/>
  <c r="AQ2" i="8" s="1"/>
  <c r="AJ2" i="8"/>
  <c r="AM2" i="8" s="1"/>
  <c r="AD2" i="8"/>
  <c r="GT8" i="7"/>
  <c r="EH8" i="7"/>
  <c r="EB8" i="7"/>
  <c r="CN8" i="7"/>
  <c r="EF8" i="7" s="1"/>
  <c r="EG8" i="7" s="1"/>
  <c r="CD8" i="7"/>
  <c r="BM8" i="7"/>
  <c r="BO8" i="7" s="1"/>
  <c r="BP8" i="7" s="1"/>
  <c r="AN8" i="7"/>
  <c r="AK8" i="7"/>
  <c r="AE8" i="7"/>
  <c r="AB8" i="7"/>
  <c r="P8" i="7"/>
  <c r="GT7" i="7"/>
  <c r="BM7" i="7" s="1"/>
  <c r="BO7" i="7" s="1"/>
  <c r="BP7" i="7" s="1"/>
  <c r="EH7" i="7"/>
  <c r="CD7" i="7"/>
  <c r="BY7" i="7"/>
  <c r="EF7" i="7" s="1"/>
  <c r="EG7" i="7" s="1"/>
  <c r="AK7" i="7"/>
  <c r="AN7" i="7" s="1"/>
  <c r="AO7" i="7" s="1"/>
  <c r="AB7" i="7"/>
  <c r="Z7" i="7"/>
  <c r="P7" i="7"/>
  <c r="GT6" i="7"/>
  <c r="EH6" i="7"/>
  <c r="EF6" i="7"/>
  <c r="EG6" i="7" s="1"/>
  <c r="BY6" i="7"/>
  <c r="BM6" i="7"/>
  <c r="BO6" i="7" s="1"/>
  <c r="BP6" i="7" s="1"/>
  <c r="AN6" i="7"/>
  <c r="AO6" i="7" s="1"/>
  <c r="AU6" i="7" s="1"/>
  <c r="AV6" i="7" s="1"/>
  <c r="AK6" i="7"/>
  <c r="AE6" i="7"/>
  <c r="AB6" i="7"/>
  <c r="Z6" i="7"/>
  <c r="P6" i="7"/>
  <c r="GT5" i="7"/>
  <c r="EH5" i="7"/>
  <c r="EB5" i="7"/>
  <c r="DC5" i="7"/>
  <c r="CX5" i="7"/>
  <c r="CI5" i="7"/>
  <c r="BY5" i="7"/>
  <c r="EF5" i="7" s="1"/>
  <c r="EG5" i="7" s="1"/>
  <c r="EI5" i="7" s="1"/>
  <c r="BO5" i="7"/>
  <c r="BP5" i="7" s="1"/>
  <c r="BM5" i="7"/>
  <c r="AK5" i="7"/>
  <c r="AN5" i="7" s="1"/>
  <c r="AB5" i="7"/>
  <c r="AE5" i="7" s="1"/>
  <c r="Z5" i="7"/>
  <c r="GT4" i="7"/>
  <c r="EH4" i="7"/>
  <c r="EB4" i="7"/>
  <c r="DC4" i="7"/>
  <c r="CX4" i="7"/>
  <c r="CI4" i="7"/>
  <c r="CD4" i="7"/>
  <c r="BT4" i="7"/>
  <c r="EF4" i="7" s="1"/>
  <c r="EG4" i="7" s="1"/>
  <c r="EI4" i="7" s="1"/>
  <c r="BM4" i="7"/>
  <c r="BO4" i="7" s="1"/>
  <c r="BP4" i="7" s="1"/>
  <c r="AN4" i="7"/>
  <c r="AO4" i="7" s="1"/>
  <c r="AK4" i="7"/>
  <c r="AB4" i="7"/>
  <c r="Z4" i="7"/>
  <c r="GT3" i="7"/>
  <c r="EP3" i="7"/>
  <c r="ES3" i="7" s="1"/>
  <c r="EN3" i="7"/>
  <c r="EH3" i="7"/>
  <c r="EB3" i="7"/>
  <c r="DC3" i="7"/>
  <c r="CX3" i="7"/>
  <c r="CI3" i="7"/>
  <c r="CD3" i="7"/>
  <c r="BY3" i="7"/>
  <c r="BT3" i="7"/>
  <c r="EF3" i="7" s="1"/>
  <c r="EG3" i="7" s="1"/>
  <c r="BM3" i="7"/>
  <c r="BO3" i="7" s="1"/>
  <c r="BP3" i="7" s="1"/>
  <c r="AK3" i="7"/>
  <c r="AN3" i="7" s="1"/>
  <c r="AO3" i="7" s="1"/>
  <c r="AB3" i="7"/>
  <c r="Z3" i="7"/>
  <c r="GT2" i="7"/>
  <c r="EH2" i="7"/>
  <c r="CD2" i="7"/>
  <c r="BY2" i="7"/>
  <c r="BT2" i="7"/>
  <c r="EF2" i="7" s="1"/>
  <c r="EG2" i="7" s="1"/>
  <c r="BM2" i="7"/>
  <c r="BO2" i="7" s="1"/>
  <c r="BP2" i="7" s="1"/>
  <c r="AK2" i="7"/>
  <c r="AN2" i="7" s="1"/>
  <c r="AU2" i="7" s="1"/>
  <c r="AV2" i="7" s="1"/>
  <c r="AE2" i="7"/>
  <c r="EG5" i="6"/>
  <c r="EB5" i="6"/>
  <c r="DR5" i="6"/>
  <c r="DM5" i="6"/>
  <c r="DH5" i="6"/>
  <c r="DC5" i="6"/>
  <c r="CX5" i="6"/>
  <c r="CS5" i="6"/>
  <c r="CN5" i="6"/>
  <c r="CI5" i="6"/>
  <c r="CD5" i="6"/>
  <c r="BY5" i="6"/>
  <c r="BT5" i="6"/>
  <c r="EE5" i="6" s="1"/>
  <c r="EF5" i="6" s="1"/>
  <c r="EH5" i="6" s="1"/>
  <c r="BO5" i="6"/>
  <c r="BP5" i="6" s="1"/>
  <c r="BH5" i="6"/>
  <c r="AN5" i="6"/>
  <c r="AK5" i="6"/>
  <c r="AE5" i="6"/>
  <c r="Z5" i="6"/>
  <c r="AU5" i="6" s="1"/>
  <c r="AV5" i="6" s="1"/>
  <c r="EX5" i="6" s="1"/>
  <c r="EY5" i="6" s="1"/>
  <c r="EG4" i="6"/>
  <c r="EB4" i="6"/>
  <c r="DR4" i="6"/>
  <c r="DM4" i="6"/>
  <c r="DH4" i="6"/>
  <c r="DC4" i="6"/>
  <c r="CX4" i="6"/>
  <c r="CS4" i="6"/>
  <c r="CN4" i="6"/>
  <c r="CI4" i="6"/>
  <c r="CD4" i="6"/>
  <c r="BY4" i="6"/>
  <c r="BT4" i="6"/>
  <c r="EE4" i="6" s="1"/>
  <c r="EF4" i="6" s="1"/>
  <c r="EH4" i="6" s="1"/>
  <c r="BM4" i="6"/>
  <c r="BO4" i="6" s="1"/>
  <c r="BP4" i="6" s="1"/>
  <c r="BH4" i="6"/>
  <c r="AN4" i="6"/>
  <c r="AK4" i="6"/>
  <c r="AE4" i="6"/>
  <c r="Z4" i="6"/>
  <c r="AU4" i="6" s="1"/>
  <c r="AV4" i="6" s="1"/>
  <c r="EX4" i="6" s="1"/>
  <c r="EY4" i="6" s="1"/>
  <c r="DR3" i="6"/>
  <c r="DM3" i="6"/>
  <c r="DH3" i="6"/>
  <c r="DC3" i="6"/>
  <c r="CX3" i="6"/>
  <c r="CS3" i="6"/>
  <c r="EG2" i="6"/>
  <c r="EB2" i="6"/>
  <c r="DR2" i="6"/>
  <c r="DM2" i="6"/>
  <c r="DH2" i="6"/>
  <c r="DC2" i="6"/>
  <c r="CX2" i="6"/>
  <c r="CS2" i="6"/>
  <c r="CN2" i="6"/>
  <c r="CI2" i="6"/>
  <c r="CD2" i="6"/>
  <c r="BY2" i="6"/>
  <c r="BT2" i="6"/>
  <c r="EE2" i="6" s="1"/>
  <c r="EF2" i="6" s="1"/>
  <c r="EH2" i="6" s="1"/>
  <c r="BH2" i="6"/>
  <c r="BO2" i="6" s="1"/>
  <c r="BP2" i="6" s="1"/>
  <c r="AZ2" i="6"/>
  <c r="AY2" i="6"/>
  <c r="AK2" i="6"/>
  <c r="AN2" i="6" s="1"/>
  <c r="AE2" i="6"/>
  <c r="Z2" i="6"/>
  <c r="GT10" i="5"/>
  <c r="EH10" i="5"/>
  <c r="EB10" i="5"/>
  <c r="DC10" i="5"/>
  <c r="CX10" i="5"/>
  <c r="CI10" i="5"/>
  <c r="EF10" i="5" s="1"/>
  <c r="EG10" i="5" s="1"/>
  <c r="BY10" i="5"/>
  <c r="BM10" i="5"/>
  <c r="BO10" i="5" s="1"/>
  <c r="BP10" i="5" s="1"/>
  <c r="AZ10" i="5"/>
  <c r="AY10" i="5"/>
  <c r="AN10" i="5"/>
  <c r="AK10" i="5"/>
  <c r="AB10" i="5"/>
  <c r="Z10" i="5"/>
  <c r="AE10" i="5" s="1"/>
  <c r="GT9" i="5"/>
  <c r="BM9" i="5" s="1"/>
  <c r="BO9" i="5" s="1"/>
  <c r="BP9" i="5" s="1"/>
  <c r="EH9" i="5"/>
  <c r="EI9" i="5" s="1"/>
  <c r="EB9" i="5"/>
  <c r="DC9" i="5"/>
  <c r="CX9" i="5"/>
  <c r="CI9" i="5"/>
  <c r="CD9" i="5"/>
  <c r="BT9" i="5"/>
  <c r="EF9" i="5" s="1"/>
  <c r="EG9" i="5" s="1"/>
  <c r="AK9" i="5"/>
  <c r="AN9" i="5" s="1"/>
  <c r="AB9" i="5"/>
  <c r="AE9" i="5" s="1"/>
  <c r="Z9" i="5"/>
  <c r="GT8" i="5"/>
  <c r="GN8" i="5"/>
  <c r="EN8" i="5"/>
  <c r="EP8" i="5" s="1"/>
  <c r="EH8" i="5"/>
  <c r="EH7" i="5" s="1"/>
  <c r="EB8" i="5"/>
  <c r="DC8" i="5"/>
  <c r="CX8" i="5"/>
  <c r="CI8" i="5"/>
  <c r="CD8" i="5"/>
  <c r="BY8" i="5"/>
  <c r="EF8" i="5" s="1"/>
  <c r="EG8" i="5" s="1"/>
  <c r="EG7" i="5" s="1"/>
  <c r="EI7" i="5" s="1"/>
  <c r="GA7" i="5" s="1"/>
  <c r="GB7" i="5" s="1"/>
  <c r="BT8" i="5"/>
  <c r="BM8" i="5"/>
  <c r="BO8" i="5" s="1"/>
  <c r="BP8" i="5" s="1"/>
  <c r="AN8" i="5"/>
  <c r="AK8" i="5"/>
  <c r="AB8" i="5"/>
  <c r="Z8" i="5"/>
  <c r="AE8" i="5" s="1"/>
  <c r="EP7" i="5"/>
  <c r="EN7" i="5"/>
  <c r="GT5" i="5"/>
  <c r="EH5" i="5"/>
  <c r="EB5" i="5"/>
  <c r="DC5" i="5"/>
  <c r="CX5" i="5"/>
  <c r="CI5" i="5"/>
  <c r="EF5" i="5" s="1"/>
  <c r="EG5" i="5" s="1"/>
  <c r="BY5" i="5"/>
  <c r="BM5" i="5"/>
  <c r="BO5" i="5" s="1"/>
  <c r="BP5" i="5" s="1"/>
  <c r="AN5" i="5"/>
  <c r="AO5" i="5" s="1"/>
  <c r="AU5" i="5" s="1"/>
  <c r="AV5" i="5" s="1"/>
  <c r="AK5" i="5"/>
  <c r="AE5" i="5"/>
  <c r="AB5" i="5"/>
  <c r="Z5" i="5"/>
  <c r="GT4" i="5"/>
  <c r="BM4" i="5" s="1"/>
  <c r="BO4" i="5" s="1"/>
  <c r="BP4" i="5" s="1"/>
  <c r="EH4" i="5"/>
  <c r="EF4" i="5"/>
  <c r="EG4" i="5" s="1"/>
  <c r="EB4" i="5"/>
  <c r="DC4" i="5"/>
  <c r="CX4" i="5"/>
  <c r="CI4" i="5"/>
  <c r="CD4" i="5"/>
  <c r="BT4" i="5"/>
  <c r="AK4" i="5"/>
  <c r="AN4" i="5" s="1"/>
  <c r="AB4" i="5"/>
  <c r="AE4" i="5" s="1"/>
  <c r="Z4" i="5"/>
  <c r="GT3" i="5"/>
  <c r="GN3" i="5"/>
  <c r="EN3" i="5"/>
  <c r="EP3" i="5" s="1"/>
  <c r="EH3" i="5"/>
  <c r="EI3" i="5" s="1"/>
  <c r="EF3" i="5"/>
  <c r="EG3" i="5" s="1"/>
  <c r="EB3" i="5"/>
  <c r="DC3" i="5"/>
  <c r="CX3" i="5"/>
  <c r="CI3" i="5"/>
  <c r="CD3" i="5"/>
  <c r="BY3" i="5"/>
  <c r="BT3" i="5"/>
  <c r="BM3" i="5"/>
  <c r="BO3" i="5" s="1"/>
  <c r="BP3" i="5" s="1"/>
  <c r="AN3" i="5"/>
  <c r="AO3" i="5" s="1"/>
  <c r="AK3" i="5"/>
  <c r="AE3" i="5"/>
  <c r="AB3" i="5"/>
  <c r="Z3" i="5"/>
  <c r="JC8" i="4"/>
  <c r="JB8" i="4"/>
  <c r="JD8" i="4" s="1"/>
  <c r="JA8" i="4"/>
  <c r="DP8" i="4"/>
  <c r="IH8" i="4" s="1"/>
  <c r="II8" i="4" s="1"/>
  <c r="AJ8" i="4"/>
  <c r="AM8" i="4" s="1"/>
  <c r="AP8" i="4" s="1"/>
  <c r="AQ8" i="4" s="1"/>
  <c r="AD8" i="4"/>
  <c r="JC7" i="4"/>
  <c r="JA7" i="4"/>
  <c r="JB7" i="4" s="1"/>
  <c r="IH7" i="4"/>
  <c r="II7" i="4" s="1"/>
  <c r="DP7" i="4"/>
  <c r="AM7" i="4"/>
  <c r="AP7" i="4" s="1"/>
  <c r="AQ7" i="4" s="1"/>
  <c r="AJ7" i="4"/>
  <c r="AD7" i="4"/>
  <c r="JC6" i="4"/>
  <c r="JA6" i="4"/>
  <c r="JB6" i="4" s="1"/>
  <c r="JD6" i="4" s="1"/>
  <c r="DP6" i="4"/>
  <c r="IH6" i="4" s="1"/>
  <c r="II6" i="4" s="1"/>
  <c r="AJ6" i="4"/>
  <c r="AM6" i="4" s="1"/>
  <c r="AP6" i="4" s="1"/>
  <c r="AQ6" i="4" s="1"/>
  <c r="AD6" i="4"/>
  <c r="JC5" i="4"/>
  <c r="JA5" i="4"/>
  <c r="JB5" i="4" s="1"/>
  <c r="DP5" i="4"/>
  <c r="IH5" i="4" s="1"/>
  <c r="II5" i="4" s="1"/>
  <c r="AJ5" i="4"/>
  <c r="AM5" i="4" s="1"/>
  <c r="AP5" i="4" s="1"/>
  <c r="AQ5" i="4" s="1"/>
  <c r="AD5" i="4"/>
  <c r="JC4" i="4"/>
  <c r="JB4" i="4"/>
  <c r="JA4" i="4"/>
  <c r="DP4" i="4"/>
  <c r="IH4" i="4" s="1"/>
  <c r="II4" i="4" s="1"/>
  <c r="AJ4" i="4"/>
  <c r="AM4" i="4" s="1"/>
  <c r="AP4" i="4" s="1"/>
  <c r="AQ4" i="4" s="1"/>
  <c r="AD4" i="4"/>
  <c r="JC3" i="4"/>
  <c r="JA3" i="4"/>
  <c r="JB3" i="4" s="1"/>
  <c r="JD3" i="4" s="1"/>
  <c r="IH3" i="4"/>
  <c r="II3" i="4" s="1"/>
  <c r="DP3" i="4"/>
  <c r="AM3" i="4"/>
  <c r="AP3" i="4" s="1"/>
  <c r="AQ3" i="4" s="1"/>
  <c r="AJ3" i="4"/>
  <c r="AD3" i="4"/>
  <c r="JC2" i="4"/>
  <c r="JA2" i="4"/>
  <c r="JB2" i="4" s="1"/>
  <c r="DP2" i="4"/>
  <c r="IH2" i="4" s="1"/>
  <c r="II2" i="4" s="1"/>
  <c r="AJ2" i="4"/>
  <c r="AM2" i="4" s="1"/>
  <c r="AP2" i="4" s="1"/>
  <c r="AQ2" i="4" s="1"/>
  <c r="AD2" i="4"/>
  <c r="LF6" i="3"/>
  <c r="LE6" i="3"/>
  <c r="LG6" i="3" s="1"/>
  <c r="KF6" i="3"/>
  <c r="KG6" i="3" s="1"/>
  <c r="KI6" i="3" s="1"/>
  <c r="KL6" i="3" s="1"/>
  <c r="JZ6" i="3"/>
  <c r="KB6" i="3" s="1"/>
  <c r="KZ6" i="3" s="1"/>
  <c r="LA6" i="3" s="1"/>
  <c r="JY6" i="3"/>
  <c r="JP6" i="3"/>
  <c r="AP6" i="3"/>
  <c r="AQ6" i="3" s="1"/>
  <c r="AM6" i="3"/>
  <c r="AJ6" i="3"/>
  <c r="AD6" i="3"/>
  <c r="LG5" i="3"/>
  <c r="LF5" i="3"/>
  <c r="LE5" i="3"/>
  <c r="KG5" i="3"/>
  <c r="KI5" i="3" s="1"/>
  <c r="KL5" i="3" s="1"/>
  <c r="KF5" i="3"/>
  <c r="JY5" i="3"/>
  <c r="JZ5" i="3" s="1"/>
  <c r="KB5" i="3" s="1"/>
  <c r="KZ5" i="3" s="1"/>
  <c r="LA5" i="3" s="1"/>
  <c r="JP5" i="3"/>
  <c r="AM5" i="3"/>
  <c r="AJ5" i="3"/>
  <c r="AD5" i="3"/>
  <c r="Z5" i="3"/>
  <c r="AP5" i="3" s="1"/>
  <c r="AQ5" i="3" s="1"/>
  <c r="LG4" i="3"/>
  <c r="LF4" i="3"/>
  <c r="LE4" i="3"/>
  <c r="KG4" i="3"/>
  <c r="KI4" i="3" s="1"/>
  <c r="KL4" i="3" s="1"/>
  <c r="KF4" i="3"/>
  <c r="JY4" i="3"/>
  <c r="JZ4" i="3" s="1"/>
  <c r="KB4" i="3" s="1"/>
  <c r="JP4" i="3"/>
  <c r="JN4" i="3"/>
  <c r="AM4" i="3"/>
  <c r="AJ4" i="3"/>
  <c r="Z4" i="3"/>
  <c r="LF3" i="3"/>
  <c r="LE3" i="3"/>
  <c r="LG3" i="3" s="1"/>
  <c r="KI3" i="3"/>
  <c r="KL3" i="3" s="1"/>
  <c r="KG3" i="3"/>
  <c r="KF3" i="3"/>
  <c r="JZ3" i="3"/>
  <c r="KB3" i="3" s="1"/>
  <c r="JY3" i="3"/>
  <c r="JP3" i="3"/>
  <c r="JN3" i="3"/>
  <c r="AJ3" i="3"/>
  <c r="AM3" i="3" s="1"/>
  <c r="AD3" i="3"/>
  <c r="AP3" i="3" s="1"/>
  <c r="AQ3" i="3" s="1"/>
  <c r="LF2" i="3"/>
  <c r="LG2" i="3" s="1"/>
  <c r="LE2" i="3"/>
  <c r="KI2" i="3"/>
  <c r="KL2" i="3" s="1"/>
  <c r="KG2" i="3"/>
  <c r="KF2" i="3"/>
  <c r="JY2" i="3"/>
  <c r="JZ2" i="3" s="1"/>
  <c r="KB2" i="3" s="1"/>
  <c r="JP2" i="3"/>
  <c r="AP2" i="3"/>
  <c r="AQ2" i="3" s="1"/>
  <c r="AM2" i="3"/>
  <c r="AJ2" i="3"/>
  <c r="AD2" i="3"/>
  <c r="GT16" i="1"/>
  <c r="EN16" i="1"/>
  <c r="EP16" i="1" s="1"/>
  <c r="ES16" i="1" s="1"/>
  <c r="EH16" i="1"/>
  <c r="EF16" i="1"/>
  <c r="EG16" i="1" s="1"/>
  <c r="BT16" i="1"/>
  <c r="BM16" i="1"/>
  <c r="BO16" i="1" s="1"/>
  <c r="BP16" i="1" s="1"/>
  <c r="BB16" i="1"/>
  <c r="BD16" i="1" s="1"/>
  <c r="AY16" i="1" s="1"/>
  <c r="AZ16" i="1"/>
  <c r="AN16" i="1"/>
  <c r="AK16" i="1"/>
  <c r="AB16" i="1"/>
  <c r="Z16" i="1"/>
  <c r="AE16" i="1" s="1"/>
  <c r="P16" i="1"/>
  <c r="GT15" i="1"/>
  <c r="EH15" i="1"/>
  <c r="CS15" i="1"/>
  <c r="BY15" i="1"/>
  <c r="EF15" i="1" s="1"/>
  <c r="EG15" i="1" s="1"/>
  <c r="EI15" i="1" s="1"/>
  <c r="BM15" i="1"/>
  <c r="BO15" i="1" s="1"/>
  <c r="BP15" i="1" s="1"/>
  <c r="AN15" i="1"/>
  <c r="AK15" i="1"/>
  <c r="AB15" i="1"/>
  <c r="Z15" i="1"/>
  <c r="AE15" i="1" s="1"/>
  <c r="P15" i="1"/>
  <c r="GT14" i="1"/>
  <c r="EH14" i="1"/>
  <c r="DC14" i="1"/>
  <c r="CS14" i="1"/>
  <c r="CD14" i="1"/>
  <c r="BY14" i="1"/>
  <c r="EF14" i="1" s="1"/>
  <c r="EG14" i="1" s="1"/>
  <c r="EI14" i="1" s="1"/>
  <c r="BP14" i="1"/>
  <c r="BO14" i="1"/>
  <c r="BM14" i="1"/>
  <c r="AK14" i="1"/>
  <c r="AN14" i="1" s="1"/>
  <c r="AE14" i="1"/>
  <c r="AB14" i="1"/>
  <c r="Z14" i="1"/>
  <c r="P14" i="1"/>
  <c r="GT13" i="1"/>
  <c r="EH13" i="1"/>
  <c r="DC13" i="1"/>
  <c r="CS13" i="1"/>
  <c r="CD13" i="1"/>
  <c r="BY13" i="1"/>
  <c r="EF13" i="1" s="1"/>
  <c r="EG13" i="1" s="1"/>
  <c r="BM13" i="1"/>
  <c r="BO13" i="1" s="1"/>
  <c r="BP13" i="1" s="1"/>
  <c r="AN13" i="1"/>
  <c r="AK13" i="1"/>
  <c r="AB13" i="1"/>
  <c r="Z13" i="1"/>
  <c r="AE13" i="1" s="1"/>
  <c r="P13" i="1"/>
  <c r="GT12" i="1"/>
  <c r="EN12" i="1"/>
  <c r="EP12" i="1" s="1"/>
  <c r="ES12" i="1" s="1"/>
  <c r="EH12" i="1"/>
  <c r="EF12" i="1"/>
  <c r="EG12" i="1" s="1"/>
  <c r="EI12" i="1" s="1"/>
  <c r="DC12" i="1"/>
  <c r="CD12" i="1"/>
  <c r="BO12" i="1"/>
  <c r="BP12" i="1" s="1"/>
  <c r="BM12" i="1"/>
  <c r="AO12" i="1"/>
  <c r="AN12" i="1"/>
  <c r="AU12" i="1" s="1"/>
  <c r="AV12" i="1" s="1"/>
  <c r="AK12" i="1"/>
  <c r="AB12" i="1"/>
  <c r="Z12" i="1"/>
  <c r="AE12" i="1" s="1"/>
  <c r="P12" i="1"/>
  <c r="GT11" i="1"/>
  <c r="BM11" i="1" s="1"/>
  <c r="BO11" i="1" s="1"/>
  <c r="BP11" i="1" s="1"/>
  <c r="EH11" i="1"/>
  <c r="EF11" i="1"/>
  <c r="EG11" i="1" s="1"/>
  <c r="DH11" i="1"/>
  <c r="CX11" i="1"/>
  <c r="AK11" i="1"/>
  <c r="AN11" i="1" s="1"/>
  <c r="AB11" i="1"/>
  <c r="Z11" i="1"/>
  <c r="AE11" i="1" s="1"/>
  <c r="P11" i="1"/>
  <c r="GT10" i="1"/>
  <c r="BM10" i="1" s="1"/>
  <c r="BO10" i="1" s="1"/>
  <c r="BP10" i="1" s="1"/>
  <c r="EH10" i="1"/>
  <c r="EB10" i="1"/>
  <c r="DH10" i="1"/>
  <c r="CX10" i="1"/>
  <c r="CN10" i="1"/>
  <c r="EF10" i="1" s="1"/>
  <c r="EG10" i="1" s="1"/>
  <c r="AK10" i="1"/>
  <c r="AN10" i="1" s="1"/>
  <c r="AB10" i="1"/>
  <c r="AE10" i="1" s="1"/>
  <c r="Z10" i="1"/>
  <c r="P10" i="1"/>
  <c r="GT9" i="1"/>
  <c r="EH9" i="1"/>
  <c r="EB9" i="1"/>
  <c r="DH9" i="1"/>
  <c r="CX9" i="1"/>
  <c r="CN9" i="1"/>
  <c r="EF9" i="1" s="1"/>
  <c r="EG9" i="1" s="1"/>
  <c r="CD9" i="1"/>
  <c r="BM9" i="1"/>
  <c r="BO9" i="1" s="1"/>
  <c r="BP9" i="1" s="1"/>
  <c r="AN9" i="1"/>
  <c r="AO9" i="1" s="1"/>
  <c r="AU9" i="1" s="1"/>
  <c r="AV9" i="1" s="1"/>
  <c r="AK9" i="1"/>
  <c r="AE9" i="1"/>
  <c r="AB9" i="1"/>
  <c r="Z9" i="1"/>
  <c r="P9" i="1"/>
  <c r="GT8" i="1"/>
  <c r="EB8" i="1"/>
  <c r="EH8" i="1" s="1"/>
  <c r="CN8" i="1"/>
  <c r="CD8" i="1"/>
  <c r="EF8" i="1" s="1"/>
  <c r="EG8" i="1" s="1"/>
  <c r="BO8" i="1"/>
  <c r="BP8" i="1" s="1"/>
  <c r="BM8" i="1"/>
  <c r="AT8" i="1"/>
  <c r="AR8" i="1"/>
  <c r="AK8" i="1"/>
  <c r="AN8" i="1" s="1"/>
  <c r="AB8" i="1"/>
  <c r="AE8" i="1" s="1"/>
  <c r="P8" i="1"/>
  <c r="GT7" i="1"/>
  <c r="EH7" i="1"/>
  <c r="CD7" i="1"/>
  <c r="EF7" i="1" s="1"/>
  <c r="EG7" i="1" s="1"/>
  <c r="BY7" i="1"/>
  <c r="BM7" i="1"/>
  <c r="BO7" i="1" s="1"/>
  <c r="BP7" i="1" s="1"/>
  <c r="AN7" i="1"/>
  <c r="AK7" i="1"/>
  <c r="AB7" i="1"/>
  <c r="Z7" i="1"/>
  <c r="AE7" i="1" s="1"/>
  <c r="P7" i="1"/>
  <c r="GT6" i="1"/>
  <c r="EH6" i="1"/>
  <c r="BY6" i="1"/>
  <c r="EF6" i="1" s="1"/>
  <c r="EG6" i="1" s="1"/>
  <c r="EI6" i="1" s="1"/>
  <c r="BP6" i="1"/>
  <c r="BO6" i="1"/>
  <c r="BM6" i="1"/>
  <c r="AO6" i="1"/>
  <c r="AN6" i="1"/>
  <c r="AK6" i="1"/>
  <c r="AB6" i="1"/>
  <c r="Z6" i="1"/>
  <c r="AT6" i="1" s="1"/>
  <c r="P6" i="1"/>
  <c r="GT5" i="1"/>
  <c r="BM5" i="1" s="1"/>
  <c r="BO5" i="1" s="1"/>
  <c r="BP5" i="1" s="1"/>
  <c r="GN5" i="1"/>
  <c r="EH5" i="1"/>
  <c r="EB5" i="1"/>
  <c r="DC5" i="1"/>
  <c r="CX5" i="1"/>
  <c r="CI5" i="1"/>
  <c r="EF5" i="1" s="1"/>
  <c r="EG5" i="1" s="1"/>
  <c r="BY5" i="1"/>
  <c r="AN5" i="1"/>
  <c r="AK5" i="1"/>
  <c r="AE5" i="1"/>
  <c r="AB5" i="1"/>
  <c r="Z5" i="1"/>
  <c r="GT4" i="1"/>
  <c r="BM4" i="1" s="1"/>
  <c r="BO4" i="1" s="1"/>
  <c r="BP4" i="1" s="1"/>
  <c r="GN4" i="1"/>
  <c r="EH4" i="1"/>
  <c r="EB4" i="1"/>
  <c r="DC4" i="1"/>
  <c r="CX4" i="1"/>
  <c r="CI4" i="1"/>
  <c r="CD4" i="1"/>
  <c r="BT4" i="1"/>
  <c r="EF4" i="1" s="1"/>
  <c r="EG4" i="1" s="1"/>
  <c r="AK4" i="1"/>
  <c r="AN4" i="1" s="1"/>
  <c r="AB4" i="1"/>
  <c r="AE4" i="1" s="1"/>
  <c r="Z4" i="1"/>
  <c r="GT3" i="1"/>
  <c r="GN3" i="1"/>
  <c r="EN3" i="1"/>
  <c r="EP3" i="1" s="1"/>
  <c r="ES3" i="1" s="1"/>
  <c r="EH3" i="1"/>
  <c r="EB3" i="1"/>
  <c r="DC3" i="1"/>
  <c r="CX3" i="1"/>
  <c r="CI3" i="1"/>
  <c r="CD3" i="1"/>
  <c r="BY3" i="1"/>
  <c r="EF3" i="1" s="1"/>
  <c r="EG3" i="1" s="1"/>
  <c r="BT3" i="1"/>
  <c r="BM3" i="1"/>
  <c r="BO3" i="1" s="1"/>
  <c r="BP3" i="1" s="1"/>
  <c r="AN3" i="1"/>
  <c r="AK3" i="1"/>
  <c r="AB3" i="1"/>
  <c r="Z3" i="1"/>
  <c r="AE3" i="1" s="1"/>
  <c r="GT2" i="1"/>
  <c r="GN2" i="1"/>
  <c r="EH2" i="1"/>
  <c r="EF2" i="1"/>
  <c r="EG2" i="1" s="1"/>
  <c r="CD2" i="1"/>
  <c r="BY2" i="1"/>
  <c r="BT2" i="1"/>
  <c r="BM2" i="1"/>
  <c r="BO2" i="1" s="1"/>
  <c r="BP2" i="1" s="1"/>
  <c r="AT2" i="1"/>
  <c r="AR2" i="1"/>
  <c r="AE2" i="1" s="1"/>
  <c r="AK2" i="1"/>
  <c r="AN2" i="1" s="1"/>
  <c r="LK7" i="16" l="1"/>
  <c r="JD2" i="16"/>
  <c r="LK2" i="16" s="1"/>
  <c r="LK4" i="16"/>
  <c r="LK6" i="16"/>
  <c r="JD8" i="16"/>
  <c r="LK8" i="16" s="1"/>
  <c r="CA2" i="15"/>
  <c r="EH2" i="15"/>
  <c r="AQ2" i="14"/>
  <c r="DY6" i="14"/>
  <c r="DZ6" i="14" s="1"/>
  <c r="DI6" i="14"/>
  <c r="DJ6" i="14" s="1"/>
  <c r="DT4" i="14"/>
  <c r="DU4" i="14" s="1"/>
  <c r="DT6" i="14"/>
  <c r="DU6" i="14" s="1"/>
  <c r="DI4" i="14"/>
  <c r="DJ4" i="14" s="1"/>
  <c r="EM4" i="14"/>
  <c r="DY4" i="14"/>
  <c r="DZ4" i="14" s="1"/>
  <c r="DY5" i="14"/>
  <c r="DZ5" i="14" s="1"/>
  <c r="DT5" i="14"/>
  <c r="DU5" i="14" s="1"/>
  <c r="EM5" i="14" s="1"/>
  <c r="CF6" i="14"/>
  <c r="AW6" i="14"/>
  <c r="AY6" i="14" s="1"/>
  <c r="AT6" i="14" s="1"/>
  <c r="CC3" i="13"/>
  <c r="CB2" i="13"/>
  <c r="CC2" i="13" s="1"/>
  <c r="DL2" i="13" s="1"/>
  <c r="DM2" i="13" s="1"/>
  <c r="EE3" i="13"/>
  <c r="AP2" i="13"/>
  <c r="CM3" i="13"/>
  <c r="KL10" i="12"/>
  <c r="KJ7" i="12"/>
  <c r="KL7" i="12" s="1"/>
  <c r="AQ12" i="12"/>
  <c r="KB21" i="12"/>
  <c r="JZ17" i="12"/>
  <c r="KB17" i="12" s="1"/>
  <c r="KL25" i="12"/>
  <c r="MD25" i="12" s="1"/>
  <c r="KJ22" i="12"/>
  <c r="KL22" i="12" s="1"/>
  <c r="KB6" i="12"/>
  <c r="JZ2" i="12"/>
  <c r="KB2" i="12" s="1"/>
  <c r="KL15" i="12"/>
  <c r="MD15" i="12" s="1"/>
  <c r="KJ12" i="12"/>
  <c r="KL12" i="12" s="1"/>
  <c r="AQ17" i="12"/>
  <c r="MD21" i="12"/>
  <c r="AQ2" i="12"/>
  <c r="MD6" i="12"/>
  <c r="KB11" i="12"/>
  <c r="MD11" i="12" s="1"/>
  <c r="JZ7" i="12"/>
  <c r="KB7" i="12" s="1"/>
  <c r="KL20" i="12"/>
  <c r="MD20" i="12" s="1"/>
  <c r="KJ17" i="12"/>
  <c r="KL17" i="12" s="1"/>
  <c r="KB26" i="12"/>
  <c r="MD26" i="12" s="1"/>
  <c r="JZ22" i="12"/>
  <c r="KB22" i="12" s="1"/>
  <c r="KL5" i="12"/>
  <c r="MD5" i="12" s="1"/>
  <c r="KJ2" i="12"/>
  <c r="KL2" i="12" s="1"/>
  <c r="MD10" i="12"/>
  <c r="AQ7" i="12"/>
  <c r="KB16" i="12"/>
  <c r="MD16" i="12" s="1"/>
  <c r="JZ12" i="12"/>
  <c r="KB12" i="12" s="1"/>
  <c r="AQ22" i="12"/>
  <c r="MD22" i="12" s="1"/>
  <c r="MD3" i="11"/>
  <c r="KZ2" i="11"/>
  <c r="LA2" i="11" s="1"/>
  <c r="KZ3" i="11"/>
  <c r="LA3" i="11" s="1"/>
  <c r="MD6" i="11"/>
  <c r="KZ6" i="11"/>
  <c r="LA6" i="11" s="1"/>
  <c r="MD2" i="11"/>
  <c r="MD5" i="11"/>
  <c r="AD4" i="11"/>
  <c r="AP4" i="11" s="1"/>
  <c r="AQ4" i="11" s="1"/>
  <c r="CE14" i="10"/>
  <c r="CE2" i="10"/>
  <c r="BD2" i="9"/>
  <c r="BE2" i="9" s="1"/>
  <c r="BZ2" i="9" s="1"/>
  <c r="BO2" i="9"/>
  <c r="BP2" i="9" s="1"/>
  <c r="LY4" i="8"/>
  <c r="KU4" i="8"/>
  <c r="KV4" i="8" s="1"/>
  <c r="LY5" i="8"/>
  <c r="KU6" i="8"/>
  <c r="KV6" i="8" s="1"/>
  <c r="KU2" i="8"/>
  <c r="KV2" i="8" s="1"/>
  <c r="LY2" i="8" s="1"/>
  <c r="KU3" i="8"/>
  <c r="KV3" i="8" s="1"/>
  <c r="LY3" i="8"/>
  <c r="LY6" i="8"/>
  <c r="EI2" i="7"/>
  <c r="GU2" i="7" s="1"/>
  <c r="AO5" i="7"/>
  <c r="AU5" i="7" s="1"/>
  <c r="AV5" i="7" s="1"/>
  <c r="EI3" i="7"/>
  <c r="AU8" i="7"/>
  <c r="AV8" i="7" s="1"/>
  <c r="EI8" i="7"/>
  <c r="FG2" i="7"/>
  <c r="FH2" i="7" s="1"/>
  <c r="GA2" i="7" s="1"/>
  <c r="GB2" i="7" s="1"/>
  <c r="EI6" i="7"/>
  <c r="EI7" i="7"/>
  <c r="AO8" i="7"/>
  <c r="AE4" i="7"/>
  <c r="AU4" i="7" s="1"/>
  <c r="AV4" i="7" s="1"/>
  <c r="AE3" i="7"/>
  <c r="AU3" i="7" s="1"/>
  <c r="AV3" i="7" s="1"/>
  <c r="AE7" i="7"/>
  <c r="AU7" i="7" s="1"/>
  <c r="AV7" i="7" s="1"/>
  <c r="AU2" i="6"/>
  <c r="AV2" i="6" s="1"/>
  <c r="GU5" i="5"/>
  <c r="AO9" i="5"/>
  <c r="AU9" i="5" s="1"/>
  <c r="AV9" i="5" s="1"/>
  <c r="GU9" i="5" s="1"/>
  <c r="AU10" i="5"/>
  <c r="AV10" i="5" s="1"/>
  <c r="GU10" i="5" s="1"/>
  <c r="AU3" i="5"/>
  <c r="AV3" i="5" s="1"/>
  <c r="GO3" i="5"/>
  <c r="AO4" i="5"/>
  <c r="AU4" i="5"/>
  <c r="AV4" i="5" s="1"/>
  <c r="GU4" i="5" s="1"/>
  <c r="EI4" i="5"/>
  <c r="EI10" i="5"/>
  <c r="EQ7" i="5"/>
  <c r="ES7" i="5" s="1"/>
  <c r="ES8" i="5"/>
  <c r="ES3" i="5"/>
  <c r="EQ2" i="5"/>
  <c r="ES2" i="5" s="1"/>
  <c r="BP2" i="5"/>
  <c r="EG2" i="5"/>
  <c r="EI5" i="5"/>
  <c r="BP7" i="5"/>
  <c r="AO8" i="5"/>
  <c r="GO8" i="5" s="1"/>
  <c r="EI8" i="5"/>
  <c r="AO10" i="5"/>
  <c r="EH2" i="5"/>
  <c r="LK7" i="4"/>
  <c r="JD2" i="4"/>
  <c r="LK2" i="4" s="1"/>
  <c r="LK3" i="4"/>
  <c r="JD4" i="4"/>
  <c r="LK6" i="4"/>
  <c r="LK8" i="4"/>
  <c r="LK4" i="4"/>
  <c r="JD5" i="4"/>
  <c r="LK5" i="4" s="1"/>
  <c r="JD7" i="4"/>
  <c r="KZ3" i="3"/>
  <c r="LA3" i="3" s="1"/>
  <c r="MD3" i="3" s="1"/>
  <c r="MD6" i="3"/>
  <c r="KZ2" i="3"/>
  <c r="LA2" i="3" s="1"/>
  <c r="MD2" i="3" s="1"/>
  <c r="MD5" i="3"/>
  <c r="AD4" i="3"/>
  <c r="AP4" i="3" s="1"/>
  <c r="AQ4" i="3" s="1"/>
  <c r="AO4" i="1"/>
  <c r="GO4" i="1"/>
  <c r="AU4" i="1"/>
  <c r="AV4" i="1" s="1"/>
  <c r="EI5" i="1"/>
  <c r="AO10" i="1"/>
  <c r="AU10" i="1"/>
  <c r="AV10" i="1" s="1"/>
  <c r="FR12" i="1"/>
  <c r="FS12" i="1" s="1"/>
  <c r="FG12" i="1"/>
  <c r="FH12" i="1" s="1"/>
  <c r="EI13" i="1"/>
  <c r="EI16" i="1"/>
  <c r="EI7" i="1"/>
  <c r="EI8" i="1"/>
  <c r="EI10" i="1"/>
  <c r="EI9" i="1"/>
  <c r="FG9" i="1" s="1"/>
  <c r="FH9" i="1" s="1"/>
  <c r="GA9" i="1" s="1"/>
  <c r="GB9" i="1" s="1"/>
  <c r="EI3" i="1"/>
  <c r="GO2" i="1"/>
  <c r="AU2" i="1"/>
  <c r="AV2" i="1" s="1"/>
  <c r="EI2" i="1"/>
  <c r="EI4" i="1"/>
  <c r="AU6" i="1"/>
  <c r="AV6" i="1" s="1"/>
  <c r="AU7" i="1"/>
  <c r="AV7" i="1" s="1"/>
  <c r="AO8" i="1"/>
  <c r="AU8" i="1" s="1"/>
  <c r="AV8" i="1" s="1"/>
  <c r="AO11" i="1"/>
  <c r="AU11" i="1" s="1"/>
  <c r="AV11" i="1" s="1"/>
  <c r="EI11" i="1"/>
  <c r="AO14" i="1"/>
  <c r="AU14" i="1"/>
  <c r="AV14" i="1" s="1"/>
  <c r="AU16" i="1"/>
  <c r="AV16" i="1" s="1"/>
  <c r="AO5" i="1"/>
  <c r="AU5" i="1" s="1"/>
  <c r="AV5" i="1" s="1"/>
  <c r="AO3" i="1"/>
  <c r="AU3" i="1" s="1"/>
  <c r="AV3" i="1" s="1"/>
  <c r="AE6" i="1"/>
  <c r="AR6" i="1"/>
  <c r="AO7" i="1"/>
  <c r="AO13" i="1"/>
  <c r="AU13" i="1" s="1"/>
  <c r="AV13" i="1" s="1"/>
  <c r="AO15" i="1"/>
  <c r="AU15" i="1" s="1"/>
  <c r="AV15" i="1" s="1"/>
  <c r="AO16" i="1"/>
  <c r="DY2" i="14" l="1"/>
  <c r="DZ2" i="14" s="1"/>
  <c r="DI2" i="14"/>
  <c r="DJ2" i="14" s="1"/>
  <c r="EM2" i="14" s="1"/>
  <c r="EC6" i="14"/>
  <c r="ED6" i="14" s="1"/>
  <c r="EM6" i="14" s="1"/>
  <c r="DT2" i="14"/>
  <c r="DU2" i="14" s="1"/>
  <c r="CS2" i="13"/>
  <c r="CT2" i="13" s="1"/>
  <c r="EE2" i="13"/>
  <c r="MD17" i="12"/>
  <c r="MD12" i="12"/>
  <c r="MD2" i="12"/>
  <c r="MD7" i="12"/>
  <c r="KZ4" i="11"/>
  <c r="LA4" i="11" s="1"/>
  <c r="MD4" i="11" s="1"/>
  <c r="GU7" i="7"/>
  <c r="FG7" i="7"/>
  <c r="FH7" i="7" s="1"/>
  <c r="GA7" i="7" s="1"/>
  <c r="GB7" i="7" s="1"/>
  <c r="FG3" i="7"/>
  <c r="FH3" i="7" s="1"/>
  <c r="GA3" i="7" s="1"/>
  <c r="GB3" i="7" s="1"/>
  <c r="GU4" i="7"/>
  <c r="FG4" i="7"/>
  <c r="FH4" i="7" s="1"/>
  <c r="GA4" i="7" s="1"/>
  <c r="GB4" i="7" s="1"/>
  <c r="FG5" i="7"/>
  <c r="FH5" i="7" s="1"/>
  <c r="GA5" i="7" s="1"/>
  <c r="GB5" i="7" s="1"/>
  <c r="GU5" i="7"/>
  <c r="FG6" i="7"/>
  <c r="FH6" i="7" s="1"/>
  <c r="GA6" i="7" s="1"/>
  <c r="GB6" i="7" s="1"/>
  <c r="GU6" i="7" s="1"/>
  <c r="FG8" i="7"/>
  <c r="FH8" i="7" s="1"/>
  <c r="GA8" i="7" s="1"/>
  <c r="GB8" i="7" s="1"/>
  <c r="AU8" i="5"/>
  <c r="AV8" i="5" s="1"/>
  <c r="EI2" i="5"/>
  <c r="GA2" i="5" s="1"/>
  <c r="GB2" i="5" s="1"/>
  <c r="AV2" i="5"/>
  <c r="KZ4" i="3"/>
  <c r="LA4" i="3" s="1"/>
  <c r="MD4" i="3" s="1"/>
  <c r="FG15" i="1"/>
  <c r="FH15" i="1" s="1"/>
  <c r="GA15" i="1" s="1"/>
  <c r="GB15" i="1" s="1"/>
  <c r="GU12" i="1"/>
  <c r="GU11" i="1"/>
  <c r="FG11" i="1"/>
  <c r="FH11" i="1" s="1"/>
  <c r="GA11" i="1" s="1"/>
  <c r="GB11" i="1" s="1"/>
  <c r="FG8" i="1"/>
  <c r="FH8" i="1" s="1"/>
  <c r="GA8" i="1" s="1"/>
  <c r="GB8" i="1" s="1"/>
  <c r="FG13" i="1"/>
  <c r="FH13" i="1" s="1"/>
  <c r="GA13" i="1" s="1"/>
  <c r="GB13" i="1" s="1"/>
  <c r="FG3" i="1"/>
  <c r="FH3" i="1" s="1"/>
  <c r="GA3" i="1" s="1"/>
  <c r="GB3" i="1" s="1"/>
  <c r="GU14" i="1"/>
  <c r="FG14" i="1"/>
  <c r="FH14" i="1" s="1"/>
  <c r="GA14" i="1" s="1"/>
  <c r="GB14" i="1" s="1"/>
  <c r="FG2" i="1"/>
  <c r="FH2" i="1" s="1"/>
  <c r="GA2" i="1" s="1"/>
  <c r="GB2" i="1" s="1"/>
  <c r="GO3" i="1"/>
  <c r="FG4" i="1"/>
  <c r="FH4" i="1" s="1"/>
  <c r="GA4" i="1" s="1"/>
  <c r="GB4" i="1" s="1"/>
  <c r="GU4" i="1"/>
  <c r="FG5" i="1"/>
  <c r="FH5" i="1" s="1"/>
  <c r="GA5" i="1" s="1"/>
  <c r="GB5" i="1" s="1"/>
  <c r="GU5" i="1"/>
  <c r="GA12" i="1"/>
  <c r="GB12" i="1" s="1"/>
  <c r="GU9" i="1"/>
  <c r="FR16" i="1"/>
  <c r="FS16" i="1" s="1"/>
  <c r="GA16" i="1" s="1"/>
  <c r="GB16" i="1" s="1"/>
  <c r="FG16" i="1"/>
  <c r="FH16" i="1" s="1"/>
  <c r="FG10" i="1"/>
  <c r="FH10" i="1" s="1"/>
  <c r="GA10" i="1" s="1"/>
  <c r="GB10" i="1" s="1"/>
  <c r="GU7" i="1"/>
  <c r="FG7" i="1"/>
  <c r="FH7" i="1" s="1"/>
  <c r="GA7" i="1" s="1"/>
  <c r="GB7" i="1" s="1"/>
  <c r="FG6" i="1"/>
  <c r="FH6" i="1" s="1"/>
  <c r="GA6" i="1" s="1"/>
  <c r="GB6" i="1" s="1"/>
  <c r="GO5" i="1"/>
  <c r="GU8" i="7" l="1"/>
  <c r="GU3" i="7"/>
  <c r="AV7" i="5"/>
  <c r="FR2" i="5"/>
  <c r="FS2" i="5" s="1"/>
  <c r="GU3" i="5" s="1"/>
  <c r="EY2" i="5"/>
  <c r="EZ2" i="5" s="1"/>
  <c r="GU2" i="5" s="1"/>
  <c r="FW2" i="5"/>
  <c r="FX2" i="5" s="1"/>
  <c r="FG2" i="5"/>
  <c r="FH2" i="5" s="1"/>
  <c r="GU16" i="1"/>
  <c r="GU6" i="1"/>
  <c r="GU10" i="1"/>
  <c r="GU2" i="1"/>
  <c r="GU3" i="1"/>
  <c r="GU8" i="1"/>
  <c r="GU13" i="1"/>
  <c r="GU15" i="1"/>
  <c r="FW7" i="5" l="1"/>
  <c r="FX7" i="5" s="1"/>
  <c r="FG7" i="5"/>
  <c r="FH7" i="5" s="1"/>
  <c r="FR7" i="5"/>
  <c r="FS7" i="5" s="1"/>
  <c r="GU8" i="5" s="1"/>
  <c r="EY7" i="5"/>
  <c r="EZ7" i="5" s="1"/>
  <c r="GU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Z1" authorId="0" shapeId="0" xr:uid="{896B41AF-9D5D-4BD0-9104-1590A8F503F5}">
      <text>
        <r>
          <rPr>
            <b/>
            <sz val="9"/>
            <color indexed="81"/>
            <rFont val="Tahoma"/>
            <family val="2"/>
          </rPr>
          <t xml:space="preserve">Author:
</t>
        </r>
      </text>
    </comment>
    <comment ref="BC1" authorId="0" shapeId="0" xr:uid="{4ED4D22F-38DC-455F-90CD-B5295DD85E4C}">
      <text>
        <r>
          <rPr>
            <b/>
            <sz val="9"/>
            <color indexed="81"/>
            <rFont val="Tahoma"/>
            <family val="2"/>
          </rPr>
          <t>Author:</t>
        </r>
        <r>
          <rPr>
            <sz val="9"/>
            <color indexed="81"/>
            <rFont val="Tahoma"/>
            <family val="2"/>
          </rPr>
          <t xml:space="preserve">
In case of BOP all data should fill according to the Do's and Don’t's bulk upload format.</t>
        </r>
      </text>
    </comment>
    <comment ref="CC1" authorId="0" shapeId="0" xr:uid="{63788336-1C9C-432B-8284-8CAB1F08ECCE}">
      <text>
        <r>
          <rPr>
            <b/>
            <sz val="9"/>
            <color indexed="81"/>
            <rFont val="Tahoma"/>
            <family val="2"/>
          </rPr>
          <t>Author:</t>
        </r>
        <r>
          <rPr>
            <sz val="9"/>
            <color indexed="81"/>
            <rFont val="Tahoma"/>
            <family val="2"/>
          </rPr>
          <t xml:space="preserve">
Total of all the operations are added here.
</t>
        </r>
      </text>
    </comment>
    <comment ref="CG1" authorId="0" shapeId="0" xr:uid="{C463E8A4-5FBA-4E85-902C-BABC60B63A96}">
      <text>
        <r>
          <rPr>
            <b/>
            <sz val="9"/>
            <color indexed="81"/>
            <rFont val="Tahoma"/>
            <family val="2"/>
          </rPr>
          <t>Author:</t>
        </r>
        <r>
          <rPr>
            <sz val="9"/>
            <color indexed="81"/>
            <rFont val="Tahoma"/>
            <family val="2"/>
          </rPr>
          <t xml:space="preserve">
In case of surface treatment, it is mandatory to fill its name, rate, quantity and unit of measurement.
Calculation in cost piece is rate multiply by quantity.
</t>
        </r>
      </text>
    </comment>
    <comment ref="CU1" authorId="0" shapeId="0" xr:uid="{1A91F5F7-AC35-4148-9040-34E0230096BF}">
      <text>
        <r>
          <rPr>
            <b/>
            <sz val="9"/>
            <color indexed="81"/>
            <rFont val="Tahoma"/>
            <family val="2"/>
          </rPr>
          <t>Author:</t>
        </r>
        <r>
          <rPr>
            <sz val="9"/>
            <color indexed="81"/>
            <rFont val="Tahoma"/>
            <family val="2"/>
          </rPr>
          <t xml:space="preserve">
In case of ICC On RM all fields of ICC is mandatory, But in case of ICC is fixed donot enter data in column ICC Percentage and ICC applicability.</t>
        </r>
      </text>
    </comment>
    <comment ref="DB1" authorId="0" shapeId="0" xr:uid="{0ECDEFD9-B11C-4102-9504-509EE5BDB6AA}">
      <text>
        <r>
          <rPr>
            <b/>
            <sz val="9"/>
            <color indexed="81"/>
            <rFont val="Tahoma"/>
            <family val="2"/>
          </rPr>
          <t>Author:</t>
        </r>
        <r>
          <rPr>
            <sz val="9"/>
            <color indexed="81"/>
            <rFont val="Tahoma"/>
            <family val="2"/>
          </rPr>
          <t xml:space="preserve">
Description of Rejection is mandatory field. It shows calculation of rejection depends upon. If rejection is fixed then put amount in Rejection fixed column and Write Fixed in Description other columns is not mandatory in this specific case.
</t>
        </r>
      </text>
    </comment>
    <comment ref="DL1" authorId="0" shapeId="0" xr:uid="{A30B6BC8-363C-441D-B0D8-F67A2A0F5B37}">
      <text>
        <r>
          <rPr>
            <b/>
            <sz val="9"/>
            <color indexed="81"/>
            <rFont val="Tahoma"/>
            <family val="2"/>
          </rPr>
          <t>Author:</t>
        </r>
        <r>
          <rPr>
            <sz val="9"/>
            <color indexed="81"/>
            <rFont val="Tahoma"/>
            <family val="2"/>
          </rPr>
          <t xml:space="preserve">
In case of overhead, it is mandatory to enter model type. </t>
        </r>
      </text>
    </comment>
    <comment ref="DM1" authorId="0" shapeId="0" xr:uid="{C3A0B723-66C9-4880-84E7-40204C607BDF}">
      <text>
        <r>
          <rPr>
            <b/>
            <sz val="9"/>
            <color indexed="81"/>
            <rFont val="Tahoma"/>
            <family val="2"/>
          </rPr>
          <t xml:space="preserve">Author:
Same is rejection.
</t>
        </r>
      </text>
    </comment>
    <comment ref="DQ1" authorId="0" shapeId="0" xr:uid="{7BD1C701-CA0E-4CAD-84D2-6F2108254D4D}">
      <text>
        <r>
          <rPr>
            <b/>
            <sz val="9"/>
            <color indexed="81"/>
            <rFont val="Tahoma"/>
            <family val="2"/>
          </rPr>
          <t>Author:</t>
        </r>
        <r>
          <rPr>
            <sz val="9"/>
            <color indexed="81"/>
            <rFont val="Tahoma"/>
            <family val="2"/>
          </rPr>
          <t xml:space="preserve">
Same as Overhead model type treatment.</t>
        </r>
      </text>
    </comment>
    <comment ref="EH1" authorId="0" shapeId="0" xr:uid="{FCA784E4-32CF-4779-9CDB-C9481E71E5A2}">
      <text>
        <r>
          <rPr>
            <b/>
            <sz val="9"/>
            <color indexed="81"/>
            <rFont val="Tahoma"/>
            <family val="2"/>
          </rPr>
          <t>Author:</t>
        </r>
        <r>
          <rPr>
            <sz val="9"/>
            <color indexed="81"/>
            <rFont val="Tahoma"/>
            <family val="2"/>
          </rPr>
          <t xml:space="preserve">
Final addition of RMC+BOP+BOP Handling charges+Processes+Operations+Surface treatment+ICC+Rejection+Overhead+Profit+Tool maintainance+Packaging+Transporatation+Othercost-Special Discount.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3" authorId="0" shapeId="0" xr:uid="{E781ECE0-18AE-4930-ACB7-E04351DAB96F}">
      <text>
        <r>
          <rPr>
            <b/>
            <sz val="9"/>
            <color indexed="81"/>
            <rFont val="Tahoma"/>
            <family val="2"/>
          </rPr>
          <t>Author:</t>
        </r>
        <r>
          <rPr>
            <sz val="9"/>
            <color indexed="81"/>
            <rFont val="Tahoma"/>
            <family val="2"/>
          </rPr>
          <t xml:space="preserve">
will come from master.</t>
        </r>
      </text>
    </comment>
    <comment ref="Q15" authorId="0" shapeId="0" xr:uid="{C882210B-65F0-43D5-9258-25FF2043B958}">
      <text>
        <r>
          <rPr>
            <b/>
            <sz val="9"/>
            <color indexed="81"/>
            <rFont val="Tahoma"/>
            <family val="2"/>
          </rPr>
          <t>Author:</t>
        </r>
        <r>
          <rPr>
            <sz val="9"/>
            <color indexed="81"/>
            <rFont val="Tahoma"/>
            <family val="2"/>
          </rPr>
          <t xml:space="preserve">
will come from master.</t>
        </r>
      </text>
    </comment>
  </commentList>
</comments>
</file>

<file path=xl/sharedStrings.xml><?xml version="1.0" encoding="utf-8"?>
<sst xmlns="http://schemas.openxmlformats.org/spreadsheetml/2006/main" count="6679" uniqueCount="1048">
  <si>
    <t>SlNo</t>
  </si>
  <si>
    <t>Class</t>
  </si>
  <si>
    <t>BOMLevel</t>
  </si>
  <si>
    <t>PlantCode</t>
  </si>
  <si>
    <t>PartType</t>
  </si>
  <si>
    <t>BOMNo</t>
  </si>
  <si>
    <t>PartNo</t>
  </si>
  <si>
    <t>PartName</t>
  </si>
  <si>
    <t>AssemblyPartNo</t>
  </si>
  <si>
    <t>RevisionNumber</t>
  </si>
  <si>
    <t>GroupCode</t>
  </si>
  <si>
    <t>Technology</t>
  </si>
  <si>
    <t>Quantity</t>
  </si>
  <si>
    <t>RMCommodity</t>
  </si>
  <si>
    <t>RMCode</t>
  </si>
  <si>
    <t>RMGrade</t>
  </si>
  <si>
    <t>RMType</t>
  </si>
  <si>
    <t>Specification</t>
  </si>
  <si>
    <t>RMUOM</t>
  </si>
  <si>
    <t>RMSourceVendorCode</t>
  </si>
  <si>
    <t>MultipleRM</t>
  </si>
  <si>
    <t>BlankSizeT</t>
  </si>
  <si>
    <t>BlankSizeL</t>
  </si>
  <si>
    <t>BlankSizeW</t>
  </si>
  <si>
    <t>BlankSizeP</t>
  </si>
  <si>
    <t>GrossWeight</t>
  </si>
  <si>
    <t>RunnerWeight</t>
  </si>
  <si>
    <t>FinishWeight</t>
  </si>
  <si>
    <t>ScrapRecoveryPercent</t>
  </si>
  <si>
    <t>CircleScrapWeight</t>
  </si>
  <si>
    <t>JaliScrapWeight</t>
  </si>
  <si>
    <t>SupplierName</t>
  </si>
  <si>
    <t>SupplierCode</t>
  </si>
  <si>
    <t>SOB</t>
  </si>
  <si>
    <t>RMRatePerKg</t>
  </si>
  <si>
    <t>RMFreightCostPerKg</t>
  </si>
  <si>
    <t>LandedRMCostPerKg</t>
  </si>
  <si>
    <t>ShearingCostPerKg</t>
  </si>
  <si>
    <t>RMCutOffPrice</t>
  </si>
  <si>
    <t>NetRMCostPerKg</t>
  </si>
  <si>
    <t>JaliScrapCostPerKg</t>
  </si>
  <si>
    <t>CircleScrapCostPerKg</t>
  </si>
  <si>
    <t>ProcessingLossPercent</t>
  </si>
  <si>
    <t>ProcessingLossWeight</t>
  </si>
  <si>
    <t>BurningLossPercent</t>
  </si>
  <si>
    <t>BurningLossWeight</t>
  </si>
  <si>
    <t>RMCostPerPiece</t>
  </si>
  <si>
    <t>TotalRMCost</t>
  </si>
  <si>
    <t>BOPCategory</t>
  </si>
  <si>
    <t>BOPUOM</t>
  </si>
  <si>
    <t>BOPCostPerPiece</t>
  </si>
  <si>
    <t>BOPCostPerAssembly</t>
  </si>
  <si>
    <t>BOPHandlingType </t>
  </si>
  <si>
    <t>BOPCostApplicableforHandling</t>
  </si>
  <si>
    <t>BOPHandlingCharges</t>
  </si>
  <si>
    <t>BOPHandlingCost</t>
  </si>
  <si>
    <t>ProgressiveStamping_NoOfCavity</t>
  </si>
  <si>
    <t>ProgressiveStamping_StrokeRate</t>
  </si>
  <si>
    <t>ProgressiveStamping_UnitofMeasurement</t>
  </si>
  <si>
    <t>ProgressiveStamping_Cost</t>
  </si>
  <si>
    <t>MachineTonnage</t>
  </si>
  <si>
    <t>Plastic Molding_NoOfCavity</t>
  </si>
  <si>
    <t>Plastic Molding_StrokeRate</t>
  </si>
  <si>
    <t>Plastic Molding_UnitofMeasurement</t>
  </si>
  <si>
    <t>Plastic Molding_Cost</t>
  </si>
  <si>
    <t>TotalProcessCost</t>
  </si>
  <si>
    <t>TotalAssemblyProcessCost</t>
  </si>
  <si>
    <t>Fettling Operation_No</t>
  </si>
  <si>
    <t>Fettling Operation_Rate</t>
  </si>
  <si>
    <t>Fettling Operation_UnitOfMeasurement</t>
  </si>
  <si>
    <t>Fettling Operation_Cost</t>
  </si>
  <si>
    <t>IsOtherOperation</t>
  </si>
  <si>
    <t>Drilling Tapping M3 Operation_No</t>
  </si>
  <si>
    <t>Drilling Tapping M3 Operation_Rate</t>
  </si>
  <si>
    <t>Drilling Tapping M3 Operation_UnitOfMeasurement</t>
  </si>
  <si>
    <t>Drilling Tapping M3 Operation_Cost</t>
  </si>
  <si>
    <t>Drilling Tapping M4 Operation_No</t>
  </si>
  <si>
    <t>Drilling Tapping M4 Operation_Rate</t>
  </si>
  <si>
    <t>Drilling Tapping M4 Operation_UnitOfMeasurement</t>
  </si>
  <si>
    <t>Drilling Tapping M4 Operation_Cost</t>
  </si>
  <si>
    <t>Drilling Tapping M5 Operation_No</t>
  </si>
  <si>
    <t>Drilling Tapping M5 Operation_Rate</t>
  </si>
  <si>
    <t>Drilling Tapping M5 Operation_UnitOfMeasurement</t>
  </si>
  <si>
    <t>Drilling Tapping M5 Operation_Cost</t>
  </si>
  <si>
    <t>Drilling Tapping M6 Operation_No</t>
  </si>
  <si>
    <t>Drilling Tapping M6 Operation_Rate</t>
  </si>
  <si>
    <t>Drilling Tapping M6 Operation_UnitOfMeasurement</t>
  </si>
  <si>
    <t>Drilling Tapping M6 Operation_Cost</t>
  </si>
  <si>
    <t>Drilling Tapping M8 Operation_No</t>
  </si>
  <si>
    <t>Drilling Tapping M8 Operation_Rate</t>
  </si>
  <si>
    <t>Drilling Tapping M8 Operation_UnitOfMeasurement</t>
  </si>
  <si>
    <t>Drilling Tapping M8 Operation_Cost</t>
  </si>
  <si>
    <t>Drilling Tapping M10 Operation_No</t>
  </si>
  <si>
    <t>Drilling Tapping M10 Operation_Rate</t>
  </si>
  <si>
    <t>Drilling Tapping M10 Operation_UnitOfMeasurement</t>
  </si>
  <si>
    <t>Drilling Tapping M10 Operation_Cost</t>
  </si>
  <si>
    <t>Drilling Tapping M12 Operation_No</t>
  </si>
  <si>
    <t>Drilling Tapping M12 Operation_Rate</t>
  </si>
  <si>
    <t>Drilling Tapping M12 Operation_UnitOfMeasurement</t>
  </si>
  <si>
    <t>Drilling Tapping M12 Operation_Cost</t>
  </si>
  <si>
    <t>Drilling Tapping M16 Operation_No</t>
  </si>
  <si>
    <t>Drilling Tapping M16 Operation_Rate</t>
  </si>
  <si>
    <t>Drilling Tapping M16 Operation_UnitOfMeasurement</t>
  </si>
  <si>
    <t>Drilling Tapping M16 Operation_Cost</t>
  </si>
  <si>
    <t>Drilling Tapping M20 Operation_No</t>
  </si>
  <si>
    <t>Drilling Tapping M20 Operation_Rate</t>
  </si>
  <si>
    <t>Drilling Tapping M20 Operation_UnitOfMeasurement</t>
  </si>
  <si>
    <t>Drilling Tapping M20 Operation_Cost</t>
  </si>
  <si>
    <t>Drilling Dia 3 to 8mm_No</t>
  </si>
  <si>
    <t>Drilling Dia 3 to 8mm_Rate</t>
  </si>
  <si>
    <t>Drilling Dia 3 to 8mm_UnitOfMeasurement</t>
  </si>
  <si>
    <t>Drilling Dia 3 to 8mm_Cost</t>
  </si>
  <si>
    <t>Side Drilling_No</t>
  </si>
  <si>
    <t>Side Drilling_Rate</t>
  </si>
  <si>
    <t>Side Drilling_UnitOfMeasurement</t>
  </si>
  <si>
    <t>Side Drilling_Cost</t>
  </si>
  <si>
    <t>Machining_No</t>
  </si>
  <si>
    <t>Machining_Rate</t>
  </si>
  <si>
    <t>Machining_UnitOfMeasurement</t>
  </si>
  <si>
    <t>Machining_Cost</t>
  </si>
  <si>
    <t>InspectionCost</t>
  </si>
  <si>
    <t>AdditionalAssemblyCost</t>
  </si>
  <si>
    <t>TotalOperationCost</t>
  </si>
  <si>
    <t>TotalOperationWithQty</t>
  </si>
  <si>
    <t>TotalOtherOperationWithQty</t>
  </si>
  <si>
    <t>ConversionCost</t>
  </si>
  <si>
    <t>TypesOfPlating</t>
  </si>
  <si>
    <t>RateUOM</t>
  </si>
  <si>
    <t>Rate</t>
  </si>
  <si>
    <t>CostPerPiece</t>
  </si>
  <si>
    <t>Transportation/otherCost</t>
  </si>
  <si>
    <t>TotalSurfaceTreatment</t>
  </si>
  <si>
    <t>TotalSurfaceTreatmentCostComponent</t>
  </si>
  <si>
    <t>TotalSurfaceTreatmentCostPerSubAssembly</t>
  </si>
  <si>
    <t>TotalSurfaceTreatmentPerAssembly</t>
  </si>
  <si>
    <t>TotalTransportationCostComponent</t>
  </si>
  <si>
    <t>TotalTransportationCostPerSubAssembly</t>
  </si>
  <si>
    <t>TotalTransportationCostPerAssembly</t>
  </si>
  <si>
    <t>ICCDescription</t>
  </si>
  <si>
    <t>ICCPercent</t>
  </si>
  <si>
    <t>ICCCostApplicability</t>
  </si>
  <si>
    <t>ICCCost</t>
  </si>
  <si>
    <t>ICCCalculationOnNetWeight</t>
  </si>
  <si>
    <t>OverHeadAndProfitOnIcc</t>
  </si>
  <si>
    <t>IncludeSurfaceTreatmentInCCForOverheadAndProfit</t>
  </si>
  <si>
    <t>IncludeSurfaceTreatmentInCCForForRejection</t>
  </si>
  <si>
    <t>RejectionDescription</t>
  </si>
  <si>
    <t>RejectionPercent</t>
  </si>
  <si>
    <t>RejectionCostApplicability</t>
  </si>
  <si>
    <t>RejectionCost</t>
  </si>
  <si>
    <t>RejectionFixed</t>
  </si>
  <si>
    <t>RejectionRecoveryDescription</t>
  </si>
  <si>
    <t>RejectionRecoveryPercent</t>
  </si>
  <si>
    <t>EffectiveRecoveryPercent</t>
  </si>
  <si>
    <t>RecoveryCostApplicability</t>
  </si>
  <si>
    <t>RejectionRecoveryCost</t>
  </si>
  <si>
    <t>OverheadModelType</t>
  </si>
  <si>
    <t>OverheadDescription</t>
  </si>
  <si>
    <t>OverheadPercent</t>
  </si>
  <si>
    <t>OverheadCostApplicability</t>
  </si>
  <si>
    <t>OverheadCost</t>
  </si>
  <si>
    <t>ProfitModelType</t>
  </si>
  <si>
    <t>ProfitDescription</t>
  </si>
  <si>
    <t>ProfitPercent</t>
  </si>
  <si>
    <t>ProfitCostApplicability</t>
  </si>
  <si>
    <t>ProfitCost</t>
  </si>
  <si>
    <t>ToolManitenanceDescription</t>
  </si>
  <si>
    <t>ToolManitenancePercent</t>
  </si>
  <si>
    <t>ToolManitenanceApplicability</t>
  </si>
  <si>
    <t>ToolMaintenanceCost</t>
  </si>
  <si>
    <t>ToolAmortisationCost</t>
  </si>
  <si>
    <t>PackagingCost</t>
  </si>
  <si>
    <t>TransportationCost</t>
  </si>
  <si>
    <t>OtherCostDescription</t>
  </si>
  <si>
    <t>OtherCostIfAny</t>
  </si>
  <si>
    <t>OtherPermiumCostIfAny</t>
  </si>
  <si>
    <t>DiscountDescription</t>
  </si>
  <si>
    <t>SpecialDiscountIfAny</t>
  </si>
  <si>
    <t>MasterBatchRMName</t>
  </si>
  <si>
    <t>MasterBatchRMPrice</t>
  </si>
  <si>
    <t>MasterBatchPercentage</t>
  </si>
  <si>
    <t>MasterBatchTotal</t>
  </si>
  <si>
    <t>RMandMBRate</t>
  </si>
  <si>
    <t>MachineType</t>
  </si>
  <si>
    <t>NoOfCavity</t>
  </si>
  <si>
    <t>CycleTime</t>
  </si>
  <si>
    <t>Efficiency</t>
  </si>
  <si>
    <t>ProductionPerHour</t>
  </si>
  <si>
    <t>FinalComponentRate</t>
  </si>
  <si>
    <t>EffectiveDate</t>
  </si>
  <si>
    <t>Remark</t>
  </si>
  <si>
    <t>VBC</t>
  </si>
  <si>
    <t>xxxx</t>
  </si>
  <si>
    <t>Component</t>
  </si>
  <si>
    <t>XP-Test123</t>
  </si>
  <si>
    <t>Standard Extension Strip button</t>
  </si>
  <si>
    <t>Plastic</t>
  </si>
  <si>
    <t>Nylon 6 Blue</t>
  </si>
  <si>
    <t>6 Blue</t>
  </si>
  <si>
    <t>STD</t>
  </si>
  <si>
    <t>NA</t>
  </si>
  <si>
    <t>Kilogram</t>
  </si>
  <si>
    <t>Hours</t>
  </si>
  <si>
    <t>Number</t>
  </si>
  <si>
    <t>RM + CC</t>
  </si>
  <si>
    <t>All</t>
  </si>
  <si>
    <t>Fixed</t>
  </si>
  <si>
    <t>Net cost</t>
  </si>
  <si>
    <t>PP 1</t>
  </si>
  <si>
    <t>Test-12345698</t>
  </si>
  <si>
    <t>Standard Extension Strip Top</t>
  </si>
  <si>
    <t>ABS</t>
  </si>
  <si>
    <t>ZINC</t>
  </si>
  <si>
    <t>Sawp</t>
  </si>
  <si>
    <t>Test-P123</t>
  </si>
  <si>
    <t>Standard Extension Strip Base</t>
  </si>
  <si>
    <t>HIPS</t>
  </si>
  <si>
    <t>Nelon</t>
  </si>
  <si>
    <t>Test-P1234</t>
  </si>
  <si>
    <t>FUSE COVER Extension strip Standard</t>
  </si>
  <si>
    <t>Nylon 6 Grey</t>
  </si>
  <si>
    <t>6 Grey</t>
  </si>
  <si>
    <t>sop</t>
  </si>
  <si>
    <t>Test-12345701</t>
  </si>
  <si>
    <t>TOP UFO Reel</t>
  </si>
  <si>
    <t>ABS WHITE</t>
  </si>
  <si>
    <t>Test-12345702</t>
  </si>
  <si>
    <t>LED Ring UFO reel</t>
  </si>
  <si>
    <t>PC Smoke Grey</t>
  </si>
  <si>
    <t>Test-12345703</t>
  </si>
  <si>
    <t>BUTTON UFO reel</t>
  </si>
  <si>
    <t>PC WHITE</t>
  </si>
  <si>
    <t>kilogram</t>
  </si>
  <si>
    <t>Test-12345704</t>
  </si>
  <si>
    <t>SOCKET BASE UFO reel</t>
  </si>
  <si>
    <t>PBT 20% GFFR</t>
  </si>
  <si>
    <t>Test-12345705</t>
  </si>
  <si>
    <t>BOTTOM UFO reel Green</t>
  </si>
  <si>
    <t>ABS GREEN</t>
  </si>
  <si>
    <t>Test-12345706</t>
  </si>
  <si>
    <t>SOCKET COVER  UFO reel Green</t>
  </si>
  <si>
    <t>PC Red</t>
  </si>
  <si>
    <t>Test-12345707</t>
  </si>
  <si>
    <t>UPPER Round Reel REO</t>
  </si>
  <si>
    <t>ABS White</t>
  </si>
  <si>
    <t>High Volume</t>
  </si>
  <si>
    <t>Test-12345708</t>
  </si>
  <si>
    <t>WINDER Round Reel REO</t>
  </si>
  <si>
    <t>PC JET Black</t>
  </si>
  <si>
    <t>Test-12345709</t>
  </si>
  <si>
    <t>PLATE Universal Round Reel REO</t>
  </si>
  <si>
    <t>PC Clear</t>
  </si>
  <si>
    <t>Test-12345710</t>
  </si>
  <si>
    <t>KNOB Round Reel REO</t>
  </si>
  <si>
    <t>PC GREY</t>
  </si>
  <si>
    <t>Test-12345711</t>
  </si>
  <si>
    <t>SOCKET BASE</t>
  </si>
  <si>
    <t>PBT 30% GF FR Light Grey</t>
  </si>
  <si>
    <t>Percentage</t>
  </si>
  <si>
    <t>Paint</t>
  </si>
  <si>
    <t>BOP</t>
  </si>
  <si>
    <t>BOPTest</t>
  </si>
  <si>
    <t>NUT</t>
  </si>
  <si>
    <t>Fastner</t>
  </si>
  <si>
    <t>BB_Cutting1_Machine</t>
  </si>
  <si>
    <t>MHR</t>
  </si>
  <si>
    <t>PartPerHour</t>
  </si>
  <si>
    <t>BB_Cutting1_BUnitOfMeasurement</t>
  </si>
  <si>
    <t>Cost</t>
  </si>
  <si>
    <t>BB_Cutting2_Machine</t>
  </si>
  <si>
    <t>BB_Cutting2_BUnitOfMeasurement</t>
  </si>
  <si>
    <t>BB_Turning1_Machine</t>
  </si>
  <si>
    <t>BB_Turning1_BUnitOfMeasurement</t>
  </si>
  <si>
    <t>BB_Turning2_Machine</t>
  </si>
  <si>
    <t>BB_Turning2_BUnitOfMeasurement</t>
  </si>
  <si>
    <t>BB_Milling1_Machine</t>
  </si>
  <si>
    <t>BB_Milling1_BUnitOfMeasurement</t>
  </si>
  <si>
    <t>BB_Milling2_Machine</t>
  </si>
  <si>
    <t>BB_Milling2_BUnitOfMeasurement</t>
  </si>
  <si>
    <t>BB_Drilling1_Machine</t>
  </si>
  <si>
    <t>BB_Drilling2_BUnitOfMeasurement</t>
  </si>
  <si>
    <t>BB_Tapping1_Machine</t>
  </si>
  <si>
    <t>BB_Tapping1_BUnitOfMeasurement</t>
  </si>
  <si>
    <t>BB_Tapping2_B_Machine</t>
  </si>
  <si>
    <t>BB_Tapping2_BUnitOfMeasurement</t>
  </si>
  <si>
    <t>BB_Knurrling1_B_Machine</t>
  </si>
  <si>
    <t>BB_Knurrling1_BUnitOfMeasurement</t>
  </si>
  <si>
    <t>BB_Knurrling2_B_Machine</t>
  </si>
  <si>
    <t>BB_Knurrling2_BUnitOfMeasurement</t>
  </si>
  <si>
    <t>BB_Grinding1_B_Machine</t>
  </si>
  <si>
    <t>BB_Grinding1_BUnitOfMeasurement</t>
  </si>
  <si>
    <t>BB_Grinding2_Machine</t>
  </si>
  <si>
    <t>BB_Grinding2_BUnitOfMeasurement</t>
  </si>
  <si>
    <t>BB_Champhering1_Machine</t>
  </si>
  <si>
    <t>BB_Champhering1_BUnitOfMeasurement</t>
  </si>
  <si>
    <t>BB_Champhering2_Machine</t>
  </si>
  <si>
    <t>BB_Champhering2_BUnitOfMeasurement</t>
  </si>
  <si>
    <t>BB_taperturning1_Machine</t>
  </si>
  <si>
    <t>BB_taperturning1_BUnitOfMeasurement</t>
  </si>
  <si>
    <t>BB_Process_B_Machine</t>
  </si>
  <si>
    <t>BB_Process_BUnitOfMeasurement</t>
  </si>
  <si>
    <t>BD_Cutting_1_Nos</t>
  </si>
  <si>
    <t>BD_Cutting_1Rate</t>
  </si>
  <si>
    <t>BD_Cutting_1UOM</t>
  </si>
  <si>
    <t>BD_Cutting_1Cost</t>
  </si>
  <si>
    <t>BE_Cutting_2_Nos</t>
  </si>
  <si>
    <t>BE_Cutting_2Rate</t>
  </si>
  <si>
    <t>BE_Cutting_2UOM</t>
  </si>
  <si>
    <t>BE_CNC Turning_1Cost</t>
  </si>
  <si>
    <t>BE_CNC Turning_1_Nos</t>
  </si>
  <si>
    <t>BE_CNC Turning_1Rate</t>
  </si>
  <si>
    <t>BE_CNC Turning_1UOM</t>
  </si>
  <si>
    <t>BE_CNC Turning_2_Nos</t>
  </si>
  <si>
    <t>BE_CNC Turning_2Rate</t>
  </si>
  <si>
    <t>BE_CNC Turning_2UOM</t>
  </si>
  <si>
    <t>BE_CNC Turning_2Cost</t>
  </si>
  <si>
    <t>BE_Drilling_1_Nos</t>
  </si>
  <si>
    <t>BE_Drilling_1Rate</t>
  </si>
  <si>
    <t>BE_Drilling_1UOM</t>
  </si>
  <si>
    <t>BE_Drilling_1Cost</t>
  </si>
  <si>
    <t>BE_Drilling_2_Nos</t>
  </si>
  <si>
    <t>BE_Drilling_2Rate</t>
  </si>
  <si>
    <t>BE_Drilling_2UOM</t>
  </si>
  <si>
    <t>BE_Drilling_2Cost</t>
  </si>
  <si>
    <t>BE_Tapping_1_Nos</t>
  </si>
  <si>
    <t>BE_Tapping_1Rate</t>
  </si>
  <si>
    <t>BE_Tapping_1UOM</t>
  </si>
  <si>
    <t>BE_Tapping_1Cost</t>
  </si>
  <si>
    <t>BE_Tapping_2_Nos</t>
  </si>
  <si>
    <t>BE_Tapping_2Rate</t>
  </si>
  <si>
    <t>BE_Tapping_2UOM</t>
  </si>
  <si>
    <t>BE_Tapping_2Cost</t>
  </si>
  <si>
    <t>BE_Taper Turning_1_Nos</t>
  </si>
  <si>
    <t>BE_Taper Turning_1Rate</t>
  </si>
  <si>
    <t>BE_Taper Turning_1UOM</t>
  </si>
  <si>
    <t>BE_Taper Turning_1Cost</t>
  </si>
  <si>
    <t>BE_Milling_1_Nos</t>
  </si>
  <si>
    <t>BE_Milling_1Rate</t>
  </si>
  <si>
    <t>BE_Milling_1UOM</t>
  </si>
  <si>
    <t>BE_Milling_1Cost</t>
  </si>
  <si>
    <t>BE_Milling_2_Nos</t>
  </si>
  <si>
    <t>BE_Milling_2Rate</t>
  </si>
  <si>
    <t>BE_Milling_2UOM</t>
  </si>
  <si>
    <t>BE_Milling_2Cost</t>
  </si>
  <si>
    <t>BE_Grinding_1_Nos</t>
  </si>
  <si>
    <t>BE_Grinding_1Rate</t>
  </si>
  <si>
    <t>BE_Grinding_1UOM</t>
  </si>
  <si>
    <t>BE_Grinding_1Cost</t>
  </si>
  <si>
    <t>BE_Grinding_2_Nos</t>
  </si>
  <si>
    <t>BE_Grinding_2Rate</t>
  </si>
  <si>
    <t>BE_Grinding_2UOM</t>
  </si>
  <si>
    <t>BE_Grinding_2Cost</t>
  </si>
  <si>
    <t>BE_champhering_1_Nos</t>
  </si>
  <si>
    <t>BE_champhering_1Rate</t>
  </si>
  <si>
    <t>BE_champhering_1UOM</t>
  </si>
  <si>
    <t>BE_champhering_1Cost</t>
  </si>
  <si>
    <t>BE_champhering_2_Nos</t>
  </si>
  <si>
    <t>BE_champhering_2Rate</t>
  </si>
  <si>
    <t>BE_champhering_2UOM</t>
  </si>
  <si>
    <t>BE_champhering_2Cost</t>
  </si>
  <si>
    <t>BE_Knurrling_1_Nos</t>
  </si>
  <si>
    <t>BE_knurrling_1Rate</t>
  </si>
  <si>
    <t>BE_knurrling_1UOM</t>
  </si>
  <si>
    <t>BE_knurrling_1Cost</t>
  </si>
  <si>
    <t>BE_knurrling_2_Nos</t>
  </si>
  <si>
    <t>BE_knurrling_2Rate</t>
  </si>
  <si>
    <t>BE_knurrling_2UOM</t>
  </si>
  <si>
    <t>BE_knurrling_2Cost</t>
  </si>
  <si>
    <t>BE_Deburring_1_Nos</t>
  </si>
  <si>
    <t>BE_Deburring_1Rate</t>
  </si>
  <si>
    <t>BE_Deburring_1UOM</t>
  </si>
  <si>
    <t>BE_Deburring_1Cost</t>
  </si>
  <si>
    <t>BE_Vibro_1_Nos</t>
  </si>
  <si>
    <t>BE_Vibro_1Rate</t>
  </si>
  <si>
    <t>BE_Vibro_1UOM</t>
  </si>
  <si>
    <t>BE_Vibro_1Cost</t>
  </si>
  <si>
    <t>BE_Oiling_1_Nos</t>
  </si>
  <si>
    <t>BE_Oiling_1Rate</t>
  </si>
  <si>
    <t>BE_Oiling_1UOM</t>
  </si>
  <si>
    <t>BE_Oiling_1Cost</t>
  </si>
  <si>
    <t>Multiple Operation_Nos</t>
  </si>
  <si>
    <t>Multiple Operation_Rate</t>
  </si>
  <si>
    <t>Multiple Operation_UOM</t>
  </si>
  <si>
    <t>Multiple Operation_Cost</t>
  </si>
  <si>
    <t>BE_Operation_B_Nos</t>
  </si>
  <si>
    <t>BE_Operation_BRate</t>
  </si>
  <si>
    <t>BE_Operation_BUOM</t>
  </si>
  <si>
    <t>BE_Operation_BCost</t>
  </si>
  <si>
    <t>IncludeSurfaceTreatmentinCCforOverheadandProfit</t>
  </si>
  <si>
    <t>IncludeSurfaceTreatmentinCCforforRejection</t>
  </si>
  <si>
    <t>A123</t>
  </si>
  <si>
    <t>SHAFT FOR STEALTH AIR UNDER LIGHT NEW</t>
  </si>
  <si>
    <t>Shaft</t>
  </si>
  <si>
    <t>Forging</t>
  </si>
  <si>
    <t>VSP-BRIGHT BAR</t>
  </si>
  <si>
    <t>SAE 1018</t>
  </si>
  <si>
    <t>XXXX</t>
  </si>
  <si>
    <t>Zinc Plating</t>
  </si>
  <si>
    <t>Net Weight * Scrap Rate</t>
  </si>
  <si>
    <t>Earthing mark</t>
  </si>
  <si>
    <t>B123</t>
  </si>
  <si>
    <t>8.1 MM SHAFT 125 W/EARTHING - SLSI</t>
  </si>
  <si>
    <t>C123</t>
  </si>
  <si>
    <t>8.1 MM SHAFT 121 W/EARTHING - SLSI</t>
  </si>
  <si>
    <t>D123</t>
  </si>
  <si>
    <t>SHAFT 121 WITH  DIA 8.1 MM</t>
  </si>
  <si>
    <t>E123</t>
  </si>
  <si>
    <t>SHAFT 125 WITH BOLT DIA 8.1 MM</t>
  </si>
  <si>
    <t>ProgressiveStamping_UnitOfMeasurement</t>
  </si>
  <si>
    <t>Blanking_NoOfCavity</t>
  </si>
  <si>
    <t>Blanking_StrokeRate</t>
  </si>
  <si>
    <t>Blanking_UnitOfMeasurement</t>
  </si>
  <si>
    <t xml:space="preserve">Blanking_Cost </t>
  </si>
  <si>
    <t>Punching/Piercing_NoOfCavity</t>
  </si>
  <si>
    <t>Punching/Piercing_StrokeRate</t>
  </si>
  <si>
    <t>Punching/Piercing_UnitOfMeasurement</t>
  </si>
  <si>
    <t>Punching/Piercing_Cost</t>
  </si>
  <si>
    <t>Bending_NoOfCavity</t>
  </si>
  <si>
    <t>Bending_StrokeRate</t>
  </si>
  <si>
    <t>Bending_UnitOfMeasurement</t>
  </si>
  <si>
    <t>Bending_Cost</t>
  </si>
  <si>
    <t>Trimming_NoOfCavity</t>
  </si>
  <si>
    <t>Trimming_StrokeRate</t>
  </si>
  <si>
    <t>Trimming_UnitOfMeasurement</t>
  </si>
  <si>
    <t>Trimming_Cost</t>
  </si>
  <si>
    <t>Ribbing_NoOfCavity</t>
  </si>
  <si>
    <t>Ribbing_StrokeRate</t>
  </si>
  <si>
    <t>Ribbing_UnitOfMeasurement</t>
  </si>
  <si>
    <t>Ribbing_Cost</t>
  </si>
  <si>
    <t>Sizing_NoOfCavity</t>
  </si>
  <si>
    <t>Sizing_StrokeRate</t>
  </si>
  <si>
    <t>Sizing_UnitOfMeasurement</t>
  </si>
  <si>
    <t>Sizing_Cost</t>
  </si>
  <si>
    <t>Knurling_NoOfCavity</t>
  </si>
  <si>
    <t>Knurling_StrokeRate</t>
  </si>
  <si>
    <t>Knurling_UnitOfMeasurement</t>
  </si>
  <si>
    <t>Knurling_Cost</t>
  </si>
  <si>
    <t>Progresive Tool_NoOfCavity</t>
  </si>
  <si>
    <t>Progresive Tool_StrokeRate</t>
  </si>
  <si>
    <t>Progresive Tool_UnitOfMeasurement</t>
  </si>
  <si>
    <t>Progresive Tool_Cost</t>
  </si>
  <si>
    <t>Compound Tool_NoOfCavity</t>
  </si>
  <si>
    <t>Compound Tool_StrokeRate</t>
  </si>
  <si>
    <t>Compound Tool_UnitOfMeasurement</t>
  </si>
  <si>
    <t>Compound Tool_Cost</t>
  </si>
  <si>
    <t>Forming_NoOfCavity</t>
  </si>
  <si>
    <t>Forming_StrokeRate</t>
  </si>
  <si>
    <t>Forming_UnitOfMeasurement</t>
  </si>
  <si>
    <t>Forming_Cost</t>
  </si>
  <si>
    <t>Spinning_NoOfCavity</t>
  </si>
  <si>
    <t>Spinning_StrokeRate</t>
  </si>
  <si>
    <t>Spinning_UnitOfMeasurement</t>
  </si>
  <si>
    <t>Spinning_Cost</t>
  </si>
  <si>
    <t>Cutting_NoOfCavity</t>
  </si>
  <si>
    <t>Cutting_StrokeRate</t>
  </si>
  <si>
    <t>Cutting_UnitOfMeasurement</t>
  </si>
  <si>
    <t>Cutting_Cost</t>
  </si>
  <si>
    <t>Welding_NoOfCavity</t>
  </si>
  <si>
    <t>Welding_StrokeRate</t>
  </si>
  <si>
    <t>Welding_UnitOfMeasurement</t>
  </si>
  <si>
    <t>Welding_Cost</t>
  </si>
  <si>
    <t>Projection Welding_NoOfCavity</t>
  </si>
  <si>
    <t>Projection Welding_StrokeRate</t>
  </si>
  <si>
    <t>Projection Welding_UnitOfMeasurement</t>
  </si>
  <si>
    <t>Projection Welding_Cost</t>
  </si>
  <si>
    <t>Spot Welding_NoOfCavity</t>
  </si>
  <si>
    <t>Spot Welding_StrokeRate</t>
  </si>
  <si>
    <t>Spot Welding_UnitOfMeasurement</t>
  </si>
  <si>
    <t>Spot Welding_Cost</t>
  </si>
  <si>
    <t>vibro_NoOfCavity</t>
  </si>
  <si>
    <t>vibro_StrokeRate</t>
  </si>
  <si>
    <t>vibro_UnitOfMeasurement</t>
  </si>
  <si>
    <t>vibro_Cost</t>
  </si>
  <si>
    <t>Flaring_NoOfCavity</t>
  </si>
  <si>
    <t>Flaring_StrokeRate</t>
  </si>
  <si>
    <t>Flaring_UnitOfMeasurement</t>
  </si>
  <si>
    <t>Flaring_Cost</t>
  </si>
  <si>
    <t>Riveting_NoOfCavity</t>
  </si>
  <si>
    <t>Riveting_StrokeRate</t>
  </si>
  <si>
    <t>Riveting_UnitOfMeasurement</t>
  </si>
  <si>
    <t>Riveting_Cost</t>
  </si>
  <si>
    <t>Locking_NoOfCavity</t>
  </si>
  <si>
    <t>Locking_StrokeRate</t>
  </si>
  <si>
    <t>Locking_UnitOfMeasurement</t>
  </si>
  <si>
    <t>Locking_Cost</t>
  </si>
  <si>
    <t>Assembly_NoOfCavity</t>
  </si>
  <si>
    <t>Assembly_StrokeRate</t>
  </si>
  <si>
    <t>Assembly_UnitOfMeasurement</t>
  </si>
  <si>
    <t>Assembly_Cost</t>
  </si>
  <si>
    <t>Drawing_NoOfCavity</t>
  </si>
  <si>
    <t>Drawing_StrokeRate</t>
  </si>
  <si>
    <t>Drawing_UnitOfMeasurement</t>
  </si>
  <si>
    <t>Drawing_Cost</t>
  </si>
  <si>
    <t>Cleaning_Nos</t>
  </si>
  <si>
    <t>Cleaning_Rate</t>
  </si>
  <si>
    <t>Cleaning_UnitOfMeasurement</t>
  </si>
  <si>
    <t>Cleaning_Cost</t>
  </si>
  <si>
    <t>Deburing_Nos</t>
  </si>
  <si>
    <t>Deburing_Rate</t>
  </si>
  <si>
    <t>Deburing_UnitOfMeasurement</t>
  </si>
  <si>
    <t>Deburing_Cost</t>
  </si>
  <si>
    <t>Inspection_Nos</t>
  </si>
  <si>
    <t>Inspection_Rate</t>
  </si>
  <si>
    <t>Inspection_UnitOfMeasurement</t>
  </si>
  <si>
    <t>Inspection_Cost</t>
  </si>
  <si>
    <t>CFEFDEX297</t>
  </si>
  <si>
    <t>BOX SPN 4W DD DB</t>
  </si>
  <si>
    <t>Sheet Metal</t>
  </si>
  <si>
    <t>STEEL</t>
  </si>
  <si>
    <t>CRCA D</t>
  </si>
  <si>
    <t>IS513D</t>
  </si>
  <si>
    <t>CFEFDMX762</t>
  </si>
  <si>
    <t>INNER COVER SPN 4W DD REO S3 UP</t>
  </si>
  <si>
    <t>CFEFDMX763</t>
  </si>
  <si>
    <t>OUTER COVER SPN 4W DD REO S3 UP</t>
  </si>
  <si>
    <t>CFEFDEX300</t>
  </si>
  <si>
    <t>BOX REO DD UP SPN 6W</t>
  </si>
  <si>
    <t>CFEFDMX766</t>
  </si>
  <si>
    <t>INNER COVER SPN 6W DD REO S3 UP</t>
  </si>
  <si>
    <t>CFEFDMX767</t>
  </si>
  <si>
    <t>OUTER COVER SPN 6W DD REO S3 UP</t>
  </si>
  <si>
    <t>CFEFDEX303</t>
  </si>
  <si>
    <t>BOX REO DD UP SPN 8W</t>
  </si>
  <si>
    <t>S</t>
  </si>
  <si>
    <t>Assembly</t>
  </si>
  <si>
    <t>DH-AS-TA</t>
  </si>
  <si>
    <t>RM</t>
  </si>
  <si>
    <t>CC</t>
  </si>
  <si>
    <t>Plaint</t>
  </si>
  <si>
    <t>BOP Test123</t>
  </si>
  <si>
    <t>Test-BOP</t>
  </si>
  <si>
    <t>DieCastingType</t>
  </si>
  <si>
    <t>ShotWeight</t>
  </si>
  <si>
    <t>RawMaterialNoOfCavity</t>
  </si>
  <si>
    <t>BurningPercent</t>
  </si>
  <si>
    <t>BurningValue</t>
  </si>
  <si>
    <t>TypeOfLoss</t>
  </si>
  <si>
    <t>LossPercent</t>
  </si>
  <si>
    <t>LossWeight</t>
  </si>
  <si>
    <t>NetLossWeight</t>
  </si>
  <si>
    <t>Pressure Die Casting_NoOfCavity</t>
  </si>
  <si>
    <t>Pressure Die Casting_StrokeRate</t>
  </si>
  <si>
    <t>Pressure Die Casting_UnitofMeasurement</t>
  </si>
  <si>
    <t>Pressure Die Casting_Cost</t>
  </si>
  <si>
    <t>Short Blasting / Vibro_NoOfCavity</t>
  </si>
  <si>
    <t>Short Blasting / Vibro_StrokeRate</t>
  </si>
  <si>
    <t>Short Blasting / Vibro_UnitofMeasurement</t>
  </si>
  <si>
    <t>Short Blasting / Vibro_Cost</t>
  </si>
  <si>
    <t>CALCLOC310-AA</t>
  </si>
  <si>
    <t>POW COATED FRAME_GLASS 200W CITY RAL9007</t>
  </si>
  <si>
    <t>Die Casting</t>
  </si>
  <si>
    <t>Aluminum</t>
  </si>
  <si>
    <t>ADC-123</t>
  </si>
  <si>
    <t>Killogram</t>
  </si>
  <si>
    <t>HPDC</t>
  </si>
  <si>
    <t>xxx</t>
  </si>
  <si>
    <t>stroke</t>
  </si>
  <si>
    <t>ALL</t>
  </si>
  <si>
    <t>FIXED</t>
  </si>
  <si>
    <t>Powder Coating cost</t>
  </si>
  <si>
    <t>Glass and Glue</t>
  </si>
  <si>
    <t>Casting</t>
  </si>
  <si>
    <t>number</t>
  </si>
  <si>
    <t>CALCLOP025-BA</t>
  </si>
  <si>
    <t>ADC 12 HOUSING INTEGRA 15W</t>
  </si>
  <si>
    <t>CALCLOX179-JA</t>
  </si>
  <si>
    <t>ADC 12 STUPE WG HOUSING</t>
  </si>
  <si>
    <t>Volume Discount</t>
  </si>
  <si>
    <t>Rubber-X123</t>
  </si>
  <si>
    <t>Rubber</t>
  </si>
  <si>
    <t>Rubber-X124</t>
  </si>
  <si>
    <t>Rubber-X125</t>
  </si>
  <si>
    <t>Rubber-X126</t>
  </si>
  <si>
    <t>Rubber-X127</t>
  </si>
  <si>
    <t>Rubber-X128</t>
  </si>
  <si>
    <t>Rubber-X129</t>
  </si>
  <si>
    <t>Cutting1_Machine</t>
  </si>
  <si>
    <t>Cutting1_UnitOfMeasurement</t>
  </si>
  <si>
    <t>Cutting2_Machine</t>
  </si>
  <si>
    <t>Cutting2_UnitOfMeasurement</t>
  </si>
  <si>
    <t>Turning1_Machine</t>
  </si>
  <si>
    <t>Turning1_UnitOfMeasurement</t>
  </si>
  <si>
    <t>Turning2_Machine</t>
  </si>
  <si>
    <t>Turning2_UnitOfMeasurement</t>
  </si>
  <si>
    <t>Milling1_Machine</t>
  </si>
  <si>
    <t>Milling1_UnitOfMeasurement</t>
  </si>
  <si>
    <t>Milling2_Machine</t>
  </si>
  <si>
    <t>Milling2_UnitOfMeasurement</t>
  </si>
  <si>
    <t>Drilling1_Machine</t>
  </si>
  <si>
    <t>Drilling2_UnitOfMeasurement</t>
  </si>
  <si>
    <t>Tapping1_Machine</t>
  </si>
  <si>
    <t>Tapping1_UnitOfMeasurement</t>
  </si>
  <si>
    <t>Tapping2__Machine</t>
  </si>
  <si>
    <t>Tapping2_UnitOfMeasurement</t>
  </si>
  <si>
    <t>Knurrling1_Machine</t>
  </si>
  <si>
    <t>Knurrling1_UnitOfMeasurement</t>
  </si>
  <si>
    <t>Knurrling2__Machine</t>
  </si>
  <si>
    <t>Knurrling2_UnitOfMeasurement</t>
  </si>
  <si>
    <t>Grinding1__Machine</t>
  </si>
  <si>
    <t>Grinding1_UnitOfMeasurement</t>
  </si>
  <si>
    <t>Grinding2_Machine</t>
  </si>
  <si>
    <t>Grinding2_UnitOfMeasurement</t>
  </si>
  <si>
    <t>Champhering1_Machine</t>
  </si>
  <si>
    <t>Champhering1_UnitOfMeasurement</t>
  </si>
  <si>
    <t>Champhering2_Machine</t>
  </si>
  <si>
    <t>Champhering2_UnitOfMeasurement</t>
  </si>
  <si>
    <t>taperturning1_Machine</t>
  </si>
  <si>
    <t>taperturning1_UnitOfMeasurement</t>
  </si>
  <si>
    <t>Process__Machine</t>
  </si>
  <si>
    <t>Process_UnitOfMeasurement</t>
  </si>
  <si>
    <t>TotalAssemlyProcessCost</t>
  </si>
  <si>
    <t>Cutting_Nos</t>
  </si>
  <si>
    <t>Cutting_Rate</t>
  </si>
  <si>
    <t>Cutting_UOM</t>
  </si>
  <si>
    <t>CNC Turning_1Cost</t>
  </si>
  <si>
    <t>CNC Turning_1_Nos</t>
  </si>
  <si>
    <t>CNC Turning_1Rate</t>
  </si>
  <si>
    <t>CNC Turning_1UOM</t>
  </si>
  <si>
    <t>CNC Turning_2_Nos</t>
  </si>
  <si>
    <t>CNC Turning_2Rate</t>
  </si>
  <si>
    <t>CNC Turning_2UOM</t>
  </si>
  <si>
    <t>CNC Turning_2Cost</t>
  </si>
  <si>
    <t>Drilling_1_Nos</t>
  </si>
  <si>
    <t>Drilling_1Rate</t>
  </si>
  <si>
    <t>Drilling_1UOM</t>
  </si>
  <si>
    <t>Drilling_1Cost</t>
  </si>
  <si>
    <t>Drilling_2_Nos</t>
  </si>
  <si>
    <t>Drilling_2Rate</t>
  </si>
  <si>
    <t>Drilling_2UOM</t>
  </si>
  <si>
    <t>Drilling_2Cost</t>
  </si>
  <si>
    <t>Tapping_1_Nos</t>
  </si>
  <si>
    <t>Tapping_1Rate</t>
  </si>
  <si>
    <t>Tapping_1UOM</t>
  </si>
  <si>
    <t>Tapping_1Cost</t>
  </si>
  <si>
    <t>Tapping_2_Nos</t>
  </si>
  <si>
    <t>Tapping_2Rate</t>
  </si>
  <si>
    <t>Tapping_2UOM</t>
  </si>
  <si>
    <t>Tapping_2Cost</t>
  </si>
  <si>
    <t>Taper Turning_1_Nos</t>
  </si>
  <si>
    <t>Taper Turning_1Rate</t>
  </si>
  <si>
    <t>Taper Turning_1UOM</t>
  </si>
  <si>
    <t>Taper Turning_1Cost</t>
  </si>
  <si>
    <t>Milling_1_Nos</t>
  </si>
  <si>
    <t>Milling_1Rate</t>
  </si>
  <si>
    <t>Milling_1UOM</t>
  </si>
  <si>
    <t>Milling_1Cost</t>
  </si>
  <si>
    <t>Milling_2_Nos</t>
  </si>
  <si>
    <t>Milling_2Rate</t>
  </si>
  <si>
    <t>Milling_2UOM</t>
  </si>
  <si>
    <t>Milling_2Cost</t>
  </si>
  <si>
    <t>Grinding_1_Nos</t>
  </si>
  <si>
    <t>Grinding_1Rate</t>
  </si>
  <si>
    <t>Grinding_1UOM</t>
  </si>
  <si>
    <t>Grinding_1Cost</t>
  </si>
  <si>
    <t>Grinding_2_Nos</t>
  </si>
  <si>
    <t>Grinding_2Rate</t>
  </si>
  <si>
    <t>Grinding_2UOM</t>
  </si>
  <si>
    <t>Grinding_2Cost</t>
  </si>
  <si>
    <t>champhering_1_Nos</t>
  </si>
  <si>
    <t>champhering_1Rate</t>
  </si>
  <si>
    <t>champhering_1UOM</t>
  </si>
  <si>
    <t>champhering_1Cost</t>
  </si>
  <si>
    <t>champhering_2_Nos</t>
  </si>
  <si>
    <t>champhering_2Rate</t>
  </si>
  <si>
    <t>champhering_2UOM</t>
  </si>
  <si>
    <t>champhering_2Cost</t>
  </si>
  <si>
    <t>Knurrling_1_Nos</t>
  </si>
  <si>
    <t>knurrling_1Rate</t>
  </si>
  <si>
    <t>knurrling_1UOM</t>
  </si>
  <si>
    <t>knurrling_1Cost</t>
  </si>
  <si>
    <t>knurrling_2_Nos</t>
  </si>
  <si>
    <t>knurrling_2Rate</t>
  </si>
  <si>
    <t>knurrling_2UOM</t>
  </si>
  <si>
    <t>knurrling_2Cost</t>
  </si>
  <si>
    <t>Deurring_1_Nos</t>
  </si>
  <si>
    <t>Deurring_1Rate</t>
  </si>
  <si>
    <t>Deurring_1UOM</t>
  </si>
  <si>
    <t>Deurring_1Cost</t>
  </si>
  <si>
    <t>Viro_1_Nos</t>
  </si>
  <si>
    <t>Viro_1Rate</t>
  </si>
  <si>
    <t>Viro_1UOM</t>
  </si>
  <si>
    <t>Viro_1Cost</t>
  </si>
  <si>
    <t>Operation__Nos</t>
  </si>
  <si>
    <t>Operation_Rate</t>
  </si>
  <si>
    <t>Operation_UOM</t>
  </si>
  <si>
    <t>Operation_Cost</t>
  </si>
  <si>
    <t>AdditionalAssemlyCost</t>
  </si>
  <si>
    <t>Spring</t>
  </si>
  <si>
    <t>SCRAP PER KG COST X NET WEIGHT</t>
  </si>
  <si>
    <t>Cutting</t>
  </si>
  <si>
    <t xml:space="preserve">Forging </t>
  </si>
  <si>
    <t>VMC_12</t>
  </si>
  <si>
    <t>Tested</t>
  </si>
  <si>
    <t>PartNetPOPrice</t>
  </si>
  <si>
    <t>Delta</t>
  </si>
  <si>
    <t>DeltaSign</t>
  </si>
  <si>
    <t>PartCostPerAssembly</t>
  </si>
  <si>
    <t xml:space="preserve">BOPCatergory </t>
  </si>
  <si>
    <t>InjectionsMoulding_Ton</t>
  </si>
  <si>
    <t>InjectionsMoulding_Rate</t>
  </si>
  <si>
    <t>InjectionsMoulding_UOM</t>
  </si>
  <si>
    <t>InjectionsMoulding_Cost</t>
  </si>
  <si>
    <t>Assembly Cost_No</t>
  </si>
  <si>
    <t>Assembly Cost_Rate</t>
  </si>
  <si>
    <t>Assembly CostUnitOfMeasurement</t>
  </si>
  <si>
    <t>Assembly Cost Cost</t>
  </si>
  <si>
    <t>FinalAssemblyRate</t>
  </si>
  <si>
    <t>Hawk 1100</t>
  </si>
  <si>
    <t>Hawk 1100w</t>
  </si>
  <si>
    <t xml:space="preserve">Hawk </t>
  </si>
  <si>
    <t>Part Cost + BOP + CC</t>
  </si>
  <si>
    <t>Part Cost + CC + BOP</t>
  </si>
  <si>
    <t>CPTMKOX191</t>
  </si>
  <si>
    <t>ADD</t>
  </si>
  <si>
    <t>CPTMKOX193</t>
  </si>
  <si>
    <t>CPTMKOX194</t>
  </si>
  <si>
    <t xml:space="preserve"> </t>
  </si>
  <si>
    <t>CPTMKOX195</t>
  </si>
  <si>
    <t>CPTMKOX208</t>
  </si>
  <si>
    <t>Hardware</t>
  </si>
  <si>
    <t>CPTMKOX209</t>
  </si>
  <si>
    <t>CPTMROX271</t>
  </si>
  <si>
    <t>WIRE CLAMP Round Reel REO</t>
  </si>
  <si>
    <t>CPTMROX291</t>
  </si>
  <si>
    <t>Shutter for extension strip</t>
  </si>
  <si>
    <t>Die casting</t>
  </si>
  <si>
    <t>SROX0192</t>
  </si>
  <si>
    <t>3pin Plug 1.5mtr wire 0.75mm ORIENT RED</t>
  </si>
  <si>
    <t>CBRTROX027</t>
  </si>
  <si>
    <t>6A Earth Universal Strip</t>
  </si>
  <si>
    <t>Brass</t>
  </si>
  <si>
    <t>NOS</t>
  </si>
  <si>
    <t>CBRTROX028</t>
  </si>
  <si>
    <t>6A Line Universal Strip</t>
  </si>
  <si>
    <t>CBRTROX029</t>
  </si>
  <si>
    <t>6A Neutral Universal Strip</t>
  </si>
  <si>
    <t>CCPAROX006</t>
  </si>
  <si>
    <t>MOV for Extension Strip Reo</t>
  </si>
  <si>
    <t>BOC</t>
  </si>
  <si>
    <t>CCUWRCX003</t>
  </si>
  <si>
    <t>PVC WIRE(SINGLE CORE0.6 Black)</t>
  </si>
  <si>
    <t>Cable</t>
  </si>
  <si>
    <t>M</t>
  </si>
  <si>
    <t>CCUWRCX005</t>
  </si>
  <si>
    <t>PVC WIRE(SINGLE CORE0.6mm Red)</t>
  </si>
  <si>
    <t>CELNOX0029</t>
  </si>
  <si>
    <t>0.5sqmm BLUE PVC wire 6cm</t>
  </si>
  <si>
    <t>CFESKOX014</t>
  </si>
  <si>
    <t>Spring clip Extension Strip</t>
  </si>
  <si>
    <t>CFESMOX003</t>
  </si>
  <si>
    <t>Internation Skt Spring</t>
  </si>
  <si>
    <t>CFESRO1X02</t>
  </si>
  <si>
    <t>Spring for UFO round reel</t>
  </si>
  <si>
    <t>HFEGSCYS0013</t>
  </si>
  <si>
    <t>Self Tapping screw TV Socket 2.9*11</t>
  </si>
  <si>
    <t>Screw</t>
  </si>
  <si>
    <t>HFEGSLWS0001</t>
  </si>
  <si>
    <t>Self Tapping Screw for Socket</t>
  </si>
  <si>
    <t>KPCGHKOP0035</t>
  </si>
  <si>
    <t>Mono UFO Round Reel w/o USB Havells</t>
  </si>
  <si>
    <t>Packaging</t>
  </si>
  <si>
    <t>KPCGHKOP0048</t>
  </si>
  <si>
    <t>Insert 220x35x244</t>
  </si>
  <si>
    <t>KSCGHXXP0020</t>
  </si>
  <si>
    <t>HAVELLS MSTR CRTN 510*245*345</t>
  </si>
  <si>
    <t>NMIXX13317</t>
  </si>
  <si>
    <t>Soldering Wire (60% Tin + 40% Lid)</t>
  </si>
  <si>
    <t>KG</t>
  </si>
  <si>
    <t>SKOX0012</t>
  </si>
  <si>
    <t>Resettale Fuse 15A for Extenssion</t>
  </si>
  <si>
    <t>SROX0063</t>
  </si>
  <si>
    <t>Push to ON Off Button for Extenssion</t>
  </si>
  <si>
    <t>SROX0065</t>
  </si>
  <si>
    <t>LED Bulb Assy 3mm for Extenssion</t>
  </si>
  <si>
    <t>BOPCatergory</t>
  </si>
  <si>
    <t>Deflashing_No</t>
  </si>
  <si>
    <t>Deflashing_Rate</t>
  </si>
  <si>
    <t>DeflashingUnitOfMeasurement</t>
  </si>
  <si>
    <t>Deflashing Cost</t>
  </si>
  <si>
    <t>CELJLX0007</t>
  </si>
  <si>
    <t>POWER CORD 1.5 SQMM WHITE 1.2M LT</t>
  </si>
  <si>
    <t>Copper wire(1.5 Sq.MM)</t>
  </si>
  <si>
    <t>Meter</t>
  </si>
  <si>
    <t>Big Grommet</t>
  </si>
  <si>
    <t>Terminal 6.3 flag</t>
  </si>
  <si>
    <t>Silicon Cap( Import)</t>
  </si>
  <si>
    <t>Terminal LA 105</t>
  </si>
  <si>
    <t>Twisting,Tinning 3wires (1.5 sqmm Red Black Yellow/Green)</t>
  </si>
  <si>
    <t xml:space="preserve">Fiber Glass Sleeve in Red, Black wire </t>
  </si>
  <si>
    <t>Fiber  Glass Sleeve in Green wire</t>
  </si>
  <si>
    <t>Sleeve inserting charge</t>
  </si>
  <si>
    <t>Poly pack</t>
  </si>
  <si>
    <t>Cable Tie</t>
  </si>
  <si>
    <t>CELJLX0008</t>
  </si>
  <si>
    <t>POWER CORD 1.5 SQMM IVORY 1.2M LT</t>
  </si>
  <si>
    <t>CELNLX0195</t>
  </si>
  <si>
    <t>POWER CORD 1.0 SQMM WH 1.2M WITH PLUG LT</t>
  </si>
  <si>
    <t>1.0 Sq mm cable</t>
  </si>
  <si>
    <t>Brass Pin   set (solid)</t>
  </si>
  <si>
    <t>Nylon</t>
  </si>
  <si>
    <t>PVC</t>
  </si>
  <si>
    <t>Bubble polypack for Plug</t>
  </si>
  <si>
    <t>Terminal 6.3 flag (Positive Lock)</t>
  </si>
  <si>
    <t>part8582</t>
  </si>
  <si>
    <t>Machining</t>
  </si>
  <si>
    <t>Ayush</t>
  </si>
  <si>
    <t>part8583</t>
  </si>
  <si>
    <t>part8584</t>
  </si>
  <si>
    <t>part8585</t>
  </si>
  <si>
    <t>part8586</t>
  </si>
  <si>
    <t>Cutting_Machine</t>
  </si>
  <si>
    <t>Tapping2_Machine</t>
  </si>
  <si>
    <t>Knurrling2_Machine</t>
  </si>
  <si>
    <t>Grinding1_Machine</t>
  </si>
  <si>
    <t>taperturning1_BUnitOfMeasurement</t>
  </si>
  <si>
    <t>Process_Machine</t>
  </si>
  <si>
    <t>Cutting1_Nos</t>
  </si>
  <si>
    <t>Cutting1_Rate</t>
  </si>
  <si>
    <t>Cutting1_UOM</t>
  </si>
  <si>
    <t>Cutting1_Cost</t>
  </si>
  <si>
    <t>CNC Turning-2_Nos</t>
  </si>
  <si>
    <t>CNC Turning-2_Rate</t>
  </si>
  <si>
    <t>CNC Turning-2_UOM</t>
  </si>
  <si>
    <t>CNC Turning-2_Cost</t>
  </si>
  <si>
    <t>Drilling-1_Nos</t>
  </si>
  <si>
    <t>Drilling-1_Rate</t>
  </si>
  <si>
    <t>Drilling-1_UOM</t>
  </si>
  <si>
    <t>Drilling-1_Cost</t>
  </si>
  <si>
    <t>Drilling-2_Nos</t>
  </si>
  <si>
    <t>Drilling-2_Rate</t>
  </si>
  <si>
    <t>Drilling-2_UOM</t>
  </si>
  <si>
    <t>Drilling-2_Cost</t>
  </si>
  <si>
    <t>Tapping-1_Nos</t>
  </si>
  <si>
    <t>Tapping-1_Rate</t>
  </si>
  <si>
    <t>Tapping-1_UOM</t>
  </si>
  <si>
    <t>Tapping-1_Cost</t>
  </si>
  <si>
    <t>Taper Turning-1_Nos</t>
  </si>
  <si>
    <t>Taper Turning-1_Rate</t>
  </si>
  <si>
    <t>Taper Turning-1_UOM</t>
  </si>
  <si>
    <t>Taper Turning-1_Cost</t>
  </si>
  <si>
    <t>Milling-1_Nos</t>
  </si>
  <si>
    <t>Milling-1_Rate</t>
  </si>
  <si>
    <t>Milling-1_UOM</t>
  </si>
  <si>
    <t>Milling-1_Cost</t>
  </si>
  <si>
    <t>Grinding-1_Nos</t>
  </si>
  <si>
    <t>Grinding-1_Rate</t>
  </si>
  <si>
    <t>Grinding-1_UOM</t>
  </si>
  <si>
    <t>Grinding-1_Cost</t>
  </si>
  <si>
    <t>BE_Operation_A_Nos</t>
  </si>
  <si>
    <t>BE_Operation_ARate</t>
  </si>
  <si>
    <t>BE_Operation_AUOM</t>
  </si>
  <si>
    <t>BE_Operation_ACost</t>
  </si>
  <si>
    <t>SCFX0047</t>
  </si>
  <si>
    <t>Handle &amp; Latch Pin Assy-16/32 ONLOAD C/O</t>
  </si>
  <si>
    <t>A</t>
  </si>
  <si>
    <t>Assy Charges</t>
  </si>
  <si>
    <t>Test</t>
  </si>
  <si>
    <t>SCFX0047-1</t>
  </si>
  <si>
    <t>Knob</t>
  </si>
  <si>
    <t>SCFX0047-2</t>
  </si>
  <si>
    <t>Sleeve</t>
  </si>
  <si>
    <t>CFETCFX009</t>
  </si>
  <si>
    <t>LATCH PIN 16/32A OFFLOAD</t>
  </si>
  <si>
    <t>Steel</t>
  </si>
  <si>
    <t>MS</t>
  </si>
  <si>
    <t>Round Bar</t>
  </si>
  <si>
    <t>SAE 1010</t>
  </si>
  <si>
    <t>CFETREX003</t>
  </si>
  <si>
    <t>HANDLE PL 16A/32A REW-C/O</t>
  </si>
  <si>
    <t>SCFX0048</t>
  </si>
  <si>
    <t>Handle &amp; Latch Pin Assy-63/100 ONLOADC/O</t>
  </si>
  <si>
    <t>SCFX0048-1</t>
  </si>
  <si>
    <t>SCFX0048-2</t>
  </si>
  <si>
    <t>CFETCFX014</t>
  </si>
  <si>
    <t>LATCH PIN 63/100A OFFLOAD</t>
  </si>
  <si>
    <t>CFETREX013</t>
  </si>
  <si>
    <t>HANDLE PL63-100 REW-C/O 12X180</t>
  </si>
  <si>
    <t>SREX0166</t>
  </si>
  <si>
    <t>SREX0166-1</t>
  </si>
  <si>
    <t>SREX0166-2</t>
  </si>
  <si>
    <t>CFETREX005</t>
  </si>
  <si>
    <t>LATCH PIN PL 16-32A REW</t>
  </si>
  <si>
    <t>SREX0167</t>
  </si>
  <si>
    <t>Handle &amp; Latch Pin Assly- 63/ 100 REW</t>
  </si>
  <si>
    <t>SREX0167-1</t>
  </si>
  <si>
    <t>SREX0167-2</t>
  </si>
  <si>
    <t>CFETREX008</t>
  </si>
  <si>
    <t>LATCH PIN PL 63-320A REW</t>
  </si>
  <si>
    <t>SREX0171</t>
  </si>
  <si>
    <t>Handle  Latch Pin Assly 200-320Rew</t>
  </si>
  <si>
    <t>SREX0171-1</t>
  </si>
  <si>
    <t>SREX0171-2</t>
  </si>
  <si>
    <t>CFETREX009</t>
  </si>
  <si>
    <t>HANDLE PL 200-320A REW 12X205</t>
  </si>
  <si>
    <t>PartStrand</t>
  </si>
  <si>
    <t>PartSizeSqMm</t>
  </si>
  <si>
    <t>PartNoOfStrands</t>
  </si>
  <si>
    <t>PartDiameterOfStrands</t>
  </si>
  <si>
    <t>PartOverallDiameter</t>
  </si>
  <si>
    <t>BOPSeriesOrType</t>
  </si>
  <si>
    <t>BOPPole</t>
  </si>
  <si>
    <t>BOPSizeOrSurface</t>
  </si>
  <si>
    <t>BOPMaleOrFemale</t>
  </si>
  <si>
    <t>BOPMaterialOrColor</t>
  </si>
  <si>
    <t>BOPOuterDiameter</t>
  </si>
  <si>
    <t>BOPInnerDiameter</t>
  </si>
  <si>
    <t>BOPMake</t>
  </si>
  <si>
    <t>BOPMakerPartNo</t>
  </si>
  <si>
    <t>Enter opeation name_Operation_A_Nos</t>
  </si>
  <si>
    <t>Enter opeation name_Operation_ARate</t>
  </si>
  <si>
    <t>Enter opeation name_Operation_AUnitOfMeasurement</t>
  </si>
  <si>
    <t>Enter opeation name_Operation_ACost</t>
  </si>
  <si>
    <t>Projection welding_Nos</t>
  </si>
  <si>
    <t>Projection weldingRate</t>
  </si>
  <si>
    <t>Projection weldingUnitOfMeasurement</t>
  </si>
  <si>
    <t>Projection weldingCost</t>
  </si>
  <si>
    <t>94133-67</t>
  </si>
  <si>
    <t>WH PULSER UG3 W/ FLAP IN RUBBER CAP</t>
  </si>
  <si>
    <t>Wiring Harness</t>
  </si>
  <si>
    <t>ST-01-28062023</t>
  </si>
  <si>
    <t>OCD</t>
  </si>
  <si>
    <t>DD</t>
  </si>
  <si>
    <t>123-part</t>
  </si>
  <si>
    <t>AV 0.50 mm2/16/.2</t>
  </si>
  <si>
    <t>Copper Wire</t>
  </si>
  <si>
    <t>ST-02-28062023</t>
  </si>
  <si>
    <t xml:space="preserve">Net </t>
  </si>
  <si>
    <t>2.8 Male Side Entry Terminal</t>
  </si>
  <si>
    <t>Terminal</t>
  </si>
  <si>
    <t>Bolt</t>
  </si>
  <si>
    <t>8.3 Female H/L Terminal_Tin Plated</t>
  </si>
  <si>
    <t>spring</t>
  </si>
  <si>
    <t>Mid Joint Big</t>
  </si>
  <si>
    <t>box Pag</t>
  </si>
  <si>
    <t>PB Parking Bulb Terminal</t>
  </si>
  <si>
    <t>Couppler</t>
  </si>
  <si>
    <t>4MK 110 Green Couppler</t>
  </si>
  <si>
    <t>Black</t>
  </si>
  <si>
    <t>Head Lamp Cuppler Black</t>
  </si>
  <si>
    <t>PVC 4 MM</t>
  </si>
  <si>
    <t>PVC Sleeve 4 mm</t>
  </si>
  <si>
    <t>PVC 6MM</t>
  </si>
  <si>
    <t>PVC Sleeve 6 mm</t>
  </si>
  <si>
    <t>PVC 8 MM</t>
  </si>
  <si>
    <t>PVC Sleeve 8 mm</t>
  </si>
  <si>
    <t xml:space="preserve">Heat </t>
  </si>
  <si>
    <t>Heat Shrink Sleeve</t>
  </si>
  <si>
    <t xml:space="preserve">Tapping </t>
  </si>
  <si>
    <t>PVC TAPPING</t>
  </si>
  <si>
    <t>Tapping</t>
  </si>
  <si>
    <t>Grommet</t>
  </si>
  <si>
    <t xml:space="preserve">Silicon Rubber Grommet </t>
  </si>
  <si>
    <t>Cap</t>
  </si>
  <si>
    <t>H/L Rubber Cap (91346-01)</t>
  </si>
  <si>
    <t xml:space="preserve">ProgressiveStamping_Cost </t>
  </si>
  <si>
    <t>NewDataProcess_NoOfCavity</t>
  </si>
  <si>
    <t>NewDataProcess_StrokeRate</t>
  </si>
  <si>
    <t>NewDataProcess_UnitOfMeasurement</t>
  </si>
  <si>
    <t>NewDataProcess_Cost</t>
  </si>
  <si>
    <t>Mfg._Nos</t>
  </si>
  <si>
    <t>Mfg._Rate</t>
  </si>
  <si>
    <t>Mfg._UnitOfMeasurement</t>
  </si>
  <si>
    <t>Mfg._Cost</t>
  </si>
  <si>
    <t>BlankingOperation_Nos</t>
  </si>
  <si>
    <t>BlankingOperation_Rate</t>
  </si>
  <si>
    <t>BlankingOperation_UnitOfMeasurement</t>
  </si>
  <si>
    <t>BlankingOperation_Cost</t>
  </si>
  <si>
    <t>Cross ShearingOperation_Nos</t>
  </si>
  <si>
    <t>Cross ShearingOperation_Rate</t>
  </si>
  <si>
    <t>Cross ShearingOperation_UnitOfMeasurement</t>
  </si>
  <si>
    <t>Cross ShearingOperation_Cost</t>
  </si>
  <si>
    <t>Rivet -2409</t>
  </si>
  <si>
    <t>Silver Rivet Aux Moving Contact F1 HYD</t>
  </si>
  <si>
    <t>Rivet</t>
  </si>
  <si>
    <t>S-Test</t>
  </si>
  <si>
    <t>Stroke</t>
  </si>
  <si>
    <t>C-test</t>
  </si>
  <si>
    <t>Componet</t>
  </si>
  <si>
    <t>XESES1253</t>
  </si>
  <si>
    <t>Sline</t>
  </si>
  <si>
    <t>Sliver</t>
  </si>
  <si>
    <t>150*120MM</t>
  </si>
  <si>
    <t>Plating</t>
  </si>
  <si>
    <t>Scrap Rate * Net Weight</t>
  </si>
  <si>
    <t>Low Volume</t>
  </si>
  <si>
    <t>XESES1254</t>
  </si>
  <si>
    <t>tung foting</t>
  </si>
  <si>
    <t>XESES1255</t>
  </si>
  <si>
    <t>percentage</t>
  </si>
  <si>
    <t>Zinc2536</t>
  </si>
  <si>
    <t>Plant</t>
  </si>
  <si>
    <t>XDS452</t>
  </si>
  <si>
    <t xml:space="preserve">BOP Tested </t>
  </si>
  <si>
    <t>BOP - Fastner</t>
  </si>
  <si>
    <t>Assembly Cost_Nos</t>
  </si>
  <si>
    <t>Assembly Cost_UnitOfMeasurement</t>
  </si>
  <si>
    <t>Assembly Cost_Cost</t>
  </si>
  <si>
    <t>Electronics</t>
  </si>
  <si>
    <t>IC</t>
  </si>
  <si>
    <t>Integrated Circuit</t>
  </si>
  <si>
    <t>CFEFDEX222</t>
  </si>
  <si>
    <t>CFEFDMX333</t>
  </si>
  <si>
    <t>CFEFDMX444</t>
  </si>
  <si>
    <t>CFEFDEX555</t>
  </si>
  <si>
    <t>CFEFDMX666</t>
  </si>
  <si>
    <t>CFEFDMX777</t>
  </si>
  <si>
    <t>CFEFDEX888</t>
  </si>
  <si>
    <t>RMEffectiveDate</t>
  </si>
  <si>
    <t xml:space="preserve">NosOfPly </t>
  </si>
  <si>
    <t>TypeOfBox</t>
  </si>
  <si>
    <t>GSM</t>
  </si>
  <si>
    <t xml:space="preserve">FlutePercentage </t>
  </si>
  <si>
    <t>FluteValue</t>
  </si>
  <si>
    <t>TotalGsmOfBoardAndFluteValue</t>
  </si>
  <si>
    <t>BoxLength</t>
  </si>
  <si>
    <t>BoxWidth</t>
  </si>
  <si>
    <t>BoxHeight</t>
  </si>
  <si>
    <t>SheetDeclePermm</t>
  </si>
  <si>
    <t>SheetCutPermm</t>
  </si>
  <si>
    <t>SheetDeclePerInch</t>
  </si>
  <si>
    <t>SheetCutPerInch</t>
  </si>
  <si>
    <t>AreaPerSqMeter</t>
  </si>
  <si>
    <t xml:space="preserve">WastagePercentage </t>
  </si>
  <si>
    <t>WastagePerSqMeter</t>
  </si>
  <si>
    <t>TotalAreaPerSqMeter</t>
  </si>
  <si>
    <t>WeightPerKg</t>
  </si>
  <si>
    <t>BoardCost</t>
  </si>
  <si>
    <t>SheetRMCost</t>
  </si>
  <si>
    <t>UpsQty</t>
  </si>
  <si>
    <t>AConversion cost_NoOfCavity</t>
  </si>
  <si>
    <t>AConversion cost_StrokeRate</t>
  </si>
  <si>
    <t>AConversion cost_UnitOfMeasurement</t>
  </si>
  <si>
    <t>AConversion cost_Cost</t>
  </si>
  <si>
    <t>Welding_Nos</t>
  </si>
  <si>
    <t>WeldingRate</t>
  </si>
  <si>
    <t>WeldingUnitOfMeasurement</t>
  </si>
  <si>
    <t>WeldingCost</t>
  </si>
  <si>
    <t>PPMonoCartonBox</t>
  </si>
  <si>
    <t>Corrugated Box</t>
  </si>
  <si>
    <t xml:space="preserve">BhuVendor </t>
  </si>
  <si>
    <t>06033</t>
  </si>
  <si>
    <t>FBB-B</t>
  </si>
  <si>
    <t>G</t>
  </si>
  <si>
    <t>bulk upload</t>
  </si>
  <si>
    <t>SK18-B</t>
  </si>
  <si>
    <t>SK20-B</t>
  </si>
  <si>
    <t>VK25-B</t>
  </si>
  <si>
    <t>GB-B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</si>
</sst>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00"/>
    <numFmt numFmtId="167" formatCode="[$-14009]dd\-mm\-yyyy;@"/>
    <numFmt numFmtId="168" formatCode="#,##0.000"/>
    <numFmt numFmtId="169" formatCode="#,##0.000000"/>
    <numFmt numFmtId="170" formatCode="0.000000000000"/>
    <numFmt numFmtId="171" formatCode="0.0"/>
  </numFmts>
  <fonts count="38"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sz val="8"/>
      <color theme="1"/>
      <name val="Calibri"/>
      <family val="2"/>
      <scheme val="minor"/>
    </font>
    <font>
      <sz val="11"/>
      <color theme="1"/>
      <name val="Calibri"/>
      <family val="2"/>
    </font>
    <font>
      <sz val="11"/>
      <name val="Arial"/>
      <family val="2"/>
    </font>
    <font>
      <sz val="12"/>
      <color theme="1"/>
      <name val="Calibri"/>
      <family val="2"/>
      <scheme val="minor"/>
    </font>
    <font>
      <sz val="11"/>
      <color theme="1"/>
      <name val="Arial"/>
      <family val="2"/>
    </font>
    <font>
      <sz val="8"/>
      <color theme="1"/>
      <name val="Tahoma"/>
      <family val="2"/>
    </font>
    <font>
      <sz val="9"/>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1"/>
      <name val="Calibri"/>
      <family val="2"/>
      <scheme val="minor"/>
    </font>
    <font>
      <b/>
      <sz val="8"/>
      <color theme="1"/>
      <name val="Calibri"/>
      <family val="2"/>
      <scheme val="minor"/>
    </font>
    <font>
      <b/>
      <sz val="12"/>
      <name val="Calibri"/>
      <family val="2"/>
      <scheme val="minor"/>
    </font>
    <font>
      <sz val="9"/>
      <color rgb="FF35D4C7"/>
      <name val="Consolas"/>
      <family val="3"/>
    </font>
    <font>
      <b/>
      <sz val="11"/>
      <name val="Calibri"/>
      <family val="2"/>
    </font>
    <font>
      <b/>
      <sz val="11"/>
      <name val="Calibri"/>
      <family val="2"/>
      <scheme val="minor"/>
    </font>
    <font>
      <sz val="12"/>
      <color theme="1"/>
      <name val="Arial"/>
      <family val="2"/>
    </font>
    <font>
      <sz val="12"/>
      <color rgb="FF006100"/>
      <name val="Calibri"/>
      <family val="2"/>
      <scheme val="minor"/>
    </font>
    <font>
      <b/>
      <sz val="12"/>
      <color rgb="FFFA7D00"/>
      <name val="Calibri"/>
      <family val="2"/>
      <scheme val="minor"/>
    </font>
    <font>
      <sz val="11"/>
      <color rgb="FF3D4465"/>
      <name val="Arial"/>
      <family val="2"/>
    </font>
    <font>
      <sz val="10"/>
      <name val="Arial"/>
      <family val="2"/>
    </font>
    <font>
      <b/>
      <sz val="10"/>
      <name val="Calibri"/>
      <family val="2"/>
    </font>
    <font>
      <sz val="10"/>
      <name val="Calibri"/>
      <family val="2"/>
      <scheme val="minor"/>
    </font>
    <font>
      <sz val="10"/>
      <color theme="1"/>
      <name val="Calibri"/>
      <family val="2"/>
    </font>
    <font>
      <b/>
      <sz val="9"/>
      <color indexed="81"/>
      <name val="Tahoma"/>
      <family val="2"/>
    </font>
    <font>
      <sz val="9"/>
      <color indexed="81"/>
      <name val="Tahoma"/>
      <family val="2"/>
    </font>
    <font>
      <b/>
      <sz val="12"/>
      <color theme="1"/>
      <name val="Calibri"/>
      <family val="2"/>
      <scheme val="minor"/>
    </font>
    <font>
      <b/>
      <sz val="9"/>
      <color theme="1"/>
      <name val="Calibri"/>
      <family val="2"/>
      <scheme val="minor"/>
    </font>
    <font>
      <sz val="12"/>
      <color theme="9" tint="-0.249977111117893"/>
      <name val="Calibri"/>
      <family val="2"/>
      <scheme val="minor"/>
    </font>
    <font>
      <sz val="12"/>
      <color rgb="FF000000"/>
      <name val="Calibri"/>
      <family val="2"/>
      <scheme val="minor"/>
    </font>
    <font>
      <sz val="12"/>
      <name val="Calibri"/>
      <family val="2"/>
      <scheme val="minor"/>
    </font>
    <font>
      <sz val="11"/>
      <color rgb="FF000000"/>
      <name val="Calibri"/>
      <family val="2"/>
    </font>
    <font>
      <sz val="11"/>
      <color rgb="FF000000"/>
      <name val="Calibri"/>
      <family val="2"/>
      <scheme val="minor"/>
    </font>
    <font>
      <sz val="10"/>
      <color rgb="FF000000"/>
      <name val="Arial"/>
      <family val="2"/>
    </font>
  </fonts>
  <fills count="23">
    <fill>
      <patternFill patternType="none"/>
    </fill>
    <fill>
      <patternFill patternType="gray125"/>
    </fill>
    <fill>
      <patternFill patternType="solid">
        <fgColor rgb="FFC6EFCE"/>
      </patternFill>
    </fill>
    <fill>
      <patternFill patternType="solid">
        <fgColor rgb="FFF2F2F2"/>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FFFF00"/>
        <bgColor rgb="FF00000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5" tint="0.79998168889431442"/>
        <bgColor indexed="64"/>
      </patternFill>
    </fill>
    <fill>
      <patternFill patternType="solid">
        <fgColor rgb="FFC00000"/>
        <bgColor indexed="64"/>
      </patternFill>
    </fill>
    <fill>
      <patternFill patternType="solid">
        <fgColor theme="9" tint="0.39997558519241921"/>
        <bgColor indexed="64"/>
      </patternFill>
    </fill>
    <fill>
      <patternFill patternType="solid">
        <fgColor theme="9" tint="0.39997558519241921"/>
        <bgColor rgb="FF000000"/>
      </patternFill>
    </fill>
    <fill>
      <patternFill patternType="solid">
        <fgColor rgb="FFFFFFFF"/>
        <bgColor rgb="FF000000"/>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8"/>
      </top>
      <bottom style="thin">
        <color indexed="8"/>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auto="1"/>
      </left>
      <right style="thin">
        <color auto="1"/>
      </right>
      <top/>
      <bottom style="thin">
        <color auto="1"/>
      </bottom>
      <diagonal/>
    </border>
    <border>
      <left/>
      <right/>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auto="1"/>
      </right>
      <top style="thin">
        <color auto="1"/>
      </top>
      <bottom style="thin">
        <color auto="1"/>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24" fillId="0" borderId="0"/>
  </cellStyleXfs>
  <cellXfs count="226">
    <xf numFmtId="0" fontId="0" fillId="0" borderId="0" xfId="0"/>
    <xf numFmtId="0" fontId="0" fillId="4" borderId="2" xfId="0" applyFill="1" applyBorder="1"/>
    <xf numFmtId="0" fontId="0" fillId="0" borderId="2" xfId="0" applyBorder="1"/>
    <xf numFmtId="0" fontId="0" fillId="5" borderId="2" xfId="0" applyFill="1" applyBorder="1"/>
    <xf numFmtId="0" fontId="0" fillId="6" borderId="2" xfId="0" applyFill="1" applyBorder="1"/>
    <xf numFmtId="0" fontId="4" fillId="0" borderId="2" xfId="0" applyFont="1" applyBorder="1" applyAlignment="1">
      <alignment vertical="center"/>
    </xf>
    <xf numFmtId="0" fontId="0" fillId="7" borderId="2" xfId="0" applyFill="1" applyBorder="1"/>
    <xf numFmtId="0" fontId="4" fillId="6" borderId="2" xfId="0" applyFont="1" applyFill="1" applyBorder="1" applyAlignment="1">
      <alignment vertical="center"/>
    </xf>
    <xf numFmtId="0" fontId="5" fillId="0" borderId="2" xfId="0" applyFont="1" applyBorder="1" applyAlignment="1">
      <alignment horizontal="left"/>
    </xf>
    <xf numFmtId="0" fontId="0" fillId="8" borderId="2" xfId="0" applyFill="1" applyBorder="1" applyAlignment="1">
      <alignment horizontal="center" vertical="center"/>
    </xf>
    <xf numFmtId="0" fontId="0" fillId="0" borderId="2" xfId="0" applyBorder="1" applyAlignment="1">
      <alignment horizontal="left" vertical="center"/>
    </xf>
    <xf numFmtId="0" fontId="6" fillId="8" borderId="2" xfId="0" applyFont="1" applyFill="1" applyBorder="1" applyAlignment="1">
      <alignment horizontal="left" vertical="center"/>
    </xf>
    <xf numFmtId="0" fontId="0" fillId="0" borderId="2" xfId="0" applyBorder="1" applyAlignment="1">
      <alignment horizontal="left"/>
    </xf>
    <xf numFmtId="164" fontId="7" fillId="0" borderId="2" xfId="0" applyNumberFormat="1" applyFont="1" applyBorder="1" applyAlignment="1">
      <alignment horizontal="center" vertical="center"/>
    </xf>
    <xf numFmtId="164" fontId="0" fillId="0" borderId="2" xfId="0" applyNumberFormat="1" applyBorder="1" applyAlignment="1">
      <alignment horizontal="left"/>
    </xf>
    <xf numFmtId="0" fontId="8" fillId="0" borderId="2" xfId="0" applyFont="1" applyBorder="1"/>
    <xf numFmtId="165" fontId="0" fillId="0" borderId="2" xfId="0" applyNumberFormat="1" applyBorder="1"/>
    <xf numFmtId="2" fontId="0" fillId="0" borderId="2" xfId="0" applyNumberFormat="1" applyBorder="1"/>
    <xf numFmtId="164" fontId="0" fillId="0" borderId="2" xfId="0" applyNumberFormat="1" applyBorder="1"/>
    <xf numFmtId="166" fontId="0" fillId="0" borderId="2" xfId="0" applyNumberFormat="1" applyBorder="1"/>
    <xf numFmtId="14" fontId="0" fillId="0" borderId="2" xfId="0" applyNumberFormat="1" applyBorder="1"/>
    <xf numFmtId="0" fontId="6" fillId="0" borderId="2" xfId="0" applyFont="1" applyBorder="1" applyAlignment="1">
      <alignment horizontal="left" vertical="center" wrapText="1"/>
    </xf>
    <xf numFmtId="2" fontId="7" fillId="0" borderId="2" xfId="0" applyNumberFormat="1" applyFont="1" applyBorder="1" applyAlignment="1">
      <alignment horizontal="center" vertical="center"/>
    </xf>
    <xf numFmtId="0" fontId="8" fillId="0" borderId="2" xfId="0" applyFont="1" applyBorder="1" applyAlignment="1">
      <alignment horizontal="left" vertical="center"/>
    </xf>
    <xf numFmtId="0" fontId="7" fillId="9" borderId="2" xfId="0" applyFont="1" applyFill="1" applyBorder="1" applyAlignment="1">
      <alignment vertical="center"/>
    </xf>
    <xf numFmtId="0" fontId="7" fillId="5" borderId="2" xfId="0" applyFont="1" applyFill="1" applyBorder="1" applyAlignment="1">
      <alignment vertical="center"/>
    </xf>
    <xf numFmtId="0" fontId="7" fillId="4" borderId="2" xfId="0" applyFont="1" applyFill="1" applyBorder="1" applyAlignment="1">
      <alignment vertical="center"/>
    </xf>
    <xf numFmtId="0" fontId="7" fillId="7" borderId="2" xfId="0" applyFont="1" applyFill="1" applyBorder="1" applyAlignment="1">
      <alignment vertical="center"/>
    </xf>
    <xf numFmtId="0" fontId="5" fillId="10" borderId="2" xfId="0" applyFont="1" applyFill="1" applyBorder="1" applyAlignment="1">
      <alignment horizontal="center" vertical="center" wrapText="1"/>
    </xf>
    <xf numFmtId="0" fontId="5" fillId="10" borderId="2" xfId="0" applyFont="1" applyFill="1" applyBorder="1" applyAlignment="1">
      <alignment horizontal="center" vertical="center"/>
    </xf>
    <xf numFmtId="0" fontId="9" fillId="5" borderId="2" xfId="0" applyFont="1" applyFill="1" applyBorder="1"/>
    <xf numFmtId="0" fontId="7" fillId="5" borderId="0" xfId="0" applyFont="1" applyFill="1" applyAlignment="1">
      <alignment vertical="center"/>
    </xf>
    <xf numFmtId="0" fontId="0" fillId="5" borderId="0" xfId="0" applyFill="1"/>
    <xf numFmtId="0" fontId="4" fillId="6" borderId="2" xfId="0" applyFont="1" applyFill="1" applyBorder="1"/>
    <xf numFmtId="0" fontId="7" fillId="0" borderId="0" xfId="0" applyFont="1" applyAlignment="1">
      <alignment horizontal="left"/>
    </xf>
    <xf numFmtId="0" fontId="0" fillId="11" borderId="2" xfId="0" applyFill="1" applyBorder="1"/>
    <xf numFmtId="0" fontId="0" fillId="11" borderId="2" xfId="0" applyFill="1" applyBorder="1" applyAlignment="1">
      <alignment vertical="top"/>
    </xf>
    <xf numFmtId="2" fontId="0" fillId="11" borderId="2" xfId="0" applyNumberFormat="1" applyFill="1" applyBorder="1"/>
    <xf numFmtId="0" fontId="0" fillId="11" borderId="2" xfId="0" applyFill="1" applyBorder="1" applyAlignment="1">
      <alignment horizontal="center" vertical="center"/>
    </xf>
    <xf numFmtId="0" fontId="10" fillId="11" borderId="2" xfId="0" applyFont="1" applyFill="1" applyBorder="1" applyAlignment="1">
      <alignment horizontal="center" vertical="center"/>
    </xf>
    <xf numFmtId="164" fontId="0" fillId="11" borderId="2" xfId="0" applyNumberFormat="1" applyFill="1" applyBorder="1"/>
    <xf numFmtId="2" fontId="0" fillId="12" borderId="2" xfId="0" applyNumberFormat="1" applyFill="1" applyBorder="1" applyAlignment="1">
      <alignment horizontal="center"/>
    </xf>
    <xf numFmtId="0" fontId="0" fillId="12" borderId="2" xfId="0" applyFill="1" applyBorder="1"/>
    <xf numFmtId="164" fontId="0" fillId="12" borderId="2" xfId="0" applyNumberFormat="1" applyFill="1" applyBorder="1"/>
    <xf numFmtId="14" fontId="0" fillId="11" borderId="2" xfId="0" applyNumberFormat="1" applyFill="1" applyBorder="1"/>
    <xf numFmtId="165" fontId="0" fillId="0" borderId="0" xfId="0" applyNumberFormat="1"/>
    <xf numFmtId="0" fontId="4" fillId="0" borderId="3" xfId="0" applyFont="1" applyBorder="1" applyAlignment="1">
      <alignment vertical="center"/>
    </xf>
    <xf numFmtId="0" fontId="4" fillId="4" borderId="3" xfId="0" applyFont="1" applyFill="1" applyBorder="1" applyAlignment="1">
      <alignment vertical="center"/>
    </xf>
    <xf numFmtId="0" fontId="4" fillId="13" borderId="3" xfId="0" applyFont="1" applyFill="1" applyBorder="1" applyAlignment="1">
      <alignment vertical="center"/>
    </xf>
    <xf numFmtId="0" fontId="4" fillId="14" borderId="3" xfId="0" applyFont="1" applyFill="1" applyBorder="1" applyAlignment="1">
      <alignment vertical="center"/>
    </xf>
    <xf numFmtId="0" fontId="4" fillId="6" borderId="3" xfId="0" applyFont="1" applyFill="1" applyBorder="1" applyAlignment="1">
      <alignment vertical="center"/>
    </xf>
    <xf numFmtId="0" fontId="9" fillId="6" borderId="3" xfId="0" applyFont="1" applyFill="1" applyBorder="1" applyAlignment="1">
      <alignment vertical="center"/>
    </xf>
    <xf numFmtId="0" fontId="4" fillId="7" borderId="3" xfId="0" applyFont="1" applyFill="1" applyBorder="1" applyAlignment="1">
      <alignment vertical="center"/>
    </xf>
    <xf numFmtId="0" fontId="9" fillId="15" borderId="3" xfId="0" applyFont="1" applyFill="1" applyBorder="1"/>
    <xf numFmtId="0" fontId="0" fillId="15" borderId="0" xfId="0" applyFill="1"/>
    <xf numFmtId="0" fontId="4" fillId="6" borderId="3" xfId="0" applyFont="1" applyFill="1" applyBorder="1"/>
    <xf numFmtId="0" fontId="4" fillId="0" borderId="0" xfId="0" applyFont="1" applyAlignment="1">
      <alignment vertical="center"/>
    </xf>
    <xf numFmtId="0" fontId="11" fillId="0" borderId="2" xfId="0" applyFont="1" applyBorder="1" applyAlignment="1">
      <alignment horizontal="left" vertical="center"/>
    </xf>
    <xf numFmtId="0" fontId="11" fillId="0" borderId="2" xfId="0" applyFont="1" applyBorder="1" applyAlignment="1">
      <alignment vertical="center"/>
    </xf>
    <xf numFmtId="0" fontId="12" fillId="0" borderId="2" xfId="0" applyFont="1" applyBorder="1" applyAlignment="1">
      <alignment vertical="center"/>
    </xf>
    <xf numFmtId="165" fontId="12" fillId="0" borderId="2" xfId="0" applyNumberFormat="1" applyFont="1" applyBorder="1" applyAlignment="1">
      <alignment horizontal="center" vertical="center"/>
    </xf>
    <xf numFmtId="165" fontId="11" fillId="0" borderId="2" xfId="0" applyNumberFormat="1" applyFont="1" applyBorder="1" applyAlignment="1">
      <alignment vertical="center"/>
    </xf>
    <xf numFmtId="2" fontId="13" fillId="0" borderId="2" xfId="0" applyNumberFormat="1" applyFont="1" applyBorder="1" applyAlignment="1">
      <alignment horizontal="right" vertical="center"/>
    </xf>
    <xf numFmtId="2" fontId="11" fillId="0" borderId="2" xfId="0" applyNumberFormat="1" applyFont="1" applyBorder="1" applyAlignment="1">
      <alignment vertical="center"/>
    </xf>
    <xf numFmtId="0" fontId="14" fillId="0" borderId="2" xfId="0" applyFont="1" applyBorder="1" applyAlignment="1">
      <alignment horizontal="center" vertical="center"/>
    </xf>
    <xf numFmtId="0" fontId="11" fillId="0" borderId="2" xfId="0" applyFont="1" applyBorder="1" applyAlignment="1">
      <alignment horizontal="center" vertical="center"/>
    </xf>
    <xf numFmtId="2" fontId="11" fillId="0" borderId="2" xfId="0" applyNumberFormat="1" applyFont="1" applyBorder="1" applyAlignment="1">
      <alignment horizontal="center" vertical="center"/>
    </xf>
    <xf numFmtId="0" fontId="11" fillId="7" borderId="2" xfId="0" applyFont="1" applyFill="1" applyBorder="1" applyAlignment="1">
      <alignment horizontal="center" vertical="center"/>
    </xf>
    <xf numFmtId="0" fontId="11" fillId="0" borderId="2" xfId="0" applyFont="1" applyBorder="1"/>
    <xf numFmtId="4" fontId="11" fillId="0" borderId="2" xfId="0" applyNumberFormat="1" applyFont="1" applyBorder="1" applyAlignment="1">
      <alignment horizontal="center" vertical="center"/>
    </xf>
    <xf numFmtId="167" fontId="11" fillId="0" borderId="2" xfId="0" applyNumberFormat="1" applyFont="1" applyBorder="1" applyAlignment="1">
      <alignment horizontal="center" vertical="center"/>
    </xf>
    <xf numFmtId="0" fontId="4" fillId="0" borderId="0" xfId="0" applyFont="1"/>
    <xf numFmtId="0" fontId="4" fillId="4" borderId="0" xfId="0" applyFont="1" applyFill="1" applyAlignment="1">
      <alignment vertical="center"/>
    </xf>
    <xf numFmtId="0" fontId="4" fillId="4" borderId="0" xfId="0" applyFont="1" applyFill="1" applyAlignment="1">
      <alignment horizontal="center" vertical="center"/>
    </xf>
    <xf numFmtId="0" fontId="4" fillId="7" borderId="0" xfId="0" applyFont="1" applyFill="1" applyAlignment="1">
      <alignment vertical="center"/>
    </xf>
    <xf numFmtId="0" fontId="4" fillId="6" borderId="0" xfId="0" applyFont="1" applyFill="1" applyAlignment="1">
      <alignment vertical="center"/>
    </xf>
    <xf numFmtId="0" fontId="15" fillId="7" borderId="2" xfId="0" applyFont="1" applyFill="1" applyBorder="1" applyAlignment="1">
      <alignment horizontal="left" vertical="center"/>
    </xf>
    <xf numFmtId="0" fontId="4" fillId="0" borderId="2" xfId="0" applyFont="1" applyBorder="1"/>
    <xf numFmtId="0" fontId="4" fillId="7" borderId="2" xfId="0" applyFont="1" applyFill="1" applyBorder="1"/>
    <xf numFmtId="0" fontId="4" fillId="0" borderId="2" xfId="0" applyFont="1" applyBorder="1" applyAlignment="1">
      <alignment vertical="top"/>
    </xf>
    <xf numFmtId="2" fontId="15" fillId="7" borderId="2" xfId="0" applyNumberFormat="1" applyFont="1" applyFill="1" applyBorder="1" applyAlignment="1">
      <alignment horizontal="left" vertical="center"/>
    </xf>
    <xf numFmtId="168" fontId="15" fillId="7" borderId="2" xfId="0" applyNumberFormat="1" applyFont="1" applyFill="1" applyBorder="1" applyAlignment="1">
      <alignment horizontal="left" vertical="center"/>
    </xf>
    <xf numFmtId="4" fontId="15" fillId="7" borderId="2" xfId="0" applyNumberFormat="1" applyFont="1" applyFill="1" applyBorder="1" applyAlignment="1">
      <alignment horizontal="left" vertical="center"/>
    </xf>
    <xf numFmtId="0" fontId="15" fillId="5" borderId="2" xfId="0" applyFont="1" applyFill="1" applyBorder="1" applyAlignment="1">
      <alignment horizontal="left" vertical="center"/>
    </xf>
    <xf numFmtId="4" fontId="15" fillId="7" borderId="2" xfId="0" applyNumberFormat="1" applyFont="1" applyFill="1" applyBorder="1" applyAlignment="1">
      <alignment horizontal="left"/>
    </xf>
    <xf numFmtId="0" fontId="15" fillId="7" borderId="2" xfId="0" applyFont="1" applyFill="1" applyBorder="1" applyAlignment="1">
      <alignment horizontal="left"/>
    </xf>
    <xf numFmtId="0" fontId="4" fillId="7" borderId="2" xfId="0" applyFont="1" applyFill="1" applyBorder="1" applyAlignment="1">
      <alignment horizontal="left" vertical="center"/>
    </xf>
    <xf numFmtId="2" fontId="4" fillId="7" borderId="2" xfId="0" applyNumberFormat="1" applyFont="1" applyFill="1" applyBorder="1" applyAlignment="1">
      <alignment horizontal="left" vertical="center"/>
    </xf>
    <xf numFmtId="4" fontId="4" fillId="7" borderId="2" xfId="0" applyNumberFormat="1" applyFont="1" applyFill="1" applyBorder="1" applyAlignment="1">
      <alignment horizontal="left" vertical="center"/>
    </xf>
    <xf numFmtId="0" fontId="4" fillId="0" borderId="2" xfId="0" applyFont="1" applyBorder="1" applyAlignment="1">
      <alignment horizontal="left" vertical="center"/>
    </xf>
    <xf numFmtId="4" fontId="4" fillId="0" borderId="2" xfId="0" applyNumberFormat="1" applyFont="1" applyBorder="1"/>
    <xf numFmtId="169" fontId="4" fillId="7" borderId="2" xfId="0" applyNumberFormat="1" applyFont="1" applyFill="1" applyBorder="1" applyAlignment="1">
      <alignment horizontal="left" vertical="center"/>
    </xf>
    <xf numFmtId="164" fontId="4" fillId="0" borderId="2" xfId="0" applyNumberFormat="1" applyFont="1" applyBorder="1"/>
    <xf numFmtId="2" fontId="4" fillId="0" borderId="2" xfId="0" applyNumberFormat="1" applyFont="1" applyBorder="1"/>
    <xf numFmtId="14" fontId="4" fillId="7" borderId="2" xfId="0" applyNumberFormat="1" applyFont="1" applyFill="1" applyBorder="1" applyAlignment="1">
      <alignment horizontal="left" vertical="center"/>
    </xf>
    <xf numFmtId="2" fontId="4" fillId="7" borderId="2" xfId="0" applyNumberFormat="1" applyFont="1" applyFill="1" applyBorder="1"/>
    <xf numFmtId="4" fontId="4" fillId="16" borderId="2" xfId="0" applyNumberFormat="1" applyFont="1" applyFill="1" applyBorder="1" applyAlignment="1">
      <alignment horizontal="left" vertical="center"/>
    </xf>
    <xf numFmtId="0" fontId="0" fillId="0" borderId="2" xfId="0" applyBorder="1" applyAlignment="1">
      <alignment horizontal="center"/>
    </xf>
    <xf numFmtId="0" fontId="16" fillId="17" borderId="2" xfId="0" applyFont="1" applyFill="1" applyBorder="1" applyAlignment="1">
      <alignment horizontal="left" vertical="center"/>
    </xf>
    <xf numFmtId="0" fontId="17" fillId="0" borderId="0" xfId="0" applyFont="1"/>
    <xf numFmtId="0" fontId="18" fillId="17" borderId="2" xfId="0" applyFont="1" applyFill="1" applyBorder="1" applyAlignment="1">
      <alignment horizontal="left" vertical="center"/>
    </xf>
    <xf numFmtId="0" fontId="19" fillId="17" borderId="0" xfId="0" applyFont="1" applyFill="1" applyAlignment="1">
      <alignment horizontal="left"/>
    </xf>
    <xf numFmtId="0" fontId="20" fillId="0" borderId="0" xfId="0" applyFont="1" applyAlignment="1">
      <alignment horizontal="left"/>
    </xf>
    <xf numFmtId="0" fontId="0" fillId="0" borderId="0" xfId="0" applyAlignment="1">
      <alignment horizontal="left"/>
    </xf>
    <xf numFmtId="0" fontId="7" fillId="0" borderId="0" xfId="1" applyFont="1" applyFill="1" applyBorder="1" applyAlignment="1">
      <alignment horizontal="left"/>
    </xf>
    <xf numFmtId="2" fontId="7" fillId="0" borderId="0" xfId="0" applyNumberFormat="1" applyFont="1" applyAlignment="1">
      <alignment horizontal="left"/>
    </xf>
    <xf numFmtId="0" fontId="21" fillId="0" borderId="0" xfId="1" applyFont="1" applyFill="1" applyBorder="1" applyAlignment="1">
      <alignment horizontal="left"/>
    </xf>
    <xf numFmtId="165" fontId="7" fillId="0" borderId="0" xfId="1" applyNumberFormat="1" applyFont="1" applyFill="1" applyBorder="1" applyAlignment="1">
      <alignment horizontal="left"/>
    </xf>
    <xf numFmtId="0" fontId="22" fillId="0" borderId="0" xfId="2" applyFont="1" applyFill="1" applyBorder="1" applyAlignment="1">
      <alignment horizontal="left"/>
    </xf>
    <xf numFmtId="0" fontId="8" fillId="0" borderId="0" xfId="0" applyFont="1"/>
    <xf numFmtId="0" fontId="23" fillId="0" borderId="0" xfId="0" applyFont="1"/>
    <xf numFmtId="2" fontId="25" fillId="8" borderId="4" xfId="3" applyNumberFormat="1" applyFont="1" applyFill="1" applyBorder="1"/>
    <xf numFmtId="14" fontId="5" fillId="0" borderId="0" xfId="0" applyNumberFormat="1" applyFont="1" applyAlignment="1">
      <alignment horizontal="left"/>
    </xf>
    <xf numFmtId="0" fontId="0" fillId="8" borderId="5" xfId="0" applyFill="1" applyBorder="1" applyAlignment="1">
      <alignment horizontal="center" vertical="center"/>
    </xf>
    <xf numFmtId="0" fontId="8" fillId="0" borderId="0" xfId="0" applyFont="1" applyAlignment="1">
      <alignment horizontal="left"/>
    </xf>
    <xf numFmtId="164" fontId="0" fillId="0" borderId="0" xfId="0" applyNumberFormat="1" applyAlignment="1">
      <alignment horizontal="left"/>
    </xf>
    <xf numFmtId="165" fontId="0" fillId="0" borderId="0" xfId="0" applyNumberFormat="1" applyAlignment="1">
      <alignment horizontal="left"/>
    </xf>
    <xf numFmtId="164" fontId="0" fillId="7" borderId="0" xfId="0" applyNumberFormat="1" applyFill="1" applyAlignment="1">
      <alignment horizontal="left"/>
    </xf>
    <xf numFmtId="0" fontId="0" fillId="7" borderId="5" xfId="0" applyFill="1" applyBorder="1" applyAlignment="1">
      <alignment horizontal="center" vertical="center"/>
    </xf>
    <xf numFmtId="0" fontId="0" fillId="7" borderId="2" xfId="0" applyFill="1" applyBorder="1" applyAlignment="1">
      <alignment horizontal="left" vertical="center"/>
    </xf>
    <xf numFmtId="0" fontId="0" fillId="7" borderId="2" xfId="0" applyFill="1" applyBorder="1" applyAlignment="1">
      <alignment horizontal="center" vertical="center"/>
    </xf>
    <xf numFmtId="0" fontId="7" fillId="6" borderId="0" xfId="0" applyFont="1" applyFill="1" applyAlignment="1">
      <alignment horizontal="left"/>
    </xf>
    <xf numFmtId="0" fontId="0" fillId="6" borderId="0" xfId="0" applyFill="1" applyAlignment="1">
      <alignment horizontal="left"/>
    </xf>
    <xf numFmtId="0" fontId="0" fillId="0" borderId="6" xfId="0" applyBorder="1" applyAlignment="1">
      <alignment horizontal="center" vertical="center"/>
    </xf>
    <xf numFmtId="0" fontId="0" fillId="0" borderId="7" xfId="0" applyBorder="1" applyAlignment="1">
      <alignment horizontal="left" vertical="center"/>
    </xf>
    <xf numFmtId="0" fontId="3" fillId="0" borderId="2" xfId="0" applyFont="1" applyBorder="1" applyAlignment="1">
      <alignment horizontal="left" wrapText="1"/>
    </xf>
    <xf numFmtId="0" fontId="0" fillId="0" borderId="7" xfId="0" applyBorder="1" applyAlignment="1">
      <alignment horizontal="center" vertical="center"/>
    </xf>
    <xf numFmtId="2" fontId="0" fillId="0" borderId="8" xfId="0" applyNumberFormat="1"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26" fillId="0" borderId="2" xfId="3" applyFont="1" applyBorder="1" applyAlignment="1">
      <alignment horizontal="left"/>
    </xf>
    <xf numFmtId="2" fontId="26" fillId="0" borderId="2" xfId="3" applyNumberFormat="1" applyFont="1" applyBorder="1"/>
    <xf numFmtId="0" fontId="19" fillId="0" borderId="0" xfId="0" applyFont="1" applyAlignment="1">
      <alignment horizontal="left"/>
    </xf>
    <xf numFmtId="0" fontId="0" fillId="18" borderId="2" xfId="0" applyFill="1" applyBorder="1" applyAlignment="1">
      <alignment horizontal="left"/>
    </xf>
    <xf numFmtId="0" fontId="0" fillId="4" borderId="2" xfId="0" applyFill="1" applyBorder="1" applyAlignment="1">
      <alignment horizontal="left"/>
    </xf>
    <xf numFmtId="0" fontId="27" fillId="18" borderId="2" xfId="0" applyFont="1" applyFill="1" applyBorder="1" applyAlignment="1">
      <alignment vertical="center"/>
    </xf>
    <xf numFmtId="0" fontId="8" fillId="4" borderId="0" xfId="0" applyFont="1" applyFill="1"/>
    <xf numFmtId="2" fontId="0" fillId="18" borderId="2" xfId="0" applyNumberFormat="1" applyFill="1" applyBorder="1" applyAlignment="1">
      <alignment horizontal="left"/>
    </xf>
    <xf numFmtId="164" fontId="0" fillId="18" borderId="2" xfId="0" applyNumberFormat="1" applyFill="1" applyBorder="1" applyAlignment="1">
      <alignment horizontal="left"/>
    </xf>
    <xf numFmtId="14" fontId="0" fillId="18" borderId="2" xfId="0" applyNumberFormat="1" applyFill="1" applyBorder="1" applyAlignment="1">
      <alignment horizontal="left"/>
    </xf>
    <xf numFmtId="0" fontId="0" fillId="8" borderId="2" xfId="0" applyFill="1" applyBorder="1" applyAlignment="1">
      <alignment horizontal="left"/>
    </xf>
    <xf numFmtId="0" fontId="27" fillId="8" borderId="2" xfId="0" applyFont="1" applyFill="1" applyBorder="1" applyAlignment="1">
      <alignment vertical="center"/>
    </xf>
    <xf numFmtId="2" fontId="0" fillId="8" borderId="2" xfId="0" applyNumberFormat="1" applyFill="1" applyBorder="1" applyAlignment="1">
      <alignment horizontal="left"/>
    </xf>
    <xf numFmtId="14" fontId="0" fillId="0" borderId="2" xfId="0" applyNumberFormat="1" applyBorder="1" applyAlignment="1">
      <alignment horizontal="left"/>
    </xf>
    <xf numFmtId="0" fontId="0" fillId="8" borderId="2" xfId="0" applyFill="1" applyBorder="1" applyAlignment="1">
      <alignment vertical="center"/>
    </xf>
    <xf numFmtId="0" fontId="0" fillId="8" borderId="2" xfId="0" applyFill="1" applyBorder="1"/>
    <xf numFmtId="0" fontId="8" fillId="18" borderId="0" xfId="0" applyFont="1" applyFill="1"/>
    <xf numFmtId="0" fontId="0" fillId="8" borderId="9" xfId="0" applyFill="1" applyBorder="1" applyAlignment="1">
      <alignment horizontal="left"/>
    </xf>
    <xf numFmtId="0" fontId="0" fillId="8" borderId="5" xfId="0" applyFill="1" applyBorder="1" applyAlignment="1">
      <alignment horizontal="left"/>
    </xf>
    <xf numFmtId="0" fontId="0" fillId="8" borderId="2" xfId="0" applyFill="1" applyBorder="1" applyAlignment="1">
      <alignment vertical="center" wrapText="1"/>
    </xf>
    <xf numFmtId="0" fontId="7" fillId="9" borderId="2" xfId="0" applyFont="1" applyFill="1" applyBorder="1" applyAlignment="1">
      <alignment horizontal="left" vertical="center" wrapText="1"/>
    </xf>
    <xf numFmtId="0" fontId="7" fillId="7"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0" fontId="5" fillId="10" borderId="2" xfId="0" applyFont="1" applyFill="1" applyBorder="1" applyAlignment="1">
      <alignment horizontal="left" vertical="center" wrapText="1"/>
    </xf>
    <xf numFmtId="0" fontId="7" fillId="5" borderId="0" xfId="0" applyFont="1" applyFill="1" applyAlignment="1">
      <alignment horizontal="center" vertical="center" wrapText="1"/>
    </xf>
    <xf numFmtId="0" fontId="0" fillId="5" borderId="0" xfId="0" applyFill="1" applyAlignment="1">
      <alignment horizontal="center" vertical="center" wrapText="1"/>
    </xf>
    <xf numFmtId="0" fontId="4" fillId="6" borderId="2" xfId="0" applyFont="1" applyFill="1" applyBorder="1" applyAlignment="1">
      <alignment horizontal="left" wrapText="1"/>
    </xf>
    <xf numFmtId="0" fontId="30" fillId="9" borderId="2" xfId="0" applyFont="1" applyFill="1" applyBorder="1" applyAlignment="1">
      <alignment horizontal="left" vertical="center" wrapText="1"/>
    </xf>
    <xf numFmtId="0" fontId="7" fillId="19" borderId="2" xfId="0" applyFont="1" applyFill="1" applyBorder="1" applyAlignment="1">
      <alignment horizontal="left" vertical="center" wrapText="1"/>
    </xf>
    <xf numFmtId="0" fontId="7" fillId="0" borderId="0" xfId="0" applyFont="1" applyAlignment="1">
      <alignment horizontal="left" wrapText="1"/>
    </xf>
    <xf numFmtId="0" fontId="3" fillId="18" borderId="2" xfId="0" applyFont="1" applyFill="1" applyBorder="1" applyAlignment="1">
      <alignment horizontal="left"/>
    </xf>
    <xf numFmtId="2" fontId="3" fillId="18" borderId="2" xfId="0" applyNumberFormat="1" applyFont="1" applyFill="1" applyBorder="1" applyAlignment="1">
      <alignment horizontal="left"/>
    </xf>
    <xf numFmtId="0" fontId="0" fillId="18" borderId="0" xfId="0" applyFill="1" applyAlignment="1">
      <alignment horizontal="left"/>
    </xf>
    <xf numFmtId="2" fontId="0" fillId="0" borderId="0" xfId="0" applyNumberFormat="1" applyAlignment="1">
      <alignment horizontal="left"/>
    </xf>
    <xf numFmtId="2" fontId="0" fillId="0" borderId="2" xfId="0" applyNumberFormat="1" applyBorder="1" applyAlignment="1">
      <alignment horizontal="left"/>
    </xf>
    <xf numFmtId="0" fontId="3" fillId="0" borderId="2" xfId="0" applyFont="1" applyBorder="1" applyAlignment="1">
      <alignment horizontal="left"/>
    </xf>
    <xf numFmtId="165" fontId="0" fillId="0" borderId="2" xfId="0" applyNumberFormat="1" applyBorder="1" applyAlignment="1">
      <alignment horizontal="left"/>
    </xf>
    <xf numFmtId="2" fontId="0" fillId="0" borderId="2" xfId="0" applyNumberFormat="1" applyBorder="1" applyAlignment="1">
      <alignment horizontal="left" vertical="center"/>
    </xf>
    <xf numFmtId="0" fontId="10" fillId="0" borderId="2" xfId="0" applyFont="1" applyBorder="1" applyAlignment="1">
      <alignment horizontal="left" vertical="center"/>
    </xf>
    <xf numFmtId="165" fontId="10" fillId="0" borderId="2" xfId="0" applyNumberFormat="1" applyFont="1" applyBorder="1" applyAlignment="1">
      <alignment horizontal="left" vertical="center"/>
    </xf>
    <xf numFmtId="2" fontId="3" fillId="0" borderId="2" xfId="0" applyNumberFormat="1" applyFont="1" applyBorder="1" applyAlignment="1">
      <alignment horizontal="left"/>
    </xf>
    <xf numFmtId="2" fontId="10" fillId="0" borderId="2" xfId="0" applyNumberFormat="1" applyFont="1" applyBorder="1" applyAlignment="1">
      <alignment horizontal="left" vertical="center"/>
    </xf>
    <xf numFmtId="2" fontId="31" fillId="0" borderId="2" xfId="0" applyNumberFormat="1" applyFont="1" applyBorder="1" applyAlignment="1">
      <alignment horizontal="left" vertical="center"/>
    </xf>
    <xf numFmtId="165" fontId="3" fillId="0" borderId="2" xfId="0" applyNumberFormat="1" applyFont="1" applyBorder="1" applyAlignment="1">
      <alignment horizontal="left"/>
    </xf>
    <xf numFmtId="0" fontId="3" fillId="0" borderId="0" xfId="0" applyFont="1" applyAlignment="1">
      <alignment horizontal="left"/>
    </xf>
    <xf numFmtId="2" fontId="0" fillId="20" borderId="2" xfId="0" applyNumberFormat="1" applyFill="1" applyBorder="1" applyAlignment="1">
      <alignment horizontal="left" vertical="center"/>
    </xf>
    <xf numFmtId="0" fontId="0" fillId="20" borderId="2" xfId="0" applyFill="1" applyBorder="1" applyAlignment="1">
      <alignment horizontal="left" vertical="center"/>
    </xf>
    <xf numFmtId="2" fontId="0" fillId="11" borderId="2" xfId="0" applyNumberFormat="1" applyFill="1" applyBorder="1" applyAlignment="1">
      <alignment horizontal="left" vertical="center"/>
    </xf>
    <xf numFmtId="0" fontId="11" fillId="7" borderId="10" xfId="0" applyFont="1" applyFill="1" applyBorder="1" applyAlignment="1">
      <alignment vertical="center"/>
    </xf>
    <xf numFmtId="0" fontId="7" fillId="20" borderId="2" xfId="0" applyFont="1" applyFill="1" applyBorder="1" applyAlignment="1">
      <alignment horizontal="left" vertical="center"/>
    </xf>
    <xf numFmtId="0" fontId="3" fillId="7" borderId="2" xfId="0" applyFont="1" applyFill="1" applyBorder="1"/>
    <xf numFmtId="0" fontId="0" fillId="11" borderId="2" xfId="0" applyFill="1" applyBorder="1" applyAlignment="1">
      <alignment horizontal="left" vertical="center"/>
    </xf>
    <xf numFmtId="0" fontId="5" fillId="21" borderId="2" xfId="0" applyFont="1" applyFill="1" applyBorder="1" applyAlignment="1">
      <alignment horizontal="left" vertical="center" wrapText="1"/>
    </xf>
    <xf numFmtId="0" fontId="32" fillId="20" borderId="2" xfId="0" applyFont="1" applyFill="1" applyBorder="1" applyAlignment="1">
      <alignment horizontal="left" vertical="center"/>
    </xf>
    <xf numFmtId="0" fontId="5" fillId="21" borderId="2" xfId="0" applyFont="1" applyFill="1" applyBorder="1" applyAlignment="1">
      <alignment horizontal="left" vertical="center"/>
    </xf>
    <xf numFmtId="0" fontId="0" fillId="7" borderId="0" xfId="0" applyFill="1" applyAlignment="1">
      <alignment vertical="center"/>
    </xf>
    <xf numFmtId="0" fontId="7" fillId="7" borderId="2" xfId="0" applyFont="1" applyFill="1" applyBorder="1" applyAlignment="1">
      <alignment horizontal="left" vertical="center"/>
    </xf>
    <xf numFmtId="0" fontId="33" fillId="20" borderId="2" xfId="0" applyFont="1" applyFill="1" applyBorder="1" applyAlignment="1">
      <alignment horizontal="left" vertical="center"/>
    </xf>
    <xf numFmtId="0" fontId="11" fillId="7" borderId="2" xfId="0" applyFont="1" applyFill="1" applyBorder="1" applyAlignment="1">
      <alignment vertical="center"/>
    </xf>
    <xf numFmtId="0" fontId="7" fillId="0" borderId="11" xfId="0" applyFont="1" applyBorder="1" applyAlignment="1">
      <alignment horizontal="left"/>
    </xf>
    <xf numFmtId="0" fontId="7" fillId="0" borderId="2" xfId="0" applyFont="1" applyBorder="1" applyAlignment="1">
      <alignment horizontal="left"/>
    </xf>
    <xf numFmtId="0" fontId="34" fillId="0" borderId="2" xfId="2" applyFont="1" applyFill="1" applyBorder="1" applyAlignment="1">
      <alignment horizontal="left"/>
    </xf>
    <xf numFmtId="0" fontId="34" fillId="0" borderId="2" xfId="0" applyFont="1" applyBorder="1" applyAlignment="1">
      <alignment horizontal="left"/>
    </xf>
    <xf numFmtId="0" fontId="7" fillId="0" borderId="9" xfId="0" applyFont="1" applyBorder="1" applyAlignment="1">
      <alignment horizontal="left"/>
    </xf>
    <xf numFmtId="0" fontId="7" fillId="0" borderId="7" xfId="0" applyFont="1" applyBorder="1" applyAlignment="1">
      <alignment horizontal="left"/>
    </xf>
    <xf numFmtId="0" fontId="35" fillId="22" borderId="7" xfId="0" applyFont="1" applyFill="1" applyBorder="1" applyAlignment="1">
      <alignment horizontal="center"/>
    </xf>
    <xf numFmtId="0" fontId="7" fillId="0" borderId="2" xfId="0" applyFont="1" applyBorder="1" applyAlignment="1">
      <alignment horizontal="center"/>
    </xf>
    <xf numFmtId="2" fontId="0" fillId="0" borderId="0" xfId="0" applyNumberFormat="1"/>
    <xf numFmtId="0" fontId="7" fillId="0" borderId="2" xfId="0" applyFont="1" applyBorder="1"/>
    <xf numFmtId="170" fontId="0" fillId="0" borderId="0" xfId="0" applyNumberFormat="1"/>
    <xf numFmtId="14" fontId="0" fillId="0" borderId="0" xfId="0" applyNumberFormat="1"/>
    <xf numFmtId="171" fontId="7" fillId="0" borderId="2" xfId="0" applyNumberFormat="1" applyFont="1" applyBorder="1" applyAlignment="1">
      <alignment horizontal="center"/>
    </xf>
    <xf numFmtId="2" fontId="7" fillId="0" borderId="2" xfId="0" applyNumberFormat="1" applyFont="1" applyBorder="1" applyAlignment="1">
      <alignment horizontal="center"/>
    </xf>
    <xf numFmtId="171" fontId="0" fillId="0" borderId="2" xfId="0" applyNumberFormat="1" applyBorder="1" applyAlignment="1">
      <alignment horizontal="center"/>
    </xf>
    <xf numFmtId="165" fontId="7" fillId="0" borderId="2" xfId="0" applyNumberFormat="1" applyFont="1" applyBorder="1" applyAlignment="1">
      <alignment horizontal="center"/>
    </xf>
    <xf numFmtId="0" fontId="0" fillId="5" borderId="2" xfId="0" applyFill="1" applyBorder="1" applyAlignment="1">
      <alignment vertical="center"/>
    </xf>
    <xf numFmtId="0" fontId="0" fillId="12" borderId="2" xfId="0" applyFill="1" applyBorder="1" applyAlignment="1">
      <alignment horizontal="left"/>
    </xf>
    <xf numFmtId="0" fontId="8" fillId="12" borderId="2" xfId="0" applyFont="1" applyFill="1" applyBorder="1"/>
    <xf numFmtId="0" fontId="36" fillId="12" borderId="2" xfId="0" applyFont="1" applyFill="1" applyBorder="1"/>
    <xf numFmtId="2" fontId="0" fillId="12" borderId="2" xfId="0" applyNumberFormat="1" applyFill="1" applyBorder="1"/>
    <xf numFmtId="14" fontId="0" fillId="12" borderId="2" xfId="0" applyNumberFormat="1" applyFill="1" applyBorder="1"/>
    <xf numFmtId="0" fontId="4" fillId="0" borderId="10" xfId="0" applyFont="1" applyBorder="1" applyAlignment="1">
      <alignment vertical="center"/>
    </xf>
    <xf numFmtId="0" fontId="4" fillId="4" borderId="10" xfId="0" applyFont="1" applyFill="1" applyBorder="1" applyAlignment="1">
      <alignment vertical="center"/>
    </xf>
    <xf numFmtId="0" fontId="4" fillId="13" borderId="10" xfId="0" applyFont="1" applyFill="1" applyBorder="1" applyAlignment="1">
      <alignment vertical="center"/>
    </xf>
    <xf numFmtId="0" fontId="4" fillId="14" borderId="10" xfId="0" applyFont="1" applyFill="1" applyBorder="1" applyAlignment="1">
      <alignment vertical="center"/>
    </xf>
    <xf numFmtId="0" fontId="4" fillId="6" borderId="10" xfId="0" applyFont="1" applyFill="1" applyBorder="1" applyAlignment="1">
      <alignment vertical="center"/>
    </xf>
    <xf numFmtId="0" fontId="9" fillId="6" borderId="10" xfId="0" applyFont="1" applyFill="1" applyBorder="1" applyAlignment="1">
      <alignment vertical="center"/>
    </xf>
    <xf numFmtId="0" fontId="4" fillId="7" borderId="10" xfId="0" applyFont="1" applyFill="1" applyBorder="1" applyAlignment="1">
      <alignment vertical="center"/>
    </xf>
    <xf numFmtId="0" fontId="9" fillId="15" borderId="10" xfId="0" applyFont="1" applyFill="1" applyBorder="1"/>
    <xf numFmtId="0" fontId="4" fillId="6" borderId="10" xfId="0" applyFont="1" applyFill="1" applyBorder="1"/>
    <xf numFmtId="0" fontId="37" fillId="0" borderId="2" xfId="0" applyFont="1" applyBorder="1" applyAlignment="1">
      <alignment horizontal="left"/>
    </xf>
    <xf numFmtId="0" fontId="26" fillId="0" borderId="2" xfId="3" applyFont="1" applyBorder="1"/>
    <xf numFmtId="0" fontId="4" fillId="8" borderId="0" xfId="0" applyFont="1" applyFill="1"/>
    <xf numFmtId="0" fontId="3" fillId="7" borderId="2" xfId="0" applyFont="1" applyFill="1" applyBorder="1" applyAlignment="1">
      <alignment horizontal="center" vertical="center"/>
    </xf>
    <xf numFmtId="0" fontId="3" fillId="7" borderId="5" xfId="0" applyFont="1" applyFill="1" applyBorder="1" applyAlignment="1">
      <alignment horizontal="center" vertical="center"/>
    </xf>
    <xf numFmtId="49" fontId="0" fillId="0" borderId="2" xfId="0" applyNumberFormat="1" applyBorder="1"/>
  </cellXfs>
  <cellStyles count="4">
    <cellStyle name="Calculation" xfId="2" builtinId="22"/>
    <cellStyle name="Good" xfId="1" builtinId="26"/>
    <cellStyle name="Normal" xfId="0" builtinId="0"/>
    <cellStyle name="Normal 2" xfId="3" xr:uid="{11BBEB5B-F843-41A2-9246-CDBCDDCC7C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ystematixinfotech235-my.sharepoint.com/personal/mitali_mankani_softude_com/Documents/BULK%20UPLOAD/Version%204%20Summary%20bulk%20upload%20-%20V.2.xlsx" TargetMode="External"/><Relationship Id="rId1" Type="http://schemas.openxmlformats.org/officeDocument/2006/relationships/externalLinkPath" Target="BULK%20UPLOAD/Version%204%20Summary%20bulk%20upload%20-%20V.2.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NEW%20GAUGE-6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tc1\rfq\My%20Documents\FNK-Ueno\J11B&#27966;&#29983;&#36554;\X11B&#27966;&#29983;\828T\&#65402;&#65405;&#65412;&#65411;&#65392;&#65420;&#65438;&#65433;.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WINDOWS\TEMP\&#65299;&#12534;&#26376;&#26085;&#31243;(10&#65374;12)(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ad\d\My%20Documents\&#27147;&#21475;&#65420;&#65387;&#65433;&#65408;&#65438;&#65392;\M.Higuchi\&#25216;&#34899;&#36039;&#26009;\&#30330;&#29017;&#29305;&#24615;&#25216;&#34899;DATA\&#30330;&#29017;&#29305;&#24615;&#65400;&#65438;&#65431;&#65420;&#65411;&#65438;&#65392;&#654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AD\MY%20DOCUMENTS\bakup\LTK&#36039;&#26009;&#65420;&#65387;&#65433;&#65408;&#65438;&#65392;\&#65412;&#65438;&#65399;&#65389;&#65426;&#65437;&#65412;\&#30330;&#29017;&#29305;&#24615;&#35336;&#31639;&#2051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Users\MFE\AppData\Local\Microsoft\Windows\Temporary%20Internet%20Files\Content.Outlook\9ABTJTQQ\WINDOWS\TEMP\&#65299;&#12534;&#26376;&#26085;&#31243;(10&#65374;12)(1).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AINT%20COST%20FINAL%20-2000-20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vells-my.sharepoint.com/work/EPIQ/prjs/Brita/Quotes/BritaFull_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atano\BUSINESS\My%20Documents\Business\Production%20Arrangement\Production%20Documents\&#27835;&#20855;&#25968;&#37327;&#26126;&#32048;-ASSY\ASSY&#27835;&#20855;&#25968;&#37327;&#26126;&#32048;YH0&#65288;02M&#65289;-NO.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atano\BUSINESS\Seigi%20System\Muster\Muster-&#28023;&#22806;&#25163;&#3719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X:\Muster\Muster-Overseas%20Arrange%20Schedule.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ACC\GULSHAN\budget%2007-08\Budget_FD_07_08_SALES_100F__1__RMC(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Wire Forming"/>
      <sheetName val="HDPE TAPE Component "/>
      <sheetName val="Steel Drum Component"/>
      <sheetName val="Extrusion Component "/>
      <sheetName val="Sintered Component"/>
      <sheetName val="Assembly Electronics"/>
      <sheetName val="Assembly + BOP + Component"/>
      <sheetName val=" Assembly only BOP"/>
      <sheetName val="Sheet Metal "/>
      <sheetName val="Plastic"/>
      <sheetName val="Die casting "/>
      <sheetName val="Plastic assembly"/>
      <sheetName val="Hardware"/>
      <sheetName val="Spring Sheet"/>
      <sheetName val="Rivet"/>
      <sheetName val="Rubber"/>
      <sheetName val="Machining Component"/>
      <sheetName val="Machning Assembly"/>
      <sheetName val="Forging "/>
      <sheetName val="Wiring Harness"/>
      <sheetName val="Electrical Stamping"/>
      <sheetName val="Insulation"/>
      <sheetName val=" Electrical Prop. Assembly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tial Reqmt."/>
      <sheetName val="DETAIL STATUS"/>
      <sheetName val="GAUGE LIST"/>
      <sheetName val="STATUS"/>
      <sheetName val="入力用ﾘｽﾄ"/>
      <sheetName val="DI-ESTI"/>
      <sheetName val="Sheet1"/>
      <sheetName val="MI Defects-Contribution-Section"/>
      <sheetName val="登録データ"/>
      <sheetName val="LCD(SEG)回路組立"/>
      <sheetName val="RMC"/>
      <sheetName val="RM HR PAINT"/>
      <sheetName val="Scorecard"/>
      <sheetName val="予定入力"/>
      <sheetName val="Control"/>
      <sheetName val="補助費用"/>
      <sheetName val="Hoja1"/>
      <sheetName val="1"/>
      <sheetName val="採算表"/>
      <sheetName val="Basic Rates"/>
      <sheetName val="組立費算出シート"/>
      <sheetName val="Press"/>
      <sheetName val="回路組立費"/>
      <sheetName val="参考 人員調査表"/>
      <sheetName val="NEW GAUGE-60"/>
      <sheetName val="MFG-MKT"/>
      <sheetName val="OH Collection Template"/>
    </sheetNames>
    <sheetDataSet>
      <sheetData sheetId="0"/>
      <sheetData sheetId="1"/>
      <sheetData sheetId="2"/>
      <sheetData sheetId="3">
        <row r="43">
          <cell r="P43">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冷延鋼板"/>
      <sheetName val="熱延鋼板"/>
      <sheetName val="ﾊﾟｲﾌﾟ"/>
      <sheetName val="他材料費"/>
      <sheetName val="MOTO"/>
      <sheetName val="SCH"/>
      <sheetName val="MPL 技連"/>
      <sheetName val="342E BLOCK"/>
      <sheetName val="定量化結果"/>
    </sheetNames>
    <sheetDataSet>
      <sheetData sheetId="0" refreshError="1">
        <row r="1">
          <cell r="A1" t="str">
            <v>ベース価格</v>
          </cell>
          <cell r="C1" t="str">
            <v>板厚ｴｷｽﾄﾗ</v>
          </cell>
        </row>
        <row r="2">
          <cell r="A2" t="str">
            <v>材質</v>
          </cell>
          <cell r="B2" t="str">
            <v>ﾍﾞｰｽ価格</v>
          </cell>
          <cell r="C2" t="str">
            <v>板厚</v>
          </cell>
        </row>
        <row r="3">
          <cell r="A3" t="str">
            <v>SPC270C</v>
          </cell>
          <cell r="B3">
            <v>62.2</v>
          </cell>
          <cell r="C3">
            <v>0.9</v>
          </cell>
          <cell r="D3" t="str">
            <v>未満</v>
          </cell>
          <cell r="G3">
            <v>1</v>
          </cell>
        </row>
        <row r="4">
          <cell r="A4" t="str">
            <v>SPC270D</v>
          </cell>
          <cell r="B4">
            <v>63</v>
          </cell>
          <cell r="C4">
            <v>0.9</v>
          </cell>
          <cell r="D4" t="str">
            <v>以上</v>
          </cell>
          <cell r="E4">
            <v>1.6</v>
          </cell>
          <cell r="F4" t="str">
            <v>以下</v>
          </cell>
          <cell r="G4">
            <v>0</v>
          </cell>
        </row>
        <row r="5">
          <cell r="A5" t="str">
            <v>SPC270E</v>
          </cell>
          <cell r="B5">
            <v>66</v>
          </cell>
          <cell r="C5">
            <v>1.6</v>
          </cell>
          <cell r="D5" t="str">
            <v>超</v>
          </cell>
          <cell r="E5">
            <v>2.2999999999999998</v>
          </cell>
          <cell r="F5" t="str">
            <v>以下</v>
          </cell>
          <cell r="G5">
            <v>1</v>
          </cell>
        </row>
        <row r="6">
          <cell r="A6" t="str">
            <v>SPC270F</v>
          </cell>
          <cell r="B6">
            <v>71</v>
          </cell>
        </row>
        <row r="7">
          <cell r="A7" t="str">
            <v>SPC390</v>
          </cell>
          <cell r="B7">
            <v>70</v>
          </cell>
        </row>
        <row r="8">
          <cell r="A8" t="str">
            <v>SPC440</v>
          </cell>
          <cell r="B8">
            <v>72</v>
          </cell>
        </row>
      </sheetData>
      <sheetData sheetId="1" refreshError="1">
        <row r="1">
          <cell r="A1" t="str">
            <v>ベース価格</v>
          </cell>
        </row>
        <row r="2">
          <cell r="A2" t="str">
            <v>材質</v>
          </cell>
          <cell r="B2" t="str">
            <v>ﾍﾞｰｽ価格</v>
          </cell>
        </row>
        <row r="3">
          <cell r="A3" t="str">
            <v>SPH270C</v>
          </cell>
          <cell r="B3">
            <v>54.5</v>
          </cell>
        </row>
        <row r="4">
          <cell r="A4" t="str">
            <v>SPH270D</v>
          </cell>
          <cell r="B4">
            <v>56.5</v>
          </cell>
        </row>
        <row r="5">
          <cell r="A5" t="str">
            <v>SPH440</v>
          </cell>
          <cell r="B5">
            <v>58.5</v>
          </cell>
        </row>
      </sheetData>
      <sheetData sheetId="2" refreshError="1">
        <row r="1">
          <cell r="A1" t="str">
            <v>材質</v>
          </cell>
          <cell r="B1" t="str">
            <v>ﾍﾞｰｽ価格</v>
          </cell>
          <cell r="C1" t="str">
            <v>板厚ｴｷｽﾄﾗ</v>
          </cell>
          <cell r="H1" t="str">
            <v>径ｴｷｽﾄﾗ</v>
          </cell>
        </row>
        <row r="2">
          <cell r="A2" t="str">
            <v>STKM11A</v>
          </cell>
          <cell r="B2">
            <v>82.7</v>
          </cell>
          <cell r="E2">
            <v>1</v>
          </cell>
          <cell r="F2" t="str">
            <v>以下</v>
          </cell>
          <cell r="G2">
            <v>15</v>
          </cell>
          <cell r="H2">
            <v>12.7</v>
          </cell>
          <cell r="I2">
            <v>10</v>
          </cell>
        </row>
        <row r="3">
          <cell r="A3" t="str">
            <v>STKM13A</v>
          </cell>
          <cell r="B3">
            <v>82.7</v>
          </cell>
          <cell r="C3">
            <v>1</v>
          </cell>
          <cell r="D3" t="str">
            <v>超</v>
          </cell>
          <cell r="E3">
            <v>1.2</v>
          </cell>
          <cell r="F3" t="str">
            <v>以下</v>
          </cell>
          <cell r="G3">
            <v>11</v>
          </cell>
          <cell r="H3">
            <v>13.8</v>
          </cell>
          <cell r="I3">
            <v>10</v>
          </cell>
        </row>
        <row r="4">
          <cell r="A4" t="str">
            <v>STKM13B</v>
          </cell>
          <cell r="B4">
            <v>82.7</v>
          </cell>
          <cell r="C4">
            <v>1.2</v>
          </cell>
          <cell r="D4" t="str">
            <v>超</v>
          </cell>
          <cell r="G4">
            <v>0</v>
          </cell>
          <cell r="H4">
            <v>15.9</v>
          </cell>
          <cell r="I4">
            <v>5</v>
          </cell>
        </row>
        <row r="5">
          <cell r="A5" t="str">
            <v>STKM15A</v>
          </cell>
          <cell r="B5">
            <v>100.7</v>
          </cell>
          <cell r="H5">
            <v>16</v>
          </cell>
          <cell r="I5">
            <v>5</v>
          </cell>
        </row>
        <row r="6">
          <cell r="H6">
            <v>18.100000000000001</v>
          </cell>
          <cell r="I6">
            <v>3</v>
          </cell>
        </row>
        <row r="7">
          <cell r="H7">
            <v>19.100000000000001</v>
          </cell>
          <cell r="I7">
            <v>3</v>
          </cell>
        </row>
        <row r="8">
          <cell r="H8">
            <v>21</v>
          </cell>
          <cell r="I8">
            <v>3</v>
          </cell>
        </row>
        <row r="9">
          <cell r="H9">
            <v>21.4</v>
          </cell>
          <cell r="I9">
            <v>3</v>
          </cell>
        </row>
        <row r="10">
          <cell r="H10">
            <v>21.7</v>
          </cell>
          <cell r="I10">
            <v>3</v>
          </cell>
        </row>
        <row r="11">
          <cell r="H11">
            <v>22.2</v>
          </cell>
          <cell r="I11">
            <v>2</v>
          </cell>
        </row>
        <row r="12">
          <cell r="H12">
            <v>25.4</v>
          </cell>
          <cell r="I12">
            <v>0</v>
          </cell>
        </row>
        <row r="13">
          <cell r="H13">
            <v>28.6</v>
          </cell>
          <cell r="I13">
            <v>0</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
      <sheetName val="SCH ꒈ_x0012__x001c_ O"/>
      <sheetName val="SCH ꒈ_x0012__x000d_ O"/>
      <sheetName val="SCHnSetti"/>
      <sheetName val="総括表"/>
      <sheetName val="総括表（ナイルス）"/>
      <sheetName val="総括表（イノアック）"/>
      <sheetName val="総括表（ナイショ）"/>
      <sheetName val="総括表（シロキ）"/>
    </sheetNames>
    <sheetDataSet>
      <sheetData sheetId="0" refreshError="1"/>
      <sheetData sheetId="1" refreshError="1"/>
      <sheetData sheetId="2" refreshError="1"/>
      <sheetData sheetId="3" refreshError="1"/>
      <sheetData sheetId="4"/>
      <sheetData sheetId="5"/>
      <sheetData sheetId="6"/>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VSS0.3F"/>
      <sheetName val="AVSS0.5F"/>
      <sheetName val="AVSS0.75F"/>
      <sheetName val="AVSS1.25Ｆ"/>
      <sheetName val="AVSS2F"/>
      <sheetName val="AVSS0.3"/>
      <sheetName val="AVSS0.5"/>
      <sheetName val="AVSS0.85"/>
      <sheetName val="AVSS1.25"/>
      <sheetName val="AVS0.5"/>
      <sheetName val="AVS0.85"/>
      <sheetName val="AVS1.25"/>
      <sheetName val="AVS2"/>
      <sheetName val="AVS3"/>
      <sheetName val="AVS5"/>
      <sheetName val="AVS8"/>
      <sheetName val="AVS10"/>
      <sheetName val="AVS15"/>
      <sheetName val="AV0.3F"/>
      <sheetName val="AV0.5F"/>
      <sheetName val="AV0.75F"/>
      <sheetName val="AV1.25F"/>
      <sheetName val="AV2F"/>
      <sheetName val="AV0.3"/>
      <sheetName val="AV0.5"/>
      <sheetName val="AV0.85"/>
      <sheetName val="AV1.25"/>
      <sheetName val="AV2"/>
      <sheetName val="AV3"/>
      <sheetName val="AV5"/>
      <sheetName val="AV8"/>
      <sheetName val="AV10"/>
      <sheetName val="AV15"/>
      <sheetName val="AV20"/>
      <sheetName val="AV30"/>
      <sheetName val="AV40"/>
      <sheetName val="AV50"/>
      <sheetName val="Sheet1"/>
      <sheetName val="標準単価ﾏｽﾀ"/>
      <sheetName val="発煙特性ｸﾞﾗﾌﾃﾞｰ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row r="39">
          <cell r="F39">
            <v>141.00671313805992</v>
          </cell>
        </row>
        <row r="40">
          <cell r="F40">
            <v>115.50991148829594</v>
          </cell>
        </row>
        <row r="41">
          <cell r="F41">
            <v>100.36258117696151</v>
          </cell>
        </row>
        <row r="42">
          <cell r="F42">
            <v>90.060759156058793</v>
          </cell>
        </row>
        <row r="43">
          <cell r="F43">
            <v>82.482272305443715</v>
          </cell>
        </row>
        <row r="44">
          <cell r="F44">
            <v>76.612512864038933</v>
          </cell>
        </row>
        <row r="45">
          <cell r="F45">
            <v>71.897380612225177</v>
          </cell>
        </row>
        <row r="46">
          <cell r="F46">
            <v>68.005336089695518</v>
          </cell>
        </row>
        <row r="47">
          <cell r="F47">
            <v>64.724287799161772</v>
          </cell>
        </row>
        <row r="48">
          <cell r="F48">
            <v>61.911428213595791</v>
          </cell>
        </row>
        <row r="49">
          <cell r="F49">
            <v>59.466623281974123</v>
          </cell>
        </row>
        <row r="50">
          <cell r="F50">
            <v>57.317311766822137</v>
          </cell>
        </row>
        <row r="51">
          <cell r="F51">
            <v>55.409459312351842</v>
          </cell>
        </row>
        <row r="52">
          <cell r="F52">
            <v>53.701892949950683</v>
          </cell>
        </row>
        <row r="53">
          <cell r="F53">
            <v>52.162618060929191</v>
          </cell>
        </row>
        <row r="54">
          <cell r="F54">
            <v>50.766347028236801</v>
          </cell>
        </row>
        <row r="55">
          <cell r="F55">
            <v>49.492795077471271</v>
          </cell>
        </row>
        <row r="56">
          <cell r="F56">
            <v>48.325476905361725</v>
          </cell>
        </row>
        <row r="57">
          <cell r="F57">
            <v>47.250839017427673</v>
          </cell>
        </row>
        <row r="58">
          <cell r="F58">
            <v>39.802199073760171</v>
          </cell>
        </row>
        <row r="59">
          <cell r="F59">
            <v>35.535968948139541</v>
          </cell>
        </row>
        <row r="60">
          <cell r="F60">
            <v>32.744080194987099</v>
          </cell>
        </row>
        <row r="61">
          <cell r="F61">
            <v>30.771834671712934</v>
          </cell>
        </row>
        <row r="62">
          <cell r="F62">
            <v>29.307966470275897</v>
          </cell>
        </row>
        <row r="63">
          <cell r="F63">
            <v>28.183390633403786</v>
          </cell>
        </row>
        <row r="64">
          <cell r="F64">
            <v>27.297454694462616</v>
          </cell>
        </row>
        <row r="65">
          <cell r="F65">
            <v>26.586089164824667</v>
          </cell>
        </row>
        <row r="66">
          <cell r="F66">
            <v>26.006364648806358</v>
          </cell>
        </row>
        <row r="67">
          <cell r="F67">
            <v>25.528326724732022</v>
          </cell>
        </row>
        <row r="68">
          <cell r="F68">
            <v>25.130377351390234</v>
          </cell>
        </row>
        <row r="69">
          <cell r="F69">
            <v>24.79651676330618</v>
          </cell>
        </row>
        <row r="70">
          <cell r="F70">
            <v>24.514621239750102</v>
          </cell>
        </row>
        <row r="71">
          <cell r="F71">
            <v>24.275326691308344</v>
          </cell>
        </row>
        <row r="72">
          <cell r="F72">
            <v>24.071281510477185</v>
          </cell>
        </row>
        <row r="73">
          <cell r="F73">
            <v>23.896632587764586</v>
          </cell>
        </row>
        <row r="74">
          <cell r="F74">
            <v>23.746663119268877</v>
          </cell>
        </row>
        <row r="75">
          <cell r="F75">
            <v>23.617531903004391</v>
          </cell>
        </row>
        <row r="76">
          <cell r="F76">
            <v>22.979128310748816</v>
          </cell>
        </row>
        <row r="77">
          <cell r="F77">
            <v>22.817139560995784</v>
          </cell>
        </row>
        <row r="78">
          <cell r="F78">
            <v>22.77443542531358</v>
          </cell>
        </row>
        <row r="79">
          <cell r="F79">
            <v>22.76306606826012</v>
          </cell>
        </row>
        <row r="80">
          <cell r="F80">
            <v>22.760031232300086</v>
          </cell>
        </row>
        <row r="81">
          <cell r="F81">
            <v>22.759220576277571</v>
          </cell>
        </row>
        <row r="82">
          <cell r="F82">
            <v>22.759003996120995</v>
          </cell>
        </row>
        <row r="83">
          <cell r="F83">
            <v>22.758946130281249</v>
          </cell>
        </row>
        <row r="84">
          <cell r="F84">
            <v>22.758930669493669</v>
          </cell>
        </row>
        <row r="85">
          <cell r="F85">
            <v>22.758926538614375</v>
          </cell>
        </row>
        <row r="86">
          <cell r="F86">
            <v>22.758925434907351</v>
          </cell>
        </row>
        <row r="87">
          <cell r="F87">
            <v>22.75892514001384</v>
          </cell>
        </row>
        <row r="88">
          <cell r="F88">
            <v>22.758925061222829</v>
          </cell>
        </row>
        <row r="89">
          <cell r="F89">
            <v>22.758925040171082</v>
          </cell>
        </row>
        <row r="90">
          <cell r="F90">
            <v>22.75892503454638</v>
          </cell>
        </row>
        <row r="91">
          <cell r="F91">
            <v>22.758925033043546</v>
          </cell>
        </row>
        <row r="92">
          <cell r="F92">
            <v>22.758925032642015</v>
          </cell>
        </row>
        <row r="93">
          <cell r="F93">
            <v>22.758925032534727</v>
          </cell>
        </row>
      </sheetData>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row r="39">
          <cell r="C39">
            <v>1</v>
          </cell>
        </row>
        <row r="40">
          <cell r="C40">
            <v>1.5</v>
          </cell>
        </row>
        <row r="41">
          <cell r="C41">
            <v>2</v>
          </cell>
        </row>
        <row r="42">
          <cell r="C42">
            <v>2.5</v>
          </cell>
        </row>
        <row r="43">
          <cell r="C43">
            <v>3</v>
          </cell>
        </row>
        <row r="44">
          <cell r="C44">
            <v>3.5</v>
          </cell>
        </row>
        <row r="45">
          <cell r="C45">
            <v>4</v>
          </cell>
        </row>
        <row r="46">
          <cell r="C46">
            <v>4.5</v>
          </cell>
        </row>
        <row r="47">
          <cell r="C47">
            <v>5</v>
          </cell>
        </row>
        <row r="48">
          <cell r="C48">
            <v>5.5</v>
          </cell>
        </row>
        <row r="49">
          <cell r="C49">
            <v>6</v>
          </cell>
        </row>
        <row r="50">
          <cell r="C50">
            <v>6.5</v>
          </cell>
        </row>
        <row r="51">
          <cell r="C51">
            <v>7</v>
          </cell>
        </row>
        <row r="52">
          <cell r="C52">
            <v>7.5</v>
          </cell>
        </row>
        <row r="53">
          <cell r="C53">
            <v>8</v>
          </cell>
        </row>
        <row r="54">
          <cell r="C54">
            <v>8.5</v>
          </cell>
        </row>
        <row r="55">
          <cell r="C55">
            <v>9</v>
          </cell>
        </row>
        <row r="56">
          <cell r="C56">
            <v>9.5</v>
          </cell>
        </row>
        <row r="57">
          <cell r="C57">
            <v>10</v>
          </cell>
        </row>
        <row r="58">
          <cell r="C58">
            <v>15</v>
          </cell>
        </row>
        <row r="59">
          <cell r="C59">
            <v>20</v>
          </cell>
        </row>
        <row r="60">
          <cell r="C60">
            <v>25</v>
          </cell>
        </row>
        <row r="61">
          <cell r="C61">
            <v>30</v>
          </cell>
        </row>
        <row r="62">
          <cell r="C62">
            <v>35</v>
          </cell>
        </row>
        <row r="63">
          <cell r="C63">
            <v>40</v>
          </cell>
        </row>
        <row r="64">
          <cell r="C64">
            <v>45</v>
          </cell>
        </row>
        <row r="65">
          <cell r="C65">
            <v>50</v>
          </cell>
        </row>
        <row r="66">
          <cell r="C66">
            <v>55</v>
          </cell>
        </row>
        <row r="67">
          <cell r="C67">
            <v>60</v>
          </cell>
        </row>
        <row r="68">
          <cell r="C68">
            <v>65</v>
          </cell>
        </row>
        <row r="69">
          <cell r="C69">
            <v>70</v>
          </cell>
        </row>
        <row r="70">
          <cell r="C70">
            <v>75</v>
          </cell>
        </row>
        <row r="71">
          <cell r="C71">
            <v>80</v>
          </cell>
        </row>
        <row r="72">
          <cell r="C72">
            <v>85</v>
          </cell>
        </row>
        <row r="73">
          <cell r="C73">
            <v>90</v>
          </cell>
        </row>
        <row r="74">
          <cell r="C74">
            <v>95</v>
          </cell>
        </row>
        <row r="75">
          <cell r="C75">
            <v>100</v>
          </cell>
        </row>
        <row r="76">
          <cell r="C76">
            <v>150</v>
          </cell>
        </row>
        <row r="77">
          <cell r="C77">
            <v>200</v>
          </cell>
        </row>
        <row r="78">
          <cell r="C78">
            <v>250</v>
          </cell>
        </row>
        <row r="79">
          <cell r="C79">
            <v>300</v>
          </cell>
        </row>
        <row r="80">
          <cell r="C80">
            <v>350</v>
          </cell>
        </row>
        <row r="81">
          <cell r="C81">
            <v>400</v>
          </cell>
        </row>
        <row r="82">
          <cell r="C82">
            <v>450</v>
          </cell>
        </row>
        <row r="83">
          <cell r="C83">
            <v>500</v>
          </cell>
        </row>
        <row r="84">
          <cell r="C84">
            <v>550</v>
          </cell>
        </row>
        <row r="85">
          <cell r="C85">
            <v>600</v>
          </cell>
        </row>
        <row r="86">
          <cell r="C86">
            <v>650</v>
          </cell>
        </row>
        <row r="87">
          <cell r="C87">
            <v>700</v>
          </cell>
        </row>
        <row r="88">
          <cell r="C88">
            <v>750</v>
          </cell>
        </row>
        <row r="89">
          <cell r="C89">
            <v>800</v>
          </cell>
        </row>
        <row r="90">
          <cell r="C90">
            <v>850</v>
          </cell>
        </row>
        <row r="91">
          <cell r="C91">
            <v>900</v>
          </cell>
        </row>
        <row r="92">
          <cell r="C92">
            <v>950</v>
          </cell>
        </row>
        <row r="93">
          <cell r="C93">
            <v>1000</v>
          </cell>
        </row>
        <row r="94">
          <cell r="C94">
            <v>1500</v>
          </cell>
        </row>
        <row r="95">
          <cell r="C95">
            <v>2000</v>
          </cell>
        </row>
        <row r="96">
          <cell r="C96">
            <v>2500</v>
          </cell>
        </row>
        <row r="97">
          <cell r="C97">
            <v>3000</v>
          </cell>
        </row>
        <row r="98">
          <cell r="C98">
            <v>3500</v>
          </cell>
        </row>
        <row r="99">
          <cell r="C99">
            <v>4000</v>
          </cell>
        </row>
        <row r="100">
          <cell r="C100">
            <v>4500</v>
          </cell>
        </row>
        <row r="101">
          <cell r="C101">
            <v>5000</v>
          </cell>
        </row>
        <row r="102">
          <cell r="C102">
            <v>5500</v>
          </cell>
        </row>
        <row r="103">
          <cell r="C103">
            <v>6000</v>
          </cell>
        </row>
        <row r="104">
          <cell r="C104">
            <v>6500</v>
          </cell>
        </row>
        <row r="105">
          <cell r="C105">
            <v>7000</v>
          </cell>
        </row>
        <row r="106">
          <cell r="C106">
            <v>7500</v>
          </cell>
        </row>
        <row r="107">
          <cell r="C107">
            <v>8000</v>
          </cell>
        </row>
        <row r="108">
          <cell r="C108">
            <v>8500</v>
          </cell>
        </row>
        <row r="109">
          <cell r="C109">
            <v>9000</v>
          </cell>
        </row>
        <row r="110">
          <cell r="C110">
            <v>9500</v>
          </cell>
        </row>
        <row r="111">
          <cell r="C111">
            <v>10000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
      <sheetName val="SCH ꒈ_x0012__x001c_ O"/>
      <sheetName val="SCH ꒈ_x0012__x000d_ O"/>
      <sheetName val="SCHnSetti"/>
      <sheetName val="総括表"/>
      <sheetName val="総括表（ナイルス）"/>
      <sheetName val="総括表（イノアック）"/>
      <sheetName val="総括表（ナイショ）"/>
      <sheetName val="総括表（シロキ）"/>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T-12"/>
      <sheetName val="LINE OFF"/>
      <sheetName val="COLOURS"/>
      <sheetName val="AVG COST"/>
      <sheetName val="Avg Paint Cost Components"/>
      <sheetName val="PAINTS"/>
      <sheetName val="PARTS"/>
      <sheetName val="COST"/>
      <sheetName val="SPL BLK"/>
      <sheetName val="SPL RED"/>
      <sheetName val="SPL GRN"/>
      <sheetName val="SPL GRY"/>
      <sheetName val="SPL SIL"/>
      <sheetName val="CBZ BLK"/>
      <sheetName val="CBZ RED"/>
      <sheetName val="CBZ GRN"/>
      <sheetName val="CBZ SIL"/>
      <sheetName val="CBZ BLU"/>
      <sheetName val="CBZ GOLD"/>
      <sheetName val="STREET BLK"/>
      <sheetName val="STREET RED"/>
      <sheetName val="STREET GRN"/>
      <sheetName val="STREET PRP"/>
      <sheetName val="PAINTS STOCK"/>
      <sheetName val="MONTH"/>
      <sheetName val="FINAL SUMMARY"/>
      <sheetName val="BS &amp; P&amp;L000"/>
      <sheetName val="RM HR PAINT"/>
      <sheetName val="CPIE"/>
      <sheetName val="It Depre -sum"/>
      <sheetName val="PC NO. 08"/>
      <sheetName val="cordoba"/>
      <sheetName val="段ﾎﾞｰﾙ箱図番･荷姿ｺｰﾄﾞ"/>
      <sheetName val="Condensers-Lorraine, miles"/>
      <sheetName val="Sheet3"/>
      <sheetName val="Sheet2"/>
      <sheetName val="採算表11月まで"/>
      <sheetName val="sikyu"/>
      <sheetName val="Lists"/>
      <sheetName val="Challan"/>
      <sheetName val="Data"/>
      <sheetName val="Masters - Do not Touch"/>
      <sheetName val="Sales Register-Items"/>
      <sheetName val="組立費算出シート"/>
      <sheetName val="LCD(SEG)回路組立"/>
      <sheetName val="ANNEX 2"/>
      <sheetName val="ASSY"/>
      <sheetName val="MOULD"/>
      <sheetName val="加工費率設定"/>
      <sheetName val="MAINT,QP,COMM"/>
      <sheetName val="SUPPORTING"/>
      <sheetName val="Consolidated"/>
      <sheetName val="After Sales Supplier #'s"/>
      <sheetName val="summary_latest"/>
      <sheetName val="Annexures"/>
      <sheetName val="N2031584 Pulsar Coil"/>
      <sheetName val="ratefinal"/>
      <sheetName val="GL400_HO Stator"/>
      <sheetName val="Mail Attachm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v>36770</v>
          </cell>
          <cell r="B2">
            <v>6</v>
          </cell>
          <cell r="C2">
            <v>0</v>
          </cell>
          <cell r="D2">
            <v>301070</v>
          </cell>
          <cell r="E2">
            <v>301001</v>
          </cell>
          <cell r="F2">
            <v>301225</v>
          </cell>
          <cell r="G2">
            <v>301241</v>
          </cell>
          <cell r="H2">
            <v>301506</v>
          </cell>
          <cell r="I2">
            <v>301102</v>
          </cell>
          <cell r="J2" t="str">
            <v>301055A</v>
          </cell>
          <cell r="K2">
            <v>301066</v>
          </cell>
          <cell r="L2">
            <v>301065</v>
          </cell>
          <cell r="M2">
            <v>301226</v>
          </cell>
          <cell r="N2">
            <v>301005</v>
          </cell>
          <cell r="O2">
            <v>301060</v>
          </cell>
          <cell r="P2">
            <v>301051</v>
          </cell>
          <cell r="Q2">
            <v>301518</v>
          </cell>
          <cell r="R2">
            <v>301516</v>
          </cell>
          <cell r="S2">
            <v>301517</v>
          </cell>
          <cell r="T2">
            <v>301515</v>
          </cell>
          <cell r="U2">
            <v>301523</v>
          </cell>
          <cell r="V2">
            <v>301521</v>
          </cell>
          <cell r="W2">
            <v>301522</v>
          </cell>
          <cell r="X2">
            <v>301527</v>
          </cell>
          <cell r="Y2">
            <v>301524</v>
          </cell>
          <cell r="Z2">
            <v>301227</v>
          </cell>
          <cell r="AA2">
            <v>301228</v>
          </cell>
          <cell r="AB2">
            <v>301526</v>
          </cell>
          <cell r="AC2">
            <v>301230</v>
          </cell>
          <cell r="AD2">
            <v>301525</v>
          </cell>
          <cell r="AE2">
            <v>301529</v>
          </cell>
          <cell r="AF2">
            <v>301531</v>
          </cell>
          <cell r="AG2">
            <v>301530</v>
          </cell>
          <cell r="AH2">
            <v>301519</v>
          </cell>
          <cell r="AI2">
            <v>301528</v>
          </cell>
          <cell r="AJ2">
            <v>301520</v>
          </cell>
          <cell r="AK2">
            <v>301229</v>
          </cell>
          <cell r="AL2">
            <v>301532</v>
          </cell>
          <cell r="AM2">
            <v>301032</v>
          </cell>
          <cell r="AN2" t="str">
            <v>301032A</v>
          </cell>
          <cell r="AO2">
            <v>302002</v>
          </cell>
          <cell r="AP2">
            <v>302020</v>
          </cell>
          <cell r="AQ2">
            <v>302022</v>
          </cell>
          <cell r="AR2">
            <v>302023</v>
          </cell>
          <cell r="AS2" t="str">
            <v>302023A</v>
          </cell>
          <cell r="AT2">
            <v>302500</v>
          </cell>
          <cell r="AU2" t="str">
            <v>302500Y</v>
          </cell>
          <cell r="AV2" t="str">
            <v>302500Z</v>
          </cell>
          <cell r="AW2">
            <v>301507</v>
          </cell>
          <cell r="AX2">
            <v>0</v>
          </cell>
          <cell r="AY2" t="str">
            <v>Thinner @</v>
          </cell>
          <cell r="AZ2" t="str">
            <v>Primer @</v>
          </cell>
        </row>
        <row r="3">
          <cell r="A3" t="str">
            <v>PARTICULARS</v>
          </cell>
          <cell r="B3" t="str">
            <v>AREA</v>
          </cell>
          <cell r="C3" t="str">
            <v>RT-12</v>
          </cell>
          <cell r="D3" t="str">
            <v>TSA BASE COAT V. GREY</v>
          </cell>
          <cell r="E3" t="str">
            <v>BLACK NH1</v>
          </cell>
          <cell r="F3" t="str">
            <v>TSA B/C SILVER 396/ CANDY RED</v>
          </cell>
          <cell r="G3" t="str">
            <v>TSA T/C CANDY RED</v>
          </cell>
          <cell r="H3" t="str">
            <v>TSA B/C R. GREY</v>
          </cell>
          <cell r="I3" t="str">
            <v>TSA CLEAR</v>
          </cell>
          <cell r="J3" t="str">
            <v>PU BLACK</v>
          </cell>
          <cell r="K3" t="str">
            <v>PU B/C SILVER/ CANDY RED</v>
          </cell>
          <cell r="L3" t="str">
            <v>PU T/C CANDY RED / SILVER</v>
          </cell>
          <cell r="M3" t="str">
            <v>BRIGHT ALM.</v>
          </cell>
          <cell r="N3" t="str">
            <v>PU CLEAR</v>
          </cell>
          <cell r="O3" t="str">
            <v>PU  K.KAROKARAM</v>
          </cell>
          <cell r="P3" t="str">
            <v>TSA KARUKARAM</v>
          </cell>
          <cell r="Q3" t="str">
            <v>PU B/C PERPAL</v>
          </cell>
          <cell r="R3" t="str">
            <v>PU B/C GREEN</v>
          </cell>
          <cell r="S3" t="str">
            <v>TSA B/C PERPAL</v>
          </cell>
          <cell r="T3" t="str">
            <v>TSA B/C GREEN</v>
          </cell>
          <cell r="U3" t="str">
            <v>PU TOP COAT CANDY BLAZING RED</v>
          </cell>
          <cell r="V3" t="str">
            <v>PU B/C COAT CANDY BLAZING RED(SILVER)</v>
          </cell>
          <cell r="W3" t="str">
            <v>PU BASE COAT TASMANIA GREEN</v>
          </cell>
          <cell r="X3" t="str">
            <v>PU BASE COAT TAHITIAN BLUE</v>
          </cell>
          <cell r="Y3" t="str">
            <v>PU TOP COAT TAHITIAN BLUE</v>
          </cell>
          <cell r="Z3" t="str">
            <v>PU BOON SILVER</v>
          </cell>
          <cell r="AA3" t="str">
            <v>TSA BOON SILVER</v>
          </cell>
          <cell r="AB3" t="str">
            <v>PU BASE COAT SPARKING SILVER</v>
          </cell>
          <cell r="AC3" t="str">
            <v>PU GOLD</v>
          </cell>
          <cell r="AD3" t="str">
            <v>PU MAT AXIS GREY</v>
          </cell>
          <cell r="AE3" t="str">
            <v>TSA B/C  CANDY BLASING RED(SILVER)</v>
          </cell>
          <cell r="AF3" t="str">
            <v>TSA T/C CANDY BLAZING RED</v>
          </cell>
          <cell r="AG3" t="str">
            <v>TSA B/C  TASMANIA GREEN</v>
          </cell>
          <cell r="AH3" t="str">
            <v>TSA B/C  TAHITANIC BLUE</v>
          </cell>
          <cell r="AI3" t="str">
            <v>TSA T/C  TAHITANIC BLUE</v>
          </cell>
          <cell r="AJ3" t="str">
            <v>TSA B/C  SPARKING SILVER</v>
          </cell>
          <cell r="AK3" t="str">
            <v>TSA SIENA GOLD</v>
          </cell>
          <cell r="AL3" t="str">
            <v>TSA IRON NAIL SILVER</v>
          </cell>
          <cell r="AM3" t="str">
            <v>THINNER  FOR PU  253</v>
          </cell>
          <cell r="AN3" t="str">
            <v>THINNER        322(1314)</v>
          </cell>
          <cell r="AO3" t="str">
            <v>THINNER        139(1534)</v>
          </cell>
          <cell r="AP3" t="str">
            <v>THINNER      1336</v>
          </cell>
          <cell r="AQ3" t="str">
            <v xml:space="preserve">CLEANING 'THINNER    </v>
          </cell>
          <cell r="AR3" t="str">
            <v>THINNER        565(1534)</v>
          </cell>
          <cell r="AS3" t="str">
            <v>THINNER       9622</v>
          </cell>
          <cell r="AT3" t="str">
            <v>THINNER       339</v>
          </cell>
          <cell r="AU3">
            <v>0</v>
          </cell>
          <cell r="AV3" t="str">
            <v>THINNER       9132 (ICI)</v>
          </cell>
          <cell r="AW3" t="str">
            <v>STOV EPOXY PRIMER 0695</v>
          </cell>
          <cell r="AX3" t="str">
            <v>TOTAL PAINT</v>
          </cell>
          <cell r="AY3" t="str">
            <v>TOTAL THINNER</v>
          </cell>
          <cell r="AZ3" t="str">
            <v>TOTAL PRIMER</v>
          </cell>
          <cell r="BA3" t="str">
            <v>G.TOTAL</v>
          </cell>
        </row>
        <row r="4">
          <cell r="A4" t="str">
            <v>TOTAL PAINT CONSUMPTION</v>
          </cell>
          <cell r="B4">
            <v>0</v>
          </cell>
          <cell r="C4">
            <v>0</v>
          </cell>
          <cell r="D4">
            <v>2900</v>
          </cell>
          <cell r="E4">
            <v>10900</v>
          </cell>
          <cell r="F4">
            <v>1800</v>
          </cell>
          <cell r="G4">
            <v>1140</v>
          </cell>
          <cell r="H4">
            <v>0</v>
          </cell>
          <cell r="I4">
            <v>1860</v>
          </cell>
          <cell r="J4">
            <v>7352</v>
          </cell>
          <cell r="K4">
            <v>992</v>
          </cell>
          <cell r="L4">
            <v>1770</v>
          </cell>
          <cell r="M4">
            <v>206</v>
          </cell>
          <cell r="N4">
            <v>3346</v>
          </cell>
          <cell r="O4">
            <v>0</v>
          </cell>
          <cell r="P4">
            <v>0</v>
          </cell>
          <cell r="Q4">
            <v>54</v>
          </cell>
          <cell r="R4">
            <v>404</v>
          </cell>
          <cell r="S4">
            <v>55</v>
          </cell>
          <cell r="T4">
            <v>150</v>
          </cell>
          <cell r="U4">
            <v>326</v>
          </cell>
          <cell r="V4">
            <v>358</v>
          </cell>
          <cell r="W4">
            <v>224</v>
          </cell>
          <cell r="X4">
            <v>278</v>
          </cell>
          <cell r="Y4">
            <v>504</v>
          </cell>
          <cell r="Z4">
            <v>490</v>
          </cell>
          <cell r="AA4">
            <v>690</v>
          </cell>
          <cell r="AB4">
            <v>252</v>
          </cell>
          <cell r="AC4">
            <v>-28</v>
          </cell>
          <cell r="AD4">
            <v>306</v>
          </cell>
          <cell r="AE4">
            <v>-65</v>
          </cell>
          <cell r="AF4">
            <v>75</v>
          </cell>
          <cell r="AG4">
            <v>45</v>
          </cell>
          <cell r="AH4">
            <v>153</v>
          </cell>
          <cell r="AI4">
            <v>170</v>
          </cell>
          <cell r="AJ4">
            <v>205</v>
          </cell>
          <cell r="AK4">
            <v>-45</v>
          </cell>
          <cell r="AL4">
            <v>380</v>
          </cell>
          <cell r="AM4">
            <v>4080</v>
          </cell>
          <cell r="AN4">
            <v>7220</v>
          </cell>
          <cell r="AO4">
            <v>6780</v>
          </cell>
          <cell r="AP4">
            <v>2000</v>
          </cell>
          <cell r="AQ4">
            <v>4190</v>
          </cell>
          <cell r="AR4">
            <v>2880</v>
          </cell>
          <cell r="AS4">
            <v>100</v>
          </cell>
          <cell r="AT4">
            <v>3020</v>
          </cell>
          <cell r="AU4">
            <v>900</v>
          </cell>
          <cell r="AV4">
            <v>4380</v>
          </cell>
          <cell r="AW4">
            <v>4460</v>
          </cell>
          <cell r="AX4">
            <v>37247</v>
          </cell>
          <cell r="AY4">
            <v>35550</v>
          </cell>
          <cell r="AZ4">
            <v>4460</v>
          </cell>
          <cell r="BA4">
            <v>77257</v>
          </cell>
        </row>
        <row r="5">
          <cell r="A5" t="str">
            <v>PAINT RATES</v>
          </cell>
          <cell r="B5">
            <v>0</v>
          </cell>
          <cell r="C5">
            <v>0</v>
          </cell>
          <cell r="D5">
            <v>237.86508263733793</v>
          </cell>
          <cell r="E5">
            <v>119.73412240393421</v>
          </cell>
          <cell r="F5">
            <v>162.69260676257551</v>
          </cell>
          <cell r="G5">
            <v>223.29239881917331</v>
          </cell>
          <cell r="H5">
            <v>254.6804347826087</v>
          </cell>
          <cell r="I5">
            <v>167.64814444282536</v>
          </cell>
          <cell r="J5">
            <v>223.7484531353474</v>
          </cell>
          <cell r="K5">
            <v>324.42671250687158</v>
          </cell>
          <cell r="L5">
            <v>477.04143410791914</v>
          </cell>
          <cell r="M5">
            <v>87.932780921838642</v>
          </cell>
          <cell r="N5">
            <v>301.08387144940087</v>
          </cell>
          <cell r="O5">
            <v>0</v>
          </cell>
          <cell r="P5">
            <v>0</v>
          </cell>
          <cell r="Q5">
            <v>502.37414772727271</v>
          </cell>
          <cell r="R5">
            <v>312.41904356496667</v>
          </cell>
          <cell r="S5">
            <v>451.2833</v>
          </cell>
          <cell r="T5">
            <v>203.41229999999999</v>
          </cell>
          <cell r="U5">
            <v>518.58032472549871</v>
          </cell>
          <cell r="V5">
            <v>413.65289862936532</v>
          </cell>
          <cell r="W5">
            <v>342.1608893744372</v>
          </cell>
          <cell r="X5">
            <v>414.10266203729293</v>
          </cell>
          <cell r="Y5">
            <v>388.17912203157329</v>
          </cell>
          <cell r="Z5">
            <v>285.008688415253</v>
          </cell>
          <cell r="AA5">
            <v>339.97441306781036</v>
          </cell>
          <cell r="AB5">
            <v>463.26499473812743</v>
          </cell>
          <cell r="AC5">
            <v>1083</v>
          </cell>
          <cell r="AD5">
            <v>304.34982142857143</v>
          </cell>
          <cell r="AE5">
            <v>265.40398336693545</v>
          </cell>
          <cell r="AF5">
            <v>342.48250874125875</v>
          </cell>
          <cell r="AG5">
            <v>233.36673618352455</v>
          </cell>
          <cell r="AH5">
            <v>289.76019365721993</v>
          </cell>
          <cell r="AI5">
            <v>291.75815206176077</v>
          </cell>
          <cell r="AJ5">
            <v>358.82423236968793</v>
          </cell>
          <cell r="AK5">
            <v>0</v>
          </cell>
          <cell r="AL5">
            <v>235.70758389261744</v>
          </cell>
          <cell r="AM5">
            <v>46.525710014335445</v>
          </cell>
          <cell r="AN5">
            <v>46.519128404038561</v>
          </cell>
          <cell r="AO5">
            <v>45.068516067709098</v>
          </cell>
          <cell r="AP5">
            <v>45.500177242447194</v>
          </cell>
          <cell r="AQ5">
            <v>27.426285187506519</v>
          </cell>
          <cell r="AR5">
            <v>56.986996328169838</v>
          </cell>
          <cell r="AS5">
            <v>39.120115296602712</v>
          </cell>
          <cell r="AT5">
            <v>46.517705400283404</v>
          </cell>
          <cell r="AU5">
            <v>45.560300000000005</v>
          </cell>
          <cell r="AV5">
            <v>44.800854179979325</v>
          </cell>
          <cell r="AW5">
            <v>121.95601208434732</v>
          </cell>
          <cell r="AX5">
            <v>10619.212037983008</v>
          </cell>
          <cell r="AY5">
            <v>44.526696902031389</v>
          </cell>
          <cell r="AZ5">
            <v>121.95601208434734</v>
          </cell>
          <cell r="BA5">
            <v>136.69610258775475</v>
          </cell>
        </row>
        <row r="6">
          <cell r="A6" t="str">
            <v>TOTAL VALUE</v>
          </cell>
          <cell r="B6">
            <v>0</v>
          </cell>
          <cell r="C6">
            <v>0</v>
          </cell>
          <cell r="D6">
            <v>689808.73964827997</v>
          </cell>
          <cell r="E6">
            <v>1305101.9342028829</v>
          </cell>
          <cell r="F6">
            <v>292846.69217263593</v>
          </cell>
          <cell r="G6">
            <v>254553.33465385757</v>
          </cell>
          <cell r="H6">
            <v>0</v>
          </cell>
          <cell r="I6">
            <v>311825.54866365518</v>
          </cell>
          <cell r="J6">
            <v>1644998.6274510741</v>
          </cell>
          <cell r="K6">
            <v>321831.29880681663</v>
          </cell>
          <cell r="L6">
            <v>844363.3383710169</v>
          </cell>
          <cell r="M6">
            <v>18114.15286989876</v>
          </cell>
          <cell r="N6">
            <v>1007426.6338696954</v>
          </cell>
          <cell r="O6">
            <v>0</v>
          </cell>
          <cell r="P6">
            <v>0</v>
          </cell>
          <cell r="Q6">
            <v>27128.203977272726</v>
          </cell>
          <cell r="R6">
            <v>126217.29360024653</v>
          </cell>
          <cell r="S6">
            <v>24820.5815</v>
          </cell>
          <cell r="T6">
            <v>30511.844999999998</v>
          </cell>
          <cell r="U6">
            <v>169057.18586051257</v>
          </cell>
          <cell r="V6">
            <v>148087.73770931279</v>
          </cell>
          <cell r="W6">
            <v>76644.039219873928</v>
          </cell>
          <cell r="X6">
            <v>115120.54004636743</v>
          </cell>
          <cell r="Y6">
            <v>195642.27750391295</v>
          </cell>
          <cell r="Z6">
            <v>139654.25732347398</v>
          </cell>
          <cell r="AA6">
            <v>234582.34501678916</v>
          </cell>
          <cell r="AB6">
            <v>116742.77867400811</v>
          </cell>
          <cell r="AC6">
            <v>-30324</v>
          </cell>
          <cell r="AD6">
            <v>93131.045357142852</v>
          </cell>
          <cell r="AE6">
            <v>-17251.258918850803</v>
          </cell>
          <cell r="AF6">
            <v>25686.188155594406</v>
          </cell>
          <cell r="AG6">
            <v>10501.503128258604</v>
          </cell>
          <cell r="AH6">
            <v>44333.309629554649</v>
          </cell>
          <cell r="AI6">
            <v>49598.885850499333</v>
          </cell>
          <cell r="AJ6">
            <v>73558.96763578603</v>
          </cell>
          <cell r="AK6">
            <v>0</v>
          </cell>
          <cell r="AL6">
            <v>89568.881879194625</v>
          </cell>
          <cell r="AM6">
            <v>189824.89685848862</v>
          </cell>
          <cell r="AN6">
            <v>335868.10707715841</v>
          </cell>
          <cell r="AO6">
            <v>305564.53893906769</v>
          </cell>
          <cell r="AP6">
            <v>91000.354484894386</v>
          </cell>
          <cell r="AQ6">
            <v>114916.13493565231</v>
          </cell>
          <cell r="AR6">
            <v>164122.54942512914</v>
          </cell>
          <cell r="AS6">
            <v>3912.0115296602712</v>
          </cell>
          <cell r="AT6">
            <v>140483.47030885587</v>
          </cell>
          <cell r="AU6">
            <v>41004.270000000004</v>
          </cell>
          <cell r="AV6">
            <v>196227.74130830943</v>
          </cell>
          <cell r="AW6">
            <v>543923.81389618909</v>
          </cell>
          <cell r="AX6">
            <v>8433882.9088587649</v>
          </cell>
          <cell r="AY6">
            <v>1582924.0748672159</v>
          </cell>
          <cell r="AZ6">
            <v>543923.81389618909</v>
          </cell>
          <cell r="BA6">
            <v>10560730.797622168</v>
          </cell>
        </row>
        <row r="7">
          <cell r="G7" t="str">
            <v>RED</v>
          </cell>
          <cell r="H7">
            <v>0</v>
          </cell>
          <cell r="I7">
            <v>0</v>
          </cell>
          <cell r="J7" t="str">
            <v>BLACK</v>
          </cell>
          <cell r="K7" t="str">
            <v>RED</v>
          </cell>
          <cell r="L7" t="str">
            <v>RED</v>
          </cell>
          <cell r="M7">
            <v>0</v>
          </cell>
          <cell r="N7">
            <v>0</v>
          </cell>
          <cell r="O7" t="str">
            <v>K.GREY</v>
          </cell>
          <cell r="P7">
            <v>0</v>
          </cell>
          <cell r="Q7" t="str">
            <v>PERPAL</v>
          </cell>
          <cell r="R7" t="str">
            <v>GREEN</v>
          </cell>
          <cell r="S7" t="str">
            <v>PERPAL</v>
          </cell>
          <cell r="T7" t="str">
            <v>GREEN</v>
          </cell>
          <cell r="U7" t="str">
            <v>RED</v>
          </cell>
          <cell r="V7" t="str">
            <v>RED</v>
          </cell>
          <cell r="W7" t="str">
            <v>GREEN</v>
          </cell>
          <cell r="X7" t="str">
            <v>BLUE</v>
          </cell>
          <cell r="Y7" t="str">
            <v>BLUE</v>
          </cell>
          <cell r="Z7" t="str">
            <v>SILVER</v>
          </cell>
          <cell r="AA7" t="str">
            <v>SILVER</v>
          </cell>
          <cell r="AB7" t="str">
            <v>SILVER</v>
          </cell>
          <cell r="AC7" t="str">
            <v>GOLD</v>
          </cell>
          <cell r="AD7">
            <v>0</v>
          </cell>
          <cell r="AE7" t="str">
            <v>RED</v>
          </cell>
          <cell r="AF7" t="str">
            <v>RED</v>
          </cell>
          <cell r="AG7" t="str">
            <v>GREEN</v>
          </cell>
          <cell r="AH7" t="str">
            <v>BLUE</v>
          </cell>
          <cell r="AI7" t="str">
            <v>BLUE</v>
          </cell>
          <cell r="AJ7" t="str">
            <v>SILVER</v>
          </cell>
          <cell r="AK7" t="str">
            <v>GOLD</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row>
        <row r="8">
          <cell r="A8">
            <v>1</v>
          </cell>
          <cell r="B8">
            <v>2</v>
          </cell>
          <cell r="C8">
            <v>3</v>
          </cell>
          <cell r="D8">
            <v>4</v>
          </cell>
          <cell r="E8">
            <v>5</v>
          </cell>
          <cell r="F8">
            <v>6</v>
          </cell>
          <cell r="G8">
            <v>7</v>
          </cell>
          <cell r="H8">
            <v>8</v>
          </cell>
          <cell r="I8">
            <v>9</v>
          </cell>
          <cell r="J8">
            <v>10</v>
          </cell>
          <cell r="K8">
            <v>11</v>
          </cell>
          <cell r="L8">
            <v>12</v>
          </cell>
          <cell r="M8">
            <v>13</v>
          </cell>
          <cell r="N8">
            <v>14</v>
          </cell>
          <cell r="O8">
            <v>15</v>
          </cell>
          <cell r="P8">
            <v>16</v>
          </cell>
          <cell r="Q8">
            <v>17</v>
          </cell>
          <cell r="R8">
            <v>18</v>
          </cell>
          <cell r="S8">
            <v>19</v>
          </cell>
          <cell r="T8">
            <v>20</v>
          </cell>
          <cell r="U8">
            <v>21</v>
          </cell>
          <cell r="V8">
            <v>22</v>
          </cell>
          <cell r="W8">
            <v>23</v>
          </cell>
          <cell r="X8">
            <v>24</v>
          </cell>
          <cell r="Y8">
            <v>25</v>
          </cell>
          <cell r="Z8">
            <v>26</v>
          </cell>
          <cell r="AA8">
            <v>27</v>
          </cell>
          <cell r="AB8">
            <v>28</v>
          </cell>
          <cell r="AC8">
            <v>29</v>
          </cell>
          <cell r="AD8">
            <v>30</v>
          </cell>
          <cell r="AE8">
            <v>31</v>
          </cell>
          <cell r="AF8">
            <v>32</v>
          </cell>
          <cell r="AG8">
            <v>33</v>
          </cell>
          <cell r="AH8">
            <v>34</v>
          </cell>
          <cell r="AI8">
            <v>35</v>
          </cell>
          <cell r="AJ8">
            <v>36</v>
          </cell>
          <cell r="AK8">
            <v>37</v>
          </cell>
          <cell r="AL8">
            <v>38</v>
          </cell>
          <cell r="AM8">
            <v>39</v>
          </cell>
          <cell r="AN8">
            <v>40</v>
          </cell>
          <cell r="AO8">
            <v>41</v>
          </cell>
          <cell r="AP8">
            <v>42</v>
          </cell>
          <cell r="AQ8">
            <v>43</v>
          </cell>
          <cell r="AR8">
            <v>44</v>
          </cell>
          <cell r="AS8">
            <v>45</v>
          </cell>
          <cell r="AT8">
            <v>46</v>
          </cell>
          <cell r="AU8">
            <v>47</v>
          </cell>
          <cell r="AV8">
            <v>48</v>
          </cell>
          <cell r="AW8">
            <v>49</v>
          </cell>
          <cell r="AX8">
            <v>50</v>
          </cell>
          <cell r="AY8">
            <v>51</v>
          </cell>
          <cell r="AZ8">
            <v>52</v>
          </cell>
          <cell r="BA8">
            <v>53</v>
          </cell>
        </row>
        <row r="9">
          <cell r="A9" t="str">
            <v>STREET</v>
          </cell>
        </row>
        <row r="10">
          <cell r="A10" t="str">
            <v>P30COVER HANDLE FRONT</v>
          </cell>
          <cell r="B10">
            <v>11</v>
          </cell>
          <cell r="C10">
            <v>2803</v>
          </cell>
          <cell r="D10">
            <v>0</v>
          </cell>
          <cell r="E10">
            <v>0</v>
          </cell>
          <cell r="F10">
            <v>0</v>
          </cell>
          <cell r="G10">
            <v>0</v>
          </cell>
          <cell r="H10">
            <v>0</v>
          </cell>
          <cell r="I10">
            <v>0</v>
          </cell>
          <cell r="J10">
            <v>15026</v>
          </cell>
          <cell r="K10">
            <v>11099</v>
          </cell>
          <cell r="L10">
            <v>11099</v>
          </cell>
          <cell r="M10">
            <v>0</v>
          </cell>
          <cell r="N10">
            <v>4708</v>
          </cell>
          <cell r="O10">
            <v>0</v>
          </cell>
          <cell r="P10">
            <v>0</v>
          </cell>
          <cell r="Q10">
            <v>2222</v>
          </cell>
          <cell r="R10">
            <v>2486</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row>
        <row r="11">
          <cell r="A11" t="str">
            <v>P30FENDER FRONT 'A'</v>
          </cell>
          <cell r="B11">
            <v>11.5</v>
          </cell>
          <cell r="C11">
            <v>2144</v>
          </cell>
          <cell r="D11">
            <v>0</v>
          </cell>
          <cell r="E11">
            <v>0</v>
          </cell>
          <cell r="F11">
            <v>0</v>
          </cell>
          <cell r="G11">
            <v>0</v>
          </cell>
          <cell r="H11">
            <v>0</v>
          </cell>
          <cell r="I11">
            <v>0</v>
          </cell>
          <cell r="J11">
            <v>12017.5</v>
          </cell>
          <cell r="K11">
            <v>8866.5</v>
          </cell>
          <cell r="L11">
            <v>8866.5</v>
          </cell>
          <cell r="M11">
            <v>0</v>
          </cell>
          <cell r="N11">
            <v>3760.5</v>
          </cell>
          <cell r="O11">
            <v>0</v>
          </cell>
          <cell r="P11">
            <v>0</v>
          </cell>
          <cell r="Q11">
            <v>1782.5</v>
          </cell>
          <cell r="R11">
            <v>1989.5</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row>
        <row r="12">
          <cell r="A12" t="str">
            <v>P30FENDER FRONT 'B'</v>
          </cell>
          <cell r="B12">
            <v>10.7</v>
          </cell>
          <cell r="C12">
            <v>2147</v>
          </cell>
          <cell r="D12">
            <v>0</v>
          </cell>
          <cell r="E12">
            <v>0</v>
          </cell>
          <cell r="F12">
            <v>0</v>
          </cell>
          <cell r="G12">
            <v>0</v>
          </cell>
          <cell r="H12">
            <v>0</v>
          </cell>
          <cell r="I12">
            <v>0</v>
          </cell>
          <cell r="J12">
            <v>11202.9</v>
          </cell>
          <cell r="K12">
            <v>8271.0999999999985</v>
          </cell>
          <cell r="L12">
            <v>8271.0999999999985</v>
          </cell>
          <cell r="M12">
            <v>0</v>
          </cell>
          <cell r="N12">
            <v>3509.6</v>
          </cell>
          <cell r="O12">
            <v>0</v>
          </cell>
          <cell r="P12">
            <v>0</v>
          </cell>
          <cell r="Q12">
            <v>1658.5</v>
          </cell>
          <cell r="R12">
            <v>1851.1</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row>
        <row r="13">
          <cell r="A13" t="str">
            <v>P30COVER FRONT TOP</v>
          </cell>
          <cell r="B13">
            <v>5</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row>
        <row r="14">
          <cell r="A14" t="str">
            <v>P30COVER FRONT</v>
          </cell>
          <cell r="B14">
            <v>24</v>
          </cell>
          <cell r="C14">
            <v>1690</v>
          </cell>
          <cell r="D14">
            <v>0</v>
          </cell>
          <cell r="E14">
            <v>0</v>
          </cell>
          <cell r="F14">
            <v>0</v>
          </cell>
          <cell r="G14">
            <v>0</v>
          </cell>
          <cell r="H14">
            <v>0</v>
          </cell>
          <cell r="I14">
            <v>0</v>
          </cell>
          <cell r="J14">
            <v>19776</v>
          </cell>
          <cell r="K14">
            <v>14592</v>
          </cell>
          <cell r="L14">
            <v>14592</v>
          </cell>
          <cell r="M14">
            <v>0</v>
          </cell>
          <cell r="N14">
            <v>6192</v>
          </cell>
          <cell r="O14">
            <v>0</v>
          </cell>
          <cell r="P14">
            <v>0</v>
          </cell>
          <cell r="Q14">
            <v>2928</v>
          </cell>
          <cell r="R14">
            <v>3264</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row>
        <row r="15">
          <cell r="A15" t="str">
            <v xml:space="preserve">P30SIDE COVER 'R' </v>
          </cell>
          <cell r="B15">
            <v>8.8000000000000007</v>
          </cell>
          <cell r="C15">
            <v>1912</v>
          </cell>
          <cell r="D15">
            <v>0</v>
          </cell>
          <cell r="E15">
            <v>0</v>
          </cell>
          <cell r="F15">
            <v>0</v>
          </cell>
          <cell r="G15">
            <v>0</v>
          </cell>
          <cell r="H15">
            <v>0</v>
          </cell>
          <cell r="I15">
            <v>0</v>
          </cell>
          <cell r="J15">
            <v>8201.6</v>
          </cell>
          <cell r="K15">
            <v>6054.4000000000005</v>
          </cell>
          <cell r="L15">
            <v>6054.4000000000005</v>
          </cell>
          <cell r="M15">
            <v>0</v>
          </cell>
          <cell r="N15">
            <v>2569.6000000000004</v>
          </cell>
          <cell r="O15">
            <v>0</v>
          </cell>
          <cell r="P15">
            <v>0</v>
          </cell>
          <cell r="Q15">
            <v>1214.4000000000001</v>
          </cell>
          <cell r="R15">
            <v>1355.2</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row>
        <row r="16">
          <cell r="A16" t="str">
            <v>P30SIDE COVER 'L'</v>
          </cell>
          <cell r="B16">
            <v>8.6999999999999993</v>
          </cell>
          <cell r="C16">
            <v>1912</v>
          </cell>
          <cell r="D16">
            <v>0</v>
          </cell>
          <cell r="E16">
            <v>0</v>
          </cell>
          <cell r="F16">
            <v>0</v>
          </cell>
          <cell r="G16">
            <v>0</v>
          </cell>
          <cell r="H16">
            <v>0</v>
          </cell>
          <cell r="I16">
            <v>0</v>
          </cell>
          <cell r="J16">
            <v>8108.4</v>
          </cell>
          <cell r="K16">
            <v>5985.5999999999995</v>
          </cell>
          <cell r="L16">
            <v>5985.5999999999995</v>
          </cell>
          <cell r="M16">
            <v>0</v>
          </cell>
          <cell r="N16">
            <v>2540.3999999999996</v>
          </cell>
          <cell r="O16">
            <v>0</v>
          </cell>
          <cell r="P16">
            <v>0</v>
          </cell>
          <cell r="Q16">
            <v>1200.5999999999999</v>
          </cell>
          <cell r="R16">
            <v>1339.8</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row>
        <row r="17">
          <cell r="A17" t="str">
            <v>P30COVER 'R' BODY</v>
          </cell>
          <cell r="B17">
            <v>11.5</v>
          </cell>
          <cell r="C17">
            <v>1912</v>
          </cell>
          <cell r="D17">
            <v>0</v>
          </cell>
          <cell r="E17">
            <v>0</v>
          </cell>
          <cell r="F17">
            <v>0</v>
          </cell>
          <cell r="G17">
            <v>0</v>
          </cell>
          <cell r="H17">
            <v>0</v>
          </cell>
          <cell r="I17">
            <v>0</v>
          </cell>
          <cell r="J17">
            <v>10718</v>
          </cell>
          <cell r="K17">
            <v>7912</v>
          </cell>
          <cell r="L17">
            <v>7912</v>
          </cell>
          <cell r="M17">
            <v>0</v>
          </cell>
          <cell r="N17">
            <v>3358</v>
          </cell>
          <cell r="O17">
            <v>0</v>
          </cell>
          <cell r="P17">
            <v>0</v>
          </cell>
          <cell r="Q17">
            <v>1587</v>
          </cell>
          <cell r="R17">
            <v>1771</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row>
        <row r="18">
          <cell r="A18" t="str">
            <v>P30COVER 'L' BODY</v>
          </cell>
          <cell r="B18">
            <v>11.5</v>
          </cell>
          <cell r="C18">
            <v>1912</v>
          </cell>
          <cell r="D18">
            <v>0</v>
          </cell>
          <cell r="E18">
            <v>0</v>
          </cell>
          <cell r="F18">
            <v>0</v>
          </cell>
          <cell r="G18">
            <v>0</v>
          </cell>
          <cell r="H18">
            <v>0</v>
          </cell>
          <cell r="I18">
            <v>0</v>
          </cell>
          <cell r="J18">
            <v>10718</v>
          </cell>
          <cell r="K18">
            <v>7912</v>
          </cell>
          <cell r="L18">
            <v>7912</v>
          </cell>
          <cell r="M18">
            <v>0</v>
          </cell>
          <cell r="N18">
            <v>3358</v>
          </cell>
          <cell r="O18">
            <v>0</v>
          </cell>
          <cell r="P18">
            <v>0</v>
          </cell>
          <cell r="Q18">
            <v>1587</v>
          </cell>
          <cell r="R18">
            <v>1771</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row>
        <row r="19">
          <cell r="A19" t="str">
            <v>P30COVER REAR CENTER</v>
          </cell>
          <cell r="B19">
            <v>3</v>
          </cell>
          <cell r="C19">
            <v>1912</v>
          </cell>
          <cell r="D19">
            <v>0</v>
          </cell>
          <cell r="E19">
            <v>0</v>
          </cell>
          <cell r="F19">
            <v>0</v>
          </cell>
          <cell r="G19">
            <v>0</v>
          </cell>
          <cell r="H19">
            <v>0</v>
          </cell>
          <cell r="I19">
            <v>0</v>
          </cell>
          <cell r="J19">
            <v>2796</v>
          </cell>
          <cell r="K19">
            <v>2064</v>
          </cell>
          <cell r="L19">
            <v>2064</v>
          </cell>
          <cell r="M19">
            <v>0</v>
          </cell>
          <cell r="N19">
            <v>876</v>
          </cell>
          <cell r="O19">
            <v>0</v>
          </cell>
          <cell r="P19">
            <v>0</v>
          </cell>
          <cell r="Q19">
            <v>414</v>
          </cell>
          <cell r="R19">
            <v>462</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row>
        <row r="20">
          <cell r="A20" t="str">
            <v>P30FRAME BODY COMP.</v>
          </cell>
          <cell r="B20">
            <v>132.6</v>
          </cell>
          <cell r="C20">
            <v>1922</v>
          </cell>
          <cell r="D20">
            <v>0</v>
          </cell>
          <cell r="E20">
            <v>124246.2</v>
          </cell>
          <cell r="F20">
            <v>91759.2</v>
          </cell>
          <cell r="G20">
            <v>91759.2</v>
          </cell>
          <cell r="H20">
            <v>0</v>
          </cell>
          <cell r="I20">
            <v>38984.400000000001</v>
          </cell>
          <cell r="J20">
            <v>0</v>
          </cell>
          <cell r="K20">
            <v>0</v>
          </cell>
          <cell r="L20">
            <v>0</v>
          </cell>
          <cell r="M20">
            <v>0</v>
          </cell>
          <cell r="N20">
            <v>0</v>
          </cell>
          <cell r="O20">
            <v>0</v>
          </cell>
          <cell r="P20">
            <v>0</v>
          </cell>
          <cell r="Q20">
            <v>0</v>
          </cell>
          <cell r="R20">
            <v>0</v>
          </cell>
          <cell r="S20">
            <v>18431.399999999998</v>
          </cell>
          <cell r="T20">
            <v>20553</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row>
        <row r="21">
          <cell r="A21" t="str">
            <v>P30FUEL TANK COMP.</v>
          </cell>
          <cell r="B21">
            <v>17.3</v>
          </cell>
          <cell r="C21">
            <v>1912</v>
          </cell>
          <cell r="D21">
            <v>0</v>
          </cell>
          <cell r="E21">
            <v>16123.6</v>
          </cell>
          <cell r="F21">
            <v>11902.4</v>
          </cell>
          <cell r="G21">
            <v>11902.4</v>
          </cell>
          <cell r="H21">
            <v>0</v>
          </cell>
          <cell r="I21">
            <v>2664.2000000000003</v>
          </cell>
          <cell r="J21">
            <v>0</v>
          </cell>
          <cell r="K21">
            <v>0</v>
          </cell>
          <cell r="L21">
            <v>0</v>
          </cell>
          <cell r="M21">
            <v>0</v>
          </cell>
          <cell r="N21">
            <v>0</v>
          </cell>
          <cell r="O21">
            <v>0</v>
          </cell>
          <cell r="P21">
            <v>0</v>
          </cell>
          <cell r="Q21">
            <v>0</v>
          </cell>
          <cell r="R21">
            <v>0</v>
          </cell>
          <cell r="S21">
            <v>2387.4</v>
          </cell>
          <cell r="T21">
            <v>2664.2000000000003</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row>
        <row r="22">
          <cell r="A22" t="str">
            <v>P30STAY COMP. TAIL LIGHT</v>
          </cell>
          <cell r="B22">
            <v>10</v>
          </cell>
          <cell r="C22">
            <v>1912</v>
          </cell>
          <cell r="D22">
            <v>0</v>
          </cell>
          <cell r="E22">
            <v>19120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row>
        <row r="23">
          <cell r="A23" t="str">
            <v>P30BAR COMP. SIDE STAND</v>
          </cell>
          <cell r="B23">
            <v>9.4</v>
          </cell>
          <cell r="C23">
            <v>1952</v>
          </cell>
          <cell r="D23">
            <v>0</v>
          </cell>
          <cell r="E23">
            <v>18348.8</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row>
        <row r="24">
          <cell r="A24" t="str">
            <v>P30MAIN STAND</v>
          </cell>
          <cell r="B24">
            <v>14</v>
          </cell>
          <cell r="C24">
            <v>1932</v>
          </cell>
          <cell r="D24">
            <v>0</v>
          </cell>
          <cell r="E24">
            <v>27048</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row>
        <row r="25">
          <cell r="A25" t="str">
            <v>P30BAR COMP. STEP</v>
          </cell>
          <cell r="B25">
            <v>12</v>
          </cell>
          <cell r="C25">
            <v>2012</v>
          </cell>
          <cell r="D25">
            <v>0</v>
          </cell>
          <cell r="E25">
            <v>24144</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row>
        <row r="26">
          <cell r="A26" t="str">
            <v>P30HANDLE COMP. STRG.</v>
          </cell>
          <cell r="B26">
            <v>16</v>
          </cell>
          <cell r="C26">
            <v>1937</v>
          </cell>
          <cell r="D26">
            <v>0</v>
          </cell>
          <cell r="E26">
            <v>30992</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row>
        <row r="27">
          <cell r="A27" t="str">
            <v>P30CASE UPPER DRIVE CHAIN</v>
          </cell>
          <cell r="B27">
            <v>11</v>
          </cell>
          <cell r="C27">
            <v>1967</v>
          </cell>
          <cell r="D27">
            <v>0</v>
          </cell>
          <cell r="E27">
            <v>0</v>
          </cell>
          <cell r="F27">
            <v>0</v>
          </cell>
          <cell r="G27">
            <v>0</v>
          </cell>
          <cell r="H27">
            <v>21637</v>
          </cell>
          <cell r="I27">
            <v>21637</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row>
        <row r="28">
          <cell r="A28" t="str">
            <v>P30CASE LOWER DRIVE CHAIN</v>
          </cell>
          <cell r="B28">
            <v>11</v>
          </cell>
          <cell r="C28">
            <v>1977</v>
          </cell>
          <cell r="D28">
            <v>0</v>
          </cell>
          <cell r="E28">
            <v>0</v>
          </cell>
          <cell r="F28">
            <v>0</v>
          </cell>
          <cell r="G28">
            <v>0</v>
          </cell>
          <cell r="H28">
            <v>21747</v>
          </cell>
          <cell r="I28">
            <v>21747</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row>
        <row r="29">
          <cell r="A29" t="str">
            <v>P30BRKT. COMP. 'R' PILLION STEP</v>
          </cell>
          <cell r="B29">
            <v>11</v>
          </cell>
          <cell r="C29">
            <v>1912</v>
          </cell>
          <cell r="D29">
            <v>0</v>
          </cell>
          <cell r="E29">
            <v>0</v>
          </cell>
          <cell r="F29">
            <v>0</v>
          </cell>
          <cell r="G29">
            <v>0</v>
          </cell>
          <cell r="H29">
            <v>21032</v>
          </cell>
          <cell r="I29">
            <v>21032</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row>
        <row r="30">
          <cell r="A30" t="str">
            <v>P30BRKT. COMP. 'L' PILLION STEP</v>
          </cell>
          <cell r="B30">
            <v>11</v>
          </cell>
          <cell r="C30">
            <v>1977</v>
          </cell>
          <cell r="D30">
            <v>0</v>
          </cell>
          <cell r="E30">
            <v>0</v>
          </cell>
          <cell r="F30">
            <v>0</v>
          </cell>
          <cell r="G30">
            <v>0</v>
          </cell>
          <cell r="H30">
            <v>21747</v>
          </cell>
          <cell r="I30">
            <v>21747</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row>
        <row r="31">
          <cell r="A31" t="str">
            <v>P30PLATE FRONT NO.</v>
          </cell>
          <cell r="B31">
            <v>7</v>
          </cell>
          <cell r="C31">
            <v>1962</v>
          </cell>
          <cell r="D31">
            <v>0</v>
          </cell>
          <cell r="E31">
            <v>13734</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row>
        <row r="32">
          <cell r="A32" t="str">
            <v>P30CRANK CASE COVER 'R'</v>
          </cell>
          <cell r="B32">
            <v>10.3</v>
          </cell>
          <cell r="C32">
            <v>1616</v>
          </cell>
          <cell r="D32">
            <v>0</v>
          </cell>
          <cell r="E32">
            <v>0</v>
          </cell>
          <cell r="F32">
            <v>0</v>
          </cell>
          <cell r="G32">
            <v>0</v>
          </cell>
          <cell r="H32">
            <v>16644.800000000003</v>
          </cell>
          <cell r="I32">
            <v>16644.800000000003</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row>
        <row r="33">
          <cell r="A33" t="str">
            <v>P30CRANK CASE COVER 'L' (KS)</v>
          </cell>
          <cell r="B33">
            <v>10.3</v>
          </cell>
          <cell r="C33">
            <v>1621</v>
          </cell>
          <cell r="D33">
            <v>0</v>
          </cell>
          <cell r="E33">
            <v>0</v>
          </cell>
          <cell r="F33">
            <v>0</v>
          </cell>
          <cell r="G33">
            <v>0</v>
          </cell>
          <cell r="H33">
            <v>16696.300000000003</v>
          </cell>
          <cell r="I33">
            <v>16696.300000000003</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row>
        <row r="34">
          <cell r="A34" t="str">
            <v>P30CRANK CASE COVER 'L' (SS)</v>
          </cell>
          <cell r="B34">
            <v>9</v>
          </cell>
          <cell r="C34">
            <v>304</v>
          </cell>
          <cell r="D34">
            <v>0</v>
          </cell>
          <cell r="E34">
            <v>0</v>
          </cell>
          <cell r="F34">
            <v>0</v>
          </cell>
          <cell r="G34">
            <v>0</v>
          </cell>
          <cell r="H34">
            <v>2736</v>
          </cell>
          <cell r="I34">
            <v>2736</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row>
        <row r="35">
          <cell r="A35" t="str">
            <v>P30CRANK CASE COVER RR 'L' (SS)</v>
          </cell>
          <cell r="B35">
            <v>8</v>
          </cell>
          <cell r="C35">
            <v>296</v>
          </cell>
          <cell r="D35">
            <v>0</v>
          </cell>
          <cell r="E35">
            <v>0</v>
          </cell>
          <cell r="F35">
            <v>0</v>
          </cell>
          <cell r="G35">
            <v>0</v>
          </cell>
          <cell r="H35">
            <v>2368</v>
          </cell>
          <cell r="I35">
            <v>2368</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row>
        <row r="36">
          <cell r="A36" t="str">
            <v>P30PIPE INLET</v>
          </cell>
          <cell r="B36">
            <v>0.69</v>
          </cell>
          <cell r="C36">
            <v>1912</v>
          </cell>
          <cell r="D36">
            <v>0</v>
          </cell>
          <cell r="E36">
            <v>0</v>
          </cell>
          <cell r="F36">
            <v>0</v>
          </cell>
          <cell r="G36">
            <v>0</v>
          </cell>
          <cell r="H36">
            <v>0</v>
          </cell>
          <cell r="I36">
            <v>0</v>
          </cell>
          <cell r="J36">
            <v>0</v>
          </cell>
          <cell r="K36">
            <v>0</v>
          </cell>
          <cell r="L36">
            <v>0</v>
          </cell>
          <cell r="M36">
            <v>1319.28</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row>
        <row r="37">
          <cell r="A37" t="str">
            <v>P30BRKT. NO. PLATE REAR</v>
          </cell>
          <cell r="B37">
            <v>1</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row>
        <row r="38">
          <cell r="A38" t="str">
            <v>P30PLATE REAR NO.</v>
          </cell>
          <cell r="B38">
            <v>9</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row>
        <row r="39">
          <cell r="D39">
            <v>0</v>
          </cell>
          <cell r="E39">
            <v>273756.59999999998</v>
          </cell>
          <cell r="F39">
            <v>103661.59999999999</v>
          </cell>
          <cell r="G39">
            <v>103661.59999999999</v>
          </cell>
          <cell r="H39">
            <v>124608.1</v>
          </cell>
          <cell r="I39">
            <v>166256.70000000001</v>
          </cell>
          <cell r="J39">
            <v>98564.4</v>
          </cell>
          <cell r="K39">
            <v>72756.600000000006</v>
          </cell>
          <cell r="L39">
            <v>72756.600000000006</v>
          </cell>
          <cell r="M39">
            <v>1319.28</v>
          </cell>
          <cell r="N39">
            <v>30872.1</v>
          </cell>
          <cell r="O39">
            <v>0</v>
          </cell>
          <cell r="P39">
            <v>0</v>
          </cell>
          <cell r="Q39">
            <v>14594</v>
          </cell>
          <cell r="R39">
            <v>16289.6</v>
          </cell>
          <cell r="S39">
            <v>20818.8</v>
          </cell>
          <cell r="T39">
            <v>23217.200000000001</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row>
        <row r="40">
          <cell r="A40" t="str">
            <v>SPLENDOR</v>
          </cell>
        </row>
        <row r="41">
          <cell r="A41" t="str">
            <v>P19FRONT VISOR</v>
          </cell>
          <cell r="B41">
            <v>13.11</v>
          </cell>
          <cell r="C41">
            <v>37785</v>
          </cell>
          <cell r="D41">
            <v>0</v>
          </cell>
          <cell r="E41">
            <v>0</v>
          </cell>
          <cell r="F41">
            <v>0</v>
          </cell>
          <cell r="G41">
            <v>0</v>
          </cell>
          <cell r="H41">
            <v>0</v>
          </cell>
          <cell r="I41">
            <v>0</v>
          </cell>
          <cell r="J41">
            <v>386731.88999999996</v>
          </cell>
          <cell r="K41">
            <v>53842.77</v>
          </cell>
          <cell r="L41">
            <v>53842.77</v>
          </cell>
          <cell r="M41">
            <v>0</v>
          </cell>
          <cell r="N41">
            <v>11681.01</v>
          </cell>
          <cell r="O41">
            <v>0</v>
          </cell>
          <cell r="P41">
            <v>0</v>
          </cell>
          <cell r="Q41">
            <v>0</v>
          </cell>
          <cell r="R41">
            <v>11681.01</v>
          </cell>
          <cell r="S41">
            <v>0</v>
          </cell>
          <cell r="T41">
            <v>0</v>
          </cell>
          <cell r="U41">
            <v>0</v>
          </cell>
          <cell r="V41">
            <v>0</v>
          </cell>
          <cell r="W41">
            <v>0</v>
          </cell>
          <cell r="X41">
            <v>0</v>
          </cell>
          <cell r="Y41">
            <v>0</v>
          </cell>
          <cell r="Z41">
            <v>0</v>
          </cell>
          <cell r="AA41">
            <v>43092.57</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row>
        <row r="42">
          <cell r="A42" t="str">
            <v>P19FRONT FENDOR</v>
          </cell>
          <cell r="B42">
            <v>18.559999999999999</v>
          </cell>
          <cell r="C42">
            <v>32500</v>
          </cell>
          <cell r="D42">
            <v>0</v>
          </cell>
          <cell r="E42">
            <v>0</v>
          </cell>
          <cell r="F42">
            <v>0</v>
          </cell>
          <cell r="G42">
            <v>0</v>
          </cell>
          <cell r="H42">
            <v>0</v>
          </cell>
          <cell r="I42">
            <v>0</v>
          </cell>
          <cell r="J42">
            <v>470922.87999999995</v>
          </cell>
          <cell r="K42">
            <v>65572.479999999996</v>
          </cell>
          <cell r="L42">
            <v>65572.479999999996</v>
          </cell>
          <cell r="M42">
            <v>0</v>
          </cell>
          <cell r="N42">
            <v>14216.96</v>
          </cell>
          <cell r="O42">
            <v>0</v>
          </cell>
          <cell r="P42">
            <v>0</v>
          </cell>
          <cell r="Q42">
            <v>0</v>
          </cell>
          <cell r="R42">
            <v>14216.96</v>
          </cell>
          <cell r="S42">
            <v>0</v>
          </cell>
          <cell r="T42">
            <v>0</v>
          </cell>
          <cell r="U42">
            <v>0</v>
          </cell>
          <cell r="V42">
            <v>0</v>
          </cell>
          <cell r="W42">
            <v>0</v>
          </cell>
          <cell r="X42">
            <v>0</v>
          </cell>
          <cell r="Y42">
            <v>0</v>
          </cell>
          <cell r="Z42">
            <v>0</v>
          </cell>
          <cell r="AA42">
            <v>52487.679999999993</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row>
        <row r="43">
          <cell r="A43" t="str">
            <v>P19SIDE COVER R</v>
          </cell>
          <cell r="B43">
            <v>9.52</v>
          </cell>
          <cell r="C43">
            <v>31904</v>
          </cell>
          <cell r="D43">
            <v>0</v>
          </cell>
          <cell r="E43">
            <v>0</v>
          </cell>
          <cell r="F43">
            <v>0</v>
          </cell>
          <cell r="G43">
            <v>0</v>
          </cell>
          <cell r="H43">
            <v>0</v>
          </cell>
          <cell r="I43">
            <v>0</v>
          </cell>
          <cell r="J43">
            <v>237124.16</v>
          </cell>
          <cell r="K43">
            <v>33015.360000000001</v>
          </cell>
          <cell r="L43">
            <v>33015.360000000001</v>
          </cell>
          <cell r="M43">
            <v>0</v>
          </cell>
          <cell r="N43">
            <v>7159.04</v>
          </cell>
          <cell r="O43">
            <v>0</v>
          </cell>
          <cell r="P43">
            <v>0</v>
          </cell>
          <cell r="Q43">
            <v>0</v>
          </cell>
          <cell r="R43">
            <v>7159.04</v>
          </cell>
          <cell r="S43">
            <v>0</v>
          </cell>
          <cell r="T43">
            <v>0</v>
          </cell>
          <cell r="U43">
            <v>0</v>
          </cell>
          <cell r="V43">
            <v>0</v>
          </cell>
          <cell r="W43">
            <v>0</v>
          </cell>
          <cell r="X43">
            <v>0</v>
          </cell>
          <cell r="Y43">
            <v>0</v>
          </cell>
          <cell r="Z43">
            <v>0</v>
          </cell>
          <cell r="AA43">
            <v>26427.52</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row>
        <row r="44">
          <cell r="A44" t="str">
            <v>P19SIDE COVER L</v>
          </cell>
          <cell r="B44">
            <v>9.52</v>
          </cell>
          <cell r="C44">
            <v>31593</v>
          </cell>
          <cell r="D44">
            <v>0</v>
          </cell>
          <cell r="E44">
            <v>0</v>
          </cell>
          <cell r="F44">
            <v>0</v>
          </cell>
          <cell r="G44">
            <v>0</v>
          </cell>
          <cell r="H44">
            <v>0</v>
          </cell>
          <cell r="I44">
            <v>0</v>
          </cell>
          <cell r="J44">
            <v>234810.8</v>
          </cell>
          <cell r="K44">
            <v>32691.68</v>
          </cell>
          <cell r="L44">
            <v>32691.68</v>
          </cell>
          <cell r="M44">
            <v>0</v>
          </cell>
          <cell r="N44">
            <v>7092.4</v>
          </cell>
          <cell r="O44">
            <v>0</v>
          </cell>
          <cell r="P44">
            <v>0</v>
          </cell>
          <cell r="Q44">
            <v>0</v>
          </cell>
          <cell r="R44">
            <v>7092.4</v>
          </cell>
          <cell r="S44">
            <v>0</v>
          </cell>
          <cell r="T44">
            <v>0</v>
          </cell>
          <cell r="U44">
            <v>0</v>
          </cell>
          <cell r="V44">
            <v>0</v>
          </cell>
          <cell r="W44">
            <v>0</v>
          </cell>
          <cell r="X44">
            <v>0</v>
          </cell>
          <cell r="Y44">
            <v>0</v>
          </cell>
          <cell r="Z44">
            <v>0</v>
          </cell>
          <cell r="AA44">
            <v>26170.48</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row>
        <row r="45">
          <cell r="A45" t="str">
            <v>P19RR. COWL R SIDE</v>
          </cell>
          <cell r="B45">
            <v>7.83</v>
          </cell>
          <cell r="C45">
            <v>31707</v>
          </cell>
          <cell r="D45">
            <v>0</v>
          </cell>
          <cell r="E45">
            <v>0</v>
          </cell>
          <cell r="F45">
            <v>0</v>
          </cell>
          <cell r="G45">
            <v>0</v>
          </cell>
          <cell r="H45">
            <v>0</v>
          </cell>
          <cell r="I45">
            <v>0</v>
          </cell>
          <cell r="J45">
            <v>193823.82</v>
          </cell>
          <cell r="K45">
            <v>26990.010000000002</v>
          </cell>
          <cell r="L45">
            <v>26990.010000000002</v>
          </cell>
          <cell r="M45">
            <v>0</v>
          </cell>
          <cell r="N45">
            <v>5849.01</v>
          </cell>
          <cell r="O45">
            <v>0</v>
          </cell>
          <cell r="P45">
            <v>0</v>
          </cell>
          <cell r="Q45">
            <v>0</v>
          </cell>
          <cell r="R45">
            <v>5849.01</v>
          </cell>
          <cell r="S45">
            <v>0</v>
          </cell>
          <cell r="T45">
            <v>0</v>
          </cell>
          <cell r="U45">
            <v>0</v>
          </cell>
          <cell r="V45">
            <v>0</v>
          </cell>
          <cell r="W45">
            <v>0</v>
          </cell>
          <cell r="X45">
            <v>0</v>
          </cell>
          <cell r="Y45">
            <v>0</v>
          </cell>
          <cell r="Z45">
            <v>0</v>
          </cell>
          <cell r="AA45">
            <v>21602.97</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row>
        <row r="46">
          <cell r="A46" t="str">
            <v>P19RR. COWL L SIDE</v>
          </cell>
          <cell r="B46">
            <v>7.83</v>
          </cell>
          <cell r="C46">
            <v>31583</v>
          </cell>
          <cell r="D46">
            <v>0</v>
          </cell>
          <cell r="E46">
            <v>0</v>
          </cell>
          <cell r="F46">
            <v>0</v>
          </cell>
          <cell r="G46">
            <v>0</v>
          </cell>
          <cell r="H46">
            <v>0</v>
          </cell>
          <cell r="I46">
            <v>0</v>
          </cell>
          <cell r="J46">
            <v>193064.31</v>
          </cell>
          <cell r="K46">
            <v>26880.39</v>
          </cell>
          <cell r="L46">
            <v>26880.39</v>
          </cell>
          <cell r="M46">
            <v>0</v>
          </cell>
          <cell r="N46">
            <v>5833.35</v>
          </cell>
          <cell r="O46">
            <v>0</v>
          </cell>
          <cell r="P46">
            <v>0</v>
          </cell>
          <cell r="Q46">
            <v>0</v>
          </cell>
          <cell r="R46">
            <v>5833.35</v>
          </cell>
          <cell r="S46">
            <v>0</v>
          </cell>
          <cell r="T46">
            <v>0</v>
          </cell>
          <cell r="U46">
            <v>0</v>
          </cell>
          <cell r="V46">
            <v>0</v>
          </cell>
          <cell r="W46">
            <v>0</v>
          </cell>
          <cell r="X46">
            <v>0</v>
          </cell>
          <cell r="Y46">
            <v>0</v>
          </cell>
          <cell r="Z46">
            <v>0</v>
          </cell>
          <cell r="AA46">
            <v>21516.84</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row>
        <row r="47">
          <cell r="A47" t="str">
            <v>P19RR. COWL CENTRE</v>
          </cell>
          <cell r="B47">
            <v>2.64</v>
          </cell>
          <cell r="C47">
            <v>31627</v>
          </cell>
          <cell r="D47">
            <v>0</v>
          </cell>
          <cell r="E47">
            <v>0</v>
          </cell>
          <cell r="F47">
            <v>0</v>
          </cell>
          <cell r="G47">
            <v>0</v>
          </cell>
          <cell r="H47">
            <v>0</v>
          </cell>
          <cell r="I47">
            <v>0</v>
          </cell>
          <cell r="J47">
            <v>65186.880000000005</v>
          </cell>
          <cell r="K47">
            <v>9076.32</v>
          </cell>
          <cell r="L47">
            <v>9076.32</v>
          </cell>
          <cell r="M47">
            <v>0</v>
          </cell>
          <cell r="N47">
            <v>1969.44</v>
          </cell>
          <cell r="O47">
            <v>0</v>
          </cell>
          <cell r="P47">
            <v>0</v>
          </cell>
          <cell r="Q47">
            <v>0</v>
          </cell>
          <cell r="R47">
            <v>1969.44</v>
          </cell>
          <cell r="S47">
            <v>0</v>
          </cell>
          <cell r="T47">
            <v>0</v>
          </cell>
          <cell r="U47">
            <v>0</v>
          </cell>
          <cell r="V47">
            <v>0</v>
          </cell>
          <cell r="W47">
            <v>0</v>
          </cell>
          <cell r="X47">
            <v>0</v>
          </cell>
          <cell r="Y47">
            <v>0</v>
          </cell>
          <cell r="Z47">
            <v>0</v>
          </cell>
          <cell r="AA47">
            <v>7265.2800000000007</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row>
        <row r="48">
          <cell r="A48" t="str">
            <v>P19FRAME BODY</v>
          </cell>
          <cell r="B48">
            <v>82.78</v>
          </cell>
          <cell r="C48">
            <v>31495</v>
          </cell>
          <cell r="D48">
            <v>0</v>
          </cell>
          <cell r="E48">
            <v>2607156.1</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2607156.1</v>
          </cell>
        </row>
        <row r="49">
          <cell r="A49" t="str">
            <v>P19FUEL TANK</v>
          </cell>
          <cell r="B49">
            <v>45.4</v>
          </cell>
          <cell r="C49">
            <v>32855</v>
          </cell>
          <cell r="D49">
            <v>0</v>
          </cell>
          <cell r="E49">
            <v>1164555.3999999999</v>
          </cell>
          <cell r="F49">
            <v>162123.4</v>
          </cell>
          <cell r="G49">
            <v>162123.4</v>
          </cell>
          <cell r="H49">
            <v>0</v>
          </cell>
          <cell r="I49">
            <v>35185</v>
          </cell>
          <cell r="J49">
            <v>0</v>
          </cell>
          <cell r="K49">
            <v>0</v>
          </cell>
          <cell r="L49">
            <v>0</v>
          </cell>
          <cell r="M49">
            <v>0</v>
          </cell>
          <cell r="N49">
            <v>1491617</v>
          </cell>
          <cell r="O49">
            <v>0</v>
          </cell>
          <cell r="P49">
            <v>129798.59999999999</v>
          </cell>
          <cell r="Q49">
            <v>0</v>
          </cell>
          <cell r="R49">
            <v>0</v>
          </cell>
          <cell r="S49">
            <v>0</v>
          </cell>
          <cell r="T49">
            <v>35185</v>
          </cell>
          <cell r="U49">
            <v>0</v>
          </cell>
          <cell r="V49">
            <v>0</v>
          </cell>
          <cell r="W49">
            <v>0</v>
          </cell>
          <cell r="X49">
            <v>0</v>
          </cell>
          <cell r="Y49">
            <v>0</v>
          </cell>
          <cell r="Z49">
            <v>129798.59999999999</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1491617</v>
          </cell>
        </row>
        <row r="50">
          <cell r="A50" t="str">
            <v>P19LID FUEL TANK</v>
          </cell>
          <cell r="B50">
            <v>4.3600000000000003</v>
          </cell>
          <cell r="C50">
            <v>31679</v>
          </cell>
          <cell r="D50">
            <v>0</v>
          </cell>
          <cell r="E50">
            <v>107831.52</v>
          </cell>
          <cell r="F50">
            <v>15015.840000000002</v>
          </cell>
          <cell r="G50">
            <v>15015.840000000002</v>
          </cell>
          <cell r="H50">
            <v>0</v>
          </cell>
          <cell r="I50">
            <v>3256.92</v>
          </cell>
          <cell r="J50">
            <v>0</v>
          </cell>
          <cell r="K50">
            <v>0</v>
          </cell>
          <cell r="L50">
            <v>0</v>
          </cell>
          <cell r="M50">
            <v>0</v>
          </cell>
          <cell r="N50">
            <v>0</v>
          </cell>
          <cell r="O50">
            <v>0</v>
          </cell>
          <cell r="P50">
            <v>12016.160000000002</v>
          </cell>
          <cell r="Q50">
            <v>0</v>
          </cell>
          <cell r="R50">
            <v>0</v>
          </cell>
          <cell r="S50">
            <v>0</v>
          </cell>
          <cell r="T50">
            <v>3256.92</v>
          </cell>
          <cell r="U50">
            <v>0</v>
          </cell>
          <cell r="V50">
            <v>0</v>
          </cell>
          <cell r="W50">
            <v>0</v>
          </cell>
          <cell r="X50">
            <v>0</v>
          </cell>
          <cell r="Y50">
            <v>0</v>
          </cell>
          <cell r="Z50">
            <v>12016.160000000002</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138120.44</v>
          </cell>
        </row>
        <row r="51">
          <cell r="A51" t="str">
            <v xml:space="preserve">P19COVER L CRANK CASE </v>
          </cell>
          <cell r="B51">
            <v>8.9550000000000001</v>
          </cell>
          <cell r="C51">
            <v>31427</v>
          </cell>
          <cell r="D51">
            <v>281428.78499999997</v>
          </cell>
          <cell r="E51">
            <v>0</v>
          </cell>
          <cell r="F51">
            <v>0</v>
          </cell>
          <cell r="G51">
            <v>0</v>
          </cell>
          <cell r="H51">
            <v>0</v>
          </cell>
          <cell r="I51">
            <v>281428.78499999997</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281428.78499999997</v>
          </cell>
        </row>
        <row r="52">
          <cell r="A52" t="str">
            <v>P19CHAIN CASE UPPER</v>
          </cell>
          <cell r="B52">
            <v>10.917999999999999</v>
          </cell>
          <cell r="C52">
            <v>31582</v>
          </cell>
          <cell r="D52">
            <v>344812.27599999995</v>
          </cell>
          <cell r="E52">
            <v>0</v>
          </cell>
          <cell r="F52">
            <v>0</v>
          </cell>
          <cell r="G52">
            <v>0</v>
          </cell>
          <cell r="H52">
            <v>0</v>
          </cell>
          <cell r="I52">
            <v>344812.27599999995</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344812.27599999995</v>
          </cell>
        </row>
        <row r="53">
          <cell r="A53" t="str">
            <v>P19CHAIN CASE UNDER</v>
          </cell>
          <cell r="B53">
            <v>10.917999999999999</v>
          </cell>
          <cell r="C53">
            <v>31558</v>
          </cell>
          <cell r="D53">
            <v>344550.24399999995</v>
          </cell>
          <cell r="E53">
            <v>0</v>
          </cell>
          <cell r="F53">
            <v>0</v>
          </cell>
          <cell r="G53">
            <v>0</v>
          </cell>
          <cell r="H53">
            <v>0</v>
          </cell>
          <cell r="I53">
            <v>344550.24399999995</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344550.24399999995</v>
          </cell>
        </row>
        <row r="54">
          <cell r="A54" t="str">
            <v>P19MAIN STAND</v>
          </cell>
          <cell r="B54">
            <v>8.06</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row>
        <row r="55">
          <cell r="A55" t="str">
            <v>P19BKT. R PILLION STEP</v>
          </cell>
          <cell r="B55">
            <v>3.09</v>
          </cell>
          <cell r="C55">
            <v>31389</v>
          </cell>
          <cell r="D55">
            <v>0</v>
          </cell>
          <cell r="E55">
            <v>96992.01</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96992.01</v>
          </cell>
        </row>
        <row r="56">
          <cell r="A56" t="str">
            <v>P19BKT. L PILLION STEP</v>
          </cell>
          <cell r="B56">
            <v>3.22</v>
          </cell>
          <cell r="C56">
            <v>31389</v>
          </cell>
          <cell r="D56">
            <v>0</v>
          </cell>
          <cell r="E56">
            <v>101072.58</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101072.58</v>
          </cell>
        </row>
        <row r="57">
          <cell r="A57" t="str">
            <v>P19BAR COMP. SIDE STAND</v>
          </cell>
          <cell r="B57">
            <v>2.31</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row>
        <row r="58">
          <cell r="A58" t="str">
            <v>P19BASE FRONT NO. PLATE</v>
          </cell>
          <cell r="B58">
            <v>0.93</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row>
        <row r="59">
          <cell r="A59" t="str">
            <v>P19PLATE ENGINE HANGER</v>
          </cell>
          <cell r="B59">
            <v>0.54</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row>
        <row r="60">
          <cell r="A60" t="str">
            <v xml:space="preserve">P19STAY HEAD LIGHT </v>
          </cell>
          <cell r="B60">
            <v>2.75</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row>
        <row r="61">
          <cell r="A61" t="str">
            <v>P19BKT. COMP. R STEP</v>
          </cell>
          <cell r="B61">
            <v>1.53</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row>
        <row r="62">
          <cell r="A62" t="str">
            <v>P19PIPE INLET</v>
          </cell>
          <cell r="B62">
            <v>0.69</v>
          </cell>
          <cell r="C62">
            <v>31389</v>
          </cell>
          <cell r="D62">
            <v>0</v>
          </cell>
          <cell r="E62">
            <v>0</v>
          </cell>
          <cell r="F62">
            <v>0</v>
          </cell>
          <cell r="G62">
            <v>0</v>
          </cell>
          <cell r="H62">
            <v>0</v>
          </cell>
          <cell r="I62">
            <v>0</v>
          </cell>
          <cell r="J62">
            <v>0</v>
          </cell>
          <cell r="K62">
            <v>0</v>
          </cell>
          <cell r="L62">
            <v>0</v>
          </cell>
          <cell r="M62">
            <v>21658.41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row>
        <row r="63">
          <cell r="A63" t="str">
            <v>P19STAY R HEAD LIGHT</v>
          </cell>
          <cell r="B63">
            <v>1.39</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row>
        <row r="64">
          <cell r="A64" t="str">
            <v>P19STAY L HEAD LIGHT</v>
          </cell>
          <cell r="B64">
            <v>1.46</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row>
        <row r="65">
          <cell r="A65" t="str">
            <v>P19FRONT NO. PLATE</v>
          </cell>
          <cell r="B65">
            <v>2.21</v>
          </cell>
          <cell r="C65">
            <v>66876</v>
          </cell>
          <cell r="D65">
            <v>0</v>
          </cell>
          <cell r="E65">
            <v>147795.96</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147795.96</v>
          </cell>
        </row>
        <row r="66">
          <cell r="A66" t="str">
            <v xml:space="preserve">P19COVER R CRANK CASE </v>
          </cell>
          <cell r="B66">
            <v>7.08</v>
          </cell>
          <cell r="C66">
            <v>31428</v>
          </cell>
          <cell r="D66">
            <v>222510.24</v>
          </cell>
          <cell r="E66">
            <v>0</v>
          </cell>
          <cell r="F66">
            <v>0</v>
          </cell>
          <cell r="G66">
            <v>0</v>
          </cell>
          <cell r="H66">
            <v>0</v>
          </cell>
          <cell r="I66">
            <v>222510.24</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222510.24</v>
          </cell>
        </row>
        <row r="67">
          <cell r="A67" t="str">
            <v>P19BKT NO PLATE</v>
          </cell>
          <cell r="B67">
            <v>0</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row>
        <row r="68">
          <cell r="A68" t="str">
            <v>P19NO. PLATE RR</v>
          </cell>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row>
        <row r="69">
          <cell r="D69">
            <v>1193301.5449999999</v>
          </cell>
          <cell r="E69">
            <v>4225403.57</v>
          </cell>
          <cell r="F69">
            <v>177139.24</v>
          </cell>
          <cell r="G69">
            <v>177139.24</v>
          </cell>
          <cell r="H69">
            <v>0</v>
          </cell>
          <cell r="I69">
            <v>1231743.4649999999</v>
          </cell>
          <cell r="J69">
            <v>1781664.7400000002</v>
          </cell>
          <cell r="K69">
            <v>248069.01</v>
          </cell>
          <cell r="L69">
            <v>248069.01</v>
          </cell>
          <cell r="M69">
            <v>21658.41</v>
          </cell>
          <cell r="N69">
            <v>1545418.21</v>
          </cell>
          <cell r="O69">
            <v>0</v>
          </cell>
          <cell r="P69">
            <v>141814.75999999998</v>
          </cell>
          <cell r="Q69">
            <v>0</v>
          </cell>
          <cell r="R69">
            <v>53801.210000000006</v>
          </cell>
          <cell r="S69">
            <v>0</v>
          </cell>
          <cell r="T69">
            <v>38441.919999999998</v>
          </cell>
          <cell r="U69">
            <v>0</v>
          </cell>
          <cell r="V69">
            <v>0</v>
          </cell>
          <cell r="W69">
            <v>0</v>
          </cell>
          <cell r="X69">
            <v>0</v>
          </cell>
          <cell r="Y69">
            <v>0</v>
          </cell>
          <cell r="Z69">
            <v>141814.75999999998</v>
          </cell>
          <cell r="AA69">
            <v>198563.34</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5776055.6349999998</v>
          </cell>
        </row>
        <row r="70">
          <cell r="A70" t="str">
            <v>CBZ</v>
          </cell>
        </row>
        <row r="71">
          <cell r="A71" t="str">
            <v>P40FRONT COWL</v>
          </cell>
          <cell r="B71">
            <v>19.23</v>
          </cell>
          <cell r="C71">
            <v>6734</v>
          </cell>
          <cell r="D71">
            <v>0</v>
          </cell>
          <cell r="E71">
            <v>0</v>
          </cell>
          <cell r="F71">
            <v>0</v>
          </cell>
          <cell r="G71">
            <v>0</v>
          </cell>
          <cell r="H71">
            <v>0</v>
          </cell>
          <cell r="I71">
            <v>0</v>
          </cell>
          <cell r="J71">
            <v>34537.08</v>
          </cell>
          <cell r="K71">
            <v>0</v>
          </cell>
          <cell r="L71">
            <v>0</v>
          </cell>
          <cell r="M71">
            <v>0</v>
          </cell>
          <cell r="N71">
            <v>45863.55</v>
          </cell>
          <cell r="O71">
            <v>0</v>
          </cell>
          <cell r="P71">
            <v>0</v>
          </cell>
          <cell r="Q71">
            <v>0</v>
          </cell>
          <cell r="R71">
            <v>0</v>
          </cell>
          <cell r="S71">
            <v>0</v>
          </cell>
          <cell r="T71">
            <v>0</v>
          </cell>
          <cell r="U71">
            <v>20095.350000000002</v>
          </cell>
          <cell r="V71">
            <v>20095.350000000002</v>
          </cell>
          <cell r="W71">
            <v>11230.32</v>
          </cell>
          <cell r="X71">
            <v>23575.98</v>
          </cell>
          <cell r="Y71">
            <v>23575.98</v>
          </cell>
          <cell r="Z71">
            <v>0</v>
          </cell>
          <cell r="AA71">
            <v>0</v>
          </cell>
          <cell r="AB71">
            <v>34652.46</v>
          </cell>
          <cell r="AC71">
            <v>5403.63</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row>
        <row r="72">
          <cell r="A72" t="str">
            <v>P40FRONT FENDOR</v>
          </cell>
          <cell r="B72">
            <v>13.18</v>
          </cell>
          <cell r="C72">
            <v>6150</v>
          </cell>
          <cell r="D72">
            <v>0</v>
          </cell>
          <cell r="E72">
            <v>0</v>
          </cell>
          <cell r="F72">
            <v>0</v>
          </cell>
          <cell r="G72">
            <v>0</v>
          </cell>
          <cell r="H72">
            <v>0</v>
          </cell>
          <cell r="I72">
            <v>0</v>
          </cell>
          <cell r="J72">
            <v>21615.200000000001</v>
          </cell>
          <cell r="K72">
            <v>0</v>
          </cell>
          <cell r="L72">
            <v>0</v>
          </cell>
          <cell r="M72">
            <v>0</v>
          </cell>
          <cell r="N72">
            <v>28706.04</v>
          </cell>
          <cell r="O72">
            <v>0</v>
          </cell>
          <cell r="P72">
            <v>0</v>
          </cell>
          <cell r="Q72">
            <v>0</v>
          </cell>
          <cell r="R72">
            <v>0</v>
          </cell>
          <cell r="S72">
            <v>0</v>
          </cell>
          <cell r="T72">
            <v>0</v>
          </cell>
          <cell r="U72">
            <v>12573.72</v>
          </cell>
          <cell r="V72">
            <v>12573.72</v>
          </cell>
          <cell r="W72">
            <v>7024.94</v>
          </cell>
          <cell r="X72">
            <v>14761.6</v>
          </cell>
          <cell r="Y72">
            <v>14761.6</v>
          </cell>
          <cell r="Z72">
            <v>0</v>
          </cell>
          <cell r="AA72">
            <v>0</v>
          </cell>
          <cell r="AB72">
            <v>21681.1</v>
          </cell>
          <cell r="AC72">
            <v>3387.2599999999998</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row>
        <row r="73">
          <cell r="A73" t="str">
            <v>P40SIDE COVER R</v>
          </cell>
          <cell r="B73">
            <v>8.23</v>
          </cell>
          <cell r="C73">
            <v>5289</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43528.47</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row>
        <row r="74">
          <cell r="A74" t="str">
            <v>P40SIDE COVER L</v>
          </cell>
          <cell r="B74">
            <v>10.19</v>
          </cell>
          <cell r="C74">
            <v>4788</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48789.72</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row>
        <row r="75">
          <cell r="A75" t="str">
            <v>P40COWL R RR SIDE</v>
          </cell>
          <cell r="B75">
            <v>12.5</v>
          </cell>
          <cell r="C75">
            <v>5074</v>
          </cell>
          <cell r="D75">
            <v>0</v>
          </cell>
          <cell r="E75">
            <v>0</v>
          </cell>
          <cell r="F75">
            <v>0</v>
          </cell>
          <cell r="G75">
            <v>0</v>
          </cell>
          <cell r="H75">
            <v>0</v>
          </cell>
          <cell r="I75">
            <v>0</v>
          </cell>
          <cell r="J75">
            <v>16912.5</v>
          </cell>
          <cell r="K75">
            <v>0</v>
          </cell>
          <cell r="L75">
            <v>0</v>
          </cell>
          <cell r="M75">
            <v>0</v>
          </cell>
          <cell r="N75">
            <v>22462.5</v>
          </cell>
          <cell r="O75">
            <v>0</v>
          </cell>
          <cell r="P75">
            <v>0</v>
          </cell>
          <cell r="Q75">
            <v>0</v>
          </cell>
          <cell r="R75">
            <v>0</v>
          </cell>
          <cell r="S75">
            <v>0</v>
          </cell>
          <cell r="T75">
            <v>0</v>
          </cell>
          <cell r="U75">
            <v>9837.5</v>
          </cell>
          <cell r="V75">
            <v>9837.5</v>
          </cell>
          <cell r="W75">
            <v>5500</v>
          </cell>
          <cell r="X75">
            <v>11550</v>
          </cell>
          <cell r="Y75">
            <v>11550</v>
          </cell>
          <cell r="Z75">
            <v>0</v>
          </cell>
          <cell r="AA75">
            <v>0</v>
          </cell>
          <cell r="AB75">
            <v>16975</v>
          </cell>
          <cell r="AC75">
            <v>2650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row>
        <row r="76">
          <cell r="A76" t="str">
            <v>P40COWL L RR SIDE</v>
          </cell>
          <cell r="B76">
            <v>12.5</v>
          </cell>
          <cell r="C76">
            <v>5027</v>
          </cell>
          <cell r="D76">
            <v>0</v>
          </cell>
          <cell r="E76">
            <v>0</v>
          </cell>
          <cell r="F76">
            <v>0</v>
          </cell>
          <cell r="G76">
            <v>0</v>
          </cell>
          <cell r="H76">
            <v>0</v>
          </cell>
          <cell r="I76">
            <v>0</v>
          </cell>
          <cell r="J76">
            <v>16762.5</v>
          </cell>
          <cell r="K76">
            <v>0</v>
          </cell>
          <cell r="L76">
            <v>0</v>
          </cell>
          <cell r="M76">
            <v>0</v>
          </cell>
          <cell r="N76">
            <v>22262.5</v>
          </cell>
          <cell r="O76">
            <v>0</v>
          </cell>
          <cell r="P76">
            <v>0</v>
          </cell>
          <cell r="Q76">
            <v>0</v>
          </cell>
          <cell r="R76">
            <v>0</v>
          </cell>
          <cell r="S76">
            <v>0</v>
          </cell>
          <cell r="T76">
            <v>0</v>
          </cell>
          <cell r="U76">
            <v>9750</v>
          </cell>
          <cell r="V76">
            <v>9750</v>
          </cell>
          <cell r="W76">
            <v>5450</v>
          </cell>
          <cell r="X76">
            <v>11450</v>
          </cell>
          <cell r="Y76">
            <v>11450</v>
          </cell>
          <cell r="Z76">
            <v>0</v>
          </cell>
          <cell r="AA76">
            <v>0</v>
          </cell>
          <cell r="AB76">
            <v>16812.5</v>
          </cell>
          <cell r="AC76">
            <v>2625</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row>
        <row r="77">
          <cell r="A77" t="str">
            <v>P40COWL CENTRE RR</v>
          </cell>
          <cell r="B77">
            <v>2.62</v>
          </cell>
          <cell r="C77">
            <v>4899</v>
          </cell>
          <cell r="D77">
            <v>0</v>
          </cell>
          <cell r="E77">
            <v>0</v>
          </cell>
          <cell r="F77">
            <v>0</v>
          </cell>
          <cell r="G77">
            <v>0</v>
          </cell>
          <cell r="H77">
            <v>0</v>
          </cell>
          <cell r="I77">
            <v>0</v>
          </cell>
          <cell r="J77">
            <v>3424.34</v>
          </cell>
          <cell r="K77">
            <v>0</v>
          </cell>
          <cell r="L77">
            <v>0</v>
          </cell>
          <cell r="M77">
            <v>0</v>
          </cell>
          <cell r="N77">
            <v>4545.7</v>
          </cell>
          <cell r="O77">
            <v>0</v>
          </cell>
          <cell r="P77">
            <v>0</v>
          </cell>
          <cell r="Q77">
            <v>0</v>
          </cell>
          <cell r="R77">
            <v>0</v>
          </cell>
          <cell r="S77">
            <v>0</v>
          </cell>
          <cell r="T77">
            <v>0</v>
          </cell>
          <cell r="U77">
            <v>1991.2</v>
          </cell>
          <cell r="V77">
            <v>1991.2</v>
          </cell>
          <cell r="W77">
            <v>1113.5</v>
          </cell>
          <cell r="X77">
            <v>2337.04</v>
          </cell>
          <cell r="Y77">
            <v>2337.04</v>
          </cell>
          <cell r="Z77">
            <v>0</v>
          </cell>
          <cell r="AA77">
            <v>0</v>
          </cell>
          <cell r="AB77">
            <v>3434.82</v>
          </cell>
          <cell r="AC77">
            <v>537.1</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row>
        <row r="78">
          <cell r="A78" t="str">
            <v>P40SHROULD R</v>
          </cell>
          <cell r="B78">
            <v>4.92</v>
          </cell>
          <cell r="C78">
            <v>4788</v>
          </cell>
          <cell r="D78">
            <v>0</v>
          </cell>
          <cell r="E78">
            <v>0</v>
          </cell>
          <cell r="F78">
            <v>0</v>
          </cell>
          <cell r="G78">
            <v>0</v>
          </cell>
          <cell r="H78">
            <v>0</v>
          </cell>
          <cell r="I78">
            <v>0</v>
          </cell>
          <cell r="J78">
            <v>6282.84</v>
          </cell>
          <cell r="K78">
            <v>0</v>
          </cell>
          <cell r="L78">
            <v>0</v>
          </cell>
          <cell r="M78">
            <v>0</v>
          </cell>
          <cell r="N78">
            <v>8344.32</v>
          </cell>
          <cell r="O78">
            <v>0</v>
          </cell>
          <cell r="P78">
            <v>0</v>
          </cell>
          <cell r="Q78">
            <v>0</v>
          </cell>
          <cell r="R78">
            <v>0</v>
          </cell>
          <cell r="S78">
            <v>0</v>
          </cell>
          <cell r="T78">
            <v>0</v>
          </cell>
          <cell r="U78">
            <v>3655.56</v>
          </cell>
          <cell r="V78">
            <v>3655.56</v>
          </cell>
          <cell r="W78">
            <v>2041.8</v>
          </cell>
          <cell r="X78">
            <v>4290.24</v>
          </cell>
          <cell r="Y78">
            <v>4290.24</v>
          </cell>
          <cell r="Z78">
            <v>0</v>
          </cell>
          <cell r="AA78">
            <v>0</v>
          </cell>
          <cell r="AB78">
            <v>6302.5199999999995</v>
          </cell>
          <cell r="AC78">
            <v>984</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row>
        <row r="79">
          <cell r="A79" t="str">
            <v>P40SHROULD L</v>
          </cell>
          <cell r="B79">
            <v>5.04</v>
          </cell>
          <cell r="C79">
            <v>4788</v>
          </cell>
          <cell r="D79">
            <v>0</v>
          </cell>
          <cell r="E79">
            <v>0</v>
          </cell>
          <cell r="F79">
            <v>0</v>
          </cell>
          <cell r="G79">
            <v>0</v>
          </cell>
          <cell r="H79">
            <v>0</v>
          </cell>
          <cell r="I79">
            <v>0</v>
          </cell>
          <cell r="J79">
            <v>6436.08</v>
          </cell>
          <cell r="K79">
            <v>0</v>
          </cell>
          <cell r="L79">
            <v>0</v>
          </cell>
          <cell r="M79">
            <v>0</v>
          </cell>
          <cell r="N79">
            <v>8547.84</v>
          </cell>
          <cell r="O79">
            <v>0</v>
          </cell>
          <cell r="P79">
            <v>0</v>
          </cell>
          <cell r="Q79">
            <v>0</v>
          </cell>
          <cell r="R79">
            <v>0</v>
          </cell>
          <cell r="S79">
            <v>0</v>
          </cell>
          <cell r="T79">
            <v>0</v>
          </cell>
          <cell r="U79">
            <v>3744.72</v>
          </cell>
          <cell r="V79">
            <v>3744.72</v>
          </cell>
          <cell r="W79">
            <v>2091.6</v>
          </cell>
          <cell r="X79">
            <v>4394.88</v>
          </cell>
          <cell r="Y79">
            <v>4394.88</v>
          </cell>
          <cell r="Z79">
            <v>0</v>
          </cell>
          <cell r="AA79">
            <v>0</v>
          </cell>
          <cell r="AB79">
            <v>6456.24</v>
          </cell>
          <cell r="AC79">
            <v>1008</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row>
        <row r="80">
          <cell r="A80" t="str">
            <v>P40FUEL TANK</v>
          </cell>
          <cell r="B80">
            <v>58.48</v>
          </cell>
          <cell r="C80">
            <v>5108</v>
          </cell>
          <cell r="D80">
            <v>0</v>
          </cell>
          <cell r="E80">
            <v>79649.759999999995</v>
          </cell>
          <cell r="F80">
            <v>0</v>
          </cell>
          <cell r="G80">
            <v>0</v>
          </cell>
          <cell r="H80">
            <v>0</v>
          </cell>
          <cell r="I80">
            <v>105790.31999999999</v>
          </cell>
          <cell r="J80">
            <v>0</v>
          </cell>
          <cell r="K80">
            <v>0</v>
          </cell>
          <cell r="L80">
            <v>0</v>
          </cell>
          <cell r="M80">
            <v>0</v>
          </cell>
          <cell r="N80">
            <v>298715.83999999997</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46374.64</v>
          </cell>
          <cell r="AF80">
            <v>46374.64</v>
          </cell>
          <cell r="AG80">
            <v>25906.639999999999</v>
          </cell>
          <cell r="AH80">
            <v>54386.399999999994</v>
          </cell>
          <cell r="AI80">
            <v>54386.399999999994</v>
          </cell>
          <cell r="AJ80">
            <v>79942.159999999989</v>
          </cell>
          <cell r="AK80">
            <v>12456.24</v>
          </cell>
          <cell r="AL80">
            <v>0</v>
          </cell>
          <cell r="AM80">
            <v>0</v>
          </cell>
          <cell r="AN80">
            <v>0</v>
          </cell>
          <cell r="AO80">
            <v>0</v>
          </cell>
          <cell r="AP80">
            <v>0</v>
          </cell>
          <cell r="AQ80">
            <v>0</v>
          </cell>
          <cell r="AR80">
            <v>0</v>
          </cell>
          <cell r="AS80">
            <v>0</v>
          </cell>
          <cell r="AT80">
            <v>0</v>
          </cell>
          <cell r="AU80">
            <v>0</v>
          </cell>
          <cell r="AV80">
            <v>0</v>
          </cell>
          <cell r="AW80">
            <v>298715.83999999997</v>
          </cell>
        </row>
        <row r="81">
          <cell r="A81" t="str">
            <v>P40CHAIN CASE UPPER</v>
          </cell>
          <cell r="B81">
            <v>14.5</v>
          </cell>
          <cell r="C81">
            <v>4828</v>
          </cell>
          <cell r="D81">
            <v>0</v>
          </cell>
          <cell r="E81">
            <v>0</v>
          </cell>
          <cell r="F81">
            <v>70006</v>
          </cell>
          <cell r="G81">
            <v>0</v>
          </cell>
          <cell r="H81">
            <v>0</v>
          </cell>
          <cell r="I81">
            <v>70006</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70006</v>
          </cell>
        </row>
        <row r="82">
          <cell r="A82" t="str">
            <v>P40CHAIN CASE LOWER</v>
          </cell>
          <cell r="B82">
            <v>14.5</v>
          </cell>
          <cell r="C82">
            <v>4828</v>
          </cell>
          <cell r="D82">
            <v>0</v>
          </cell>
          <cell r="E82">
            <v>0</v>
          </cell>
          <cell r="F82">
            <v>70006</v>
          </cell>
          <cell r="G82">
            <v>0</v>
          </cell>
          <cell r="H82">
            <v>0</v>
          </cell>
          <cell r="I82">
            <v>70006</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70006</v>
          </cell>
        </row>
        <row r="83">
          <cell r="A83" t="str">
            <v>P40STAY COMP. FRT COWL</v>
          </cell>
          <cell r="B83">
            <v>2.75</v>
          </cell>
          <cell r="C83">
            <v>5488</v>
          </cell>
          <cell r="D83">
            <v>0</v>
          </cell>
          <cell r="E83">
            <v>15092</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15092</v>
          </cell>
        </row>
        <row r="84">
          <cell r="A84" t="str">
            <v>P40GRIP RR</v>
          </cell>
          <cell r="B84">
            <v>3.97</v>
          </cell>
          <cell r="C84">
            <v>4888</v>
          </cell>
          <cell r="D84">
            <v>0</v>
          </cell>
          <cell r="E84">
            <v>0</v>
          </cell>
          <cell r="F84">
            <v>19405.36</v>
          </cell>
          <cell r="G84">
            <v>0</v>
          </cell>
          <cell r="H84">
            <v>0</v>
          </cell>
          <cell r="I84">
            <v>19405.36</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19405.36</v>
          </cell>
        </row>
        <row r="85">
          <cell r="A85" t="str">
            <v>P40FRAME BODY</v>
          </cell>
          <cell r="B85">
            <v>101.41</v>
          </cell>
          <cell r="C85">
            <v>4835</v>
          </cell>
          <cell r="D85">
            <v>0</v>
          </cell>
          <cell r="E85">
            <v>490317.35</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490317.35</v>
          </cell>
        </row>
        <row r="86">
          <cell r="A86" t="str">
            <v>P40MAIN STAND</v>
          </cell>
          <cell r="B86">
            <v>7.82</v>
          </cell>
          <cell r="C86">
            <v>4848</v>
          </cell>
          <cell r="D86">
            <v>0</v>
          </cell>
          <cell r="E86">
            <v>37911.360000000001</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37911.360000000001</v>
          </cell>
        </row>
        <row r="87">
          <cell r="A87" t="str">
            <v>P40SIDE STAND</v>
          </cell>
          <cell r="B87">
            <v>2.0699999999999998</v>
          </cell>
          <cell r="C87">
            <v>4918</v>
          </cell>
          <cell r="D87">
            <v>0</v>
          </cell>
          <cell r="E87">
            <v>10180.259999999998</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10180.259999999998</v>
          </cell>
        </row>
        <row r="88">
          <cell r="A88" t="str">
            <v>P40CRANK CASE COVER L</v>
          </cell>
          <cell r="B88">
            <v>10.06</v>
          </cell>
          <cell r="C88">
            <v>4818</v>
          </cell>
          <cell r="D88">
            <v>0</v>
          </cell>
          <cell r="E88">
            <v>0</v>
          </cell>
          <cell r="F88">
            <v>0</v>
          </cell>
          <cell r="G88">
            <v>0</v>
          </cell>
          <cell r="H88">
            <v>0</v>
          </cell>
          <cell r="I88">
            <v>48469.08</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48469.08</v>
          </cell>
          <cell r="AM88">
            <v>0</v>
          </cell>
          <cell r="AN88">
            <v>0</v>
          </cell>
          <cell r="AO88">
            <v>0</v>
          </cell>
          <cell r="AP88">
            <v>0</v>
          </cell>
          <cell r="AQ88">
            <v>0</v>
          </cell>
          <cell r="AR88">
            <v>0</v>
          </cell>
          <cell r="AS88">
            <v>0</v>
          </cell>
          <cell r="AT88">
            <v>0</v>
          </cell>
          <cell r="AU88">
            <v>0</v>
          </cell>
          <cell r="AV88">
            <v>0</v>
          </cell>
          <cell r="AW88">
            <v>48469.08</v>
          </cell>
        </row>
        <row r="89">
          <cell r="A89" t="str">
            <v>P40CRANK CASE COVER R</v>
          </cell>
          <cell r="B89">
            <v>14.46</v>
          </cell>
          <cell r="C89">
            <v>4838</v>
          </cell>
          <cell r="D89">
            <v>0</v>
          </cell>
          <cell r="E89">
            <v>0</v>
          </cell>
          <cell r="F89">
            <v>0</v>
          </cell>
          <cell r="G89">
            <v>0</v>
          </cell>
          <cell r="H89">
            <v>0</v>
          </cell>
          <cell r="I89">
            <v>69957.48000000001</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69957.48000000001</v>
          </cell>
          <cell r="AM89">
            <v>0</v>
          </cell>
          <cell r="AN89">
            <v>0</v>
          </cell>
          <cell r="AO89">
            <v>0</v>
          </cell>
          <cell r="AP89">
            <v>0</v>
          </cell>
          <cell r="AQ89">
            <v>0</v>
          </cell>
          <cell r="AR89">
            <v>0</v>
          </cell>
          <cell r="AS89">
            <v>0</v>
          </cell>
          <cell r="AT89">
            <v>0</v>
          </cell>
          <cell r="AU89">
            <v>0</v>
          </cell>
          <cell r="AV89">
            <v>0</v>
          </cell>
          <cell r="AW89">
            <v>69957.48000000001</v>
          </cell>
        </row>
        <row r="90">
          <cell r="A90" t="str">
            <v>P40CRANK CASE COVER L RR</v>
          </cell>
          <cell r="B90">
            <v>4.97</v>
          </cell>
          <cell r="C90">
            <v>4798</v>
          </cell>
          <cell r="D90">
            <v>0</v>
          </cell>
          <cell r="E90">
            <v>0</v>
          </cell>
          <cell r="F90">
            <v>0</v>
          </cell>
          <cell r="G90">
            <v>0</v>
          </cell>
          <cell r="H90">
            <v>0</v>
          </cell>
          <cell r="I90">
            <v>23846.059999999998</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23846.059999999998</v>
          </cell>
          <cell r="AM90">
            <v>0</v>
          </cell>
          <cell r="AN90">
            <v>0</v>
          </cell>
          <cell r="AO90">
            <v>0</v>
          </cell>
          <cell r="AP90">
            <v>0</v>
          </cell>
          <cell r="AQ90">
            <v>0</v>
          </cell>
          <cell r="AR90">
            <v>0</v>
          </cell>
          <cell r="AS90">
            <v>0</v>
          </cell>
          <cell r="AT90">
            <v>0</v>
          </cell>
          <cell r="AU90">
            <v>0</v>
          </cell>
          <cell r="AV90">
            <v>0</v>
          </cell>
          <cell r="AW90">
            <v>23846.059999999998</v>
          </cell>
        </row>
        <row r="91">
          <cell r="A91" t="str">
            <v>P40COVER L CYLINDER HEAD</v>
          </cell>
          <cell r="B91">
            <v>0.95</v>
          </cell>
          <cell r="C91">
            <v>4828</v>
          </cell>
          <cell r="D91">
            <v>0</v>
          </cell>
          <cell r="E91">
            <v>0</v>
          </cell>
          <cell r="F91">
            <v>0</v>
          </cell>
          <cell r="G91">
            <v>0</v>
          </cell>
          <cell r="H91">
            <v>0</v>
          </cell>
          <cell r="I91">
            <v>4586.5999999999995</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4586.5999999999995</v>
          </cell>
          <cell r="AM91">
            <v>0</v>
          </cell>
          <cell r="AN91">
            <v>0</v>
          </cell>
          <cell r="AO91">
            <v>0</v>
          </cell>
          <cell r="AP91">
            <v>0</v>
          </cell>
          <cell r="AQ91">
            <v>0</v>
          </cell>
          <cell r="AR91">
            <v>0</v>
          </cell>
          <cell r="AS91">
            <v>0</v>
          </cell>
          <cell r="AT91">
            <v>0</v>
          </cell>
          <cell r="AU91">
            <v>0</v>
          </cell>
          <cell r="AV91">
            <v>0</v>
          </cell>
          <cell r="AW91">
            <v>4586.5999999999995</v>
          </cell>
        </row>
        <row r="92">
          <cell r="A92" t="str">
            <v>P40CAP ACG</v>
          </cell>
          <cell r="B92">
            <v>0.13</v>
          </cell>
          <cell r="C92">
            <v>4788</v>
          </cell>
          <cell r="D92">
            <v>0</v>
          </cell>
          <cell r="E92">
            <v>0</v>
          </cell>
          <cell r="F92">
            <v>0</v>
          </cell>
          <cell r="G92">
            <v>0</v>
          </cell>
          <cell r="H92">
            <v>0</v>
          </cell>
          <cell r="I92">
            <v>622.44000000000005</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622.44000000000005</v>
          </cell>
          <cell r="AM92">
            <v>0</v>
          </cell>
          <cell r="AN92">
            <v>0</v>
          </cell>
          <cell r="AO92">
            <v>0</v>
          </cell>
          <cell r="AP92">
            <v>0</v>
          </cell>
          <cell r="AQ92">
            <v>0</v>
          </cell>
          <cell r="AR92">
            <v>0</v>
          </cell>
          <cell r="AS92">
            <v>0</v>
          </cell>
          <cell r="AT92">
            <v>0</v>
          </cell>
          <cell r="AU92">
            <v>0</v>
          </cell>
          <cell r="AV92">
            <v>0</v>
          </cell>
          <cell r="AW92">
            <v>622.44000000000005</v>
          </cell>
        </row>
        <row r="93">
          <cell r="A93" t="str">
            <v>P40CAP 30 MM</v>
          </cell>
          <cell r="B93">
            <v>0.11</v>
          </cell>
          <cell r="C93">
            <v>4988</v>
          </cell>
          <cell r="D93">
            <v>0</v>
          </cell>
          <cell r="E93">
            <v>0</v>
          </cell>
          <cell r="F93">
            <v>0</v>
          </cell>
          <cell r="G93">
            <v>0</v>
          </cell>
          <cell r="H93">
            <v>0</v>
          </cell>
          <cell r="I93">
            <v>548.67999999999995</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548.67999999999995</v>
          </cell>
          <cell r="AM93">
            <v>0</v>
          </cell>
          <cell r="AN93">
            <v>0</v>
          </cell>
          <cell r="AO93">
            <v>0</v>
          </cell>
          <cell r="AP93">
            <v>0</v>
          </cell>
          <cell r="AQ93">
            <v>0</v>
          </cell>
          <cell r="AR93">
            <v>0</v>
          </cell>
          <cell r="AS93">
            <v>0</v>
          </cell>
          <cell r="AT93">
            <v>0</v>
          </cell>
          <cell r="AU93">
            <v>0</v>
          </cell>
          <cell r="AV93">
            <v>0</v>
          </cell>
          <cell r="AW93">
            <v>548.67999999999995</v>
          </cell>
        </row>
        <row r="94">
          <cell r="A94" t="str">
            <v xml:space="preserve">P40BRAKET NUMBER PLATE </v>
          </cell>
          <cell r="B94">
            <v>1</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row>
        <row r="95">
          <cell r="A95" t="str">
            <v xml:space="preserve">P40NUMBER PLATE </v>
          </cell>
          <cell r="B95">
            <v>9</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row>
        <row r="96">
          <cell r="D96">
            <v>0</v>
          </cell>
          <cell r="E96">
            <v>633150.73</v>
          </cell>
          <cell r="F96">
            <v>159417.35999999999</v>
          </cell>
          <cell r="G96">
            <v>0</v>
          </cell>
          <cell r="H96">
            <v>0</v>
          </cell>
          <cell r="I96">
            <v>413238.01999999996</v>
          </cell>
          <cell r="J96">
            <v>105970.54</v>
          </cell>
          <cell r="K96">
            <v>0</v>
          </cell>
          <cell r="L96">
            <v>0</v>
          </cell>
          <cell r="M96">
            <v>0</v>
          </cell>
          <cell r="N96">
            <v>439448.28999999992</v>
          </cell>
          <cell r="O96">
            <v>0</v>
          </cell>
          <cell r="P96">
            <v>0</v>
          </cell>
          <cell r="Q96">
            <v>0</v>
          </cell>
          <cell r="R96">
            <v>0</v>
          </cell>
          <cell r="S96">
            <v>0</v>
          </cell>
          <cell r="T96">
            <v>0</v>
          </cell>
          <cell r="U96">
            <v>61648.049999999996</v>
          </cell>
          <cell r="V96">
            <v>61648.049999999996</v>
          </cell>
          <cell r="W96">
            <v>34452.159999999996</v>
          </cell>
          <cell r="X96">
            <v>72359.740000000005</v>
          </cell>
          <cell r="Y96">
            <v>72359.740000000005</v>
          </cell>
          <cell r="Z96">
            <v>0</v>
          </cell>
          <cell r="AA96">
            <v>0</v>
          </cell>
          <cell r="AB96">
            <v>106314.64000000001</v>
          </cell>
          <cell r="AC96">
            <v>16594.989999999998</v>
          </cell>
          <cell r="AD96">
            <v>92318.19</v>
          </cell>
          <cell r="AE96">
            <v>46374.64</v>
          </cell>
          <cell r="AF96">
            <v>46374.64</v>
          </cell>
          <cell r="AG96">
            <v>25906.639999999999</v>
          </cell>
          <cell r="AH96">
            <v>54386.399999999994</v>
          </cell>
          <cell r="AI96">
            <v>54386.399999999994</v>
          </cell>
          <cell r="AJ96">
            <v>79942.159999999989</v>
          </cell>
          <cell r="AK96">
            <v>12456.24</v>
          </cell>
          <cell r="AL96">
            <v>148030.34</v>
          </cell>
          <cell r="AM96">
            <v>0</v>
          </cell>
          <cell r="AN96">
            <v>0</v>
          </cell>
          <cell r="AO96">
            <v>0</v>
          </cell>
          <cell r="AP96">
            <v>0</v>
          </cell>
          <cell r="AQ96">
            <v>0</v>
          </cell>
          <cell r="AR96">
            <v>0</v>
          </cell>
          <cell r="AS96">
            <v>0</v>
          </cell>
          <cell r="AT96">
            <v>0</v>
          </cell>
          <cell r="AU96">
            <v>0</v>
          </cell>
          <cell r="AV96">
            <v>0</v>
          </cell>
          <cell r="AW96">
            <v>1159664.51</v>
          </cell>
        </row>
        <row r="97">
          <cell r="A97" t="str">
            <v>HHD</v>
          </cell>
        </row>
        <row r="98">
          <cell r="A98" t="str">
            <v xml:space="preserve">HHDLEG GUARD L P22  SLK </v>
          </cell>
          <cell r="B98">
            <v>4.08</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row>
        <row r="99">
          <cell r="A99" t="str">
            <v>HHDLEG GUARD R P22 SLK</v>
          </cell>
          <cell r="B99">
            <v>2.97</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row>
        <row r="100">
          <cell r="A100" t="str">
            <v xml:space="preserve">HHDBKT NO. PLATE </v>
          </cell>
          <cell r="B100">
            <v>0.72499999999999998</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row>
        <row r="101">
          <cell r="A101" t="str">
            <v xml:space="preserve">HHDNO. PLATE   </v>
          </cell>
          <cell r="B101">
            <v>5.2990000000000004</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row>
        <row r="102">
          <cell r="A102" t="str">
            <v xml:space="preserve">HHDBAR PILLION SUB  </v>
          </cell>
          <cell r="B102">
            <v>2.31</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row>
        <row r="103">
          <cell r="A103" t="str">
            <v xml:space="preserve">HHDBKT PILLION LH   </v>
          </cell>
          <cell r="B103">
            <v>3.02</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row>
        <row r="104">
          <cell r="A104" t="str">
            <v xml:space="preserve">HHDBKT PILLION RH   </v>
          </cell>
          <cell r="B104">
            <v>2.9660000000000002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row>
        <row r="105">
          <cell r="A105" t="str">
            <v>HHDMAIN STAND        SLK</v>
          </cell>
          <cell r="B105">
            <v>11.44</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row>
        <row r="106">
          <cell r="A106" t="str">
            <v>HHDCROSS PLATE     SLK</v>
          </cell>
          <cell r="B106">
            <v>32.459000000000003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row>
        <row r="107">
          <cell r="A107" t="str">
            <v xml:space="preserve">HHDSTAY METER SET </v>
          </cell>
          <cell r="B107">
            <v>1.274</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row>
        <row r="108">
          <cell r="A108" t="str">
            <v xml:space="preserve">HHDSTAY EMBLEM FRT. PLATE </v>
          </cell>
          <cell r="B108">
            <v>1.5069999999999999</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row>
        <row r="109">
          <cell r="A109" t="str">
            <v>HHDBAND A BATTERY P19</v>
          </cell>
          <cell r="B109">
            <v>1.0900000000000001</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row>
        <row r="110">
          <cell r="A110" t="str">
            <v>HHDBAND B BATTERY P19</v>
          </cell>
          <cell r="B110">
            <v>0.87</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row>
        <row r="111">
          <cell r="A111" t="str">
            <v>HHDBKT PILLION RH   P19</v>
          </cell>
          <cell r="B111">
            <v>3.09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row>
        <row r="112">
          <cell r="A112" t="str">
            <v>HHDBKT PILLION LH   P19</v>
          </cell>
          <cell r="B112">
            <v>3.22</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row>
        <row r="113">
          <cell r="A113" t="str">
            <v>HHDPLATE ENGINE HANGER P19</v>
          </cell>
          <cell r="B113">
            <v>0.54</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row>
        <row r="114">
          <cell r="A114" t="str">
            <v>HHDSTAY HD. LIGHT R P19</v>
          </cell>
          <cell r="B114">
            <v>1.39</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row>
        <row r="115">
          <cell r="A115" t="str">
            <v>HHDSTAY HD. LIGHT L P19</v>
          </cell>
          <cell r="B115">
            <v>1.46</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row>
        <row r="116">
          <cell r="A116" t="str">
            <v>HHDFRT. NO. PLATE P19</v>
          </cell>
          <cell r="B116">
            <v>2.21</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row>
        <row r="117">
          <cell r="A117" t="str">
            <v>HHDNO PLATE CD</v>
          </cell>
          <cell r="B117">
            <v>5.2990000000000004</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row>
        <row r="118">
          <cell r="A118" t="str">
            <v>HHDSTAY HD. LIGHT BKT.P19</v>
          </cell>
          <cell r="B118">
            <v>2.75</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row>
        <row r="119">
          <cell r="A119" t="str">
            <v>HHDBKT FRT. NO. PLATE P19</v>
          </cell>
          <cell r="B119">
            <v>0.7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row>
        <row r="120">
          <cell r="A120" t="str">
            <v>HHDBASE FRT. NO. PLATE P19</v>
          </cell>
          <cell r="B120">
            <v>0.93</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row>
        <row r="121">
          <cell r="A121" t="str">
            <v>HHDSIDE STAND P19</v>
          </cell>
          <cell r="B121">
            <v>2.31</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row>
        <row r="122">
          <cell r="A122" t="str">
            <v>HHDMAIN STAND P19</v>
          </cell>
          <cell r="B122">
            <v>3.5</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row>
        <row r="123">
          <cell r="A123" t="str">
            <v>HHDBKT. R STEP P19</v>
          </cell>
          <cell r="B123">
            <v>2.5</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row>
        <row r="124">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row>
        <row r="125">
          <cell r="A125" t="str">
            <v>SUMMARY</v>
          </cell>
        </row>
        <row r="126">
          <cell r="A126" t="str">
            <v>TOTAL PAINTED AREA</v>
          </cell>
          <cell r="B126">
            <v>0</v>
          </cell>
          <cell r="C126">
            <v>775569</v>
          </cell>
          <cell r="D126">
            <v>1193301.5449999999</v>
          </cell>
          <cell r="E126">
            <v>5132310.9000000004</v>
          </cell>
          <cell r="F126">
            <v>440218.19999999995</v>
          </cell>
          <cell r="G126">
            <v>280800.83999999997</v>
          </cell>
          <cell r="H126">
            <v>124608.1</v>
          </cell>
          <cell r="I126">
            <v>1811238.1849999998</v>
          </cell>
          <cell r="J126">
            <v>1986199.6800000002</v>
          </cell>
          <cell r="K126">
            <v>320825.61</v>
          </cell>
          <cell r="L126">
            <v>320825.61</v>
          </cell>
          <cell r="M126">
            <v>22977.69</v>
          </cell>
          <cell r="N126">
            <v>2015738.6</v>
          </cell>
          <cell r="O126">
            <v>0</v>
          </cell>
          <cell r="P126">
            <v>141814.75999999998</v>
          </cell>
          <cell r="Q126">
            <v>14594</v>
          </cell>
          <cell r="R126">
            <v>70090.810000000012</v>
          </cell>
          <cell r="S126">
            <v>20818.8</v>
          </cell>
          <cell r="T126">
            <v>61659.119999999995</v>
          </cell>
          <cell r="U126">
            <v>61648.049999999996</v>
          </cell>
          <cell r="V126">
            <v>61648.049999999996</v>
          </cell>
          <cell r="W126">
            <v>34452.159999999996</v>
          </cell>
          <cell r="X126">
            <v>72359.740000000005</v>
          </cell>
          <cell r="Y126">
            <v>72359.740000000005</v>
          </cell>
          <cell r="Z126">
            <v>141814.75999999998</v>
          </cell>
          <cell r="AA126">
            <v>198563.34</v>
          </cell>
          <cell r="AB126">
            <v>106314.64000000001</v>
          </cell>
          <cell r="AC126">
            <v>16594.989999999998</v>
          </cell>
          <cell r="AD126">
            <v>92318.19</v>
          </cell>
          <cell r="AE126">
            <v>46374.64</v>
          </cell>
          <cell r="AF126">
            <v>46374.64</v>
          </cell>
          <cell r="AG126">
            <v>25906.639999999999</v>
          </cell>
          <cell r="AH126">
            <v>54386.399999999994</v>
          </cell>
          <cell r="AI126">
            <v>54386.399999999994</v>
          </cell>
          <cell r="AJ126">
            <v>79942.159999999989</v>
          </cell>
          <cell r="AK126">
            <v>12456.24</v>
          </cell>
          <cell r="AL126">
            <v>148030.34</v>
          </cell>
          <cell r="AM126">
            <v>0</v>
          </cell>
          <cell r="AN126">
            <v>0</v>
          </cell>
          <cell r="AO126">
            <v>0</v>
          </cell>
          <cell r="AP126">
            <v>0</v>
          </cell>
          <cell r="AQ126">
            <v>0</v>
          </cell>
          <cell r="AR126">
            <v>0</v>
          </cell>
          <cell r="AS126">
            <v>0</v>
          </cell>
          <cell r="AT126">
            <v>0</v>
          </cell>
          <cell r="AU126">
            <v>0</v>
          </cell>
          <cell r="AV126">
            <v>0</v>
          </cell>
          <cell r="AW126">
            <v>6935720.1449999996</v>
          </cell>
        </row>
        <row r="127">
          <cell r="A127" t="str">
            <v>PAINT CONSUMPTION IN LTRS.</v>
          </cell>
          <cell r="B127">
            <v>0</v>
          </cell>
          <cell r="C127">
            <v>0</v>
          </cell>
          <cell r="D127">
            <v>2900</v>
          </cell>
          <cell r="E127">
            <v>10900</v>
          </cell>
          <cell r="F127">
            <v>1800</v>
          </cell>
          <cell r="G127">
            <v>1140</v>
          </cell>
          <cell r="H127">
            <v>0</v>
          </cell>
          <cell r="I127">
            <v>1860</v>
          </cell>
          <cell r="J127">
            <v>7352</v>
          </cell>
          <cell r="K127">
            <v>992</v>
          </cell>
          <cell r="L127">
            <v>1770</v>
          </cell>
          <cell r="M127">
            <v>206</v>
          </cell>
          <cell r="N127">
            <v>3346</v>
          </cell>
          <cell r="O127">
            <v>0</v>
          </cell>
          <cell r="P127">
            <v>0</v>
          </cell>
          <cell r="Q127">
            <v>54</v>
          </cell>
          <cell r="R127">
            <v>404</v>
          </cell>
          <cell r="S127">
            <v>55</v>
          </cell>
          <cell r="T127">
            <v>150</v>
          </cell>
          <cell r="U127">
            <v>326</v>
          </cell>
          <cell r="V127">
            <v>358</v>
          </cell>
          <cell r="W127">
            <v>224</v>
          </cell>
          <cell r="X127">
            <v>278</v>
          </cell>
          <cell r="Y127">
            <v>504</v>
          </cell>
          <cell r="Z127">
            <v>490</v>
          </cell>
          <cell r="AA127">
            <v>690</v>
          </cell>
          <cell r="AB127">
            <v>252</v>
          </cell>
          <cell r="AC127">
            <v>-28</v>
          </cell>
          <cell r="AD127">
            <v>306</v>
          </cell>
          <cell r="AE127">
            <v>-65</v>
          </cell>
          <cell r="AF127">
            <v>75</v>
          </cell>
          <cell r="AG127">
            <v>45</v>
          </cell>
          <cell r="AH127">
            <v>153</v>
          </cell>
          <cell r="AI127">
            <v>170</v>
          </cell>
          <cell r="AJ127">
            <v>205</v>
          </cell>
          <cell r="AK127">
            <v>-45</v>
          </cell>
          <cell r="AL127">
            <v>380</v>
          </cell>
          <cell r="AM127">
            <v>0</v>
          </cell>
          <cell r="AN127">
            <v>0</v>
          </cell>
          <cell r="AO127">
            <v>0</v>
          </cell>
          <cell r="AP127">
            <v>0</v>
          </cell>
          <cell r="AQ127">
            <v>0</v>
          </cell>
          <cell r="AR127">
            <v>0</v>
          </cell>
          <cell r="AS127">
            <v>0</v>
          </cell>
          <cell r="AT127">
            <v>0</v>
          </cell>
          <cell r="AU127">
            <v>0</v>
          </cell>
          <cell r="AV127">
            <v>0</v>
          </cell>
          <cell r="AW127">
            <v>4460</v>
          </cell>
        </row>
        <row r="128">
          <cell r="A128" t="str">
            <v xml:space="preserve">CONSUMTION OF PAINT(IN GRAMS) PER DM2 </v>
          </cell>
          <cell r="B128">
            <v>0</v>
          </cell>
          <cell r="C128">
            <v>0</v>
          </cell>
          <cell r="D128">
            <v>2.4300000000000002</v>
          </cell>
          <cell r="E128">
            <v>2.1240000000000001</v>
          </cell>
          <cell r="F128">
            <v>4.0890000000000004</v>
          </cell>
          <cell r="G128">
            <v>4.0599999999999996</v>
          </cell>
          <cell r="H128">
            <v>0</v>
          </cell>
          <cell r="I128">
            <v>1.0269999999999999</v>
          </cell>
          <cell r="J128">
            <v>3.702</v>
          </cell>
          <cell r="K128">
            <v>3.0920000000000001</v>
          </cell>
          <cell r="L128">
            <v>5.5170000000000003</v>
          </cell>
          <cell r="M128">
            <v>8.9649999999999999</v>
          </cell>
          <cell r="N128">
            <v>1.66</v>
          </cell>
          <cell r="O128" t="e">
            <v>#DIV/0!</v>
          </cell>
          <cell r="P128">
            <v>0</v>
          </cell>
          <cell r="Q128">
            <v>3.7</v>
          </cell>
          <cell r="R128">
            <v>5.7640000000000002</v>
          </cell>
          <cell r="S128">
            <v>2.6419999999999999</v>
          </cell>
          <cell r="T128">
            <v>2.4329999999999998</v>
          </cell>
          <cell r="U128">
            <v>5.2880000000000003</v>
          </cell>
          <cell r="V128">
            <v>5.8070000000000004</v>
          </cell>
          <cell r="W128">
            <v>6.5019999999999998</v>
          </cell>
          <cell r="X128">
            <v>3.8420000000000001</v>
          </cell>
          <cell r="Y128">
            <v>6.9649999999999999</v>
          </cell>
          <cell r="Z128">
            <v>3.4550000000000001</v>
          </cell>
          <cell r="AA128">
            <v>3.4750000000000001</v>
          </cell>
          <cell r="AB128">
            <v>2.37</v>
          </cell>
          <cell r="AC128">
            <v>-1.6870000000000001</v>
          </cell>
          <cell r="AD128">
            <v>3.3149999999999999</v>
          </cell>
          <cell r="AE128">
            <v>-1.4019999999999999</v>
          </cell>
          <cell r="AF128">
            <v>1.617</v>
          </cell>
          <cell r="AG128">
            <v>1.7370000000000001</v>
          </cell>
          <cell r="AH128">
            <v>2.8130000000000002</v>
          </cell>
          <cell r="AI128">
            <v>3.1259999999999999</v>
          </cell>
          <cell r="AJ128">
            <v>2.5640000000000001</v>
          </cell>
          <cell r="AK128">
            <v>-3.613</v>
          </cell>
          <cell r="AL128">
            <v>2.5670000000000002</v>
          </cell>
          <cell r="AM128">
            <v>0</v>
          </cell>
          <cell r="AN128">
            <v>0</v>
          </cell>
          <cell r="AO128">
            <v>0</v>
          </cell>
          <cell r="AP128">
            <v>0</v>
          </cell>
          <cell r="AQ128">
            <v>0</v>
          </cell>
          <cell r="AR128">
            <v>0</v>
          </cell>
          <cell r="AS128">
            <v>0</v>
          </cell>
          <cell r="AT128">
            <v>0</v>
          </cell>
          <cell r="AU128">
            <v>0</v>
          </cell>
          <cell r="AV128">
            <v>0</v>
          </cell>
          <cell r="AW128">
            <v>0.64300000000000002</v>
          </cell>
        </row>
        <row r="129">
          <cell r="A129" t="str">
            <v>PAINT CONSUMPTION IN RS.</v>
          </cell>
          <cell r="B129">
            <v>0</v>
          </cell>
          <cell r="C129">
            <v>0</v>
          </cell>
          <cell r="D129">
            <v>689808.73964827997</v>
          </cell>
          <cell r="E129">
            <v>1305101.9342028829</v>
          </cell>
          <cell r="F129">
            <v>292846.69217263593</v>
          </cell>
          <cell r="G129">
            <v>254553.33465385757</v>
          </cell>
          <cell r="H129">
            <v>0</v>
          </cell>
          <cell r="I129">
            <v>311825.54866365518</v>
          </cell>
          <cell r="J129">
            <v>1644998.6274510741</v>
          </cell>
          <cell r="K129">
            <v>321831.29880681663</v>
          </cell>
          <cell r="L129">
            <v>844363.3383710169</v>
          </cell>
          <cell r="M129">
            <v>18114.15286989876</v>
          </cell>
          <cell r="N129">
            <v>1007426.6338696954</v>
          </cell>
          <cell r="O129">
            <v>0</v>
          </cell>
          <cell r="P129">
            <v>0</v>
          </cell>
          <cell r="Q129">
            <v>27128.203977272726</v>
          </cell>
          <cell r="R129">
            <v>126217.29360024653</v>
          </cell>
          <cell r="S129">
            <v>24820.5815</v>
          </cell>
          <cell r="T129">
            <v>30511.844999999998</v>
          </cell>
          <cell r="U129">
            <v>169057.18586051257</v>
          </cell>
          <cell r="V129">
            <v>148087.73770931279</v>
          </cell>
          <cell r="W129">
            <v>76644.039219873928</v>
          </cell>
          <cell r="X129">
            <v>115120.54004636743</v>
          </cell>
          <cell r="Y129">
            <v>195642.27750391295</v>
          </cell>
          <cell r="Z129">
            <v>139654.25732347398</v>
          </cell>
          <cell r="AA129">
            <v>234582.34501678916</v>
          </cell>
          <cell r="AB129">
            <v>116742.77867400811</v>
          </cell>
          <cell r="AC129">
            <v>-30324</v>
          </cell>
          <cell r="AD129">
            <v>93131.045357142852</v>
          </cell>
          <cell r="AE129">
            <v>-17251.258918850803</v>
          </cell>
          <cell r="AF129">
            <v>25686.188155594406</v>
          </cell>
          <cell r="AG129">
            <v>10501.503128258604</v>
          </cell>
          <cell r="AH129">
            <v>44333.309629554649</v>
          </cell>
          <cell r="AI129">
            <v>49598.885850499333</v>
          </cell>
          <cell r="AJ129">
            <v>73558.96763578603</v>
          </cell>
          <cell r="AK129">
            <v>0</v>
          </cell>
          <cell r="AL129">
            <v>89568.881879194625</v>
          </cell>
          <cell r="AM129">
            <v>0</v>
          </cell>
          <cell r="AN129">
            <v>0</v>
          </cell>
          <cell r="AO129">
            <v>0</v>
          </cell>
          <cell r="AP129">
            <v>0</v>
          </cell>
          <cell r="AQ129">
            <v>0</v>
          </cell>
          <cell r="AR129">
            <v>0</v>
          </cell>
          <cell r="AS129">
            <v>0</v>
          </cell>
          <cell r="AT129">
            <v>0</v>
          </cell>
          <cell r="AU129">
            <v>0</v>
          </cell>
          <cell r="AV129">
            <v>0</v>
          </cell>
          <cell r="AW129">
            <v>543923.81389618909</v>
          </cell>
        </row>
        <row r="130">
          <cell r="A130" t="str">
            <v xml:space="preserve">CONSUMTION OF PAINT(IN RS.) PER DM2 </v>
          </cell>
          <cell r="B130">
            <v>0</v>
          </cell>
          <cell r="C130">
            <v>0</v>
          </cell>
          <cell r="D130">
            <v>0.57806741517985716</v>
          </cell>
          <cell r="E130">
            <v>0.25429128508229748</v>
          </cell>
          <cell r="F130">
            <v>0.66523077004230169</v>
          </cell>
          <cell r="G130">
            <v>0.90652625773433437</v>
          </cell>
          <cell r="H130">
            <v>0</v>
          </cell>
          <cell r="I130">
            <v>0.17216153637112902</v>
          </cell>
          <cell r="J130">
            <v>0.8282141236932804</v>
          </cell>
          <cell r="K130">
            <v>1.0031346899233406</v>
          </cell>
          <cell r="L130">
            <v>2.631845189575162</v>
          </cell>
          <cell r="M130">
            <v>0.78833655036249339</v>
          </cell>
          <cell r="N130">
            <v>0.4997803950719083</v>
          </cell>
          <cell r="O130" t="e">
            <v>#DIV/0!</v>
          </cell>
          <cell r="P130">
            <v>0</v>
          </cell>
          <cell r="Q130">
            <v>1.8588600779274171</v>
          </cell>
          <cell r="R130">
            <v>1.8007680835796662</v>
          </cell>
          <cell r="S130">
            <v>1.1922196043960267</v>
          </cell>
          <cell r="T130">
            <v>0.49484723427775162</v>
          </cell>
          <cell r="U130">
            <v>2.7422957556729304</v>
          </cell>
          <cell r="V130">
            <v>2.4021479626575828</v>
          </cell>
          <cell r="W130">
            <v>2.2246512038686088</v>
          </cell>
          <cell r="X130">
            <v>1.590947397632543</v>
          </cell>
          <cell r="Y130">
            <v>2.7037448932778494</v>
          </cell>
          <cell r="Z130">
            <v>0.98476531866974926</v>
          </cell>
          <cell r="AA130">
            <v>1.1813980617811382</v>
          </cell>
          <cell r="AB130">
            <v>1.0980875133848742</v>
          </cell>
          <cell r="AC130">
            <v>-1.8272984798424106</v>
          </cell>
          <cell r="AD130">
            <v>1.0088049316948573</v>
          </cell>
          <cell r="AE130">
            <v>-0.37199768922951859</v>
          </cell>
          <cell r="AF130">
            <v>0.55388436774052385</v>
          </cell>
          <cell r="AG130">
            <v>0.40535951895956418</v>
          </cell>
          <cell r="AH130">
            <v>0.81515433324424225</v>
          </cell>
          <cell r="AI130">
            <v>0.91197221824756447</v>
          </cell>
          <cell r="AJ130">
            <v>0.92015236560765978</v>
          </cell>
          <cell r="AK130">
            <v>0</v>
          </cell>
          <cell r="AL130">
            <v>0.60507110825520383</v>
          </cell>
          <cell r="AM130">
            <v>0</v>
          </cell>
          <cell r="AN130">
            <v>0</v>
          </cell>
          <cell r="AO130">
            <v>0</v>
          </cell>
          <cell r="AP130">
            <v>0</v>
          </cell>
          <cell r="AQ130">
            <v>0</v>
          </cell>
          <cell r="AR130">
            <v>0</v>
          </cell>
          <cell r="AS130">
            <v>0</v>
          </cell>
          <cell r="AT130">
            <v>0</v>
          </cell>
          <cell r="AU130">
            <v>0</v>
          </cell>
          <cell r="AV130">
            <v>0</v>
          </cell>
          <cell r="AW130">
            <v>7.842355264122168E-2</v>
          </cell>
        </row>
        <row r="132">
          <cell r="A132" t="str">
            <v>PERCENTAGE CALCULATION</v>
          </cell>
          <cell r="B132">
            <v>0</v>
          </cell>
          <cell r="C132">
            <v>0</v>
          </cell>
          <cell r="D132">
            <v>2900</v>
          </cell>
          <cell r="E132">
            <v>10900</v>
          </cell>
          <cell r="F132">
            <v>1800</v>
          </cell>
          <cell r="G132">
            <v>1140</v>
          </cell>
          <cell r="H132">
            <v>0</v>
          </cell>
          <cell r="I132">
            <v>1860</v>
          </cell>
          <cell r="J132">
            <v>0</v>
          </cell>
          <cell r="K132">
            <v>0</v>
          </cell>
          <cell r="L132">
            <v>0</v>
          </cell>
          <cell r="M132">
            <v>206</v>
          </cell>
          <cell r="N132">
            <v>0</v>
          </cell>
          <cell r="O132">
            <v>0</v>
          </cell>
          <cell r="P132">
            <v>0</v>
          </cell>
          <cell r="Q132">
            <v>0</v>
          </cell>
          <cell r="R132">
            <v>0</v>
          </cell>
          <cell r="S132">
            <v>55</v>
          </cell>
          <cell r="T132">
            <v>150</v>
          </cell>
          <cell r="U132">
            <v>0</v>
          </cell>
          <cell r="V132">
            <v>0</v>
          </cell>
          <cell r="W132">
            <v>0</v>
          </cell>
          <cell r="X132">
            <v>0</v>
          </cell>
          <cell r="Y132">
            <v>0</v>
          </cell>
          <cell r="Z132">
            <v>0</v>
          </cell>
          <cell r="AA132">
            <v>0</v>
          </cell>
          <cell r="AB132">
            <v>0</v>
          </cell>
          <cell r="AC132">
            <v>0</v>
          </cell>
          <cell r="AD132">
            <v>0</v>
          </cell>
          <cell r="AE132">
            <v>-65</v>
          </cell>
          <cell r="AF132">
            <v>75</v>
          </cell>
          <cell r="AG132">
            <v>45</v>
          </cell>
          <cell r="AH132">
            <v>153</v>
          </cell>
          <cell r="AI132">
            <v>170</v>
          </cell>
          <cell r="AJ132">
            <v>205</v>
          </cell>
          <cell r="AK132">
            <v>-45</v>
          </cell>
          <cell r="AL132">
            <v>380</v>
          </cell>
          <cell r="AM132">
            <v>0</v>
          </cell>
          <cell r="AN132">
            <v>0</v>
          </cell>
          <cell r="AO132">
            <v>0</v>
          </cell>
          <cell r="AP132">
            <v>0</v>
          </cell>
          <cell r="AQ132">
            <v>0</v>
          </cell>
          <cell r="AR132">
            <v>0</v>
          </cell>
          <cell r="AS132">
            <v>0</v>
          </cell>
          <cell r="AT132">
            <v>0</v>
          </cell>
          <cell r="AU132">
            <v>0</v>
          </cell>
          <cell r="AV132">
            <v>0</v>
          </cell>
          <cell r="AW132">
            <v>19929</v>
          </cell>
          <cell r="AX132">
            <v>0</v>
          </cell>
          <cell r="AY132">
            <v>0.85237490109573932</v>
          </cell>
          <cell r="AZ132">
            <v>0.22379447036981284</v>
          </cell>
        </row>
        <row r="133">
          <cell r="A133" t="str">
            <v>@@@@@@</v>
          </cell>
          <cell r="B133" t="str">
            <v>@@@@@@</v>
          </cell>
          <cell r="C133" t="str">
            <v>@@@@@@</v>
          </cell>
          <cell r="D133" t="str">
            <v>@@@@@@</v>
          </cell>
          <cell r="E133" t="str">
            <v>@@@@@@</v>
          </cell>
          <cell r="F133" t="str">
            <v>@@@@@@</v>
          </cell>
          <cell r="G133" t="str">
            <v>@@@@@@</v>
          </cell>
          <cell r="H133" t="str">
            <v>@@@@@@</v>
          </cell>
          <cell r="I133" t="str">
            <v>@@@@@@</v>
          </cell>
          <cell r="J133" t="str">
            <v>@@@@@@</v>
          </cell>
          <cell r="K133" t="str">
            <v>@@@@@@</v>
          </cell>
          <cell r="L133" t="str">
            <v>@@@@@@</v>
          </cell>
          <cell r="M133" t="str">
            <v>@@@@@@</v>
          </cell>
          <cell r="N133" t="str">
            <v>@@@@@@</v>
          </cell>
          <cell r="O133" t="str">
            <v>@@@@@@</v>
          </cell>
          <cell r="P133" t="str">
            <v>@@@@@@</v>
          </cell>
          <cell r="Q133" t="str">
            <v>@@@@@@</v>
          </cell>
          <cell r="R133" t="str">
            <v>@@@@@@</v>
          </cell>
          <cell r="S133" t="str">
            <v>@@@@@@</v>
          </cell>
          <cell r="T133" t="str">
            <v>@@@@@@</v>
          </cell>
          <cell r="U133" t="str">
            <v>@@@@@@</v>
          </cell>
          <cell r="V133" t="str">
            <v>@@@@@@</v>
          </cell>
          <cell r="W133" t="str">
            <v>@@@@@@</v>
          </cell>
          <cell r="X133" t="str">
            <v>@@@@@@</v>
          </cell>
          <cell r="Y133" t="str">
            <v>@@@@@@</v>
          </cell>
          <cell r="Z133" t="str">
            <v>@@@@@@</v>
          </cell>
          <cell r="AA133" t="str">
            <v>@@@@@@</v>
          </cell>
          <cell r="AB133" t="str">
            <v>@@@@@@</v>
          </cell>
          <cell r="AC133" t="str">
            <v>@@@@@@</v>
          </cell>
          <cell r="AD133" t="str">
            <v>@@@@@@</v>
          </cell>
          <cell r="AE133" t="str">
            <v>@@@@@@</v>
          </cell>
          <cell r="AF133" t="str">
            <v>@@@@@@</v>
          </cell>
          <cell r="AG133" t="str">
            <v>@@@@@@</v>
          </cell>
          <cell r="AH133" t="str">
            <v>@@@@@@</v>
          </cell>
          <cell r="AI133" t="str">
            <v>@@@@@@</v>
          </cell>
          <cell r="AJ133" t="str">
            <v>@@@@@@</v>
          </cell>
          <cell r="AK133" t="str">
            <v>@@@@@@</v>
          </cell>
          <cell r="AL133" t="str">
            <v>@@@@@@</v>
          </cell>
          <cell r="AM133" t="str">
            <v>@@@@@@</v>
          </cell>
          <cell r="AN133" t="str">
            <v>@@@@@@</v>
          </cell>
          <cell r="AO133" t="str">
            <v>@@@@@@</v>
          </cell>
          <cell r="AP133" t="str">
            <v>@@@@@@</v>
          </cell>
          <cell r="AQ133" t="str">
            <v>@@@@@@</v>
          </cell>
          <cell r="AR133" t="str">
            <v>@@@@@@</v>
          </cell>
          <cell r="AS133" t="str">
            <v>@@@@@@</v>
          </cell>
          <cell r="AT133" t="str">
            <v>@@@@@@</v>
          </cell>
          <cell r="AU133">
            <v>0</v>
          </cell>
          <cell r="AV133">
            <v>0</v>
          </cell>
          <cell r="AW133" t="str">
            <v>@@@@@@</v>
          </cell>
          <cell r="AX133" t="str">
            <v>@@@@@@</v>
          </cell>
          <cell r="AY133" t="str">
            <v>@@@@@@@@@@@@</v>
          </cell>
          <cell r="AZ133" t="str">
            <v>@@@@@@</v>
          </cell>
          <cell r="BA133" t="str">
            <v>@@@@@@</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praisal"/>
      <sheetName val="Summary sheet"/>
      <sheetName val="Components_QC"/>
      <sheetName val="Components_PL"/>
      <sheetName val="Tooling"/>
      <sheetName val="General conditions"/>
      <sheetName val="Follow up"/>
      <sheetName val="Labour"/>
      <sheetName val="Duty and Transport"/>
    </sheetNames>
    <sheetDataSet>
      <sheetData sheetId="0" refreshError="1"/>
      <sheetData sheetId="1">
        <row r="5">
          <cell r="C5" t="str">
            <v>q</v>
          </cell>
        </row>
        <row r="15">
          <cell r="C15">
            <v>0.08</v>
          </cell>
        </row>
      </sheetData>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
      <sheetName val="ASSY治具数量明細"/>
    </sheetNames>
    <sheetDataSet>
      <sheetData sheetId="0" refreshError="1">
        <row r="1">
          <cell r="E1" t="str">
            <v>治工具名称</v>
          </cell>
          <cell r="F1" t="str">
            <v>単価</v>
          </cell>
          <cell r="G1" t="str">
            <v>必要額</v>
          </cell>
          <cell r="H1" t="str">
            <v>必要数</v>
          </cell>
        </row>
        <row r="2">
          <cell r="E2" t="str">
            <v>ﾊﾞﾝﾄﾞ締め付け治具(ﾀｲﾄﾝ製MK6NEW-P201-4)</v>
          </cell>
          <cell r="F2">
            <v>19300</v>
          </cell>
          <cell r="G2">
            <v>19.3</v>
          </cell>
          <cell r="H2">
            <v>1</v>
          </cell>
        </row>
        <row r="3">
          <cell r="E3" t="str">
            <v>ﾌﾗﾝｼﾞﾅｯﾄM8(500個売り)</v>
          </cell>
          <cell r="F3">
            <v>3</v>
          </cell>
          <cell r="G3">
            <v>0.70199999999999996</v>
          </cell>
          <cell r="H3">
            <v>234</v>
          </cell>
        </row>
        <row r="4">
          <cell r="E4" t="str">
            <v>端末</v>
          </cell>
          <cell r="F4">
            <v>15</v>
          </cell>
          <cell r="G4">
            <v>1.155</v>
          </cell>
          <cell r="H4">
            <v>77</v>
          </cell>
        </row>
        <row r="5">
          <cell r="E5" t="str">
            <v>ﾜｯｼｬ(大)</v>
          </cell>
          <cell r="F5">
            <v>5</v>
          </cell>
          <cell r="G5">
            <v>0.12</v>
          </cell>
          <cell r="H5">
            <v>24</v>
          </cell>
        </row>
        <row r="6">
          <cell r="E6" t="str">
            <v>ﾜｯｼｬM10 平W 11*32*2.3t (500個売り</v>
          </cell>
          <cell r="F6">
            <v>25</v>
          </cell>
          <cell r="G6">
            <v>0.2</v>
          </cell>
          <cell r="H6">
            <v>8</v>
          </cell>
        </row>
        <row r="7">
          <cell r="E7" t="str">
            <v>ﾜｯｼｬM8</v>
          </cell>
          <cell r="F7">
            <v>2</v>
          </cell>
          <cell r="G7">
            <v>0.46800000000000003</v>
          </cell>
          <cell r="H7">
            <v>234</v>
          </cell>
        </row>
        <row r="8">
          <cell r="E8" t="str">
            <v>B10</v>
          </cell>
          <cell r="F8">
            <v>95</v>
          </cell>
          <cell r="G8">
            <v>0.85499999999999998</v>
          </cell>
          <cell r="H8">
            <v>9</v>
          </cell>
        </row>
        <row r="9">
          <cell r="E9" t="str">
            <v>B15</v>
          </cell>
          <cell r="F9">
            <v>95</v>
          </cell>
          <cell r="G9">
            <v>0.38</v>
          </cell>
          <cell r="H9">
            <v>4</v>
          </cell>
        </row>
        <row r="10">
          <cell r="E10" t="str">
            <v>B20</v>
          </cell>
          <cell r="F10">
            <v>95</v>
          </cell>
          <cell r="G10">
            <v>0.19</v>
          </cell>
          <cell r="H10">
            <v>2</v>
          </cell>
        </row>
        <row r="11">
          <cell r="E11" t="str">
            <v>B5</v>
          </cell>
          <cell r="F11">
            <v>95</v>
          </cell>
          <cell r="G11">
            <v>1.52</v>
          </cell>
          <cell r="H11">
            <v>16</v>
          </cell>
        </row>
        <row r="12">
          <cell r="E12" t="str">
            <v>B7</v>
          </cell>
          <cell r="F12">
            <v>95</v>
          </cell>
          <cell r="G12">
            <v>1.615</v>
          </cell>
          <cell r="H12">
            <v>17</v>
          </cell>
        </row>
        <row r="13">
          <cell r="E13" t="str">
            <v>BA10</v>
          </cell>
          <cell r="F13">
            <v>440</v>
          </cell>
          <cell r="G13">
            <v>0.44</v>
          </cell>
          <cell r="H13">
            <v>1</v>
          </cell>
        </row>
        <row r="14">
          <cell r="E14" t="str">
            <v>BA15</v>
          </cell>
          <cell r="F14">
            <v>440</v>
          </cell>
          <cell r="G14">
            <v>1.32</v>
          </cell>
          <cell r="H14">
            <v>3</v>
          </cell>
        </row>
        <row r="15">
          <cell r="E15" t="str">
            <v>BA20</v>
          </cell>
          <cell r="F15">
            <v>440</v>
          </cell>
          <cell r="G15">
            <v>3.52</v>
          </cell>
          <cell r="H15">
            <v>8</v>
          </cell>
        </row>
        <row r="16">
          <cell r="E16" t="str">
            <v>BA5</v>
          </cell>
          <cell r="F16">
            <v>440</v>
          </cell>
          <cell r="G16">
            <v>1.32</v>
          </cell>
          <cell r="H16">
            <v>3</v>
          </cell>
        </row>
        <row r="17">
          <cell r="E17" t="str">
            <v>BA7</v>
          </cell>
          <cell r="F17">
            <v>440</v>
          </cell>
          <cell r="G17">
            <v>6.16</v>
          </cell>
          <cell r="H17">
            <v>14</v>
          </cell>
        </row>
        <row r="18">
          <cell r="E18" t="str">
            <v>折れｼｬﾌﾄ-C</v>
          </cell>
          <cell r="F18">
            <v>600</v>
          </cell>
          <cell r="G18">
            <v>4.2</v>
          </cell>
          <cell r="H18">
            <v>7</v>
          </cell>
        </row>
        <row r="19">
          <cell r="E19" t="str">
            <v>ｱｯﾌﾟﾀﾞｳﾝ治具</v>
          </cell>
          <cell r="F19">
            <v>1800</v>
          </cell>
          <cell r="G19">
            <v>12.6</v>
          </cell>
          <cell r="H19">
            <v>7</v>
          </cell>
        </row>
        <row r="20">
          <cell r="E20" t="str">
            <v>落し治具 D15</v>
          </cell>
          <cell r="F20">
            <v>275</v>
          </cell>
          <cell r="G20">
            <v>0.55000000000000004</v>
          </cell>
          <cell r="H20">
            <v>2</v>
          </cell>
        </row>
        <row r="21">
          <cell r="E21" t="str">
            <v>落し治具 D1015</v>
          </cell>
          <cell r="F21">
            <v>410</v>
          </cell>
          <cell r="G21">
            <v>0.82</v>
          </cell>
          <cell r="H21">
            <v>2</v>
          </cell>
        </row>
        <row r="22">
          <cell r="E22" t="str">
            <v>落し治具 D1520</v>
          </cell>
          <cell r="F22">
            <v>410</v>
          </cell>
          <cell r="G22">
            <v>0.41</v>
          </cell>
          <cell r="H22">
            <v>1</v>
          </cell>
        </row>
        <row r="23">
          <cell r="E23" t="str">
            <v>落し治具 D2030</v>
          </cell>
          <cell r="F23">
            <v>410</v>
          </cell>
          <cell r="G23">
            <v>0.82</v>
          </cell>
          <cell r="H23">
            <v>2</v>
          </cell>
        </row>
        <row r="24">
          <cell r="E24" t="str">
            <v>落し治具 DY2030</v>
          </cell>
          <cell r="F24">
            <v>546</v>
          </cell>
          <cell r="G24">
            <v>1.0920000000000001</v>
          </cell>
          <cell r="H24">
            <v>2</v>
          </cell>
        </row>
        <row r="25">
          <cell r="E25" t="str">
            <v>直ｼｬﾌﾄ M8</v>
          </cell>
          <cell r="F25">
            <v>90</v>
          </cell>
          <cell r="G25">
            <v>0.36</v>
          </cell>
          <cell r="H25">
            <v>4</v>
          </cell>
        </row>
        <row r="26">
          <cell r="E26" t="str">
            <v>L型折れ治具</v>
          </cell>
          <cell r="F26">
            <v>370</v>
          </cell>
          <cell r="G26">
            <v>0.37</v>
          </cell>
          <cell r="H26">
            <v>1</v>
          </cell>
        </row>
        <row r="27">
          <cell r="E27" t="str">
            <v>折れｼｬﾌﾄ-B</v>
          </cell>
          <cell r="F27">
            <v>405</v>
          </cell>
          <cell r="G27">
            <v>4.8600000000000003</v>
          </cell>
          <cell r="H27">
            <v>12</v>
          </cell>
        </row>
        <row r="28">
          <cell r="E28" t="str">
            <v>J20-φ6 (ｷｬｯﾌﾟｽｸﾘｭ-4*5付)</v>
          </cell>
          <cell r="F28">
            <v>125</v>
          </cell>
          <cell r="G28">
            <v>1.25</v>
          </cell>
          <cell r="H28">
            <v>10</v>
          </cell>
        </row>
        <row r="29">
          <cell r="E29" t="str">
            <v>J30-φ6 (ｷｬｯﾌﾟｽｸﾘｭ-4*5付)</v>
          </cell>
          <cell r="F29">
            <v>125</v>
          </cell>
          <cell r="G29">
            <v>0.125</v>
          </cell>
          <cell r="H29">
            <v>1</v>
          </cell>
        </row>
        <row r="30">
          <cell r="E30" t="str">
            <v>AFU-BYH4ｽﾄﾚｰﾄ</v>
          </cell>
          <cell r="F30">
            <v>3000</v>
          </cell>
          <cell r="G30">
            <v>3</v>
          </cell>
          <cell r="H30">
            <v>1</v>
          </cell>
        </row>
        <row r="31">
          <cell r="E31" t="str">
            <v>OF-I</v>
          </cell>
          <cell r="F31">
            <v>1000</v>
          </cell>
          <cell r="G31">
            <v>1</v>
          </cell>
          <cell r="H31">
            <v>1</v>
          </cell>
        </row>
        <row r="32">
          <cell r="E32" t="str">
            <v>BN-D</v>
          </cell>
          <cell r="F32">
            <v>1000</v>
          </cell>
          <cell r="G32">
            <v>10</v>
          </cell>
          <cell r="H32">
            <v>10</v>
          </cell>
        </row>
        <row r="33">
          <cell r="E33" t="str">
            <v>NB-96</v>
          </cell>
          <cell r="F33">
            <v>1000</v>
          </cell>
          <cell r="G33">
            <v>1</v>
          </cell>
          <cell r="H33">
            <v>1</v>
          </cell>
        </row>
        <row r="34">
          <cell r="E34" t="str">
            <v>CL-45020</v>
          </cell>
          <cell r="F34">
            <v>1000</v>
          </cell>
          <cell r="G34">
            <v>1</v>
          </cell>
          <cell r="H34">
            <v>1</v>
          </cell>
        </row>
      </sheetData>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V"/>
      <sheetName val="Sheet2"/>
      <sheetName val="Sheet3"/>
      <sheetName val="商品Code"/>
    </sheetNames>
    <sheetDataSet>
      <sheetData sheetId="0" refreshError="1">
        <row r="1">
          <cell r="C1" t="str">
            <v>製造開始日</v>
          </cell>
          <cell r="D1" t="str">
            <v>FAV出荷日</v>
          </cell>
          <cell r="E1" t="str">
            <v>営納</v>
          </cell>
        </row>
        <row r="2">
          <cell r="C2">
            <v>37340</v>
          </cell>
          <cell r="D2">
            <v>37345</v>
          </cell>
          <cell r="E2">
            <v>37364</v>
          </cell>
        </row>
        <row r="3">
          <cell r="C3">
            <v>37347</v>
          </cell>
          <cell r="D3">
            <v>37352</v>
          </cell>
          <cell r="E3">
            <v>37370</v>
          </cell>
        </row>
        <row r="4">
          <cell r="C4">
            <v>37350</v>
          </cell>
          <cell r="D4">
            <v>37356</v>
          </cell>
          <cell r="E4">
            <v>37373</v>
          </cell>
        </row>
        <row r="5">
          <cell r="C5">
            <v>37354</v>
          </cell>
          <cell r="D5">
            <v>37359</v>
          </cell>
          <cell r="E5">
            <v>37382</v>
          </cell>
        </row>
        <row r="6">
          <cell r="C6">
            <v>37357</v>
          </cell>
          <cell r="D6">
            <v>37363</v>
          </cell>
          <cell r="E6">
            <v>37384</v>
          </cell>
        </row>
        <row r="7">
          <cell r="C7">
            <v>37361</v>
          </cell>
          <cell r="D7">
            <v>37366</v>
          </cell>
          <cell r="E7">
            <v>37384</v>
          </cell>
        </row>
        <row r="8">
          <cell r="C8">
            <v>37364</v>
          </cell>
          <cell r="D8">
            <v>37370</v>
          </cell>
          <cell r="E8">
            <v>37389</v>
          </cell>
        </row>
        <row r="9">
          <cell r="C9">
            <v>37368</v>
          </cell>
          <cell r="D9">
            <v>37373</v>
          </cell>
          <cell r="E9">
            <v>37391</v>
          </cell>
        </row>
        <row r="10">
          <cell r="C10">
            <v>37371</v>
          </cell>
          <cell r="D10">
            <v>37377</v>
          </cell>
          <cell r="E10">
            <v>37396</v>
          </cell>
        </row>
        <row r="11">
          <cell r="C11">
            <v>37378</v>
          </cell>
          <cell r="D11">
            <v>37384</v>
          </cell>
          <cell r="E11">
            <v>37403</v>
          </cell>
        </row>
        <row r="12">
          <cell r="C12">
            <v>37382</v>
          </cell>
          <cell r="D12">
            <v>37387</v>
          </cell>
          <cell r="E12">
            <v>37405</v>
          </cell>
        </row>
        <row r="13">
          <cell r="C13">
            <v>37385</v>
          </cell>
          <cell r="D13">
            <v>37391</v>
          </cell>
          <cell r="E13">
            <v>37410</v>
          </cell>
        </row>
        <row r="14">
          <cell r="C14">
            <v>37389</v>
          </cell>
          <cell r="D14">
            <v>37394</v>
          </cell>
          <cell r="E14">
            <v>37412</v>
          </cell>
        </row>
        <row r="15">
          <cell r="C15">
            <v>37392</v>
          </cell>
          <cell r="D15">
            <v>37398</v>
          </cell>
          <cell r="E15">
            <v>37417</v>
          </cell>
        </row>
        <row r="16">
          <cell r="C16">
            <v>37396</v>
          </cell>
          <cell r="D16">
            <v>37401</v>
          </cell>
          <cell r="E16">
            <v>37419</v>
          </cell>
        </row>
        <row r="17">
          <cell r="C17">
            <v>37399</v>
          </cell>
          <cell r="D17">
            <v>37405</v>
          </cell>
          <cell r="E17">
            <v>37424</v>
          </cell>
        </row>
        <row r="18">
          <cell r="C18">
            <v>37403</v>
          </cell>
          <cell r="D18">
            <v>37408</v>
          </cell>
          <cell r="E18">
            <v>37426</v>
          </cell>
        </row>
        <row r="19">
          <cell r="C19">
            <v>37406</v>
          </cell>
          <cell r="D19">
            <v>37412</v>
          </cell>
          <cell r="E19">
            <v>37431</v>
          </cell>
        </row>
        <row r="20">
          <cell r="C20">
            <v>37410</v>
          </cell>
          <cell r="D20">
            <v>37415</v>
          </cell>
          <cell r="E20">
            <v>37433</v>
          </cell>
        </row>
        <row r="21">
          <cell r="C21">
            <v>37413</v>
          </cell>
          <cell r="D21">
            <v>37419</v>
          </cell>
          <cell r="E21">
            <v>37438</v>
          </cell>
        </row>
        <row r="22">
          <cell r="C22">
            <v>37417</v>
          </cell>
          <cell r="D22">
            <v>37422</v>
          </cell>
          <cell r="E22">
            <v>37440</v>
          </cell>
        </row>
        <row r="23">
          <cell r="C23">
            <v>37420</v>
          </cell>
          <cell r="D23">
            <v>37426</v>
          </cell>
          <cell r="E23">
            <v>37445</v>
          </cell>
        </row>
        <row r="24">
          <cell r="C24">
            <v>37424</v>
          </cell>
          <cell r="D24">
            <v>37429</v>
          </cell>
          <cell r="E24">
            <v>37447</v>
          </cell>
        </row>
        <row r="25">
          <cell r="C25">
            <v>37427</v>
          </cell>
          <cell r="D25">
            <v>37433</v>
          </cell>
          <cell r="E25">
            <v>37452</v>
          </cell>
        </row>
        <row r="26">
          <cell r="C26">
            <v>37431</v>
          </cell>
          <cell r="D26">
            <v>37436</v>
          </cell>
          <cell r="E26">
            <v>37454</v>
          </cell>
        </row>
        <row r="27">
          <cell r="C27">
            <v>37434</v>
          </cell>
          <cell r="D27">
            <v>37440</v>
          </cell>
          <cell r="E27">
            <v>37459</v>
          </cell>
        </row>
        <row r="28">
          <cell r="C28">
            <v>37438</v>
          </cell>
          <cell r="D28">
            <v>37443</v>
          </cell>
          <cell r="E28">
            <v>37461</v>
          </cell>
        </row>
        <row r="29">
          <cell r="C29">
            <v>37441</v>
          </cell>
          <cell r="D29">
            <v>37447</v>
          </cell>
          <cell r="E29">
            <v>37466</v>
          </cell>
        </row>
        <row r="30">
          <cell r="C30">
            <v>37445</v>
          </cell>
          <cell r="D30">
            <v>37450</v>
          </cell>
          <cell r="E30">
            <v>37469</v>
          </cell>
        </row>
        <row r="31">
          <cell r="C31">
            <v>37448</v>
          </cell>
          <cell r="D31">
            <v>37454</v>
          </cell>
          <cell r="E31">
            <v>37473</v>
          </cell>
        </row>
      </sheetData>
      <sheetData sheetId="1"/>
      <sheetData sheetId="2"/>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V"/>
      <sheetName val="GPC"/>
      <sheetName val="JAH"/>
      <sheetName val="x"/>
    </sheetNames>
    <sheetDataSet>
      <sheetData sheetId="0" refreshError="1"/>
      <sheetData sheetId="1" refreshError="1">
        <row r="1">
          <cell r="C1" t="str">
            <v>製造開始日</v>
          </cell>
          <cell r="D1" t="str">
            <v>GPC出荷日</v>
          </cell>
          <cell r="E1" t="str">
            <v>営納</v>
          </cell>
        </row>
        <row r="2">
          <cell r="C2">
            <v>37342</v>
          </cell>
          <cell r="D2">
            <v>37348</v>
          </cell>
          <cell r="E2">
            <v>37363</v>
          </cell>
        </row>
        <row r="3">
          <cell r="C3">
            <v>37344</v>
          </cell>
          <cell r="D3">
            <v>37350</v>
          </cell>
          <cell r="E3">
            <v>37365</v>
          </cell>
        </row>
        <row r="4">
          <cell r="C4">
            <v>37349</v>
          </cell>
          <cell r="D4">
            <v>37355</v>
          </cell>
          <cell r="E4">
            <v>37369</v>
          </cell>
        </row>
        <row r="5">
          <cell r="C5">
            <v>37351</v>
          </cell>
          <cell r="D5">
            <v>37357</v>
          </cell>
          <cell r="E5">
            <v>37372</v>
          </cell>
        </row>
        <row r="6">
          <cell r="C6">
            <v>37356</v>
          </cell>
          <cell r="D6">
            <v>37362</v>
          </cell>
          <cell r="E6">
            <v>37382</v>
          </cell>
        </row>
        <row r="7">
          <cell r="C7">
            <v>37358</v>
          </cell>
          <cell r="D7">
            <v>37364</v>
          </cell>
          <cell r="E7">
            <v>37383</v>
          </cell>
        </row>
        <row r="8">
          <cell r="C8">
            <v>37363</v>
          </cell>
          <cell r="D8">
            <v>37369</v>
          </cell>
          <cell r="E8">
            <v>37384</v>
          </cell>
        </row>
        <row r="9">
          <cell r="C9">
            <v>37365</v>
          </cell>
          <cell r="D9">
            <v>37371</v>
          </cell>
          <cell r="E9">
            <v>37386</v>
          </cell>
        </row>
        <row r="10">
          <cell r="C10">
            <v>37370</v>
          </cell>
          <cell r="D10">
            <v>37376</v>
          </cell>
          <cell r="E10">
            <v>37390</v>
          </cell>
        </row>
        <row r="11">
          <cell r="C11">
            <v>37372</v>
          </cell>
          <cell r="D11">
            <v>37378</v>
          </cell>
          <cell r="E11">
            <v>37393</v>
          </cell>
        </row>
        <row r="12">
          <cell r="C12">
            <v>37379</v>
          </cell>
          <cell r="D12">
            <v>37385</v>
          </cell>
          <cell r="E12">
            <v>37400</v>
          </cell>
        </row>
        <row r="13">
          <cell r="C13">
            <v>37384</v>
          </cell>
          <cell r="D13">
            <v>37390</v>
          </cell>
          <cell r="E13">
            <v>37404</v>
          </cell>
        </row>
        <row r="14">
          <cell r="C14">
            <v>37386</v>
          </cell>
          <cell r="D14">
            <v>37392</v>
          </cell>
          <cell r="E14">
            <v>37407</v>
          </cell>
        </row>
        <row r="15">
          <cell r="C15">
            <v>37391</v>
          </cell>
          <cell r="D15">
            <v>37397</v>
          </cell>
          <cell r="E15">
            <v>37411</v>
          </cell>
        </row>
        <row r="16">
          <cell r="C16">
            <v>37393</v>
          </cell>
          <cell r="D16">
            <v>37399</v>
          </cell>
          <cell r="E16">
            <v>37414</v>
          </cell>
        </row>
        <row r="17">
          <cell r="C17">
            <v>37398</v>
          </cell>
          <cell r="D17">
            <v>37404</v>
          </cell>
          <cell r="E17">
            <v>37418</v>
          </cell>
        </row>
        <row r="18">
          <cell r="C18">
            <v>37400</v>
          </cell>
          <cell r="D18">
            <v>37406</v>
          </cell>
          <cell r="E18">
            <v>37421</v>
          </cell>
        </row>
        <row r="19">
          <cell r="C19">
            <v>37405</v>
          </cell>
          <cell r="D19">
            <v>37411</v>
          </cell>
          <cell r="E19">
            <v>37425</v>
          </cell>
        </row>
        <row r="20">
          <cell r="C20">
            <v>37407</v>
          </cell>
          <cell r="D20">
            <v>37413</v>
          </cell>
          <cell r="E20">
            <v>37428</v>
          </cell>
        </row>
        <row r="21">
          <cell r="C21">
            <v>37412</v>
          </cell>
          <cell r="D21">
            <v>37418</v>
          </cell>
          <cell r="E21">
            <v>37432</v>
          </cell>
        </row>
        <row r="22">
          <cell r="C22">
            <v>37414</v>
          </cell>
          <cell r="D22">
            <v>37420</v>
          </cell>
          <cell r="E22">
            <v>37435</v>
          </cell>
        </row>
        <row r="23">
          <cell r="C23">
            <v>37419</v>
          </cell>
          <cell r="D23">
            <v>37425</v>
          </cell>
          <cell r="E23">
            <v>37439</v>
          </cell>
        </row>
        <row r="24">
          <cell r="C24">
            <v>37421</v>
          </cell>
          <cell r="D24">
            <v>37427</v>
          </cell>
          <cell r="E24">
            <v>37442</v>
          </cell>
        </row>
        <row r="25">
          <cell r="C25">
            <v>37426</v>
          </cell>
          <cell r="D25">
            <v>37432</v>
          </cell>
          <cell r="E25">
            <v>37446</v>
          </cell>
        </row>
        <row r="26">
          <cell r="C26">
            <v>37428</v>
          </cell>
          <cell r="D26">
            <v>37434</v>
          </cell>
          <cell r="E26">
            <v>37449</v>
          </cell>
        </row>
        <row r="27">
          <cell r="C27">
            <v>37433</v>
          </cell>
          <cell r="D27">
            <v>37439</v>
          </cell>
          <cell r="E27">
            <v>37453</v>
          </cell>
        </row>
        <row r="28">
          <cell r="C28">
            <v>37435</v>
          </cell>
          <cell r="D28">
            <v>37441</v>
          </cell>
          <cell r="E28">
            <v>37456</v>
          </cell>
        </row>
        <row r="29">
          <cell r="C29">
            <v>37440</v>
          </cell>
          <cell r="D29">
            <v>37446</v>
          </cell>
          <cell r="E29">
            <v>37460</v>
          </cell>
        </row>
        <row r="30">
          <cell r="C30">
            <v>37442</v>
          </cell>
          <cell r="D30">
            <v>37448</v>
          </cell>
          <cell r="E30">
            <v>37463</v>
          </cell>
        </row>
        <row r="31">
          <cell r="C31">
            <v>37447</v>
          </cell>
          <cell r="D31">
            <v>37453</v>
          </cell>
          <cell r="E31">
            <v>37467</v>
          </cell>
        </row>
        <row r="32">
          <cell r="C32">
            <v>37449</v>
          </cell>
          <cell r="D32">
            <v>37455</v>
          </cell>
          <cell r="E32">
            <v>37470</v>
          </cell>
        </row>
        <row r="33">
          <cell r="C33">
            <v>37454</v>
          </cell>
          <cell r="D33">
            <v>37460</v>
          </cell>
          <cell r="E33">
            <v>37474</v>
          </cell>
        </row>
        <row r="34">
          <cell r="C34">
            <v>37456</v>
          </cell>
          <cell r="D34">
            <v>37462</v>
          </cell>
          <cell r="E34">
            <v>37477</v>
          </cell>
        </row>
        <row r="35">
          <cell r="C35">
            <v>37461</v>
          </cell>
          <cell r="D35">
            <v>37467</v>
          </cell>
          <cell r="E35">
            <v>37488</v>
          </cell>
        </row>
        <row r="36">
          <cell r="C36">
            <v>37463</v>
          </cell>
          <cell r="D36">
            <v>37469</v>
          </cell>
          <cell r="E36">
            <v>37489</v>
          </cell>
        </row>
        <row r="37">
          <cell r="C37">
            <v>37468</v>
          </cell>
          <cell r="D37">
            <v>37474</v>
          </cell>
          <cell r="E37">
            <v>37490</v>
          </cell>
        </row>
        <row r="38">
          <cell r="C38" t="str">
            <v>82A</v>
          </cell>
          <cell r="D38">
            <v>37470</v>
          </cell>
          <cell r="E38">
            <v>37476</v>
          </cell>
        </row>
        <row r="39">
          <cell r="C39" t="str">
            <v>82B</v>
          </cell>
          <cell r="D39">
            <v>37475</v>
          </cell>
          <cell r="E39">
            <v>37481</v>
          </cell>
        </row>
        <row r="40">
          <cell r="C40" t="str">
            <v>83A</v>
          </cell>
          <cell r="D40">
            <v>37477</v>
          </cell>
          <cell r="E40">
            <v>37483</v>
          </cell>
        </row>
        <row r="41">
          <cell r="C41" t="str">
            <v>83B</v>
          </cell>
          <cell r="D41">
            <v>37482</v>
          </cell>
          <cell r="E41">
            <v>37488</v>
          </cell>
        </row>
        <row r="42">
          <cell r="C42" t="str">
            <v>84A</v>
          </cell>
          <cell r="D42">
            <v>37484</v>
          </cell>
          <cell r="E42">
            <v>37490</v>
          </cell>
        </row>
        <row r="43">
          <cell r="C43" t="str">
            <v>84B</v>
          </cell>
          <cell r="D43">
            <v>37489</v>
          </cell>
          <cell r="E43">
            <v>37495</v>
          </cell>
        </row>
        <row r="44">
          <cell r="C44" t="str">
            <v>85A</v>
          </cell>
          <cell r="D44">
            <v>37491</v>
          </cell>
          <cell r="E44">
            <v>37497</v>
          </cell>
        </row>
        <row r="45">
          <cell r="C45" t="str">
            <v>91A</v>
          </cell>
          <cell r="D45">
            <v>37496</v>
          </cell>
          <cell r="E45">
            <v>37502</v>
          </cell>
        </row>
        <row r="46">
          <cell r="C46" t="str">
            <v>91B</v>
          </cell>
          <cell r="D46">
            <v>37498</v>
          </cell>
          <cell r="E46">
            <v>37504</v>
          </cell>
        </row>
        <row r="47">
          <cell r="C47" t="str">
            <v>92A</v>
          </cell>
          <cell r="D47">
            <v>37503</v>
          </cell>
          <cell r="E47">
            <v>37509</v>
          </cell>
        </row>
        <row r="48">
          <cell r="C48" t="str">
            <v>92B</v>
          </cell>
          <cell r="D48">
            <v>37505</v>
          </cell>
          <cell r="E48">
            <v>37511</v>
          </cell>
        </row>
        <row r="49">
          <cell r="C49" t="str">
            <v>93A</v>
          </cell>
          <cell r="D49">
            <v>37510</v>
          </cell>
          <cell r="E49">
            <v>37516</v>
          </cell>
        </row>
        <row r="50">
          <cell r="C50" t="str">
            <v>93B</v>
          </cell>
          <cell r="D50">
            <v>37512</v>
          </cell>
          <cell r="E50">
            <v>37518</v>
          </cell>
        </row>
        <row r="51">
          <cell r="C51" t="str">
            <v>94A</v>
          </cell>
          <cell r="D51">
            <v>37517</v>
          </cell>
          <cell r="E51">
            <v>37523</v>
          </cell>
        </row>
        <row r="52">
          <cell r="C52" t="str">
            <v>94B</v>
          </cell>
          <cell r="D52">
            <v>37519</v>
          </cell>
          <cell r="E52">
            <v>37525</v>
          </cell>
        </row>
        <row r="53">
          <cell r="C53" t="str">
            <v>101A</v>
          </cell>
          <cell r="D53">
            <v>37524</v>
          </cell>
          <cell r="E53">
            <v>37530</v>
          </cell>
        </row>
        <row r="54">
          <cell r="C54" t="str">
            <v>101B</v>
          </cell>
          <cell r="D54">
            <v>37526</v>
          </cell>
          <cell r="E54">
            <v>37532</v>
          </cell>
        </row>
        <row r="55">
          <cell r="C55" t="str">
            <v>102A</v>
          </cell>
          <cell r="D55">
            <v>37531</v>
          </cell>
          <cell r="E55">
            <v>37537</v>
          </cell>
        </row>
        <row r="56">
          <cell r="C56" t="str">
            <v>102B</v>
          </cell>
          <cell r="D56">
            <v>37533</v>
          </cell>
          <cell r="E56">
            <v>37539</v>
          </cell>
        </row>
        <row r="57">
          <cell r="C57" t="str">
            <v>103A</v>
          </cell>
          <cell r="D57">
            <v>37538</v>
          </cell>
          <cell r="E57">
            <v>37544</v>
          </cell>
        </row>
        <row r="58">
          <cell r="C58" t="str">
            <v>103B</v>
          </cell>
          <cell r="D58">
            <v>37540</v>
          </cell>
          <cell r="E58">
            <v>37546</v>
          </cell>
        </row>
        <row r="59">
          <cell r="C59" t="str">
            <v>104A</v>
          </cell>
          <cell r="D59">
            <v>37547</v>
          </cell>
          <cell r="E59">
            <v>37553</v>
          </cell>
        </row>
        <row r="60">
          <cell r="C60" t="str">
            <v>104B</v>
          </cell>
          <cell r="D60">
            <v>37552</v>
          </cell>
          <cell r="E60">
            <v>37558</v>
          </cell>
        </row>
        <row r="61">
          <cell r="C61" t="str">
            <v>105A</v>
          </cell>
          <cell r="D61">
            <v>37554</v>
          </cell>
          <cell r="E61">
            <v>37560</v>
          </cell>
        </row>
        <row r="62">
          <cell r="C62" t="str">
            <v>111A</v>
          </cell>
          <cell r="D62">
            <v>37559</v>
          </cell>
          <cell r="E62">
            <v>37565</v>
          </cell>
        </row>
        <row r="63">
          <cell r="C63" t="str">
            <v>111B</v>
          </cell>
          <cell r="D63">
            <v>37561</v>
          </cell>
          <cell r="E63">
            <v>37567</v>
          </cell>
        </row>
        <row r="64">
          <cell r="C64" t="str">
            <v>112A</v>
          </cell>
          <cell r="D64">
            <v>37566</v>
          </cell>
          <cell r="E64">
            <v>37572</v>
          </cell>
        </row>
        <row r="65">
          <cell r="C65" t="str">
            <v>112B</v>
          </cell>
          <cell r="D65">
            <v>37568</v>
          </cell>
          <cell r="E65">
            <v>37574</v>
          </cell>
        </row>
        <row r="66">
          <cell r="C66" t="str">
            <v>113A</v>
          </cell>
          <cell r="D66">
            <v>37573</v>
          </cell>
          <cell r="E66">
            <v>37579</v>
          </cell>
        </row>
        <row r="67">
          <cell r="C67" t="str">
            <v>113B</v>
          </cell>
          <cell r="D67">
            <v>37575</v>
          </cell>
          <cell r="E67">
            <v>37581</v>
          </cell>
        </row>
        <row r="68">
          <cell r="C68" t="str">
            <v>114A</v>
          </cell>
          <cell r="D68">
            <v>37580</v>
          </cell>
          <cell r="E68">
            <v>37586</v>
          </cell>
        </row>
        <row r="69">
          <cell r="C69" t="str">
            <v>114B</v>
          </cell>
          <cell r="D69">
            <v>37582</v>
          </cell>
          <cell r="E69">
            <v>37588</v>
          </cell>
        </row>
        <row r="70">
          <cell r="C70" t="str">
            <v>121A</v>
          </cell>
          <cell r="D70">
            <v>37587</v>
          </cell>
          <cell r="E70">
            <v>37593</v>
          </cell>
        </row>
        <row r="71">
          <cell r="C71" t="str">
            <v>121B</v>
          </cell>
          <cell r="D71">
            <v>37589</v>
          </cell>
          <cell r="E71">
            <v>37595</v>
          </cell>
        </row>
        <row r="72">
          <cell r="C72" t="str">
            <v>122A</v>
          </cell>
          <cell r="D72">
            <v>37594</v>
          </cell>
          <cell r="E72">
            <v>37600</v>
          </cell>
        </row>
        <row r="73">
          <cell r="C73" t="str">
            <v>122B</v>
          </cell>
          <cell r="D73">
            <v>37596</v>
          </cell>
          <cell r="E73">
            <v>37602</v>
          </cell>
        </row>
        <row r="74">
          <cell r="C74" t="str">
            <v>123A</v>
          </cell>
          <cell r="D74">
            <v>37601</v>
          </cell>
          <cell r="E74">
            <v>37607</v>
          </cell>
        </row>
        <row r="75">
          <cell r="C75" t="str">
            <v>123B</v>
          </cell>
          <cell r="D75">
            <v>37603</v>
          </cell>
          <cell r="E75">
            <v>37609</v>
          </cell>
        </row>
        <row r="76">
          <cell r="C76" t="str">
            <v>124A</v>
          </cell>
          <cell r="D76">
            <v>37608</v>
          </cell>
          <cell r="E76">
            <v>37614</v>
          </cell>
        </row>
        <row r="77">
          <cell r="C77" t="str">
            <v>124B</v>
          </cell>
          <cell r="D77">
            <v>37610</v>
          </cell>
          <cell r="E77">
            <v>37616</v>
          </cell>
        </row>
        <row r="78">
          <cell r="C78" t="str">
            <v>125A</v>
          </cell>
          <cell r="D78">
            <v>37615</v>
          </cell>
          <cell r="E78">
            <v>37621</v>
          </cell>
        </row>
      </sheetData>
      <sheetData sheetId="2" refreshError="1">
        <row r="1">
          <cell r="C1" t="str">
            <v>製造開始日</v>
          </cell>
          <cell r="D1" t="str">
            <v>FAV出荷日</v>
          </cell>
          <cell r="E1" t="str">
            <v>営納</v>
          </cell>
        </row>
      </sheetData>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000"/>
      <sheetName val="indexforworkbook"/>
      <sheetName val="guidelines"/>
      <sheetName val="balance sheet"/>
      <sheetName val="Sheet1"/>
      <sheetName val="BUDGET 07-08"/>
      <sheetName val="RMC"/>
      <sheetName val="NOI"/>
      <sheetName val="MUM"/>
      <sheetName val="PUN"/>
      <sheetName val="CHN"/>
      <sheetName val="PPR"/>
      <sheetName val="MINDASONS"/>
      <sheetName val="MIL (S)"/>
      <sheetName val="MIL(M)"/>
      <sheetName val="MAYANK"/>
      <sheetName val="SUNITI"/>
      <sheetName val="LUMAX"/>
      <sheetName val="TOPTECH"/>
      <sheetName val="VARROC"/>
      <sheetName val="DHOOT"/>
      <sheetName val="overheads summary"/>
      <sheetName val="deptt wise overheads"/>
      <sheetName val="royalty"/>
      <sheetName val="scwc"/>
      <sheetName val="sales&amp;marketing"/>
      <sheetName val="share of business"/>
      <sheetName val="sales"/>
      <sheetName val="forecast"/>
      <sheetName val="bad debts"/>
      <sheetName val="movement of debtors"/>
      <sheetName val="movement of finished goods"/>
      <sheetName val="mkt segmentwise"/>
      <sheetName val="price inc_dec"/>
      <sheetName val="operations"/>
      <sheetName val="planned no of days"/>
      <sheetName val="purchase plan"/>
      <sheetName val="power"/>
      <sheetName val="break even point"/>
      <sheetName val="movmnt of rm inv_creditors"/>
      <sheetName val="new product"/>
      <sheetName val="capacity utilisation"/>
      <sheetName val="human resources"/>
      <sheetName val="manpower cost summary"/>
      <sheetName val="deptt wise manpower"/>
      <sheetName val="manpower-associates"/>
      <sheetName val="orgn structure"/>
      <sheetName val="JOB WORK-W.SHEET"/>
      <sheetName val="deptt wise schedule capex"/>
      <sheetName val="schedule capex"/>
      <sheetName val="quality"/>
      <sheetName val="quality imprvmt plan"/>
      <sheetName val="Q&amp;P improvement plan"/>
      <sheetName val="others"/>
      <sheetName val="cost reduction"/>
      <sheetName val="sale of assets"/>
      <sheetName val="benchmarks"/>
      <sheetName val="index orderwise"/>
      <sheetName val="ratios"/>
      <sheetName val="key activity control plan"/>
    </sheetNames>
    <sheetDataSet>
      <sheetData sheetId="0" refreshError="1"/>
      <sheetData sheetId="1" refreshError="1"/>
      <sheetData sheetId="2" refreshError="1"/>
      <sheetData sheetId="3" refreshError="1"/>
      <sheetData sheetId="4" refreshError="1"/>
      <sheetData sheetId="5" refreshError="1"/>
      <sheetData sheetId="6" refreshError="1">
        <row r="5">
          <cell r="B5" t="str">
            <v>C-050 WP3PFPBT-B(SSD)</v>
          </cell>
          <cell r="C5">
            <v>0.95699999999999996</v>
          </cell>
        </row>
        <row r="6">
          <cell r="B6" t="str">
            <v>C-070 8PMPBT</v>
          </cell>
          <cell r="C6">
            <v>6.9059999999999997</v>
          </cell>
        </row>
        <row r="7">
          <cell r="B7" t="str">
            <v>C-090 3PMNY</v>
          </cell>
          <cell r="C7">
            <v>0.59</v>
          </cell>
        </row>
        <row r="8">
          <cell r="B8" t="str">
            <v>C-090 HM3PF</v>
          </cell>
          <cell r="C8">
            <v>0.153</v>
          </cell>
        </row>
        <row r="9">
          <cell r="B9" t="str">
            <v>C-090 HM3PF-B</v>
          </cell>
          <cell r="C9">
            <v>0.159</v>
          </cell>
        </row>
        <row r="10">
          <cell r="B10" t="str">
            <v>C-090 HM3PF-R</v>
          </cell>
          <cell r="C10">
            <v>0.159</v>
          </cell>
        </row>
        <row r="11">
          <cell r="B11" t="str">
            <v>C-090 HM3PF-Y</v>
          </cell>
          <cell r="C11">
            <v>0.159</v>
          </cell>
        </row>
        <row r="12">
          <cell r="B12" t="str">
            <v>C-090 WP2PMPBT</v>
          </cell>
          <cell r="C12">
            <v>0.49199999999999999</v>
          </cell>
        </row>
        <row r="13">
          <cell r="B13" t="str">
            <v>C-110 1PLFNY</v>
          </cell>
          <cell r="C13">
            <v>0.13200000000000001</v>
          </cell>
        </row>
        <row r="14">
          <cell r="B14" t="str">
            <v>C-110 1PLFNY-B-66</v>
          </cell>
          <cell r="C14">
            <v>0.13700000000000001</v>
          </cell>
        </row>
        <row r="15">
          <cell r="B15" t="str">
            <v>C-110 1PLFNY-L-66</v>
          </cell>
          <cell r="C15">
            <v>0.13700000000000001</v>
          </cell>
        </row>
        <row r="16">
          <cell r="B16" t="str">
            <v>C-110 1PLMNY</v>
          </cell>
          <cell r="C16">
            <v>0.222</v>
          </cell>
        </row>
        <row r="17">
          <cell r="B17" t="str">
            <v>C-110 1PLMNY-B-66</v>
          </cell>
          <cell r="C17">
            <v>0.23</v>
          </cell>
        </row>
        <row r="18">
          <cell r="B18" t="str">
            <v>C-110 1PLMNY-L-66</v>
          </cell>
          <cell r="C18">
            <v>0.23</v>
          </cell>
        </row>
        <row r="19">
          <cell r="B19" t="str">
            <v>C-110 1PLMNY-R-66</v>
          </cell>
          <cell r="C19">
            <v>0.23</v>
          </cell>
        </row>
        <row r="20">
          <cell r="B20" t="str">
            <v>C-110 2PLFNY (BAL)</v>
          </cell>
          <cell r="C20">
            <v>0.218</v>
          </cell>
        </row>
        <row r="21">
          <cell r="B21" t="str">
            <v>C-110 2PLFNY-66</v>
          </cell>
          <cell r="C21">
            <v>0.25</v>
          </cell>
        </row>
        <row r="22">
          <cell r="B22" t="str">
            <v>C-110 2PLFNY-B</v>
          </cell>
          <cell r="C22">
            <v>0.22700000000000001</v>
          </cell>
        </row>
        <row r="23">
          <cell r="B23" t="str">
            <v>C-110 2PLFNY-B-66</v>
          </cell>
          <cell r="C23">
            <v>0.26</v>
          </cell>
        </row>
        <row r="24">
          <cell r="B24" t="str">
            <v>C-110 2PLFNY-G-66</v>
          </cell>
          <cell r="C24">
            <v>0.26</v>
          </cell>
        </row>
        <row r="25">
          <cell r="B25" t="str">
            <v>C-110 2PLFNY-L (BAL)</v>
          </cell>
          <cell r="C25">
            <v>0.22700000000000001</v>
          </cell>
        </row>
        <row r="26">
          <cell r="B26" t="str">
            <v>C-110 2PLFNY-R-66</v>
          </cell>
          <cell r="C26">
            <v>0.26</v>
          </cell>
        </row>
        <row r="27">
          <cell r="B27" t="str">
            <v>C-110 2PLMNY</v>
          </cell>
          <cell r="C27">
            <v>0.433</v>
          </cell>
        </row>
        <row r="28">
          <cell r="B28" t="str">
            <v>C-110 2PLMNY-66</v>
          </cell>
          <cell r="C28">
            <v>0.495</v>
          </cell>
        </row>
        <row r="29">
          <cell r="B29" t="str">
            <v>C-110 2PLMNY-B</v>
          </cell>
          <cell r="C29">
            <v>0.433</v>
          </cell>
        </row>
        <row r="30">
          <cell r="B30" t="str">
            <v>C-110 2PLMNY-G-66</v>
          </cell>
          <cell r="C30">
            <v>0.51500000000000001</v>
          </cell>
        </row>
        <row r="31">
          <cell r="B31" t="str">
            <v>C-110 2PLMNY-L-66</v>
          </cell>
          <cell r="C31">
            <v>0.51500000000000001</v>
          </cell>
        </row>
        <row r="32">
          <cell r="B32" t="str">
            <v>C-110 2PLMNY-R-66</v>
          </cell>
          <cell r="C32">
            <v>0.51500000000000001</v>
          </cell>
        </row>
        <row r="33">
          <cell r="B33" t="str">
            <v>C-110 3PLFNY</v>
          </cell>
          <cell r="C33">
            <v>0.23100000000000001</v>
          </cell>
        </row>
        <row r="34">
          <cell r="B34" t="str">
            <v>C-110 3PLFNY-66</v>
          </cell>
          <cell r="C34">
            <v>0.26400000000000001</v>
          </cell>
        </row>
        <row r="35">
          <cell r="B35" t="str">
            <v>C-110 3PLFNY-B</v>
          </cell>
          <cell r="C35">
            <v>0.24</v>
          </cell>
        </row>
        <row r="36">
          <cell r="B36" t="str">
            <v>C-110 3PLMNY</v>
          </cell>
          <cell r="C36">
            <v>0.45800000000000002</v>
          </cell>
        </row>
        <row r="37">
          <cell r="B37" t="str">
            <v>C-110 3PLMNY-66</v>
          </cell>
          <cell r="C37">
            <v>0.52500000000000002</v>
          </cell>
        </row>
        <row r="38">
          <cell r="B38" t="str">
            <v>C-110 3PLMNY-B-66</v>
          </cell>
          <cell r="C38">
            <v>0.54600000000000004</v>
          </cell>
        </row>
        <row r="39">
          <cell r="B39" t="str">
            <v>C-110 3PLMNY-Br</v>
          </cell>
          <cell r="C39">
            <v>0.45800000000000002</v>
          </cell>
        </row>
        <row r="40">
          <cell r="B40" t="str">
            <v>C-110 3PLMNY-G-66</v>
          </cell>
          <cell r="C40">
            <v>0.54600000000000004</v>
          </cell>
        </row>
        <row r="41">
          <cell r="B41" t="str">
            <v>C-110 3PLMNY-L-66</v>
          </cell>
          <cell r="C41">
            <v>0.54600000000000004</v>
          </cell>
        </row>
        <row r="42">
          <cell r="B42" t="str">
            <v>C-110 3PLMNY-R-66</v>
          </cell>
          <cell r="C42">
            <v>0.54600000000000004</v>
          </cell>
        </row>
        <row r="43">
          <cell r="B43" t="str">
            <v>C-110 3PMABS</v>
          </cell>
          <cell r="C43">
            <v>0.24299999999999999</v>
          </cell>
        </row>
        <row r="44">
          <cell r="B44" t="str">
            <v>C-110 4PFABS-B</v>
          </cell>
          <cell r="C44">
            <v>0.17299999999999999</v>
          </cell>
        </row>
        <row r="45">
          <cell r="B45" t="str">
            <v>C-110 4PLFNY</v>
          </cell>
          <cell r="C45">
            <v>0.28699999999999998</v>
          </cell>
        </row>
        <row r="46">
          <cell r="B46" t="str">
            <v>C-110 4PLFNY (BAL)</v>
          </cell>
          <cell r="C46">
            <v>0.28699999999999998</v>
          </cell>
        </row>
        <row r="47">
          <cell r="B47" t="str">
            <v>C-110 4PLFNY-66</v>
          </cell>
          <cell r="C47">
            <v>0.32900000000000001</v>
          </cell>
        </row>
        <row r="48">
          <cell r="B48" t="str">
            <v>C-110 4PLFNY-B</v>
          </cell>
          <cell r="C48">
            <v>0.29899999999999999</v>
          </cell>
        </row>
        <row r="49">
          <cell r="B49" t="str">
            <v>C-110 4PLFNY-B-66</v>
          </cell>
          <cell r="C49">
            <v>0.34200000000000003</v>
          </cell>
        </row>
        <row r="50">
          <cell r="B50" t="str">
            <v>C-110 4PLFNY-G</v>
          </cell>
          <cell r="C50">
            <v>0.29899999999999999</v>
          </cell>
        </row>
        <row r="51">
          <cell r="B51" t="str">
            <v>C-110 4PLFNY-G-66</v>
          </cell>
          <cell r="C51">
            <v>0.34200000000000003</v>
          </cell>
        </row>
        <row r="52">
          <cell r="B52" t="str">
            <v>C-110 4PLFNY-R (BAL)</v>
          </cell>
          <cell r="C52">
            <v>0.29899999999999999</v>
          </cell>
        </row>
        <row r="53">
          <cell r="B53" t="str">
            <v>C-110 4PLMNY</v>
          </cell>
          <cell r="C53">
            <v>0.51100000000000001</v>
          </cell>
        </row>
        <row r="54">
          <cell r="B54" t="str">
            <v>C-110 4PLMNY-66</v>
          </cell>
          <cell r="C54">
            <v>0.58499999999999996</v>
          </cell>
        </row>
        <row r="55">
          <cell r="B55" t="str">
            <v>C-110 4PLMNY-G</v>
          </cell>
          <cell r="C55">
            <v>0.53200000000000003</v>
          </cell>
        </row>
        <row r="56">
          <cell r="B56" t="str">
            <v>C-110 4PLMNY-G-66</v>
          </cell>
          <cell r="C56">
            <v>0.60899999999999999</v>
          </cell>
        </row>
        <row r="57">
          <cell r="B57" t="str">
            <v>C-110 4PLMNY-L-66</v>
          </cell>
          <cell r="C57">
            <v>0.60899999999999999</v>
          </cell>
        </row>
        <row r="58">
          <cell r="B58" t="str">
            <v>C-110 4PLMNY-R-66</v>
          </cell>
          <cell r="C58">
            <v>0.60899999999999999</v>
          </cell>
        </row>
        <row r="59">
          <cell r="B59" t="str">
            <v>C-110 6PLFNY</v>
          </cell>
          <cell r="C59">
            <v>0.377</v>
          </cell>
        </row>
        <row r="60">
          <cell r="B60" t="str">
            <v>C-110 6PLFNY-66</v>
          </cell>
          <cell r="C60">
            <v>0.432</v>
          </cell>
        </row>
        <row r="61">
          <cell r="B61" t="str">
            <v>C-110 6PLFNY-B</v>
          </cell>
          <cell r="C61">
            <v>0.39300000000000002</v>
          </cell>
        </row>
        <row r="62">
          <cell r="B62" t="str">
            <v>C-110 6PLFNY-Br-66</v>
          </cell>
          <cell r="C62">
            <v>0.46600000000000003</v>
          </cell>
        </row>
        <row r="63">
          <cell r="B63" t="str">
            <v>C-110 6PLFNY-G</v>
          </cell>
          <cell r="C63">
            <v>0.39300000000000002</v>
          </cell>
        </row>
        <row r="64">
          <cell r="B64" t="str">
            <v>C-110 6PLFNY-L</v>
          </cell>
          <cell r="C64">
            <v>0.39300000000000002</v>
          </cell>
        </row>
        <row r="65">
          <cell r="B65" t="str">
            <v>C-110 6PLFNY-R-66</v>
          </cell>
          <cell r="C65">
            <v>0.44900000000000001</v>
          </cell>
        </row>
        <row r="66">
          <cell r="B66" t="str">
            <v>C-110 6PLMNY</v>
          </cell>
          <cell r="C66">
            <v>0.58399999999999996</v>
          </cell>
        </row>
        <row r="67">
          <cell r="B67" t="str">
            <v>C-110 6PLMNY-66</v>
          </cell>
          <cell r="C67">
            <v>0.66800000000000004</v>
          </cell>
        </row>
        <row r="68">
          <cell r="B68" t="str">
            <v>C-110 6PLMNY-B</v>
          </cell>
          <cell r="C68">
            <v>0.60699999999999998</v>
          </cell>
        </row>
        <row r="69">
          <cell r="B69" t="str">
            <v>C-110 6PLMNY-L-66</v>
          </cell>
          <cell r="C69">
            <v>0.69499999999999995</v>
          </cell>
        </row>
        <row r="70">
          <cell r="B70" t="str">
            <v>C-110 6PLMNY-R-66</v>
          </cell>
          <cell r="C70">
            <v>0.69499999999999995</v>
          </cell>
        </row>
        <row r="71">
          <cell r="B71" t="str">
            <v>C-110 6PLMNY-Y-66</v>
          </cell>
          <cell r="C71">
            <v>0.69499999999999995</v>
          </cell>
        </row>
        <row r="72">
          <cell r="B72" t="str">
            <v>C-110 9PLFNY</v>
          </cell>
          <cell r="C72">
            <v>0.48399999999999999</v>
          </cell>
        </row>
        <row r="73">
          <cell r="B73" t="str">
            <v>C-110 9PLFNY-66</v>
          </cell>
          <cell r="C73">
            <v>0.55300000000000005</v>
          </cell>
        </row>
        <row r="74">
          <cell r="B74" t="str">
            <v>C-110 9PLFNY-B</v>
          </cell>
          <cell r="C74">
            <v>0.503</v>
          </cell>
        </row>
        <row r="75">
          <cell r="B75" t="str">
            <v>C-110 9PLFNY-L-66</v>
          </cell>
          <cell r="C75">
            <v>0.57499999999999996</v>
          </cell>
        </row>
        <row r="76">
          <cell r="B76" t="str">
            <v>C-110 9PLMNY-66</v>
          </cell>
          <cell r="C76">
            <v>0.97</v>
          </cell>
        </row>
        <row r="77">
          <cell r="B77" t="str">
            <v>C-110 9PLMNY-L-66</v>
          </cell>
          <cell r="C77">
            <v>0.97</v>
          </cell>
        </row>
        <row r="78">
          <cell r="B78" t="str">
            <v>C-250 2PFNY</v>
          </cell>
          <cell r="C78">
            <v>0.44400000000000001</v>
          </cell>
        </row>
        <row r="79">
          <cell r="B79" t="str">
            <v>C-250 2PFNY "L"TYPE-66</v>
          </cell>
          <cell r="C79">
            <v>0.45300000000000001</v>
          </cell>
        </row>
        <row r="80">
          <cell r="B80" t="str">
            <v>C-250 2PFNY-B</v>
          </cell>
          <cell r="C80">
            <v>0.46100000000000002</v>
          </cell>
        </row>
        <row r="81">
          <cell r="B81" t="str">
            <v>C-250 2PFNY-G</v>
          </cell>
          <cell r="C81">
            <v>0.46100000000000002</v>
          </cell>
        </row>
        <row r="82">
          <cell r="B82" t="str">
            <v>C-250 2PFPP "L"TYPE</v>
          </cell>
          <cell r="C82">
            <v>0.18099999999999999</v>
          </cell>
        </row>
        <row r="83">
          <cell r="B83" t="str">
            <v>C-250 2PFPP-G</v>
          </cell>
          <cell r="C83">
            <v>0.219</v>
          </cell>
        </row>
        <row r="84">
          <cell r="B84" t="str">
            <v>C-250 2PFPP-L</v>
          </cell>
          <cell r="C84">
            <v>0.219</v>
          </cell>
        </row>
        <row r="85">
          <cell r="B85" t="str">
            <v>C-250 2PMNY</v>
          </cell>
          <cell r="C85">
            <v>0.58699999999999997</v>
          </cell>
        </row>
        <row r="86">
          <cell r="B86" t="str">
            <v>C-250 2PMNY-B</v>
          </cell>
          <cell r="C86">
            <v>0.58699999999999997</v>
          </cell>
        </row>
        <row r="87">
          <cell r="B87" t="str">
            <v>C-250 3PFNY</v>
          </cell>
          <cell r="C87">
            <v>0.55100000000000005</v>
          </cell>
        </row>
        <row r="88">
          <cell r="B88" t="str">
            <v>C-250 3PMNY</v>
          </cell>
          <cell r="C88">
            <v>0.73399999999999999</v>
          </cell>
        </row>
        <row r="89">
          <cell r="B89" t="str">
            <v>C-250 3PMNY(167Z)</v>
          </cell>
          <cell r="C89">
            <v>0.73399999999999999</v>
          </cell>
        </row>
        <row r="90">
          <cell r="B90" t="str">
            <v>C-250 4PFNY</v>
          </cell>
          <cell r="C90">
            <v>0.61699999999999999</v>
          </cell>
        </row>
        <row r="91">
          <cell r="B91" t="str">
            <v>C-250 4PFNY-G</v>
          </cell>
          <cell r="C91">
            <v>0.64200000000000002</v>
          </cell>
        </row>
        <row r="92">
          <cell r="B92" t="str">
            <v>C-250 4PLFNY</v>
          </cell>
          <cell r="C92">
            <v>0.71699999999999997</v>
          </cell>
        </row>
        <row r="93">
          <cell r="B93" t="str">
            <v>C-250 4PLFNY-66</v>
          </cell>
          <cell r="C93">
            <v>0.82</v>
          </cell>
        </row>
        <row r="94">
          <cell r="B94" t="str">
            <v>C-250 4PLMNY</v>
          </cell>
          <cell r="C94">
            <v>1.0129999999999999</v>
          </cell>
        </row>
        <row r="95">
          <cell r="B95" t="str">
            <v>C-250 4PMNY</v>
          </cell>
          <cell r="C95">
            <v>0.80100000000000005</v>
          </cell>
        </row>
        <row r="96">
          <cell r="B96" t="str">
            <v>C-250 4PMNY-G</v>
          </cell>
          <cell r="C96">
            <v>0.80100000000000005</v>
          </cell>
        </row>
        <row r="97">
          <cell r="B97" t="str">
            <v>C-250 5PFNY</v>
          </cell>
          <cell r="C97">
            <v>1.079</v>
          </cell>
        </row>
        <row r="98">
          <cell r="B98" t="str">
            <v>C-250 5PFNY-66</v>
          </cell>
          <cell r="C98">
            <v>1.234</v>
          </cell>
        </row>
        <row r="99">
          <cell r="B99" t="str">
            <v>C-250 6PFNY</v>
          </cell>
          <cell r="C99">
            <v>0.86099999999999999</v>
          </cell>
        </row>
        <row r="100">
          <cell r="B100" t="str">
            <v>C-250 6PFNY-B</v>
          </cell>
          <cell r="C100">
            <v>0.86099999999999999</v>
          </cell>
        </row>
        <row r="101">
          <cell r="B101" t="str">
            <v>C-250 6PMNY</v>
          </cell>
          <cell r="C101">
            <v>1.256</v>
          </cell>
        </row>
        <row r="102">
          <cell r="B102" t="str">
            <v>C-250 6PMNY-B</v>
          </cell>
          <cell r="C102">
            <v>1.256</v>
          </cell>
        </row>
        <row r="103">
          <cell r="B103" t="str">
            <v>C-250 8PFNY</v>
          </cell>
          <cell r="C103">
            <v>1.077</v>
          </cell>
        </row>
        <row r="104">
          <cell r="B104" t="str">
            <v>C-250 8PMNY</v>
          </cell>
          <cell r="C104">
            <v>1.4139999999999999</v>
          </cell>
        </row>
        <row r="105">
          <cell r="B105" t="str">
            <v>C-250 HM4PLFNY-66</v>
          </cell>
          <cell r="C105">
            <v>0.84299999999999997</v>
          </cell>
        </row>
        <row r="106">
          <cell r="B106" t="str">
            <v>C-250 HM4PLFNY-B</v>
          </cell>
          <cell r="C106">
            <v>0.877</v>
          </cell>
        </row>
        <row r="107">
          <cell r="B107" t="str">
            <v>C-305 2PLFNY</v>
          </cell>
          <cell r="C107">
            <v>0.84</v>
          </cell>
        </row>
        <row r="108">
          <cell r="B108" t="str">
            <v>C-305 2PLFNY-66</v>
          </cell>
          <cell r="C108">
            <v>0.96099999999999997</v>
          </cell>
        </row>
        <row r="109">
          <cell r="B109" t="str">
            <v>C-315 1PLMNY</v>
          </cell>
          <cell r="C109">
            <v>0.628</v>
          </cell>
        </row>
        <row r="110">
          <cell r="B110" t="str">
            <v>FUSE CASE 2503</v>
          </cell>
          <cell r="C110">
            <v>0.95199999999999996</v>
          </cell>
        </row>
        <row r="111">
          <cell r="B111" t="str">
            <v>FUSE CASE 9035</v>
          </cell>
          <cell r="C111">
            <v>0.58599999999999997</v>
          </cell>
        </row>
        <row r="112">
          <cell r="B112" t="str">
            <v>FUSE BOX SMALL</v>
          </cell>
          <cell r="C112">
            <v>4.2699999999999996</v>
          </cell>
        </row>
        <row r="113">
          <cell r="B113" t="str">
            <v>STOPPER(BCWL-20P-Br)</v>
          </cell>
          <cell r="C113">
            <v>0.107</v>
          </cell>
        </row>
        <row r="116">
          <cell r="B116" t="str">
            <v>TB-2.8F</v>
          </cell>
          <cell r="C116">
            <v>0.11</v>
          </cell>
        </row>
        <row r="117">
          <cell r="B117" t="str">
            <v>TB-2.8M(BAL)</v>
          </cell>
          <cell r="C117">
            <v>0.32</v>
          </cell>
        </row>
        <row r="118">
          <cell r="B118" t="str">
            <v>TB-2W3.6F</v>
          </cell>
          <cell r="C118">
            <v>0.42</v>
          </cell>
        </row>
        <row r="119">
          <cell r="B119" t="str">
            <v>TB-2W3.6F(HH)</v>
          </cell>
          <cell r="C119">
            <v>0.42</v>
          </cell>
        </row>
        <row r="120">
          <cell r="B120" t="str">
            <v>TB-2W4.0F</v>
          </cell>
          <cell r="C120">
            <v>0.62</v>
          </cell>
        </row>
        <row r="121">
          <cell r="B121" t="str">
            <v>TB-3.2F(BAL)</v>
          </cell>
          <cell r="C121">
            <v>0.21</v>
          </cell>
        </row>
        <row r="122">
          <cell r="B122" t="str">
            <v>TB-3.2F(BAL)-HH</v>
          </cell>
          <cell r="C122">
            <v>0.21</v>
          </cell>
        </row>
        <row r="123">
          <cell r="B123" t="str">
            <v>TB-3.6F</v>
          </cell>
          <cell r="C123">
            <v>0.21</v>
          </cell>
        </row>
        <row r="124">
          <cell r="B124" t="str">
            <v>TB-3.6M</v>
          </cell>
          <cell r="C124">
            <v>0.28999999999999998</v>
          </cell>
        </row>
        <row r="125">
          <cell r="B125" t="str">
            <v>TB-4.0F(BAL)</v>
          </cell>
          <cell r="C125">
            <v>0.28000000000000003</v>
          </cell>
        </row>
        <row r="126">
          <cell r="B126" t="str">
            <v>TB-4.0M</v>
          </cell>
          <cell r="C126">
            <v>0.32</v>
          </cell>
        </row>
        <row r="127">
          <cell r="B127" t="str">
            <v>TB-4.8FS</v>
          </cell>
          <cell r="C127">
            <v>0.2</v>
          </cell>
        </row>
        <row r="128">
          <cell r="B128" t="str">
            <v>TB-4.8FS(0.8)</v>
          </cell>
          <cell r="C128">
            <v>0.2</v>
          </cell>
        </row>
        <row r="129">
          <cell r="B129" t="str">
            <v>TB-4W3.6F</v>
          </cell>
          <cell r="C129">
            <v>0.34</v>
          </cell>
        </row>
        <row r="130">
          <cell r="B130" t="str">
            <v>TB-6.4FL</v>
          </cell>
          <cell r="C130">
            <v>0.31</v>
          </cell>
        </row>
        <row r="131">
          <cell r="B131" t="str">
            <v>TB-6.4FL(HH)</v>
          </cell>
          <cell r="C131">
            <v>0.31</v>
          </cell>
        </row>
        <row r="132">
          <cell r="B132" t="str">
            <v>TB-6.4FP</v>
          </cell>
          <cell r="C132">
            <v>0.31</v>
          </cell>
        </row>
        <row r="133">
          <cell r="B133" t="str">
            <v>TB-6.4FP(DIMPLE)</v>
          </cell>
          <cell r="C133">
            <v>0.42</v>
          </cell>
        </row>
        <row r="134">
          <cell r="B134" t="str">
            <v>TB-6.4FP(LARGE)</v>
          </cell>
          <cell r="C134">
            <v>0.31</v>
          </cell>
        </row>
        <row r="135">
          <cell r="B135" t="str">
            <v>TB-6.4FS</v>
          </cell>
          <cell r="C135">
            <v>0.43</v>
          </cell>
        </row>
        <row r="136">
          <cell r="B136" t="str">
            <v>TB-6.4FS(HH)</v>
          </cell>
          <cell r="C136">
            <v>0.43</v>
          </cell>
        </row>
        <row r="137">
          <cell r="B137" t="str">
            <v>TB-6.4MF</v>
          </cell>
          <cell r="C137">
            <v>0.69</v>
          </cell>
        </row>
        <row r="138">
          <cell r="B138" t="str">
            <v>TB-6.4ML</v>
          </cell>
          <cell r="C138">
            <v>0.35</v>
          </cell>
        </row>
        <row r="139">
          <cell r="B139" t="str">
            <v>TB-6.4MP</v>
          </cell>
          <cell r="C139">
            <v>0.34</v>
          </cell>
        </row>
        <row r="140">
          <cell r="B140" t="str">
            <v>TB-6.4MP-LARGE</v>
          </cell>
          <cell r="C140">
            <v>0.37</v>
          </cell>
        </row>
        <row r="141">
          <cell r="B141" t="str">
            <v>TB-8.3FL-LARGE</v>
          </cell>
          <cell r="C141">
            <v>0.59</v>
          </cell>
        </row>
        <row r="142">
          <cell r="B142" t="str">
            <v>TB-BT109</v>
          </cell>
          <cell r="C142">
            <v>0.49</v>
          </cell>
        </row>
        <row r="143">
          <cell r="B143" t="str">
            <v>TB-BT1134</v>
          </cell>
          <cell r="C143">
            <v>0.42</v>
          </cell>
        </row>
        <row r="144">
          <cell r="B144" t="str">
            <v>TB-BT1172Z-LARGE</v>
          </cell>
          <cell r="C144">
            <v>0.88</v>
          </cell>
        </row>
        <row r="145">
          <cell r="B145" t="str">
            <v>TB-BT1172Z-SMALL</v>
          </cell>
          <cell r="C145">
            <v>0.76</v>
          </cell>
        </row>
        <row r="146">
          <cell r="B146" t="str">
            <v>TB-BT1178Z</v>
          </cell>
          <cell r="C146">
            <v>0.51</v>
          </cell>
        </row>
        <row r="147">
          <cell r="B147" t="str">
            <v>TB-BT162</v>
          </cell>
          <cell r="C147">
            <v>0.4</v>
          </cell>
        </row>
        <row r="148">
          <cell r="B148" t="str">
            <v>TB-BT165</v>
          </cell>
          <cell r="C148">
            <v>0.51</v>
          </cell>
        </row>
        <row r="149">
          <cell r="B149" t="str">
            <v>TB-CONTACT 1013</v>
          </cell>
          <cell r="C149">
            <v>0.52</v>
          </cell>
        </row>
        <row r="150">
          <cell r="B150" t="str">
            <v>TB-FUSE</v>
          </cell>
          <cell r="C150">
            <v>0.26</v>
          </cell>
        </row>
        <row r="151">
          <cell r="B151" t="str">
            <v>TB-FUSE(HH)</v>
          </cell>
          <cell r="C151">
            <v>0.26</v>
          </cell>
        </row>
        <row r="152">
          <cell r="B152" t="str">
            <v>TB-JTL</v>
          </cell>
          <cell r="C152">
            <v>0.26</v>
          </cell>
        </row>
        <row r="153">
          <cell r="B153" t="str">
            <v>TB-JTLL</v>
          </cell>
          <cell r="C153">
            <v>0.41</v>
          </cell>
        </row>
        <row r="154">
          <cell r="B154" t="str">
            <v>TB-JTM</v>
          </cell>
          <cell r="C154">
            <v>0.2</v>
          </cell>
        </row>
        <row r="155">
          <cell r="B155" t="str">
            <v>TB-JTM(9053)</v>
          </cell>
          <cell r="C155">
            <v>0.24</v>
          </cell>
        </row>
        <row r="156">
          <cell r="B156" t="str">
            <v>TB-JTM(HH)</v>
          </cell>
          <cell r="C156">
            <v>0.2</v>
          </cell>
        </row>
        <row r="157">
          <cell r="B157" t="str">
            <v>TB-JTS</v>
          </cell>
          <cell r="C157">
            <v>0.1</v>
          </cell>
        </row>
        <row r="158">
          <cell r="B158" t="str">
            <v>TB-JTS(9053)</v>
          </cell>
          <cell r="C158">
            <v>0.24</v>
          </cell>
        </row>
        <row r="159">
          <cell r="B159" t="str">
            <v>TB-JTS(HH)</v>
          </cell>
          <cell r="C159">
            <v>0.1</v>
          </cell>
        </row>
        <row r="160">
          <cell r="B160" t="str">
            <v>TB-LA102(953)</v>
          </cell>
          <cell r="C160">
            <v>0.23</v>
          </cell>
        </row>
        <row r="161">
          <cell r="B161" t="str">
            <v>TB-LA103</v>
          </cell>
          <cell r="C161">
            <v>0.38</v>
          </cell>
        </row>
        <row r="162">
          <cell r="B162" t="str">
            <v>TB-LA104</v>
          </cell>
          <cell r="C162">
            <v>0.41</v>
          </cell>
        </row>
        <row r="163">
          <cell r="B163" t="str">
            <v>TB-LA105</v>
          </cell>
          <cell r="C163">
            <v>0.45</v>
          </cell>
        </row>
        <row r="164">
          <cell r="B164" t="str">
            <v>TB-LA106</v>
          </cell>
          <cell r="C164">
            <v>0.49</v>
          </cell>
        </row>
        <row r="165">
          <cell r="B165" t="str">
            <v>TB-LA106(HH)</v>
          </cell>
          <cell r="C165">
            <v>0.49</v>
          </cell>
        </row>
        <row r="166">
          <cell r="B166" t="str">
            <v>TB-ROUND 531</v>
          </cell>
          <cell r="C166">
            <v>0.6</v>
          </cell>
        </row>
        <row r="167">
          <cell r="B167" t="str">
            <v>TB-S11026</v>
          </cell>
          <cell r="C167">
            <v>1.28</v>
          </cell>
        </row>
        <row r="168">
          <cell r="B168" t="str">
            <v>TCN-LA103</v>
          </cell>
          <cell r="C168">
            <v>0.48</v>
          </cell>
        </row>
        <row r="169">
          <cell r="B169" t="str">
            <v>TN-S01029</v>
          </cell>
          <cell r="C169">
            <v>0.62</v>
          </cell>
        </row>
        <row r="170">
          <cell r="B170" t="str">
            <v>TN-S01030</v>
          </cell>
          <cell r="C170">
            <v>0.56999999999999995</v>
          </cell>
        </row>
        <row r="171">
          <cell r="B171" t="str">
            <v>TT-090F</v>
          </cell>
          <cell r="C171">
            <v>0.18</v>
          </cell>
        </row>
        <row r="172">
          <cell r="B172" t="str">
            <v>TT-090M</v>
          </cell>
          <cell r="C172">
            <v>0.25</v>
          </cell>
        </row>
        <row r="173">
          <cell r="B173" t="str">
            <v>TT-2.8FP</v>
          </cell>
          <cell r="C173">
            <v>0.21</v>
          </cell>
        </row>
        <row r="174">
          <cell r="B174" t="str">
            <v>TT-2.8M(BAL)</v>
          </cell>
          <cell r="C174">
            <v>0.42</v>
          </cell>
        </row>
        <row r="175">
          <cell r="B175" t="str">
            <v>TT-3.2F</v>
          </cell>
          <cell r="C175">
            <v>0.31</v>
          </cell>
        </row>
        <row r="176">
          <cell r="B176" t="str">
            <v>TT-3.6F</v>
          </cell>
          <cell r="C176">
            <v>0.31</v>
          </cell>
        </row>
        <row r="177">
          <cell r="B177" t="str">
            <v>TT-3.6F(HH)</v>
          </cell>
          <cell r="C177">
            <v>0.31</v>
          </cell>
        </row>
        <row r="178">
          <cell r="B178" t="str">
            <v>TT-3.6M</v>
          </cell>
          <cell r="C178">
            <v>0.39</v>
          </cell>
        </row>
        <row r="179">
          <cell r="B179" t="str">
            <v>TT-3.6M(HH)</v>
          </cell>
          <cell r="C179">
            <v>0.39</v>
          </cell>
        </row>
        <row r="180">
          <cell r="B180" t="str">
            <v>TT-6.4FP</v>
          </cell>
          <cell r="C180">
            <v>0.41</v>
          </cell>
        </row>
        <row r="181">
          <cell r="B181" t="str">
            <v>TT-6.4FP(LARGE)</v>
          </cell>
          <cell r="C181">
            <v>0.41</v>
          </cell>
        </row>
        <row r="182">
          <cell r="B182" t="str">
            <v>TT-6.4FS</v>
          </cell>
          <cell r="C182">
            <v>0.53</v>
          </cell>
        </row>
        <row r="183">
          <cell r="B183" t="str">
            <v>TT-6.4ML</v>
          </cell>
          <cell r="C183">
            <v>0.45</v>
          </cell>
        </row>
        <row r="184">
          <cell r="B184" t="str">
            <v>TT-6.4MP</v>
          </cell>
          <cell r="C184">
            <v>0.44</v>
          </cell>
        </row>
        <row r="185">
          <cell r="B185" t="str">
            <v>TT-6.4MP-LARGE</v>
          </cell>
          <cell r="C185">
            <v>0.47</v>
          </cell>
        </row>
        <row r="186">
          <cell r="B186" t="str">
            <v>TT-ANTENA</v>
          </cell>
          <cell r="C186">
            <v>0.22</v>
          </cell>
        </row>
        <row r="187">
          <cell r="B187" t="str">
            <v>TT-HM090F</v>
          </cell>
          <cell r="C187">
            <v>0.21</v>
          </cell>
        </row>
        <row r="188">
          <cell r="B188" t="str">
            <v>TT-LA106</v>
          </cell>
          <cell r="C188">
            <v>0.59</v>
          </cell>
        </row>
        <row r="189">
          <cell r="B189" t="str">
            <v>TT-ROUND 1017</v>
          </cell>
          <cell r="C189">
            <v>0.28000000000000003</v>
          </cell>
        </row>
        <row r="190">
          <cell r="B190" t="str">
            <v>TT-BFT (0.50MM TO 1.00MM)</v>
          </cell>
          <cell r="C190">
            <v>0.56999999999999995</v>
          </cell>
        </row>
        <row r="191">
          <cell r="B191" t="str">
            <v>TT-WP085F</v>
          </cell>
          <cell r="C191">
            <v>0.18</v>
          </cell>
        </row>
        <row r="192">
          <cell r="B192" t="str">
            <v>TT-WP090F</v>
          </cell>
          <cell r="C192">
            <v>0.27</v>
          </cell>
        </row>
        <row r="193">
          <cell r="B193" t="str">
            <v>TT-WP090M</v>
          </cell>
          <cell r="C193">
            <v>0.2</v>
          </cell>
        </row>
        <row r="197">
          <cell r="B197" t="str">
            <v>DEVELOPMENT SALE</v>
          </cell>
        </row>
        <row r="199">
          <cell r="B199" t="str">
            <v>FUSE BOX VAN</v>
          </cell>
          <cell r="C199">
            <v>5.83</v>
          </cell>
        </row>
        <row r="200">
          <cell r="B200" t="str">
            <v>FUSE CASE 9785</v>
          </cell>
          <cell r="C200">
            <v>0.58599999999999997</v>
          </cell>
        </row>
        <row r="201">
          <cell r="B201" t="str">
            <v>C-315 3PFNY-H/L</v>
          </cell>
          <cell r="C201">
            <v>1.07</v>
          </cell>
        </row>
        <row r="202">
          <cell r="B202" t="str">
            <v>C-090 WP2PFPBT</v>
          </cell>
          <cell r="C202">
            <v>0.31</v>
          </cell>
        </row>
        <row r="203">
          <cell r="B203" t="str">
            <v>C-250 1PMNY-66</v>
          </cell>
          <cell r="C203">
            <v>0.35</v>
          </cell>
        </row>
        <row r="204">
          <cell r="B204" t="str">
            <v>C-055 4PFNY-B(FCI)</v>
          </cell>
          <cell r="C204">
            <v>0.02</v>
          </cell>
        </row>
        <row r="205">
          <cell r="B205" t="str">
            <v>C-055 14PFNY-B(FCI)</v>
          </cell>
          <cell r="C205">
            <v>0.05</v>
          </cell>
        </row>
        <row r="206">
          <cell r="B206" t="str">
            <v>C-055 12PFNY-B(FCI)</v>
          </cell>
          <cell r="C206">
            <v>0.05</v>
          </cell>
        </row>
        <row r="207">
          <cell r="B207" t="str">
            <v>C-050 3PFNY(TOKAIRIKA)</v>
          </cell>
          <cell r="C207">
            <v>0.08</v>
          </cell>
        </row>
        <row r="208">
          <cell r="B208" t="str">
            <v>C-120 13PMNY(YAZ)</v>
          </cell>
          <cell r="C208">
            <v>2.4500000000000002</v>
          </cell>
        </row>
        <row r="209">
          <cell r="B209" t="str">
            <v>TOTAL (COUP)</v>
          </cell>
        </row>
        <row r="212">
          <cell r="B212" t="str">
            <v>TT-BFT(LOCK)</v>
          </cell>
          <cell r="C212">
            <v>0.56999999999999995</v>
          </cell>
        </row>
        <row r="213">
          <cell r="B213" t="str">
            <v>TT-090F</v>
          </cell>
          <cell r="C213">
            <v>0.21</v>
          </cell>
        </row>
        <row r="214">
          <cell r="B214" t="str">
            <v>TB-8.3 FL FLAG</v>
          </cell>
          <cell r="C214">
            <v>0.55000000000000004</v>
          </cell>
        </row>
        <row r="215">
          <cell r="B215" t="str">
            <v>TT-3.0M-S(YAZ)</v>
          </cell>
          <cell r="C215">
            <v>0.24</v>
          </cell>
        </row>
        <row r="216">
          <cell r="B216" t="str">
            <v>TB-A ST MAG-9734</v>
          </cell>
          <cell r="C216">
            <v>3.77</v>
          </cell>
        </row>
        <row r="217">
          <cell r="B217" t="str">
            <v>TB-BAT CABLE-9734</v>
          </cell>
          <cell r="C217">
            <v>2.5</v>
          </cell>
        </row>
        <row r="218">
          <cell r="B218" t="str">
            <v>TB-BATTERY-9900</v>
          </cell>
          <cell r="C218">
            <v>3.97</v>
          </cell>
        </row>
        <row r="219">
          <cell r="B219" t="str">
            <v>TB-BATTERY-9902</v>
          </cell>
          <cell r="C219">
            <v>3.93</v>
          </cell>
        </row>
        <row r="220">
          <cell r="B220" t="str">
            <v>TN-B ST MAG-9733</v>
          </cell>
          <cell r="C220">
            <v>3.77</v>
          </cell>
        </row>
        <row r="221">
          <cell r="B221" t="str">
            <v>TT-A BAT-9733</v>
          </cell>
          <cell r="C221">
            <v>6.8</v>
          </cell>
        </row>
        <row r="222">
          <cell r="B222" t="str">
            <v>TT-B BAT-9735</v>
          </cell>
          <cell r="C222">
            <v>6.17</v>
          </cell>
        </row>
        <row r="223">
          <cell r="B223" t="str">
            <v>TOTAL (TERM)</v>
          </cell>
          <cell r="C223">
            <v>0.24340000000000001</v>
          </cell>
        </row>
        <row r="228">
          <cell r="B228" t="str">
            <v>NOIDA ITEM  CODE</v>
          </cell>
          <cell r="C228" t="str">
            <v>SALE</v>
          </cell>
        </row>
        <row r="230">
          <cell r="B230" t="str">
            <v>C-110 2PLFNY-66</v>
          </cell>
          <cell r="C230">
            <v>0.25</v>
          </cell>
        </row>
        <row r="231">
          <cell r="B231" t="str">
            <v>C-110 2PLMNY-66</v>
          </cell>
          <cell r="C231">
            <v>0.495</v>
          </cell>
        </row>
        <row r="232">
          <cell r="B232" t="str">
            <v>C-110 4PLFNY (BAL)</v>
          </cell>
          <cell r="C232">
            <v>0.28699999999999998</v>
          </cell>
        </row>
        <row r="233">
          <cell r="B233" t="str">
            <v>C-110 4PLFNY-66</v>
          </cell>
          <cell r="C233">
            <v>0.32900000000000001</v>
          </cell>
        </row>
        <row r="234">
          <cell r="B234" t="str">
            <v>C-110 4PLFNY-G-66</v>
          </cell>
          <cell r="C234">
            <v>0.34200000000000003</v>
          </cell>
        </row>
        <row r="235">
          <cell r="B235" t="str">
            <v>C-110 4PLMNY</v>
          </cell>
          <cell r="C235">
            <v>0.51100000000000001</v>
          </cell>
        </row>
        <row r="236">
          <cell r="B236" t="str">
            <v>C-110 4PLMNY-L-66</v>
          </cell>
          <cell r="C236">
            <v>0.60899999999999999</v>
          </cell>
        </row>
        <row r="237">
          <cell r="B237" t="str">
            <v>C-110 6PLFNY-B</v>
          </cell>
          <cell r="C237">
            <v>0.39300000000000002</v>
          </cell>
        </row>
        <row r="238">
          <cell r="B238" t="str">
            <v>C-110 6PLMNY</v>
          </cell>
          <cell r="C238">
            <v>0.58399999999999996</v>
          </cell>
        </row>
        <row r="239">
          <cell r="B239" t="str">
            <v>C-110 9PLFNY</v>
          </cell>
          <cell r="C239">
            <v>0.48399999999999999</v>
          </cell>
        </row>
        <row r="240">
          <cell r="B240" t="str">
            <v>C-110 9PLFNY-L-66</v>
          </cell>
          <cell r="C240">
            <v>0.57499999999999996</v>
          </cell>
        </row>
        <row r="241">
          <cell r="B241" t="str">
            <v>C-250 2PFNY</v>
          </cell>
          <cell r="C241">
            <v>0.44400000000000001</v>
          </cell>
        </row>
        <row r="242">
          <cell r="B242" t="str">
            <v>C-250 2PFNY-B</v>
          </cell>
          <cell r="C242">
            <v>0.46100000000000002</v>
          </cell>
        </row>
        <row r="243">
          <cell r="B243" t="str">
            <v>C-250 2PFNY-G</v>
          </cell>
          <cell r="C243">
            <v>0.46100000000000002</v>
          </cell>
        </row>
        <row r="244">
          <cell r="B244" t="str">
            <v>C-250 2PMNY</v>
          </cell>
          <cell r="C244">
            <v>0.58699999999999997</v>
          </cell>
        </row>
        <row r="245">
          <cell r="B245" t="str">
            <v>C-250 2PMNY-B</v>
          </cell>
          <cell r="C245">
            <v>0.58699999999999997</v>
          </cell>
        </row>
        <row r="246">
          <cell r="B246" t="str">
            <v>C-250 3PFNY</v>
          </cell>
          <cell r="C246">
            <v>0.55100000000000005</v>
          </cell>
        </row>
        <row r="247">
          <cell r="B247" t="str">
            <v>C-250 4PFNY</v>
          </cell>
          <cell r="C247">
            <v>0.61699999999999999</v>
          </cell>
        </row>
        <row r="248">
          <cell r="B248" t="str">
            <v>C-250 4PFNY-G</v>
          </cell>
          <cell r="C248">
            <v>0.64200000000000002</v>
          </cell>
        </row>
        <row r="249">
          <cell r="B249" t="str">
            <v>C-250 4PMNY</v>
          </cell>
          <cell r="C249">
            <v>0.80100000000000005</v>
          </cell>
        </row>
        <row r="250">
          <cell r="B250" t="str">
            <v>C-250 6PFNY</v>
          </cell>
          <cell r="C250">
            <v>0.86099999999999999</v>
          </cell>
        </row>
        <row r="251">
          <cell r="B251" t="str">
            <v>C-250 6PMNY</v>
          </cell>
          <cell r="C251">
            <v>1.256</v>
          </cell>
        </row>
        <row r="252">
          <cell r="B252" t="str">
            <v>C-250 6PMNY-B</v>
          </cell>
          <cell r="C252">
            <v>1.256</v>
          </cell>
        </row>
        <row r="253">
          <cell r="B253" t="str">
            <v>C-250 8PFNY</v>
          </cell>
          <cell r="C253">
            <v>1.077</v>
          </cell>
        </row>
        <row r="254">
          <cell r="B254" t="str">
            <v>C-250 8PMNY</v>
          </cell>
          <cell r="C254">
            <v>1.4139999999999999</v>
          </cell>
        </row>
        <row r="255">
          <cell r="B255" t="str">
            <v>FUSE BOX SMALL</v>
          </cell>
          <cell r="C255">
            <v>4.2699999999999996</v>
          </cell>
        </row>
        <row r="256">
          <cell r="B256" t="str">
            <v>FUSE BOX BIG</v>
          </cell>
          <cell r="C256">
            <v>9.4499999999999993</v>
          </cell>
        </row>
        <row r="259">
          <cell r="B259" t="str">
            <v>COUPLERS TOTAL QTY/ VALUE</v>
          </cell>
        </row>
        <row r="260">
          <cell r="B260" t="str">
            <v>TB-2.8M(BAL)</v>
          </cell>
          <cell r="C260">
            <v>0.32</v>
          </cell>
        </row>
        <row r="261">
          <cell r="B261" t="str">
            <v>TB-3.2F(BAL)</v>
          </cell>
          <cell r="C261">
            <v>0.21</v>
          </cell>
        </row>
        <row r="262">
          <cell r="B262" t="str">
            <v>TB-6.4FL</v>
          </cell>
          <cell r="C262">
            <v>0.31</v>
          </cell>
        </row>
        <row r="263">
          <cell r="B263" t="str">
            <v>TB-6.4FS</v>
          </cell>
          <cell r="C263">
            <v>0.43</v>
          </cell>
        </row>
        <row r="264">
          <cell r="B264" t="str">
            <v>TB-6.4MP</v>
          </cell>
          <cell r="C264">
            <v>0.34</v>
          </cell>
        </row>
        <row r="265">
          <cell r="B265" t="str">
            <v>TB-6.4MP-LARGE</v>
          </cell>
          <cell r="C265">
            <v>0.37</v>
          </cell>
        </row>
        <row r="266">
          <cell r="B266" t="str">
            <v>TB-JTM</v>
          </cell>
          <cell r="C266">
            <v>0.2</v>
          </cell>
        </row>
        <row r="267">
          <cell r="B267" t="str">
            <v>TB-JTS</v>
          </cell>
          <cell r="C267">
            <v>0.1</v>
          </cell>
        </row>
        <row r="268">
          <cell r="B268" t="str">
            <v>TT-LA106</v>
          </cell>
          <cell r="C268">
            <v>0.49</v>
          </cell>
        </row>
        <row r="269">
          <cell r="B269" t="str">
            <v>TT-BFT (2MM TO 3 MM)</v>
          </cell>
          <cell r="C269">
            <v>0.56999999999999995</v>
          </cell>
        </row>
        <row r="270">
          <cell r="B270" t="str">
            <v>TT-BFT (0.50MM TO 1.00MM)</v>
          </cell>
          <cell r="C270">
            <v>0.56999999999999995</v>
          </cell>
        </row>
        <row r="271">
          <cell r="B271" t="str">
            <v>TT-BFT (0.35MM TO 0.85 MM)</v>
          </cell>
          <cell r="C271">
            <v>0.56999999999999995</v>
          </cell>
        </row>
        <row r="272">
          <cell r="B272" t="str">
            <v>TT-WP090M</v>
          </cell>
          <cell r="C272">
            <v>0.2</v>
          </cell>
        </row>
        <row r="276">
          <cell r="B276" t="str">
            <v>DEVELOPMENT SALE</v>
          </cell>
        </row>
        <row r="277">
          <cell r="B277" t="str">
            <v>C-250 1PFNY</v>
          </cell>
          <cell r="C277">
            <v>0.26500000000000001</v>
          </cell>
        </row>
        <row r="278">
          <cell r="B278" t="str">
            <v>H/L LEVELLING</v>
          </cell>
          <cell r="C278">
            <v>1.2</v>
          </cell>
        </row>
        <row r="279">
          <cell r="B279" t="str">
            <v>POS. LOCK CONN</v>
          </cell>
          <cell r="C279">
            <v>0.16</v>
          </cell>
        </row>
        <row r="280">
          <cell r="B280" t="str">
            <v>TOTAL (COUPLERS)</v>
          </cell>
        </row>
        <row r="283">
          <cell r="B283" t="str">
            <v>TB-6.4 FL(S)</v>
          </cell>
          <cell r="C283">
            <v>0.31</v>
          </cell>
        </row>
        <row r="284">
          <cell r="B284" t="str">
            <v>END JT T</v>
          </cell>
          <cell r="C284">
            <v>8.8200000000000001E-2</v>
          </cell>
        </row>
        <row r="285">
          <cell r="B285" t="str">
            <v>BFT-L</v>
          </cell>
          <cell r="C285">
            <v>0.56999999999999995</v>
          </cell>
        </row>
        <row r="286">
          <cell r="B286" t="str">
            <v>TT-090F(0.3-0.50)</v>
          </cell>
          <cell r="C286">
            <v>0.21</v>
          </cell>
        </row>
        <row r="287">
          <cell r="B287" t="str">
            <v>TB-6.4F-SMALL</v>
          </cell>
          <cell r="C287">
            <v>0.43</v>
          </cell>
        </row>
        <row r="288">
          <cell r="B288" t="str">
            <v>TB-6.4 MP (S)</v>
          </cell>
          <cell r="C288">
            <v>0.34</v>
          </cell>
        </row>
        <row r="289">
          <cell r="B289" t="str">
            <v>END JT T</v>
          </cell>
          <cell r="C289">
            <v>0.186</v>
          </cell>
        </row>
        <row r="290">
          <cell r="B290" t="str">
            <v>BFT</v>
          </cell>
          <cell r="C290">
            <v>0.56999999999999995</v>
          </cell>
        </row>
        <row r="291">
          <cell r="B291" t="str">
            <v>TB-JTS</v>
          </cell>
          <cell r="C291">
            <v>0.1</v>
          </cell>
        </row>
        <row r="292">
          <cell r="B292" t="str">
            <v>BFT</v>
          </cell>
          <cell r="C292">
            <v>0.56999999999999995</v>
          </cell>
        </row>
        <row r="293">
          <cell r="B293" t="str">
            <v>TB-JTM</v>
          </cell>
          <cell r="C293">
            <v>0.2</v>
          </cell>
        </row>
        <row r="294">
          <cell r="B294" t="str">
            <v>TOTAL (TERMINALS)</v>
          </cell>
        </row>
        <row r="299">
          <cell r="B299" t="str">
            <v>NOIDA ITEM  CODE</v>
          </cell>
          <cell r="C299" t="str">
            <v>SALE</v>
          </cell>
        </row>
        <row r="301">
          <cell r="B301" t="str">
            <v>C-090 1PMNY-66 (Black)</v>
          </cell>
          <cell r="C301">
            <v>0.151</v>
          </cell>
        </row>
        <row r="302">
          <cell r="B302" t="str">
            <v>C-090 1PMNY-66 (Red)</v>
          </cell>
          <cell r="C302">
            <v>0.151</v>
          </cell>
        </row>
        <row r="303">
          <cell r="B303" t="str">
            <v>C-090 1PMNY-66 (Green)</v>
          </cell>
          <cell r="C303">
            <v>0.151</v>
          </cell>
        </row>
        <row r="304">
          <cell r="B304" t="str">
            <v>C-090 1PMNY-66 (Gray)</v>
          </cell>
          <cell r="C304">
            <v>0.151</v>
          </cell>
        </row>
        <row r="305">
          <cell r="B305" t="str">
            <v>C-110 1PLMNY-G-66</v>
          </cell>
          <cell r="C305">
            <v>0.222</v>
          </cell>
        </row>
        <row r="306">
          <cell r="B306" t="str">
            <v>C-110 2PLFNY-66</v>
          </cell>
          <cell r="C306">
            <v>0.25</v>
          </cell>
        </row>
        <row r="307">
          <cell r="B307" t="str">
            <v>C-110 2PLFNY-G-66</v>
          </cell>
          <cell r="C307">
            <v>0.26</v>
          </cell>
        </row>
        <row r="308">
          <cell r="B308" t="str">
            <v>C-110 2PLMNY-66</v>
          </cell>
          <cell r="C308">
            <v>0.433</v>
          </cell>
        </row>
        <row r="309">
          <cell r="B309" t="str">
            <v>C-110 2PLMNY-R-66</v>
          </cell>
          <cell r="C309">
            <v>0.51500000000000001</v>
          </cell>
        </row>
        <row r="310">
          <cell r="B310" t="str">
            <v>C-110 2PLMNY-R-66</v>
          </cell>
          <cell r="C310">
            <v>0.51500000000000001</v>
          </cell>
        </row>
        <row r="311">
          <cell r="B311" t="str">
            <v>C-110 3PLFNY-66</v>
          </cell>
          <cell r="C311">
            <v>0.26400000000000001</v>
          </cell>
        </row>
        <row r="312">
          <cell r="B312" t="str">
            <v>C-110 3PLFNY-R-66</v>
          </cell>
          <cell r="C312">
            <v>0.27500000000000002</v>
          </cell>
        </row>
        <row r="313">
          <cell r="B313" t="str">
            <v>C-110 3PLMNY</v>
          </cell>
          <cell r="C313">
            <v>0.45800000000000002</v>
          </cell>
        </row>
        <row r="314">
          <cell r="B314" t="str">
            <v>C-110 3PLMNY-66</v>
          </cell>
          <cell r="C314">
            <v>0.52500000000000002</v>
          </cell>
        </row>
        <row r="315">
          <cell r="B315" t="str">
            <v>C-110 3PLMNY-66</v>
          </cell>
          <cell r="C315">
            <v>0.52500000000000002</v>
          </cell>
        </row>
        <row r="316">
          <cell r="B316" t="str">
            <v>C-110 3PLMNY-Br-66</v>
          </cell>
          <cell r="C316">
            <v>0.56699999999999995</v>
          </cell>
        </row>
        <row r="317">
          <cell r="B317" t="str">
            <v>C-110 3PLMNY-R-66</v>
          </cell>
          <cell r="C317">
            <v>0.54600000000000004</v>
          </cell>
        </row>
        <row r="318">
          <cell r="B318" t="str">
            <v>C-110 4PLFNY (BAL)</v>
          </cell>
          <cell r="C318">
            <v>0.28699999999999998</v>
          </cell>
        </row>
        <row r="319">
          <cell r="B319" t="str">
            <v>C-110 4PLFNY-66</v>
          </cell>
          <cell r="C319">
            <v>0.32900000000000001</v>
          </cell>
        </row>
        <row r="320">
          <cell r="B320" t="str">
            <v>C-110 4PLFNY-66</v>
          </cell>
          <cell r="C320">
            <v>0.32900000000000001</v>
          </cell>
        </row>
        <row r="321">
          <cell r="B321" t="str">
            <v>C-110 4PLFNY-G-66</v>
          </cell>
          <cell r="C321">
            <v>0.34200000000000003</v>
          </cell>
        </row>
        <row r="322">
          <cell r="B322" t="str">
            <v>C-110 4PLFNY-L-66</v>
          </cell>
          <cell r="C322">
            <v>0.34200000000000003</v>
          </cell>
        </row>
        <row r="323">
          <cell r="B323" t="str">
            <v>C-110 4PLFNY-R-66</v>
          </cell>
          <cell r="C323">
            <v>0.34200000000000003</v>
          </cell>
        </row>
        <row r="324">
          <cell r="B324" t="str">
            <v>C-110 4PLMNY</v>
          </cell>
          <cell r="C324">
            <v>0.51100000000000001</v>
          </cell>
        </row>
        <row r="325">
          <cell r="B325" t="str">
            <v>C-110 4PLMNY-L-66</v>
          </cell>
          <cell r="C325">
            <v>0.58499999999999996</v>
          </cell>
        </row>
        <row r="326">
          <cell r="B326" t="str">
            <v>C-110 4PLMNY-R-66</v>
          </cell>
          <cell r="C326">
            <v>0.60899999999999999</v>
          </cell>
        </row>
        <row r="327">
          <cell r="B327" t="str">
            <v>C-110 6PLFNY</v>
          </cell>
          <cell r="C327">
            <v>0.377</v>
          </cell>
        </row>
        <row r="328">
          <cell r="B328" t="str">
            <v>C-110 6PLFNY-66</v>
          </cell>
          <cell r="C328">
            <v>0.432</v>
          </cell>
        </row>
        <row r="329">
          <cell r="B329" t="str">
            <v>C-110 6PLFNY-Br-66</v>
          </cell>
          <cell r="C329">
            <v>0.46600000000000003</v>
          </cell>
        </row>
        <row r="330">
          <cell r="B330" t="str">
            <v>C-110 6PLFNY-R-66</v>
          </cell>
          <cell r="C330">
            <v>0.44900000000000001</v>
          </cell>
        </row>
        <row r="331">
          <cell r="B331" t="str">
            <v>C-110 6PLMNY-66</v>
          </cell>
          <cell r="C331">
            <v>0.66800000000000004</v>
          </cell>
        </row>
        <row r="332">
          <cell r="B332" t="str">
            <v>C-110 6PLMNY-R-66</v>
          </cell>
          <cell r="C332">
            <v>0.69499999999999995</v>
          </cell>
        </row>
        <row r="333">
          <cell r="B333" t="str">
            <v>C-110 9PLFNY-66</v>
          </cell>
          <cell r="C333">
            <v>0.55300000000000005</v>
          </cell>
        </row>
        <row r="334">
          <cell r="B334" t="str">
            <v>C-110 9PLFNY-L-66</v>
          </cell>
          <cell r="C334">
            <v>0.57499999999999996</v>
          </cell>
        </row>
        <row r="335">
          <cell r="B335" t="str">
            <v>C-110 9PLMNY-66</v>
          </cell>
          <cell r="C335">
            <v>0.97</v>
          </cell>
        </row>
        <row r="336">
          <cell r="B336" t="str">
            <v>C-110 9PLMNY-B-66</v>
          </cell>
          <cell r="C336">
            <v>0.97</v>
          </cell>
        </row>
        <row r="337">
          <cell r="B337" t="str">
            <v>C-110 9PLMNY-R-66</v>
          </cell>
          <cell r="C337">
            <v>0.97</v>
          </cell>
        </row>
        <row r="338">
          <cell r="B338" t="str">
            <v>C-250 2PFNY</v>
          </cell>
          <cell r="C338">
            <v>0.44400000000000001</v>
          </cell>
        </row>
        <row r="339">
          <cell r="B339" t="str">
            <v>C-250 2PFNY-66</v>
          </cell>
          <cell r="C339">
            <v>0.44400000000000001</v>
          </cell>
        </row>
        <row r="340">
          <cell r="B340" t="str">
            <v>C-250 2PMNY-66</v>
          </cell>
          <cell r="C340">
            <v>0.58699999999999997</v>
          </cell>
        </row>
        <row r="341">
          <cell r="B341" t="str">
            <v>C-250 3PFNY</v>
          </cell>
          <cell r="C341">
            <v>0.55100000000000005</v>
          </cell>
        </row>
        <row r="342">
          <cell r="B342" t="str">
            <v>C-250 4PFNY-66</v>
          </cell>
          <cell r="C342">
            <v>0.70599999999999996</v>
          </cell>
        </row>
        <row r="343">
          <cell r="B343" t="str">
            <v>C-250 4PFNY-B-66</v>
          </cell>
          <cell r="C343">
            <v>0.70599999999999996</v>
          </cell>
        </row>
        <row r="344">
          <cell r="B344" t="str">
            <v>C-250 4PMNY-B</v>
          </cell>
          <cell r="C344">
            <v>0.80100000000000005</v>
          </cell>
        </row>
        <row r="345">
          <cell r="B345" t="str">
            <v>C-250 6PFNY-66</v>
          </cell>
          <cell r="C345">
            <v>0.98499999999999999</v>
          </cell>
        </row>
        <row r="346">
          <cell r="B346" t="str">
            <v>C-250 6PMNY-B</v>
          </cell>
          <cell r="C346">
            <v>1.256</v>
          </cell>
        </row>
        <row r="347">
          <cell r="B347" t="str">
            <v>C-250 8PFNY-66</v>
          </cell>
          <cell r="C347">
            <v>1.077</v>
          </cell>
        </row>
        <row r="348">
          <cell r="B348" t="str">
            <v>C-250 8PFNY-B-66</v>
          </cell>
          <cell r="C348">
            <v>1.077</v>
          </cell>
        </row>
        <row r="349">
          <cell r="B349" t="str">
            <v>C-250 8PMNY</v>
          </cell>
          <cell r="C349">
            <v>1.4139999999999999</v>
          </cell>
        </row>
        <row r="350">
          <cell r="B350" t="str">
            <v>C-250 8PMNY-66</v>
          </cell>
          <cell r="C350">
            <v>1.4139999999999999</v>
          </cell>
        </row>
        <row r="351">
          <cell r="B351" t="str">
            <v>C-250 8PMNY-B-66</v>
          </cell>
          <cell r="C351">
            <v>1.4139999999999999</v>
          </cell>
        </row>
        <row r="352">
          <cell r="B352" t="str">
            <v>FUSE CASE 9053</v>
          </cell>
          <cell r="C352">
            <v>0.52400000000000002</v>
          </cell>
        </row>
        <row r="353">
          <cell r="B353" t="str">
            <v>FUSE BOX SMALL</v>
          </cell>
          <cell r="C353">
            <v>4.2699999999999996</v>
          </cell>
        </row>
        <row r="354">
          <cell r="B354" t="str">
            <v>C-RELAY CONN 70 AMP</v>
          </cell>
          <cell r="C354">
            <v>0.88</v>
          </cell>
        </row>
        <row r="358">
          <cell r="B358" t="str">
            <v>TB-2.8M(BAL)</v>
          </cell>
          <cell r="C358">
            <v>0.32</v>
          </cell>
        </row>
        <row r="359">
          <cell r="B359" t="str">
            <v>TB-2.8M</v>
          </cell>
          <cell r="C359">
            <v>0.32</v>
          </cell>
        </row>
        <row r="360">
          <cell r="B360" t="str">
            <v>TB-2W4.0F</v>
          </cell>
          <cell r="C360">
            <v>0.62</v>
          </cell>
        </row>
        <row r="361">
          <cell r="B361" t="str">
            <v>TB-3.2F(BAL)</v>
          </cell>
          <cell r="C361">
            <v>0.21</v>
          </cell>
        </row>
        <row r="362">
          <cell r="B362" t="str">
            <v>TB-3.2F</v>
          </cell>
          <cell r="C362">
            <v>0.21</v>
          </cell>
        </row>
        <row r="363">
          <cell r="B363" t="str">
            <v>TB-4.0F(BAL)</v>
          </cell>
          <cell r="C363">
            <v>0.28000000000000003</v>
          </cell>
        </row>
        <row r="364">
          <cell r="B364" t="str">
            <v>TB-4.0M</v>
          </cell>
          <cell r="C364">
            <v>0.32</v>
          </cell>
        </row>
        <row r="365">
          <cell r="B365" t="str">
            <v>TB-4.8FS</v>
          </cell>
          <cell r="C365">
            <v>0.2</v>
          </cell>
        </row>
        <row r="366">
          <cell r="B366" t="str">
            <v>TB-6.4FL (S)</v>
          </cell>
          <cell r="C366">
            <v>0.31</v>
          </cell>
        </row>
        <row r="367">
          <cell r="B367" t="str">
            <v>TB-6.4FP</v>
          </cell>
          <cell r="C367">
            <v>0.31</v>
          </cell>
        </row>
        <row r="368">
          <cell r="B368" t="str">
            <v>TB-6.4FPS</v>
          </cell>
          <cell r="C368">
            <v>0.32</v>
          </cell>
        </row>
        <row r="369">
          <cell r="B369" t="str">
            <v>TB-6.4FP (S)</v>
          </cell>
          <cell r="C369">
            <v>0.32</v>
          </cell>
        </row>
        <row r="370">
          <cell r="B370" t="str">
            <v>TB-6.4FP(LARGE)</v>
          </cell>
          <cell r="C370">
            <v>0.31</v>
          </cell>
        </row>
        <row r="371">
          <cell r="B371" t="str">
            <v>TB-6.4FS</v>
          </cell>
          <cell r="C371">
            <v>0.43</v>
          </cell>
        </row>
        <row r="372">
          <cell r="B372" t="str">
            <v>TB-6.4FS (S)</v>
          </cell>
          <cell r="C372">
            <v>0.43</v>
          </cell>
        </row>
        <row r="373">
          <cell r="B373" t="str">
            <v>TB-6.4MP</v>
          </cell>
          <cell r="C373">
            <v>0.34</v>
          </cell>
        </row>
        <row r="374">
          <cell r="B374" t="str">
            <v>TB-6.4MP (S)</v>
          </cell>
          <cell r="C374">
            <v>0.34</v>
          </cell>
        </row>
        <row r="375">
          <cell r="B375" t="str">
            <v>TB-6.4MP (S)</v>
          </cell>
          <cell r="C375">
            <v>0.34</v>
          </cell>
        </row>
        <row r="376">
          <cell r="B376" t="str">
            <v>TB-6.4MP-LARGE</v>
          </cell>
          <cell r="C376">
            <v>0.37</v>
          </cell>
        </row>
        <row r="377">
          <cell r="B377" t="str">
            <v>TB-8.3FL-LARGE</v>
          </cell>
          <cell r="C377">
            <v>0.59</v>
          </cell>
        </row>
        <row r="378">
          <cell r="B378" t="str">
            <v>TB-BT165</v>
          </cell>
          <cell r="C378">
            <v>0.51</v>
          </cell>
        </row>
        <row r="379">
          <cell r="B379" t="str">
            <v>TB-FUSE</v>
          </cell>
          <cell r="C379">
            <v>0.26</v>
          </cell>
        </row>
        <row r="380">
          <cell r="B380" t="str">
            <v>TB-FLOWER</v>
          </cell>
          <cell r="C380">
            <v>0.28000000000000003</v>
          </cell>
        </row>
        <row r="381">
          <cell r="B381" t="str">
            <v>TB-JTL</v>
          </cell>
          <cell r="C381">
            <v>0.26</v>
          </cell>
        </row>
        <row r="382">
          <cell r="B382" t="str">
            <v>TB-JTLL</v>
          </cell>
          <cell r="C382">
            <v>0.41</v>
          </cell>
        </row>
        <row r="383">
          <cell r="B383" t="str">
            <v>TB-JTM</v>
          </cell>
          <cell r="C383">
            <v>0.2</v>
          </cell>
        </row>
        <row r="384">
          <cell r="B384" t="str">
            <v>TB-JTS</v>
          </cell>
          <cell r="C384">
            <v>0.1</v>
          </cell>
        </row>
        <row r="385">
          <cell r="B385" t="str">
            <v>TB-LA103</v>
          </cell>
          <cell r="C385">
            <v>0.38</v>
          </cell>
        </row>
        <row r="386">
          <cell r="B386" t="str">
            <v>TB-LA104</v>
          </cell>
          <cell r="C386">
            <v>0.41</v>
          </cell>
        </row>
        <row r="387">
          <cell r="B387" t="str">
            <v>TB-LA104</v>
          </cell>
          <cell r="C387">
            <v>0.41</v>
          </cell>
        </row>
        <row r="388">
          <cell r="B388" t="str">
            <v>TB-LA105</v>
          </cell>
          <cell r="C388">
            <v>0.45</v>
          </cell>
        </row>
        <row r="389">
          <cell r="B389" t="str">
            <v>TB-LA106</v>
          </cell>
          <cell r="C389">
            <v>0.49</v>
          </cell>
        </row>
        <row r="390">
          <cell r="B390" t="str">
            <v>TB-6.4 F POSITIVE LOCK (S)</v>
          </cell>
          <cell r="C390">
            <v>0.87</v>
          </cell>
        </row>
        <row r="391">
          <cell r="B391" t="str">
            <v>TB-6.4 F POSITIVE LOCK (L)</v>
          </cell>
          <cell r="C391">
            <v>0.87</v>
          </cell>
        </row>
        <row r="392">
          <cell r="B392" t="str">
            <v>TB-9.5FL</v>
          </cell>
          <cell r="C392">
            <v>0.85</v>
          </cell>
        </row>
        <row r="393">
          <cell r="B393" t="str">
            <v>TT-LA103</v>
          </cell>
          <cell r="C393">
            <v>0.48</v>
          </cell>
        </row>
        <row r="394">
          <cell r="B394" t="str">
            <v>TT-090F</v>
          </cell>
          <cell r="C394">
            <v>0.18</v>
          </cell>
        </row>
        <row r="395">
          <cell r="B395" t="str">
            <v>TT-090M</v>
          </cell>
          <cell r="C395">
            <v>0.25</v>
          </cell>
        </row>
        <row r="396">
          <cell r="B396" t="str">
            <v>TT-090M</v>
          </cell>
          <cell r="C396">
            <v>0.25</v>
          </cell>
        </row>
        <row r="397">
          <cell r="B397" t="str">
            <v>TT-SQUARE 9240</v>
          </cell>
          <cell r="C397">
            <v>0.4</v>
          </cell>
        </row>
        <row r="398">
          <cell r="B398" t="str">
            <v>TT-BFT (0.50MM TO 1.00MM)</v>
          </cell>
          <cell r="C398">
            <v>0.56999999999999995</v>
          </cell>
        </row>
        <row r="399">
          <cell r="B399" t="str">
            <v>TT-WP090M</v>
          </cell>
          <cell r="C399">
            <v>0.2</v>
          </cell>
        </row>
        <row r="403">
          <cell r="B403" t="str">
            <v>DEVELOPMENT SALE</v>
          </cell>
        </row>
        <row r="405">
          <cell r="B405" t="str">
            <v>Connector 090 srs 20P M, Natural</v>
          </cell>
          <cell r="C405">
            <v>4.1516999999999999</v>
          </cell>
        </row>
        <row r="406">
          <cell r="B406" t="str">
            <v xml:space="preserve">Connector 250 srs 1P F, Black Positive Lock </v>
          </cell>
          <cell r="C406">
            <v>0.16</v>
          </cell>
        </row>
        <row r="407">
          <cell r="B407" t="str">
            <v>C-090 WP6PMNY</v>
          </cell>
          <cell r="C407">
            <v>1.3320000000000001</v>
          </cell>
        </row>
        <row r="409">
          <cell r="B409" t="str">
            <v>TOTAL (COUP)</v>
          </cell>
        </row>
        <row r="411">
          <cell r="B411" t="str">
            <v>TT-090M-SMALL</v>
          </cell>
          <cell r="C411">
            <v>0.28999999999999998</v>
          </cell>
        </row>
        <row r="412">
          <cell r="B412" t="str">
            <v>Terminal 250 srs F Brass positive lock Small</v>
          </cell>
          <cell r="C412">
            <v>0.87</v>
          </cell>
        </row>
        <row r="413">
          <cell r="B413" t="str">
            <v>TB-LA306</v>
          </cell>
          <cell r="C413">
            <v>1.98</v>
          </cell>
        </row>
        <row r="414">
          <cell r="B414" t="str">
            <v>TB-LA408</v>
          </cell>
          <cell r="C414">
            <v>3.46</v>
          </cell>
        </row>
        <row r="415">
          <cell r="B415" t="str">
            <v>TOTAL (TERM)</v>
          </cell>
        </row>
        <row r="420">
          <cell r="B420" t="str">
            <v>NOIDA ITEM  CODE</v>
          </cell>
          <cell r="C420" t="str">
            <v>SALE</v>
          </cell>
        </row>
        <row r="422">
          <cell r="B422" t="str">
            <v>C-110 3PLMNY</v>
          </cell>
          <cell r="C422">
            <v>0.45800000000000002</v>
          </cell>
        </row>
        <row r="423">
          <cell r="B423" t="str">
            <v>C-110 4PLFNY (BAL)</v>
          </cell>
          <cell r="C423">
            <v>0.28699999999999998</v>
          </cell>
        </row>
        <row r="424">
          <cell r="B424" t="str">
            <v>C-110 4PLMNY</v>
          </cell>
          <cell r="C424">
            <v>0.51100000000000001</v>
          </cell>
        </row>
        <row r="425">
          <cell r="B425" t="str">
            <v>C-110 4PLMNY-L-66</v>
          </cell>
          <cell r="C425">
            <v>0.60899999999999999</v>
          </cell>
        </row>
        <row r="426">
          <cell r="B426" t="str">
            <v>C-250 2PFNY</v>
          </cell>
          <cell r="C426">
            <v>0.44400000000000001</v>
          </cell>
        </row>
        <row r="427">
          <cell r="B427" t="str">
            <v>C-250 2PFNY-B</v>
          </cell>
          <cell r="C427">
            <v>0.46100000000000002</v>
          </cell>
        </row>
        <row r="428">
          <cell r="B428" t="str">
            <v>C-250 2PMNY</v>
          </cell>
          <cell r="C428">
            <v>0.58699999999999997</v>
          </cell>
        </row>
        <row r="429">
          <cell r="B429" t="str">
            <v>C-250 3PFNY</v>
          </cell>
          <cell r="C429">
            <v>0.55100000000000005</v>
          </cell>
        </row>
        <row r="430">
          <cell r="B430" t="str">
            <v>C-250 4PFNY</v>
          </cell>
          <cell r="C430">
            <v>0.61699999999999999</v>
          </cell>
        </row>
        <row r="431">
          <cell r="B431" t="str">
            <v>C-250 4PMNY</v>
          </cell>
          <cell r="C431">
            <v>0.80100000000000005</v>
          </cell>
        </row>
        <row r="432">
          <cell r="B432" t="str">
            <v>C-250 6PFNY</v>
          </cell>
          <cell r="C432">
            <v>0.86099999999999999</v>
          </cell>
        </row>
        <row r="433">
          <cell r="B433" t="str">
            <v>C-250 6PFNY-B</v>
          </cell>
          <cell r="C433">
            <v>0.86099999999999999</v>
          </cell>
        </row>
        <row r="434">
          <cell r="B434" t="str">
            <v>C-250 6PMNY</v>
          </cell>
          <cell r="C434">
            <v>1.256</v>
          </cell>
        </row>
        <row r="435">
          <cell r="B435" t="str">
            <v>C-250 6PMNY-B</v>
          </cell>
          <cell r="C435">
            <v>1.256</v>
          </cell>
        </row>
        <row r="436">
          <cell r="B436" t="str">
            <v>C-250 8PFNY</v>
          </cell>
          <cell r="C436">
            <v>1.077</v>
          </cell>
        </row>
        <row r="437">
          <cell r="B437" t="str">
            <v>C-250 8PMNY</v>
          </cell>
          <cell r="C437">
            <v>1.4139999999999999</v>
          </cell>
        </row>
        <row r="438">
          <cell r="B438" t="str">
            <v>FUSE BOX SMALL</v>
          </cell>
          <cell r="C438">
            <v>4.2699999999999996</v>
          </cell>
        </row>
        <row r="441">
          <cell r="B441" t="str">
            <v>COUPLERS TOTAL QTY/ VALUE</v>
          </cell>
        </row>
        <row r="442">
          <cell r="B442" t="str">
            <v>TB-2.8M(BAL)</v>
          </cell>
          <cell r="C442">
            <v>0.32</v>
          </cell>
        </row>
        <row r="443">
          <cell r="B443" t="str">
            <v>TB-3.2F(BAL)</v>
          </cell>
          <cell r="C443">
            <v>0.21</v>
          </cell>
        </row>
        <row r="444">
          <cell r="B444" t="str">
            <v>TB-4.0F(BAL)</v>
          </cell>
          <cell r="C444">
            <v>0.28000000000000003</v>
          </cell>
        </row>
        <row r="445">
          <cell r="B445" t="str">
            <v>TB-4.0M</v>
          </cell>
          <cell r="C445">
            <v>0.32</v>
          </cell>
        </row>
        <row r="446">
          <cell r="B446" t="str">
            <v>TB-6.4FS</v>
          </cell>
          <cell r="C446">
            <v>0.43</v>
          </cell>
        </row>
        <row r="447">
          <cell r="B447" t="str">
            <v>TB-6.4ML</v>
          </cell>
          <cell r="C447">
            <v>0.35</v>
          </cell>
        </row>
        <row r="448">
          <cell r="B448" t="str">
            <v>TB-6.4MP</v>
          </cell>
          <cell r="C448">
            <v>0.34</v>
          </cell>
        </row>
        <row r="449">
          <cell r="B449" t="str">
            <v>TB-JTL</v>
          </cell>
          <cell r="C449">
            <v>0.26</v>
          </cell>
        </row>
        <row r="450">
          <cell r="B450" t="str">
            <v>TB-JTM</v>
          </cell>
          <cell r="C450">
            <v>0.2</v>
          </cell>
        </row>
        <row r="451">
          <cell r="B451" t="str">
            <v>TB-JTS</v>
          </cell>
          <cell r="C451">
            <v>0.1</v>
          </cell>
        </row>
        <row r="452">
          <cell r="B452" t="str">
            <v>TB-LA105</v>
          </cell>
          <cell r="C452">
            <v>0.45</v>
          </cell>
        </row>
        <row r="453">
          <cell r="B453" t="str">
            <v>TB-LA106</v>
          </cell>
          <cell r="C453">
            <v>0.49</v>
          </cell>
        </row>
        <row r="454">
          <cell r="B454" t="str">
            <v>TT-BFT (2MM TO 3 MM)</v>
          </cell>
          <cell r="C454">
            <v>0.56999999999999995</v>
          </cell>
        </row>
        <row r="455">
          <cell r="B455" t="str">
            <v>TT-WP090M</v>
          </cell>
          <cell r="C455">
            <v>0.2</v>
          </cell>
        </row>
        <row r="459">
          <cell r="B459" t="str">
            <v>DEVELOPMENT SALE</v>
          </cell>
        </row>
        <row r="460">
          <cell r="B460" t="str">
            <v>C-250 1PFPP(CAP)</v>
          </cell>
          <cell r="C460">
            <v>0.107</v>
          </cell>
        </row>
        <row r="461">
          <cell r="B461" t="str">
            <v>C-090 12PMNY</v>
          </cell>
          <cell r="C461">
            <v>1.21</v>
          </cell>
        </row>
        <row r="462">
          <cell r="B462" t="str">
            <v>C-090 16PMNY</v>
          </cell>
          <cell r="C462">
            <v>1.56</v>
          </cell>
        </row>
        <row r="463">
          <cell r="B463" t="str">
            <v>TOTAL (COUP)</v>
          </cell>
        </row>
        <row r="468">
          <cell r="B468" t="str">
            <v>NOIDA ITEM  CODE</v>
          </cell>
          <cell r="C468" t="str">
            <v>RMC</v>
          </cell>
        </row>
        <row r="470">
          <cell r="B470" t="str">
            <v>C-110 3PLMNY</v>
          </cell>
          <cell r="C470">
            <v>0.45800000000000002</v>
          </cell>
        </row>
        <row r="471">
          <cell r="B471" t="str">
            <v>C-110 4PLFNY (BAL)</v>
          </cell>
          <cell r="C471">
            <v>0.28699999999999998</v>
          </cell>
        </row>
        <row r="472">
          <cell r="B472" t="str">
            <v>C-110 4PLMNY</v>
          </cell>
          <cell r="C472">
            <v>0.51100000000000001</v>
          </cell>
        </row>
        <row r="473">
          <cell r="B473" t="str">
            <v>C-110 4PLMNY-L-66</v>
          </cell>
          <cell r="C473">
            <v>0.60899999999999999</v>
          </cell>
        </row>
        <row r="474">
          <cell r="B474" t="str">
            <v>C-250 2PFNY</v>
          </cell>
          <cell r="C474">
            <v>0.44400000000000001</v>
          </cell>
        </row>
        <row r="475">
          <cell r="B475" t="str">
            <v>C-250 2PFNY-B</v>
          </cell>
          <cell r="C475">
            <v>0.46100000000000002</v>
          </cell>
        </row>
        <row r="476">
          <cell r="B476" t="str">
            <v>C-250 2PMNY</v>
          </cell>
          <cell r="C476">
            <v>0.58699999999999997</v>
          </cell>
        </row>
        <row r="477">
          <cell r="B477" t="str">
            <v>C-250 3PFNY</v>
          </cell>
          <cell r="C477">
            <v>0.55100000000000005</v>
          </cell>
        </row>
        <row r="478">
          <cell r="B478" t="str">
            <v>C-250 4PFNY</v>
          </cell>
          <cell r="C478">
            <v>0.61699999999999999</v>
          </cell>
        </row>
        <row r="479">
          <cell r="B479" t="str">
            <v>C-250 4PMNY</v>
          </cell>
          <cell r="C479">
            <v>0.80100000000000005</v>
          </cell>
        </row>
        <row r="480">
          <cell r="B480" t="str">
            <v>C-250 6PFNY</v>
          </cell>
          <cell r="C480">
            <v>0.86099999999999999</v>
          </cell>
        </row>
        <row r="481">
          <cell r="B481" t="str">
            <v>C-250 6PFNY-B</v>
          </cell>
          <cell r="C481">
            <v>0.86099999999999999</v>
          </cell>
        </row>
        <row r="482">
          <cell r="B482" t="str">
            <v>C-250 6PMNY</v>
          </cell>
          <cell r="C482">
            <v>1.256</v>
          </cell>
        </row>
        <row r="483">
          <cell r="B483" t="str">
            <v>C-250 6PMNY-B</v>
          </cell>
          <cell r="C483">
            <v>1.256</v>
          </cell>
        </row>
        <row r="484">
          <cell r="B484" t="str">
            <v>C-250 8PFNY</v>
          </cell>
          <cell r="C484">
            <v>1.077</v>
          </cell>
        </row>
        <row r="485">
          <cell r="B485" t="str">
            <v>C-250 8PMNY</v>
          </cell>
          <cell r="C485">
            <v>1.4139999999999999</v>
          </cell>
        </row>
        <row r="486">
          <cell r="B486" t="str">
            <v>FUSE BOX SMALL</v>
          </cell>
          <cell r="C486">
            <v>4.2699999999999996</v>
          </cell>
        </row>
        <row r="489">
          <cell r="B489" t="str">
            <v>COUPLERS TOTAL QTY/ VALUE</v>
          </cell>
        </row>
        <row r="490">
          <cell r="B490" t="str">
            <v>TB-2.8M(BAL)</v>
          </cell>
          <cell r="C490">
            <v>0.32</v>
          </cell>
        </row>
        <row r="491">
          <cell r="B491" t="str">
            <v>TB-3.2F(BAL)</v>
          </cell>
          <cell r="C491">
            <v>0.21</v>
          </cell>
        </row>
        <row r="492">
          <cell r="B492" t="str">
            <v>TB-4.0F(BAL)</v>
          </cell>
          <cell r="C492">
            <v>0.28000000000000003</v>
          </cell>
        </row>
        <row r="493">
          <cell r="B493" t="str">
            <v>TB-4.0M</v>
          </cell>
          <cell r="C493">
            <v>0.32</v>
          </cell>
        </row>
        <row r="494">
          <cell r="B494" t="str">
            <v>TB-6.4FS</v>
          </cell>
          <cell r="C494">
            <v>0.43</v>
          </cell>
        </row>
        <row r="495">
          <cell r="B495" t="str">
            <v>TB-6.4ML</v>
          </cell>
          <cell r="C495">
            <v>0.35</v>
          </cell>
        </row>
        <row r="496">
          <cell r="B496" t="str">
            <v>TB-6.4MP</v>
          </cell>
          <cell r="C496">
            <v>0.34</v>
          </cell>
        </row>
        <row r="497">
          <cell r="B497" t="str">
            <v>TB-JTL</v>
          </cell>
          <cell r="C497">
            <v>0.26</v>
          </cell>
        </row>
        <row r="498">
          <cell r="B498" t="str">
            <v>TB-JTM</v>
          </cell>
          <cell r="C498">
            <v>0.2</v>
          </cell>
        </row>
        <row r="499">
          <cell r="B499" t="str">
            <v>TB-JTS</v>
          </cell>
          <cell r="C499">
            <v>0.1</v>
          </cell>
        </row>
        <row r="500">
          <cell r="B500" t="str">
            <v>TB-LA105</v>
          </cell>
          <cell r="C500">
            <v>0.45</v>
          </cell>
        </row>
        <row r="501">
          <cell r="B501" t="str">
            <v>TB-LA106</v>
          </cell>
          <cell r="C501">
            <v>0.49</v>
          </cell>
        </row>
        <row r="502">
          <cell r="B502" t="str">
            <v>TT-BFT (2MM TO 3 MM)</v>
          </cell>
          <cell r="C502">
            <v>0.56999999999999995</v>
          </cell>
        </row>
        <row r="503">
          <cell r="B503" t="str">
            <v>TT-WP090M</v>
          </cell>
          <cell r="C503">
            <v>0.2</v>
          </cell>
        </row>
        <row r="507">
          <cell r="B507" t="str">
            <v>DEVELOPMENT SALE</v>
          </cell>
        </row>
        <row r="508">
          <cell r="B508" t="str">
            <v>C-250 1PFPP(CAP)</v>
          </cell>
          <cell r="C508">
            <v>0.107</v>
          </cell>
        </row>
        <row r="509">
          <cell r="B509" t="str">
            <v>C-090 12PMNY</v>
          </cell>
          <cell r="C509">
            <v>1.21</v>
          </cell>
        </row>
        <row r="510">
          <cell r="B510" t="str">
            <v>C-090 16PMNY</v>
          </cell>
          <cell r="C510">
            <v>1.56</v>
          </cell>
        </row>
        <row r="511">
          <cell r="B511" t="str">
            <v>TOTAL (COUP)</v>
          </cell>
        </row>
        <row r="516">
          <cell r="B516" t="str">
            <v>NOIDA ITEM  CODE</v>
          </cell>
          <cell r="C516" t="str">
            <v>SALE</v>
          </cell>
        </row>
        <row r="517">
          <cell r="B517" t="str">
            <v>C-110 3PLMNY</v>
          </cell>
          <cell r="C517">
            <v>0.45800000000000002</v>
          </cell>
        </row>
        <row r="518">
          <cell r="B518" t="str">
            <v>C-110 4PLFNY (BAL)</v>
          </cell>
          <cell r="C518">
            <v>0.28699999999999998</v>
          </cell>
        </row>
        <row r="519">
          <cell r="B519" t="str">
            <v>C-110 4PLMNY-L-66</v>
          </cell>
          <cell r="C519">
            <v>0.60899999999999999</v>
          </cell>
        </row>
        <row r="520">
          <cell r="B520" t="str">
            <v>C-250 2PFNY</v>
          </cell>
          <cell r="C520">
            <v>0.44400000000000001</v>
          </cell>
        </row>
        <row r="521">
          <cell r="B521" t="str">
            <v>C-250 2PFNY-B</v>
          </cell>
          <cell r="C521">
            <v>0.46100000000000002</v>
          </cell>
        </row>
        <row r="522">
          <cell r="B522" t="str">
            <v>C-250 2PFNY-G</v>
          </cell>
          <cell r="C522">
            <v>0.46100000000000002</v>
          </cell>
        </row>
        <row r="523">
          <cell r="B523" t="str">
            <v>C-250 2PMNY</v>
          </cell>
          <cell r="C523">
            <v>0.58699999999999997</v>
          </cell>
        </row>
        <row r="524">
          <cell r="B524" t="str">
            <v>C-250 3PFNY</v>
          </cell>
          <cell r="C524">
            <v>0.55100000000000005</v>
          </cell>
        </row>
        <row r="525">
          <cell r="B525" t="str">
            <v>C-250 4PFNY</v>
          </cell>
          <cell r="C525">
            <v>0.61699999999999999</v>
          </cell>
        </row>
        <row r="526">
          <cell r="B526" t="str">
            <v>C-250 4PMNY</v>
          </cell>
          <cell r="C526">
            <v>0.80100000000000005</v>
          </cell>
        </row>
        <row r="527">
          <cell r="B527" t="str">
            <v>C-250 6PFNY</v>
          </cell>
          <cell r="C527">
            <v>0.86099999999999999</v>
          </cell>
        </row>
        <row r="528">
          <cell r="B528" t="str">
            <v>C-250 6PMNY</v>
          </cell>
          <cell r="C528">
            <v>1.256</v>
          </cell>
        </row>
        <row r="529">
          <cell r="B529" t="str">
            <v>C-250 8PFNY</v>
          </cell>
          <cell r="C529">
            <v>1.077</v>
          </cell>
        </row>
        <row r="530">
          <cell r="B530" t="str">
            <v>C-250 8PMNY</v>
          </cell>
          <cell r="C530">
            <v>1.4139999999999999</v>
          </cell>
        </row>
        <row r="534">
          <cell r="B534" t="str">
            <v>TB-3.2F(BAL)</v>
          </cell>
          <cell r="C534">
            <v>0.21</v>
          </cell>
        </row>
        <row r="535">
          <cell r="B535" t="str">
            <v>TB-4.0M</v>
          </cell>
          <cell r="C535">
            <v>0.32</v>
          </cell>
        </row>
        <row r="536">
          <cell r="B536" t="str">
            <v>TB-6.4FL</v>
          </cell>
          <cell r="C536">
            <v>0.31</v>
          </cell>
        </row>
        <row r="537">
          <cell r="B537" t="str">
            <v>TB-6.4FS</v>
          </cell>
          <cell r="C537">
            <v>0.2</v>
          </cell>
        </row>
        <row r="538">
          <cell r="B538" t="str">
            <v>TB-6.4MP</v>
          </cell>
          <cell r="C538">
            <v>0.34</v>
          </cell>
        </row>
        <row r="539">
          <cell r="B539" t="str">
            <v>TB-JTM</v>
          </cell>
          <cell r="C539">
            <v>0.2</v>
          </cell>
        </row>
        <row r="540">
          <cell r="B540" t="str">
            <v>TB-LA103</v>
          </cell>
          <cell r="C540">
            <v>0.38</v>
          </cell>
        </row>
        <row r="547">
          <cell r="B547" t="str">
            <v>ITEM</v>
          </cell>
          <cell r="C547" t="str">
            <v>Rate</v>
          </cell>
        </row>
        <row r="549">
          <cell r="B549" t="str">
            <v>COUPLERS</v>
          </cell>
        </row>
        <row r="550">
          <cell r="B550" t="str">
            <v>C-110 2PLMNY-66-R</v>
          </cell>
          <cell r="C550">
            <v>0.51500000000000001</v>
          </cell>
        </row>
        <row r="551">
          <cell r="B551" t="str">
            <v>C-110 3PLMNY-66-R</v>
          </cell>
          <cell r="C551">
            <v>0.54600000000000004</v>
          </cell>
        </row>
        <row r="552">
          <cell r="B552" t="str">
            <v>C-110 4PLMNY-66-R</v>
          </cell>
          <cell r="C552">
            <v>0.60899999999999999</v>
          </cell>
        </row>
        <row r="553">
          <cell r="B553" t="str">
            <v>C-110 9PLMNY-66-R</v>
          </cell>
          <cell r="C553">
            <v>0.97</v>
          </cell>
        </row>
        <row r="554">
          <cell r="B554" t="str">
            <v>C-110 1PMNY-66-G</v>
          </cell>
          <cell r="C554">
            <v>0.23</v>
          </cell>
        </row>
        <row r="555">
          <cell r="B555" t="str">
            <v>C-110 2PLMNY-66</v>
          </cell>
          <cell r="C555">
            <v>0.495</v>
          </cell>
        </row>
        <row r="556">
          <cell r="B556" t="str">
            <v>C-250-6PFNY-66</v>
          </cell>
          <cell r="C556">
            <v>0.98499999999999999</v>
          </cell>
        </row>
        <row r="557">
          <cell r="B557" t="str">
            <v>C-110 6PLFNY-66-R</v>
          </cell>
          <cell r="C557">
            <v>0.44900000000000001</v>
          </cell>
        </row>
        <row r="558">
          <cell r="B558" t="str">
            <v>C-110 2PLFNY-66-G</v>
          </cell>
          <cell r="C558">
            <v>0.26</v>
          </cell>
        </row>
        <row r="559">
          <cell r="B559" t="str">
            <v>C-110 2PLFNY-66</v>
          </cell>
          <cell r="C559">
            <v>0.25</v>
          </cell>
        </row>
        <row r="560">
          <cell r="B560" t="str">
            <v>C-110 3PLFNY-66</v>
          </cell>
          <cell r="C560">
            <v>0.26400000000000001</v>
          </cell>
        </row>
        <row r="561">
          <cell r="B561" t="str">
            <v>C-110 6PLFNY-66</v>
          </cell>
          <cell r="C561">
            <v>0.432</v>
          </cell>
        </row>
        <row r="562">
          <cell r="B562" t="str">
            <v>C-110 9PLFNY-66</v>
          </cell>
          <cell r="C562">
            <v>0.55300000000000005</v>
          </cell>
        </row>
        <row r="563">
          <cell r="B563" t="str">
            <v>FUSE CASE-9053</v>
          </cell>
          <cell r="C563">
            <v>0.52400000000000002</v>
          </cell>
        </row>
        <row r="564">
          <cell r="B564" t="str">
            <v>TOTAL (COUPLER)</v>
          </cell>
        </row>
        <row r="565">
          <cell r="B565" t="str">
            <v>75% of TOTAL</v>
          </cell>
        </row>
        <row r="569">
          <cell r="B569" t="str">
            <v>TERMINALS</v>
          </cell>
        </row>
        <row r="570">
          <cell r="B570" t="str">
            <v>TB-2.8M</v>
          </cell>
          <cell r="C570">
            <v>0.32</v>
          </cell>
        </row>
        <row r="571">
          <cell r="B571" t="str">
            <v>TB-3.2F</v>
          </cell>
          <cell r="C571">
            <v>0.21</v>
          </cell>
        </row>
        <row r="572">
          <cell r="B572" t="str">
            <v>TB-4.0F</v>
          </cell>
          <cell r="C572">
            <v>0.28000000000000003</v>
          </cell>
        </row>
        <row r="573">
          <cell r="B573" t="str">
            <v>TB-4.0M</v>
          </cell>
          <cell r="C573">
            <v>0.32</v>
          </cell>
        </row>
        <row r="574">
          <cell r="B574" t="str">
            <v>TB 6.4FP-SMALL</v>
          </cell>
          <cell r="C574">
            <v>0.32</v>
          </cell>
        </row>
        <row r="575">
          <cell r="B575" t="str">
            <v>TB-6.4FS-SMALL</v>
          </cell>
          <cell r="C575">
            <v>0.43</v>
          </cell>
        </row>
        <row r="576">
          <cell r="B576" t="str">
            <v>TB-FUSE</v>
          </cell>
          <cell r="C576">
            <v>0.26</v>
          </cell>
        </row>
        <row r="577">
          <cell r="B577" t="str">
            <v>TB-JTL</v>
          </cell>
          <cell r="C577">
            <v>0.26</v>
          </cell>
        </row>
        <row r="578">
          <cell r="B578" t="str">
            <v>TB-JTM</v>
          </cell>
          <cell r="C578">
            <v>0.2</v>
          </cell>
        </row>
        <row r="579">
          <cell r="B579" t="str">
            <v>TB-JTS</v>
          </cell>
          <cell r="C579">
            <v>0.1</v>
          </cell>
        </row>
        <row r="580">
          <cell r="B580" t="str">
            <v>TB-LA106</v>
          </cell>
          <cell r="C580">
            <v>0.49</v>
          </cell>
        </row>
        <row r="581">
          <cell r="B581" t="str">
            <v>TOTAL (TERMINALS)</v>
          </cell>
        </row>
        <row r="582">
          <cell r="B582" t="str">
            <v>75% of TOTAL</v>
          </cell>
        </row>
        <row r="584">
          <cell r="B584" t="str">
            <v>GRAND TOTAL</v>
          </cell>
        </row>
        <row r="586">
          <cell r="B586" t="str">
            <v>MIL Sonipat</v>
          </cell>
        </row>
        <row r="587">
          <cell r="B587" t="str">
            <v>Component requirement for 2007-08</v>
          </cell>
        </row>
        <row r="589">
          <cell r="B589" t="str">
            <v>MSL CODE</v>
          </cell>
          <cell r="C589" t="str">
            <v>RATE</v>
          </cell>
        </row>
        <row r="590">
          <cell r="C590" t="str">
            <v>PER/PC</v>
          </cell>
        </row>
        <row r="591">
          <cell r="B591" t="str">
            <v>TERMINALS</v>
          </cell>
        </row>
        <row r="592">
          <cell r="B592" t="str">
            <v>TB 6.4 M (BC)</v>
          </cell>
          <cell r="C592">
            <v>0.76</v>
          </cell>
        </row>
        <row r="593">
          <cell r="B593" t="str">
            <v>TP 6.4 M(BC) Small</v>
          </cell>
          <cell r="C593">
            <v>0.83</v>
          </cell>
        </row>
        <row r="594">
          <cell r="B594" t="str">
            <v>TOTAL (TERM)</v>
          </cell>
        </row>
        <row r="600">
          <cell r="B600" t="str">
            <v>DESCRIPTION</v>
          </cell>
          <cell r="C600" t="str">
            <v>RMC</v>
          </cell>
        </row>
        <row r="601">
          <cell r="B601" t="str">
            <v>C-110 2PLM NY</v>
          </cell>
          <cell r="C601">
            <v>0.433</v>
          </cell>
        </row>
        <row r="602">
          <cell r="B602" t="str">
            <v>C-110 2PLF NY</v>
          </cell>
          <cell r="C602">
            <v>0.218</v>
          </cell>
        </row>
        <row r="603">
          <cell r="B603" t="str">
            <v>C-110 3PLF NY</v>
          </cell>
          <cell r="C603">
            <v>0.23100000000000001</v>
          </cell>
        </row>
        <row r="604">
          <cell r="B604" t="str">
            <v>C-110 3PLM NY</v>
          </cell>
          <cell r="C604">
            <v>0.45800000000000002</v>
          </cell>
        </row>
        <row r="605">
          <cell r="B605" t="str">
            <v>C-110 4PLF NY</v>
          </cell>
          <cell r="C605">
            <v>0.28699999999999998</v>
          </cell>
        </row>
        <row r="606">
          <cell r="B606" t="str">
            <v>C-110 4PLM NY</v>
          </cell>
          <cell r="C606">
            <v>0.51100000000000001</v>
          </cell>
        </row>
        <row r="607">
          <cell r="B607" t="str">
            <v>C-110 6PLF NY</v>
          </cell>
          <cell r="C607">
            <v>0.377</v>
          </cell>
        </row>
        <row r="608">
          <cell r="B608" t="str">
            <v>C-110 6PLM NY</v>
          </cell>
          <cell r="C608">
            <v>0.58399999999999996</v>
          </cell>
        </row>
        <row r="609">
          <cell r="B609" t="str">
            <v>C-110 9PLF NY</v>
          </cell>
          <cell r="C609">
            <v>0.48399999999999999</v>
          </cell>
        </row>
        <row r="610">
          <cell r="B610" t="str">
            <v>C-110 9PLMNY</v>
          </cell>
          <cell r="C610">
            <v>0.84799999999999998</v>
          </cell>
        </row>
        <row r="611">
          <cell r="B611" t="str">
            <v>TOTAL</v>
          </cell>
        </row>
        <row r="616">
          <cell r="B616" t="str">
            <v>DESCRIPTION</v>
          </cell>
          <cell r="C616" t="str">
            <v>RMC</v>
          </cell>
        </row>
        <row r="617">
          <cell r="B617" t="str">
            <v>C-110 4PLMNY-66</v>
          </cell>
          <cell r="C617">
            <v>0.58499999999999996</v>
          </cell>
        </row>
        <row r="619">
          <cell r="B619" t="str">
            <v>TB 2.8M</v>
          </cell>
          <cell r="C619">
            <v>0.32</v>
          </cell>
        </row>
        <row r="621">
          <cell r="B621" t="str">
            <v>TOTAL</v>
          </cell>
        </row>
        <row r="626">
          <cell r="B626" t="str">
            <v>SOURCE PART NO.</v>
          </cell>
          <cell r="C626" t="str">
            <v>RMC</v>
          </cell>
        </row>
        <row r="627">
          <cell r="B627" t="str">
            <v>C-090 1PF L-66</v>
          </cell>
          <cell r="C627">
            <v>0.127</v>
          </cell>
        </row>
        <row r="629">
          <cell r="B629" t="str">
            <v>TT-090F</v>
          </cell>
          <cell r="C629">
            <v>0.18</v>
          </cell>
        </row>
        <row r="636">
          <cell r="B636" t="str">
            <v>SOURCE PART NO.</v>
          </cell>
          <cell r="C636" t="str">
            <v>RMC</v>
          </cell>
        </row>
        <row r="637">
          <cell r="B637" t="str">
            <v>C-090 1PF L-66</v>
          </cell>
          <cell r="C637">
            <v>0.127</v>
          </cell>
        </row>
        <row r="639">
          <cell r="B639" t="str">
            <v>TT-090F</v>
          </cell>
          <cell r="C639">
            <v>0.18</v>
          </cell>
        </row>
        <row r="646">
          <cell r="B646" t="str">
            <v>DESCRIPTION</v>
          </cell>
          <cell r="C646" t="str">
            <v>RMC</v>
          </cell>
        </row>
        <row r="647">
          <cell r="B647" t="str">
            <v>C-090 1PF L-66</v>
          </cell>
          <cell r="C647">
            <v>0.127</v>
          </cell>
        </row>
        <row r="649">
          <cell r="B649" t="str">
            <v>TT-090F</v>
          </cell>
          <cell r="C649">
            <v>0.18</v>
          </cell>
        </row>
        <row r="656">
          <cell r="B656" t="str">
            <v>DESCRIPTION</v>
          </cell>
          <cell r="C656" t="str">
            <v>RMC</v>
          </cell>
        </row>
        <row r="657">
          <cell r="B657" t="str">
            <v>C-090 1PF -66</v>
          </cell>
          <cell r="C657">
            <v>0.127</v>
          </cell>
        </row>
        <row r="658">
          <cell r="B658" t="str">
            <v>C-090 1PF B-66</v>
          </cell>
          <cell r="C658">
            <v>0.127</v>
          </cell>
        </row>
        <row r="659">
          <cell r="B659" t="str">
            <v>C-090 1PF G-66</v>
          </cell>
          <cell r="C659">
            <v>0.127</v>
          </cell>
        </row>
        <row r="660">
          <cell r="B660" t="str">
            <v>C-090 1PF C-66</v>
          </cell>
          <cell r="C660">
            <v>0.127</v>
          </cell>
        </row>
        <row r="663">
          <cell r="B663" t="str">
            <v>TT-090F</v>
          </cell>
          <cell r="C663">
            <v>0.18</v>
          </cell>
        </row>
        <row r="670">
          <cell r="B670" t="str">
            <v>DESCRIPTION</v>
          </cell>
          <cell r="C670" t="str">
            <v>RMC</v>
          </cell>
        </row>
        <row r="671">
          <cell r="B671" t="str">
            <v>C-RELAY CONN 70 AMP</v>
          </cell>
          <cell r="C671">
            <v>0.88</v>
          </cell>
        </row>
        <row r="672">
          <cell r="B672" t="str">
            <v>C-090 1PM -66</v>
          </cell>
          <cell r="C672">
            <v>0.151</v>
          </cell>
        </row>
        <row r="673">
          <cell r="B673" t="str">
            <v>C-090 1PM B-66</v>
          </cell>
          <cell r="C673">
            <v>0.151</v>
          </cell>
        </row>
        <row r="674">
          <cell r="B674" t="str">
            <v>C-090 1PM G-66</v>
          </cell>
          <cell r="C674">
            <v>0.151</v>
          </cell>
        </row>
        <row r="675">
          <cell r="B675" t="str">
            <v>C-090 1PM C-66</v>
          </cell>
          <cell r="C675">
            <v>0.151</v>
          </cell>
        </row>
        <row r="678">
          <cell r="B678" t="str">
            <v>TT-090M</v>
          </cell>
          <cell r="C678">
            <v>0.25</v>
          </cell>
        </row>
        <row r="679">
          <cell r="B679" t="str">
            <v xml:space="preserve">TB 9.5 FL </v>
          </cell>
          <cell r="C679">
            <v>0.85</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F4835-BA16-42D4-8F9B-93195D3B8605}">
  <dimension ref="A1:GU5"/>
  <sheetViews>
    <sheetView tabSelected="1" workbookViewId="0">
      <selection activeCell="AI10" sqref="AI10"/>
    </sheetView>
  </sheetViews>
  <sheetFormatPr defaultColWidth="8.85546875" defaultRowHeight="15" x14ac:dyDescent="0.25"/>
  <cols>
    <col min="1" max="1" width="3.5703125" bestFit="1" customWidth="1"/>
    <col min="2" max="2" width="4.140625" bestFit="1" customWidth="1"/>
    <col min="3" max="3" width="6.7109375" bestFit="1" customWidth="1"/>
    <col min="4" max="4" width="7" bestFit="1" customWidth="1"/>
    <col min="5" max="5" width="8" bestFit="1" customWidth="1"/>
    <col min="6" max="6" width="5.42578125" bestFit="1" customWidth="1"/>
    <col min="7" max="7" width="10.28515625" bestFit="1" customWidth="1"/>
    <col min="8" max="8" width="30.7109375" bestFit="1" customWidth="1"/>
    <col min="9" max="10" width="10.7109375" bestFit="1" customWidth="1"/>
    <col min="11" max="11" width="7.5703125" bestFit="1" customWidth="1"/>
    <col min="12" max="12" width="7.7109375" bestFit="1" customWidth="1"/>
    <col min="13" max="13" width="6.140625" bestFit="1" customWidth="1"/>
    <col min="14" max="14" width="9.7109375" bestFit="1" customWidth="1"/>
    <col min="15" max="15" width="5.7109375" bestFit="1" customWidth="1"/>
    <col min="16" max="16" width="6.42578125" bestFit="1" customWidth="1"/>
    <col min="17" max="17" width="5.5703125" bestFit="1" customWidth="1"/>
    <col min="18" max="18" width="8.7109375" bestFit="1" customWidth="1"/>
    <col min="19" max="19" width="6.42578125" bestFit="1" customWidth="1"/>
    <col min="20" max="20" width="14.28515625" bestFit="1" customWidth="1"/>
    <col min="21" max="21" width="8" bestFit="1" customWidth="1"/>
    <col min="22" max="22" width="10.140625" bestFit="1" customWidth="1"/>
    <col min="23" max="23" width="7.7109375" bestFit="1" customWidth="1"/>
    <col min="24" max="24" width="15.7109375" bestFit="1" customWidth="1"/>
    <col min="25" max="25" width="10.140625" bestFit="1" customWidth="1"/>
    <col min="26" max="26" width="9" bestFit="1" customWidth="1"/>
    <col min="27" max="27" width="8.7109375" bestFit="1" customWidth="1"/>
    <col min="28" max="28" width="8.85546875" bestFit="1" customWidth="1"/>
    <col min="29" max="29" width="14.28515625" bestFit="1" customWidth="1"/>
    <col min="30" max="30" width="12.140625" bestFit="1" customWidth="1"/>
    <col min="31" max="31" width="10.7109375" bestFit="1" customWidth="1"/>
    <col min="32" max="32" width="9.28515625" bestFit="1" customWidth="1"/>
    <col min="34" max="34" width="3.28515625" bestFit="1" customWidth="1"/>
    <col min="35" max="35" width="8.85546875" bestFit="1" customWidth="1"/>
    <col min="36" max="37" width="13.28515625" bestFit="1" customWidth="1"/>
    <col min="38" max="38" width="12.28515625" bestFit="1" customWidth="1"/>
    <col min="39" max="39" width="9.7109375" bestFit="1" customWidth="1"/>
    <col min="40" max="40" width="10.85546875" bestFit="1" customWidth="1"/>
    <col min="41" max="41" width="12.42578125" bestFit="1" customWidth="1"/>
    <col min="42" max="42" width="14" bestFit="1" customWidth="1"/>
    <col min="43" max="43" width="7.7109375" bestFit="1" customWidth="1"/>
    <col min="44" max="44" width="8" bestFit="1" customWidth="1"/>
    <col min="45" max="45" width="7.7109375" bestFit="1" customWidth="1"/>
    <col min="46" max="46" width="9.7109375" bestFit="1" customWidth="1"/>
    <col min="47" max="47" width="10.7109375" bestFit="1" customWidth="1"/>
    <col min="48" max="48" width="8.5703125" bestFit="1" customWidth="1"/>
    <col min="49" max="49" width="8.7109375" bestFit="1" customWidth="1"/>
    <col min="50" max="50" width="6.42578125" bestFit="1" customWidth="1"/>
    <col min="51" max="51" width="11.28515625" bestFit="1" customWidth="1"/>
    <col min="52" max="52" width="13.85546875" bestFit="1" customWidth="1"/>
    <col min="53" max="53" width="12" bestFit="1" customWidth="1"/>
    <col min="54" max="54" width="20.140625" bestFit="1" customWidth="1"/>
    <col min="55" max="55" width="13.85546875" bestFit="1" customWidth="1"/>
    <col min="56" max="56" width="11.5703125" bestFit="1" customWidth="1"/>
    <col min="57" max="57" width="21.28515625" bestFit="1" customWidth="1"/>
    <col min="58" max="58" width="20.7109375" bestFit="1" customWidth="1"/>
    <col min="59" max="59" width="26.5703125" bestFit="1" customWidth="1"/>
    <col min="60" max="60" width="16.7109375" bestFit="1" customWidth="1"/>
    <col min="61" max="61" width="11.28515625" bestFit="1" customWidth="1"/>
    <col min="62" max="62" width="21.7109375" bestFit="1" customWidth="1"/>
    <col min="63" max="63" width="21.28515625" bestFit="1" customWidth="1"/>
    <col min="64" max="64" width="27.140625" bestFit="1" customWidth="1"/>
    <col min="65" max="65" width="17.42578125" bestFit="1" customWidth="1"/>
    <col min="66" max="67" width="11.28515625" bestFit="1" customWidth="1"/>
    <col min="68" max="68" width="17.28515625" bestFit="1" customWidth="1"/>
    <col min="69" max="69" width="14.7109375" bestFit="1" customWidth="1"/>
    <col min="70" max="70" width="15.7109375" bestFit="1" customWidth="1"/>
    <col min="71" max="71" width="25.7109375" bestFit="1" customWidth="1"/>
    <col min="72" max="72" width="15.7109375" bestFit="1" customWidth="1"/>
    <col min="73" max="73" width="11.5703125" bestFit="1" customWidth="1"/>
    <col min="74" max="74" width="22.85546875" bestFit="1" customWidth="1"/>
    <col min="75" max="75" width="23.85546875" bestFit="1" customWidth="1"/>
    <col min="76" max="76" width="33.85546875" bestFit="1" customWidth="1"/>
    <col min="77" max="77" width="23.85546875" bestFit="1" customWidth="1"/>
    <col min="78" max="78" width="11.5703125" bestFit="1" customWidth="1"/>
    <col min="79" max="79" width="22.85546875" bestFit="1" customWidth="1"/>
    <col min="80" max="80" width="23.85546875" bestFit="1" customWidth="1"/>
    <col min="81" max="81" width="33.85546875" bestFit="1" customWidth="1"/>
    <col min="82" max="82" width="23.85546875" bestFit="1" customWidth="1"/>
    <col min="83" max="83" width="11.5703125" bestFit="1" customWidth="1"/>
    <col min="84" max="84" width="22.85546875" bestFit="1" customWidth="1"/>
    <col min="85" max="85" width="23.85546875" bestFit="1" customWidth="1"/>
    <col min="86" max="86" width="33.85546875" bestFit="1" customWidth="1"/>
    <col min="87" max="87" width="23.85546875" bestFit="1" customWidth="1"/>
    <col min="88" max="88" width="11.5703125" bestFit="1" customWidth="1"/>
    <col min="89" max="89" width="22.85546875" bestFit="1" customWidth="1"/>
    <col min="90" max="90" width="23.85546875" bestFit="1" customWidth="1"/>
    <col min="91" max="91" width="33.85546875" bestFit="1" customWidth="1"/>
    <col min="92" max="92" width="23.85546875" bestFit="1" customWidth="1"/>
    <col min="93" max="93" width="11.5703125" bestFit="1" customWidth="1"/>
    <col min="94" max="94" width="22.85546875" bestFit="1" customWidth="1"/>
    <col min="95" max="95" width="23.85546875" bestFit="1" customWidth="1"/>
    <col min="96" max="96" width="33.85546875" bestFit="1" customWidth="1"/>
    <col min="97" max="97" width="23.85546875" bestFit="1" customWidth="1"/>
    <col min="98" max="98" width="11.5703125" bestFit="1" customWidth="1"/>
    <col min="99" max="99" width="23.7109375" bestFit="1" customWidth="1"/>
    <col min="100" max="100" width="24.7109375" bestFit="1" customWidth="1"/>
    <col min="101" max="101" width="34.7109375" bestFit="1" customWidth="1"/>
    <col min="102" max="102" width="24.7109375" bestFit="1" customWidth="1"/>
    <col min="103" max="103" width="11.5703125" bestFit="1" customWidth="1"/>
    <col min="104" max="104" width="23.7109375" bestFit="1" customWidth="1"/>
    <col min="105" max="105" width="24.7109375" bestFit="1" customWidth="1"/>
    <col min="106" max="106" width="34.7109375" bestFit="1" customWidth="1"/>
    <col min="107" max="107" width="24.7109375" bestFit="1" customWidth="1"/>
    <col min="108" max="108" width="11.5703125" bestFit="1" customWidth="1"/>
    <col min="109" max="109" width="23.7109375" bestFit="1" customWidth="1"/>
    <col min="110" max="110" width="24.7109375" bestFit="1" customWidth="1"/>
    <col min="111" max="111" width="34.7109375" bestFit="1" customWidth="1"/>
    <col min="112" max="112" width="24.7109375" bestFit="1" customWidth="1"/>
    <col min="113" max="113" width="11.5703125" bestFit="1" customWidth="1"/>
    <col min="114" max="114" width="23.7109375" bestFit="1" customWidth="1"/>
    <col min="115" max="115" width="24.7109375" bestFit="1" customWidth="1"/>
    <col min="116" max="116" width="34.7109375" bestFit="1" customWidth="1"/>
    <col min="117" max="117" width="24.7109375" bestFit="1" customWidth="1"/>
    <col min="118" max="118" width="11.5703125" bestFit="1" customWidth="1"/>
    <col min="119" max="119" width="16.28515625" bestFit="1" customWidth="1"/>
    <col min="120" max="120" width="17.42578125" bestFit="1" customWidth="1"/>
    <col min="121" max="121" width="48.140625" bestFit="1" customWidth="1"/>
    <col min="122" max="122" width="17.42578125" bestFit="1" customWidth="1"/>
    <col min="123" max="123" width="11.5703125" bestFit="1" customWidth="1"/>
    <col min="124" max="124" width="10.7109375" bestFit="1" customWidth="1"/>
    <col min="125" max="125" width="11.7109375" bestFit="1" customWidth="1"/>
    <col min="126" max="126" width="21.7109375" bestFit="1" customWidth="1"/>
    <col min="127" max="127" width="11.7109375" bestFit="1" customWidth="1"/>
    <col min="128" max="128" width="11.5703125" bestFit="1" customWidth="1"/>
    <col min="129" max="129" width="9.7109375" bestFit="1" customWidth="1"/>
    <col min="130" max="130" width="10.7109375" bestFit="1" customWidth="1"/>
    <col min="131" max="131" width="20.5703125" bestFit="1" customWidth="1"/>
    <col min="132" max="132" width="10.7109375" bestFit="1" customWidth="1"/>
    <col min="133" max="133" width="11.5703125" bestFit="1" customWidth="1"/>
    <col min="134" max="134" width="15.7109375" bestFit="1" customWidth="1"/>
    <col min="135" max="135" width="12.85546875" bestFit="1" customWidth="1"/>
    <col min="136" max="136" width="15.28515625" bestFit="1" customWidth="1"/>
    <col min="137" max="137" width="18.85546875" bestFit="1" customWidth="1"/>
    <col min="138" max="138" width="10.28515625" bestFit="1" customWidth="1"/>
    <col min="139" max="139" width="10" bestFit="1" customWidth="1"/>
    <col min="140" max="140" width="6.5703125" bestFit="1" customWidth="1"/>
    <col min="141" max="141" width="3.42578125" bestFit="1" customWidth="1"/>
    <col min="142" max="142" width="6.140625" bestFit="1" customWidth="1"/>
    <col min="143" max="143" width="8.7109375" bestFit="1" customWidth="1"/>
    <col min="144" max="144" width="16.5703125" bestFit="1" customWidth="1"/>
    <col min="145" max="145" width="14.7109375" bestFit="1" customWidth="1"/>
    <col min="146" max="146" width="24.42578125" bestFit="1" customWidth="1"/>
    <col min="147" max="147" width="27.7109375" bestFit="1" customWidth="1"/>
    <col min="148" max="148" width="22.7109375" bestFit="1" customWidth="1"/>
    <col min="149" max="149" width="23" bestFit="1" customWidth="1"/>
    <col min="150" max="150" width="26.28515625" bestFit="1" customWidth="1"/>
    <col min="151" max="151" width="23.85546875" bestFit="1" customWidth="1"/>
    <col min="152" max="152" width="9.85546875" bestFit="1" customWidth="1"/>
    <col min="153" max="153" width="7.28515625" bestFit="1" customWidth="1"/>
    <col min="154" max="154" width="13.42578125" bestFit="1" customWidth="1"/>
    <col min="155" max="155" width="8.5703125" bestFit="1" customWidth="1"/>
    <col min="156" max="156" width="18.28515625" bestFit="1" customWidth="1"/>
    <col min="157" max="157" width="16.28515625" bestFit="1" customWidth="1"/>
    <col min="158" max="158" width="33" bestFit="1" customWidth="1"/>
    <col min="159" max="159" width="28.85546875" bestFit="1" customWidth="1"/>
    <col min="160" max="160" width="13.7109375" bestFit="1" customWidth="1"/>
    <col min="161" max="161" width="11" bestFit="1" customWidth="1"/>
    <col min="162" max="162" width="17.28515625" bestFit="1" customWidth="1"/>
    <col min="163" max="163" width="9.140625" bestFit="1" customWidth="1"/>
    <col min="164" max="164" width="9.7109375" bestFit="1" customWidth="1"/>
    <col min="165" max="165" width="19.28515625" bestFit="1" customWidth="1"/>
    <col min="166" max="166" width="16.5703125" bestFit="1" customWidth="1"/>
    <col min="167" max="167" width="16" bestFit="1" customWidth="1"/>
    <col min="168" max="168" width="17" bestFit="1" customWidth="1"/>
    <col min="169" max="169" width="14.7109375" bestFit="1" customWidth="1"/>
    <col min="170" max="170" width="13.42578125" bestFit="1" customWidth="1"/>
    <col min="171" max="171" width="13.85546875" bestFit="1" customWidth="1"/>
    <col min="172" max="172" width="11.28515625" bestFit="1" customWidth="1"/>
    <col min="173" max="173" width="17.42578125" bestFit="1" customWidth="1"/>
    <col min="174" max="174" width="9.28515625" bestFit="1" customWidth="1"/>
    <col min="175" max="175" width="10.85546875" bestFit="1" customWidth="1"/>
    <col min="176" max="176" width="11.28515625" bestFit="1" customWidth="1"/>
    <col min="177" max="177" width="8.7109375" bestFit="1" customWidth="1"/>
    <col min="178" max="178" width="14.85546875" bestFit="1" customWidth="1"/>
    <col min="179" max="179" width="6.85546875" bestFit="1" customWidth="1"/>
    <col min="180" max="180" width="11.28515625" bestFit="1" customWidth="1"/>
    <col min="181" max="181" width="8.7109375" bestFit="1" customWidth="1"/>
    <col min="182" max="182" width="14.85546875" bestFit="1" customWidth="1"/>
    <col min="183" max="183" width="6.85546875" bestFit="1" customWidth="1"/>
    <col min="184" max="184" width="18.7109375" bestFit="1" customWidth="1"/>
    <col min="185" max="185" width="16.140625" bestFit="1" customWidth="1"/>
    <col min="186" max="186" width="19.5703125" bestFit="1" customWidth="1"/>
    <col min="187" max="188" width="14.28515625" bestFit="1" customWidth="1"/>
    <col min="189" max="189" width="9.7109375" bestFit="1" customWidth="1"/>
    <col min="190" max="190" width="12.7109375" bestFit="1" customWidth="1"/>
    <col min="191" max="191" width="14.140625" bestFit="1" customWidth="1"/>
    <col min="192" max="192" width="10" bestFit="1" customWidth="1"/>
    <col min="193" max="193" width="15.5703125" bestFit="1" customWidth="1"/>
    <col min="194" max="194" width="13.42578125" bestFit="1" customWidth="1"/>
    <col min="195" max="195" width="13.85546875" bestFit="1" customWidth="1"/>
    <col min="197" max="197" width="7.7109375" bestFit="1" customWidth="1"/>
    <col min="198" max="198" width="6.85546875" bestFit="1" customWidth="1"/>
    <col min="199" max="199" width="6.7109375" bestFit="1" customWidth="1"/>
    <col min="200" max="200" width="12.5703125" bestFit="1" customWidth="1"/>
    <col min="201" max="201" width="13.5703125" bestFit="1" customWidth="1"/>
    <col min="202" max="202" width="8.7109375" bestFit="1" customWidth="1"/>
    <col min="203" max="203" width="5.28515625" bestFit="1" customWidth="1"/>
  </cols>
  <sheetData>
    <row r="1" spans="1:203" x14ac:dyDescent="0.25">
      <c r="A1" s="72" t="s">
        <v>0</v>
      </c>
      <c r="B1" s="72" t="s">
        <v>1</v>
      </c>
      <c r="C1" s="72" t="s">
        <v>2</v>
      </c>
      <c r="D1" s="72" t="s">
        <v>3</v>
      </c>
      <c r="E1" s="72" t="s">
        <v>4</v>
      </c>
      <c r="F1" s="56" t="s">
        <v>5</v>
      </c>
      <c r="G1" s="72" t="s">
        <v>6</v>
      </c>
      <c r="H1" s="72" t="s">
        <v>7</v>
      </c>
      <c r="I1" s="56" t="s">
        <v>8</v>
      </c>
      <c r="J1" s="56" t="s">
        <v>9</v>
      </c>
      <c r="K1" s="56" t="s">
        <v>10</v>
      </c>
      <c r="L1" s="72" t="s">
        <v>11</v>
      </c>
      <c r="M1" s="72" t="s">
        <v>12</v>
      </c>
      <c r="N1" s="72" t="s">
        <v>13</v>
      </c>
      <c r="O1" s="72" t="s">
        <v>14</v>
      </c>
      <c r="P1" s="72" t="s">
        <v>15</v>
      </c>
      <c r="Q1" s="72" t="s">
        <v>16</v>
      </c>
      <c r="R1" s="72" t="s">
        <v>17</v>
      </c>
      <c r="S1" s="72" t="s">
        <v>18</v>
      </c>
      <c r="T1" s="215" t="s">
        <v>19</v>
      </c>
      <c r="U1" s="72" t="s">
        <v>20</v>
      </c>
      <c r="V1" s="215" t="s">
        <v>531</v>
      </c>
      <c r="W1" s="215" t="s">
        <v>532</v>
      </c>
      <c r="X1" s="215" t="s">
        <v>533</v>
      </c>
      <c r="Y1" s="215" t="s">
        <v>534</v>
      </c>
      <c r="Z1" s="215" t="s">
        <v>535</v>
      </c>
      <c r="AA1" s="72" t="s">
        <v>25</v>
      </c>
      <c r="AB1" s="72" t="s">
        <v>27</v>
      </c>
      <c r="AC1" s="72" t="s">
        <v>28</v>
      </c>
      <c r="AD1" s="56" t="s">
        <v>29</v>
      </c>
      <c r="AE1" s="72" t="s">
        <v>30</v>
      </c>
      <c r="AF1" s="72" t="s">
        <v>31</v>
      </c>
      <c r="AG1" s="72" t="s">
        <v>32</v>
      </c>
      <c r="AH1" s="56" t="s">
        <v>33</v>
      </c>
      <c r="AI1" s="72" t="s">
        <v>34</v>
      </c>
      <c r="AJ1" s="72" t="s">
        <v>35</v>
      </c>
      <c r="AK1" s="72" t="s">
        <v>36</v>
      </c>
      <c r="AL1" s="56" t="s">
        <v>37</v>
      </c>
      <c r="AM1" s="56" t="s">
        <v>38</v>
      </c>
      <c r="AN1" s="72" t="s">
        <v>39</v>
      </c>
      <c r="AO1" s="72" t="s">
        <v>40</v>
      </c>
      <c r="AP1" s="56" t="s">
        <v>41</v>
      </c>
      <c r="AQ1" s="215" t="s">
        <v>536</v>
      </c>
      <c r="AR1" s="215" t="s">
        <v>537</v>
      </c>
      <c r="AS1" s="215" t="s">
        <v>538</v>
      </c>
      <c r="AT1" s="215" t="s">
        <v>539</v>
      </c>
      <c r="AU1" s="73" t="s">
        <v>46</v>
      </c>
      <c r="AV1" s="73" t="s">
        <v>47</v>
      </c>
      <c r="AW1" s="72" t="s">
        <v>48</v>
      </c>
      <c r="AX1" s="72" t="s">
        <v>49</v>
      </c>
      <c r="AY1" s="72" t="s">
        <v>50</v>
      </c>
      <c r="AZ1" s="72" t="s">
        <v>51</v>
      </c>
      <c r="BA1" s="72" t="s">
        <v>52</v>
      </c>
      <c r="BB1" s="72" t="s">
        <v>53</v>
      </c>
      <c r="BC1" s="72" t="s">
        <v>54</v>
      </c>
      <c r="BD1" s="72" t="s">
        <v>55</v>
      </c>
      <c r="BE1" s="72" t="s">
        <v>540</v>
      </c>
      <c r="BF1" s="72" t="s">
        <v>541</v>
      </c>
      <c r="BG1" s="72" t="s">
        <v>542</v>
      </c>
      <c r="BH1" s="72" t="s">
        <v>543</v>
      </c>
      <c r="BI1" s="72" t="s">
        <v>60</v>
      </c>
      <c r="BJ1" s="72" t="s">
        <v>544</v>
      </c>
      <c r="BK1" s="72" t="s">
        <v>545</v>
      </c>
      <c r="BL1" s="72" t="s">
        <v>546</v>
      </c>
      <c r="BM1" s="72" t="s">
        <v>547</v>
      </c>
      <c r="BN1" s="72" t="s">
        <v>60</v>
      </c>
      <c r="BO1" s="56" t="s">
        <v>65</v>
      </c>
      <c r="BP1" s="56" t="s">
        <v>66</v>
      </c>
      <c r="BQ1" s="56" t="s">
        <v>67</v>
      </c>
      <c r="BR1" s="56" t="s">
        <v>68</v>
      </c>
      <c r="BS1" s="56" t="s">
        <v>69</v>
      </c>
      <c r="BT1" s="56" t="s">
        <v>70</v>
      </c>
      <c r="BU1" s="56" t="s">
        <v>71</v>
      </c>
      <c r="BV1" s="56" t="s">
        <v>72</v>
      </c>
      <c r="BW1" s="56" t="s">
        <v>73</v>
      </c>
      <c r="BX1" s="56" t="s">
        <v>74</v>
      </c>
      <c r="BY1" s="56" t="s">
        <v>75</v>
      </c>
      <c r="BZ1" s="56" t="s">
        <v>71</v>
      </c>
      <c r="CA1" s="56" t="s">
        <v>76</v>
      </c>
      <c r="CB1" s="56" t="s">
        <v>77</v>
      </c>
      <c r="CC1" s="56" t="s">
        <v>78</v>
      </c>
      <c r="CD1" s="56" t="s">
        <v>79</v>
      </c>
      <c r="CE1" s="56" t="s">
        <v>71</v>
      </c>
      <c r="CF1" s="56" t="s">
        <v>80</v>
      </c>
      <c r="CG1" s="56" t="s">
        <v>81</v>
      </c>
      <c r="CH1" s="56" t="s">
        <v>82</v>
      </c>
      <c r="CI1" s="56" t="s">
        <v>83</v>
      </c>
      <c r="CJ1" s="56" t="s">
        <v>71</v>
      </c>
      <c r="CK1" s="56" t="s">
        <v>84</v>
      </c>
      <c r="CL1" s="56" t="s">
        <v>85</v>
      </c>
      <c r="CM1" s="56" t="s">
        <v>86</v>
      </c>
      <c r="CN1" s="56" t="s">
        <v>87</v>
      </c>
      <c r="CO1" s="56" t="s">
        <v>71</v>
      </c>
      <c r="CP1" s="56" t="s">
        <v>88</v>
      </c>
      <c r="CQ1" s="56" t="s">
        <v>89</v>
      </c>
      <c r="CR1" s="56" t="s">
        <v>90</v>
      </c>
      <c r="CS1" s="56" t="s">
        <v>91</v>
      </c>
      <c r="CT1" s="56" t="s">
        <v>71</v>
      </c>
      <c r="CU1" s="56" t="s">
        <v>92</v>
      </c>
      <c r="CV1" s="56" t="s">
        <v>93</v>
      </c>
      <c r="CW1" s="56" t="s">
        <v>94</v>
      </c>
      <c r="CX1" s="56" t="s">
        <v>95</v>
      </c>
      <c r="CY1" s="56" t="s">
        <v>71</v>
      </c>
      <c r="CZ1" s="56" t="s">
        <v>96</v>
      </c>
      <c r="DA1" s="56" t="s">
        <v>97</v>
      </c>
      <c r="DB1" s="56" t="s">
        <v>98</v>
      </c>
      <c r="DC1" s="56" t="s">
        <v>99</v>
      </c>
      <c r="DD1" s="56" t="s">
        <v>71</v>
      </c>
      <c r="DE1" s="56" t="s">
        <v>100</v>
      </c>
      <c r="DF1" s="56" t="s">
        <v>101</v>
      </c>
      <c r="DG1" s="56" t="s">
        <v>102</v>
      </c>
      <c r="DH1" s="56" t="s">
        <v>103</v>
      </c>
      <c r="DI1" s="56" t="s">
        <v>71</v>
      </c>
      <c r="DJ1" s="56" t="s">
        <v>104</v>
      </c>
      <c r="DK1" s="56" t="s">
        <v>105</v>
      </c>
      <c r="DL1" s="56" t="s">
        <v>106</v>
      </c>
      <c r="DM1" s="56" t="s">
        <v>107</v>
      </c>
      <c r="DN1" s="56" t="s">
        <v>71</v>
      </c>
      <c r="DO1" s="56" t="s">
        <v>108</v>
      </c>
      <c r="DP1" s="56" t="s">
        <v>109</v>
      </c>
      <c r="DQ1" s="56" t="s">
        <v>110</v>
      </c>
      <c r="DR1" s="56" t="s">
        <v>111</v>
      </c>
      <c r="DS1" s="56" t="s">
        <v>71</v>
      </c>
      <c r="DT1" s="56" t="s">
        <v>112</v>
      </c>
      <c r="DU1" s="56" t="s">
        <v>113</v>
      </c>
      <c r="DV1" s="56" t="s">
        <v>114</v>
      </c>
      <c r="DW1" s="56" t="s">
        <v>115</v>
      </c>
      <c r="DX1" s="56" t="s">
        <v>71</v>
      </c>
      <c r="DY1" s="56" t="s">
        <v>116</v>
      </c>
      <c r="DZ1" s="56" t="s">
        <v>117</v>
      </c>
      <c r="EA1" s="56" t="s">
        <v>118</v>
      </c>
      <c r="EB1" s="56" t="s">
        <v>119</v>
      </c>
      <c r="EC1" s="56" t="s">
        <v>71</v>
      </c>
      <c r="ED1" s="56" t="s">
        <v>121</v>
      </c>
      <c r="EE1" s="74" t="s">
        <v>122</v>
      </c>
      <c r="EF1" s="74" t="s">
        <v>123</v>
      </c>
      <c r="EG1" s="74" t="s">
        <v>124</v>
      </c>
      <c r="EH1" s="56" t="s">
        <v>125</v>
      </c>
      <c r="EI1" s="56" t="s">
        <v>126</v>
      </c>
      <c r="EJ1" s="56" t="s">
        <v>127</v>
      </c>
      <c r="EK1" s="56" t="s">
        <v>128</v>
      </c>
      <c r="EL1" s="56" t="s">
        <v>12</v>
      </c>
      <c r="EM1" s="56" t="s">
        <v>129</v>
      </c>
      <c r="EN1" s="56" t="s">
        <v>130</v>
      </c>
      <c r="EO1" s="56" t="s">
        <v>131</v>
      </c>
      <c r="EP1" s="56" t="s">
        <v>132</v>
      </c>
      <c r="EQ1" s="56" t="s">
        <v>133</v>
      </c>
      <c r="ER1" s="56" t="s">
        <v>134</v>
      </c>
      <c r="ES1" s="56" t="s">
        <v>135</v>
      </c>
      <c r="ET1" s="56" t="s">
        <v>136</v>
      </c>
      <c r="EU1" s="56" t="s">
        <v>137</v>
      </c>
      <c r="EV1" s="56" t="s">
        <v>138</v>
      </c>
      <c r="EW1" s="72" t="s">
        <v>139</v>
      </c>
      <c r="EX1" s="56" t="s">
        <v>140</v>
      </c>
      <c r="EY1" s="56" t="s">
        <v>141</v>
      </c>
      <c r="EZ1" s="56" t="s">
        <v>142</v>
      </c>
      <c r="FA1" s="56" t="s">
        <v>143</v>
      </c>
      <c r="FB1" s="75" t="s">
        <v>144</v>
      </c>
      <c r="FC1" s="75" t="s">
        <v>145</v>
      </c>
      <c r="FD1" s="56" t="s">
        <v>146</v>
      </c>
      <c r="FE1" s="72" t="s">
        <v>147</v>
      </c>
      <c r="FF1" s="56" t="s">
        <v>148</v>
      </c>
      <c r="FG1" s="56" t="s">
        <v>149</v>
      </c>
      <c r="FH1" s="56" t="s">
        <v>150</v>
      </c>
      <c r="FI1" s="7" t="s">
        <v>151</v>
      </c>
      <c r="FJ1" s="7" t="s">
        <v>152</v>
      </c>
      <c r="FK1" s="7" t="s">
        <v>153</v>
      </c>
      <c r="FL1" s="7" t="s">
        <v>154</v>
      </c>
      <c r="FM1" s="7" t="s">
        <v>155</v>
      </c>
      <c r="FN1" s="56" t="s">
        <v>156</v>
      </c>
      <c r="FO1" s="56" t="s">
        <v>157</v>
      </c>
      <c r="FP1" s="72" t="s">
        <v>158</v>
      </c>
      <c r="FQ1" s="56" t="s">
        <v>159</v>
      </c>
      <c r="FR1" s="56" t="s">
        <v>160</v>
      </c>
      <c r="FS1" s="56" t="s">
        <v>161</v>
      </c>
      <c r="FT1" s="56" t="s">
        <v>162</v>
      </c>
      <c r="FU1" s="72" t="s">
        <v>163</v>
      </c>
      <c r="FV1" s="56" t="s">
        <v>164</v>
      </c>
      <c r="FW1" s="56" t="s">
        <v>165</v>
      </c>
      <c r="FX1" s="56" t="s">
        <v>162</v>
      </c>
      <c r="FY1" s="72" t="s">
        <v>163</v>
      </c>
      <c r="FZ1" s="56" t="s">
        <v>164</v>
      </c>
      <c r="GA1" s="56" t="s">
        <v>165</v>
      </c>
      <c r="GB1" s="7" t="s">
        <v>166</v>
      </c>
      <c r="GC1" s="7" t="s">
        <v>167</v>
      </c>
      <c r="GD1" s="7" t="s">
        <v>168</v>
      </c>
      <c r="GE1" s="7" t="s">
        <v>169</v>
      </c>
      <c r="GF1" s="72" t="s">
        <v>170</v>
      </c>
      <c r="GG1" s="72" t="s">
        <v>171</v>
      </c>
      <c r="GH1" s="72" t="s">
        <v>172</v>
      </c>
      <c r="GI1" s="56" t="s">
        <v>173</v>
      </c>
      <c r="GJ1" s="56" t="s">
        <v>174</v>
      </c>
      <c r="GK1" s="56" t="s">
        <v>175</v>
      </c>
      <c r="GL1" s="56" t="s">
        <v>176</v>
      </c>
      <c r="GM1" s="56" t="s">
        <v>177</v>
      </c>
      <c r="GN1" s="56" t="s">
        <v>183</v>
      </c>
      <c r="GO1" s="56" t="s">
        <v>184</v>
      </c>
      <c r="GP1" s="56" t="s">
        <v>185</v>
      </c>
      <c r="GQ1" s="56" t="s">
        <v>186</v>
      </c>
      <c r="GR1" s="56" t="s">
        <v>187</v>
      </c>
      <c r="GS1" s="72" t="s">
        <v>188</v>
      </c>
      <c r="GT1" s="56" t="s">
        <v>189</v>
      </c>
      <c r="GU1" s="56" t="s">
        <v>190</v>
      </c>
    </row>
    <row r="2" spans="1:203" x14ac:dyDescent="0.25">
      <c r="A2" s="76">
        <v>1</v>
      </c>
      <c r="B2" s="76" t="s">
        <v>191</v>
      </c>
      <c r="C2" s="76">
        <v>0</v>
      </c>
      <c r="D2" s="76" t="s">
        <v>192</v>
      </c>
      <c r="E2" s="76" t="s">
        <v>193</v>
      </c>
      <c r="F2" s="77"/>
      <c r="G2" s="78" t="s">
        <v>548</v>
      </c>
      <c r="H2" s="78" t="s">
        <v>549</v>
      </c>
      <c r="I2" s="77"/>
      <c r="J2" s="77"/>
      <c r="K2" s="77"/>
      <c r="L2" s="76" t="s">
        <v>550</v>
      </c>
      <c r="M2" s="76">
        <v>1</v>
      </c>
      <c r="N2" s="76" t="s">
        <v>551</v>
      </c>
      <c r="O2" s="77"/>
      <c r="P2" s="76" t="s">
        <v>552</v>
      </c>
      <c r="Q2" s="76" t="s">
        <v>199</v>
      </c>
      <c r="R2" s="76" t="s">
        <v>552</v>
      </c>
      <c r="S2" s="76" t="s">
        <v>553</v>
      </c>
      <c r="T2" s="76"/>
      <c r="U2" s="76" t="b">
        <v>0</v>
      </c>
      <c r="V2" s="76" t="s">
        <v>554</v>
      </c>
      <c r="W2" s="79">
        <v>0.56999999999999995</v>
      </c>
      <c r="X2" s="76">
        <v>1</v>
      </c>
      <c r="Y2" s="79">
        <v>6</v>
      </c>
      <c r="Z2" s="80">
        <f>(W2/X2)*Y2/100</f>
        <v>3.4200000000000001E-2</v>
      </c>
      <c r="AA2" s="81">
        <v>0.56999999999999995</v>
      </c>
      <c r="AB2" s="81">
        <v>0.56999999999999995</v>
      </c>
      <c r="AC2" s="76"/>
      <c r="AD2" s="77"/>
      <c r="AE2" s="82">
        <f>(AA2-AB2)*AC2/100</f>
        <v>0</v>
      </c>
      <c r="AF2" s="83" t="s">
        <v>555</v>
      </c>
      <c r="AG2" s="76" t="s">
        <v>192</v>
      </c>
      <c r="AH2" s="77"/>
      <c r="AI2" s="82">
        <v>191</v>
      </c>
      <c r="AJ2" s="77"/>
      <c r="AK2" s="84">
        <f>AI2+AJ2</f>
        <v>191</v>
      </c>
      <c r="AL2" s="77"/>
      <c r="AM2" s="77"/>
      <c r="AN2" s="84">
        <f>AK2+AL2</f>
        <v>191</v>
      </c>
      <c r="AO2" s="85">
        <v>191</v>
      </c>
      <c r="AP2" s="77"/>
      <c r="AQ2" s="77"/>
      <c r="AR2" s="76"/>
      <c r="AS2" s="82"/>
      <c r="AT2" s="82"/>
      <c r="AU2" s="80">
        <f>((AA2+Z2+AT2)*AN2)-(AO2*AE2)</f>
        <v>115.40219999999999</v>
      </c>
      <c r="AV2" s="80">
        <f>AU2*M2</f>
        <v>115.40219999999999</v>
      </c>
      <c r="AW2" s="77"/>
      <c r="AX2" s="77"/>
      <c r="AY2" s="77">
        <f>AZ2+BD2</f>
        <v>60</v>
      </c>
      <c r="AZ2" s="77">
        <f>AY3*M3</f>
        <v>60</v>
      </c>
      <c r="BA2" s="77"/>
      <c r="BB2" s="77"/>
      <c r="BC2" s="77"/>
      <c r="BD2" s="77"/>
      <c r="BE2" s="86">
        <v>1</v>
      </c>
      <c r="BF2" s="86">
        <v>40</v>
      </c>
      <c r="BG2" s="86" t="s">
        <v>556</v>
      </c>
      <c r="BH2" s="86">
        <f>BF2/BE2</f>
        <v>40</v>
      </c>
      <c r="BI2" s="86">
        <v>400</v>
      </c>
      <c r="BJ2" s="87"/>
      <c r="BK2" s="86"/>
      <c r="BL2" s="86"/>
      <c r="BM2" s="88"/>
      <c r="BN2" s="77"/>
      <c r="BO2" s="88">
        <f>BH2+BM2</f>
        <v>40</v>
      </c>
      <c r="BP2" s="88">
        <f>BO2</f>
        <v>40</v>
      </c>
      <c r="BQ2" s="86">
        <v>1</v>
      </c>
      <c r="BR2" s="86">
        <v>5</v>
      </c>
      <c r="BS2" s="86" t="s">
        <v>203</v>
      </c>
      <c r="BT2" s="89">
        <f>BQ2*BR2</f>
        <v>5</v>
      </c>
      <c r="BU2" s="89" t="b">
        <v>0</v>
      </c>
      <c r="BV2" s="77">
        <v>1</v>
      </c>
      <c r="BW2" s="77">
        <v>20</v>
      </c>
      <c r="BX2" s="77" t="s">
        <v>201</v>
      </c>
      <c r="BY2" s="77">
        <f>BV2*BW2</f>
        <v>20</v>
      </c>
      <c r="BZ2" s="77" t="b">
        <v>0</v>
      </c>
      <c r="CA2" s="77">
        <v>1</v>
      </c>
      <c r="CB2" s="77">
        <v>20</v>
      </c>
      <c r="CC2" s="77" t="s">
        <v>201</v>
      </c>
      <c r="CD2" s="77">
        <f>CA2*CB2</f>
        <v>20</v>
      </c>
      <c r="CE2" s="77" t="b">
        <v>0</v>
      </c>
      <c r="CF2" s="77">
        <v>1</v>
      </c>
      <c r="CG2" s="77">
        <v>20</v>
      </c>
      <c r="CH2" s="77" t="s">
        <v>201</v>
      </c>
      <c r="CI2" s="77">
        <f>CF2*CG2</f>
        <v>20</v>
      </c>
      <c r="CJ2" s="77" t="b">
        <v>0</v>
      </c>
      <c r="CK2" s="77">
        <v>1</v>
      </c>
      <c r="CL2" s="77">
        <v>20</v>
      </c>
      <c r="CM2" s="77" t="s">
        <v>201</v>
      </c>
      <c r="CN2" s="77">
        <f>CK2*CL2</f>
        <v>20</v>
      </c>
      <c r="CO2" s="77" t="b">
        <v>0</v>
      </c>
      <c r="CP2" s="77">
        <v>1</v>
      </c>
      <c r="CQ2" s="77">
        <v>20</v>
      </c>
      <c r="CR2" s="77" t="s">
        <v>203</v>
      </c>
      <c r="CS2" s="77">
        <f>CP2*CQ2</f>
        <v>20</v>
      </c>
      <c r="CT2" s="77" t="b">
        <v>0</v>
      </c>
      <c r="CU2" s="77">
        <v>1</v>
      </c>
      <c r="CV2" s="77">
        <v>20</v>
      </c>
      <c r="CW2" s="77" t="s">
        <v>203</v>
      </c>
      <c r="CX2" s="77">
        <f>CU2*CV2</f>
        <v>20</v>
      </c>
      <c r="CY2" s="77" t="b">
        <v>0</v>
      </c>
      <c r="CZ2" s="77">
        <v>1</v>
      </c>
      <c r="DA2" s="77">
        <v>20</v>
      </c>
      <c r="DB2" s="77" t="s">
        <v>203</v>
      </c>
      <c r="DC2" s="77">
        <f>CZ2*DA2</f>
        <v>20</v>
      </c>
      <c r="DD2" s="77" t="b">
        <v>0</v>
      </c>
      <c r="DE2" s="77">
        <v>1</v>
      </c>
      <c r="DF2" s="77">
        <v>20</v>
      </c>
      <c r="DG2" s="77" t="s">
        <v>203</v>
      </c>
      <c r="DH2" s="77">
        <f>DE2*DF2</f>
        <v>20</v>
      </c>
      <c r="DI2" s="77" t="b">
        <v>0</v>
      </c>
      <c r="DJ2" s="77">
        <v>1</v>
      </c>
      <c r="DK2" s="77">
        <v>20</v>
      </c>
      <c r="DL2" s="77" t="s">
        <v>203</v>
      </c>
      <c r="DM2" s="77">
        <f>DJ2*DK2</f>
        <v>20</v>
      </c>
      <c r="DN2" s="77" t="b">
        <v>0</v>
      </c>
      <c r="DO2" s="77">
        <v>1</v>
      </c>
      <c r="DP2" s="77">
        <v>20</v>
      </c>
      <c r="DQ2" s="77" t="s">
        <v>203</v>
      </c>
      <c r="DR2" s="77">
        <f>DO2*DP2</f>
        <v>20</v>
      </c>
      <c r="DS2" s="77" t="b">
        <v>0</v>
      </c>
      <c r="DT2" s="77"/>
      <c r="DU2" s="77"/>
      <c r="DV2" s="77"/>
      <c r="DW2" s="77"/>
      <c r="DX2" s="77"/>
      <c r="DY2" s="77">
        <v>1</v>
      </c>
      <c r="DZ2" s="77">
        <v>10</v>
      </c>
      <c r="EA2" s="77" t="s">
        <v>203</v>
      </c>
      <c r="EB2" s="77">
        <f>DY2*DZ2</f>
        <v>10</v>
      </c>
      <c r="EC2" s="89" t="b">
        <v>0</v>
      </c>
      <c r="ED2" s="77"/>
      <c r="EE2" s="78">
        <f>IF(ISERROR(SEARCH("TRUE",BU2)),BT2,0)+IF(ISERROR(SEARCH("TRUE",BZ2)),BY2,0)+IF(ISERROR(SEARCH("TRUE",CE2)),CD2,0)+IF(ISERROR(SEARCH("TRUE",CJ2)),CI2,0)+IF(ISERROR(SEARCH("TRUE",CO2)),CN2,0)+IF(ISERROR(SEARCH("TRUE",CT2)),CS2,0)+IF(ISERROR(SEARCH("TRUE",CY2)),CX2,0)+IF(ISERROR(SEARCH("TRUE",DD2)),DC2,0)+IF(ISERROR(SEARCH("TRUE",DI2)),DH2,0)+IF(ISERROR(SEARCH("TRUE",DN2)),DM2,0)+IF(ISERROR(SEARCH("TRUE",DS2)),DR2,0)+IF(ISERROR(SEARCH("TRUE",DX2)),DW2,0)+IF(ISERROR(SEARCH("TRUE",EC2)),EB2,0)</f>
        <v>215</v>
      </c>
      <c r="EF2" s="86">
        <f>EE2*M2</f>
        <v>215</v>
      </c>
      <c r="EG2" s="86">
        <f>IF(ISERROR(SEARCH("FALSE",BU2)),BT2,0)+IF(ISERROR(SEARCH("FALSE",BZ2)),BY2,0)+IF(ISERROR(SEARCH("FALSE",CE2)),CD2,0)+IF(ISERROR(SEARCH("FALSE",CJ2)),CI2,0)+IF(ISERROR(SEARCH("FALSE",CO2)),CN2,0)+IF(ISERROR(SEARCH("FALSE",CT2)),CS2,0)+IF(ISERROR(SEARCH("FALSE",CY2)),CX2,0)+IF(ISERROR(SEARCH("FALSE",DD2)),DC2,0)+IF(ISERROR(SEARCH("FALSE",DI2)),DH2,0)+IF(ISERROR(SEARCH("FALSE",DN2)),DM2,0)+IF(ISERROR(SEARCH("FALSE",DS2)),DR2,0)+IF(ISERROR(SEARCH("FALSE",DX2)),DW2,0)+IF(ISERROR(SEARCH("FALSE",EC2)),EB2,0)*M2</f>
        <v>0</v>
      </c>
      <c r="EH2" s="90">
        <f>EF2+BP2+EG2</f>
        <v>255</v>
      </c>
      <c r="EI2" s="77"/>
      <c r="EJ2" s="77"/>
      <c r="EK2" s="77"/>
      <c r="EL2" s="77"/>
      <c r="EM2" s="77"/>
      <c r="EN2" s="77"/>
      <c r="EO2" s="77"/>
      <c r="EP2" s="77"/>
      <c r="EQ2" s="77"/>
      <c r="ER2" s="77"/>
      <c r="ES2" s="77"/>
      <c r="ET2" s="77"/>
      <c r="EU2" s="77"/>
      <c r="EV2" s="86"/>
      <c r="EW2" s="86"/>
      <c r="EX2" s="87"/>
      <c r="EY2" s="86"/>
      <c r="EZ2" s="77"/>
      <c r="FA2" s="77"/>
      <c r="FB2" s="77"/>
      <c r="FC2" s="77"/>
      <c r="FD2" s="86" t="s">
        <v>206</v>
      </c>
      <c r="FE2" s="77"/>
      <c r="FF2" s="77"/>
      <c r="FG2" s="77"/>
      <c r="FH2" s="86">
        <v>1.4668000000000001</v>
      </c>
      <c r="FI2" s="86"/>
      <c r="FJ2" s="86"/>
      <c r="FK2" s="86"/>
      <c r="FL2" s="86"/>
      <c r="FM2" s="86"/>
      <c r="FN2" s="86"/>
      <c r="FO2" s="86"/>
      <c r="FP2" s="77"/>
      <c r="FQ2" s="77"/>
      <c r="FR2" s="86"/>
      <c r="FS2" s="86" t="s">
        <v>557</v>
      </c>
      <c r="FT2" s="86" t="s">
        <v>558</v>
      </c>
      <c r="FU2" s="77"/>
      <c r="FV2" s="77"/>
      <c r="FW2" s="86">
        <v>24.813800000000001</v>
      </c>
      <c r="FX2" s="77"/>
      <c r="FY2" s="77"/>
      <c r="FZ2" s="77"/>
      <c r="GA2" s="77"/>
      <c r="GB2" s="77" t="s">
        <v>206</v>
      </c>
      <c r="GC2" s="77"/>
      <c r="GD2" s="77"/>
      <c r="GE2" s="77">
        <v>0.3</v>
      </c>
      <c r="GF2" s="77"/>
      <c r="GG2" s="91"/>
      <c r="GH2" s="88">
        <v>4.9627599999999994</v>
      </c>
      <c r="GI2" s="77" t="s">
        <v>559</v>
      </c>
      <c r="GJ2" s="77">
        <v>18.34</v>
      </c>
      <c r="GK2" s="77"/>
      <c r="GL2" s="86"/>
      <c r="GM2" s="92"/>
      <c r="GN2" s="77"/>
      <c r="GO2" s="77"/>
      <c r="GP2" s="77"/>
      <c r="GQ2" s="77"/>
      <c r="GR2" s="77"/>
      <c r="GS2" s="93">
        <v>279.68136000000004</v>
      </c>
      <c r="GT2" s="94">
        <v>45363</v>
      </c>
      <c r="GU2" s="77"/>
    </row>
    <row r="3" spans="1:203" x14ac:dyDescent="0.25">
      <c r="A3" s="76">
        <v>2</v>
      </c>
      <c r="B3" s="76" t="s">
        <v>191</v>
      </c>
      <c r="C3" s="76"/>
      <c r="D3" s="76" t="s">
        <v>192</v>
      </c>
      <c r="E3" s="76" t="s">
        <v>260</v>
      </c>
      <c r="F3" s="77"/>
      <c r="G3" s="78" t="s">
        <v>260</v>
      </c>
      <c r="H3" s="5" t="s">
        <v>560</v>
      </c>
      <c r="I3" s="77"/>
      <c r="J3" s="77"/>
      <c r="K3" s="77"/>
      <c r="L3" s="76"/>
      <c r="M3" s="76">
        <v>1</v>
      </c>
      <c r="N3" s="76"/>
      <c r="O3" s="77"/>
      <c r="P3" s="76"/>
      <c r="Q3" s="76"/>
      <c r="R3" s="76"/>
      <c r="S3" s="76"/>
      <c r="T3" s="76"/>
      <c r="U3" s="76"/>
      <c r="V3" s="76"/>
      <c r="W3" s="79"/>
      <c r="X3" s="76"/>
      <c r="Y3" s="79"/>
      <c r="Z3" s="80"/>
      <c r="AA3" s="81"/>
      <c r="AB3" s="81"/>
      <c r="AC3" s="76"/>
      <c r="AD3" s="77"/>
      <c r="AE3" s="82"/>
      <c r="AF3" s="83" t="s">
        <v>555</v>
      </c>
      <c r="AG3" s="76" t="s">
        <v>192</v>
      </c>
      <c r="AH3" s="77"/>
      <c r="AI3" s="82"/>
      <c r="AJ3" s="77"/>
      <c r="AK3" s="85"/>
      <c r="AL3" s="77"/>
      <c r="AM3" s="77"/>
      <c r="AN3" s="85"/>
      <c r="AO3" s="85"/>
      <c r="AP3" s="77"/>
      <c r="AQ3" s="77"/>
      <c r="AR3" s="76"/>
      <c r="AS3" s="82"/>
      <c r="AT3" s="82"/>
      <c r="AU3" s="80"/>
      <c r="AV3" s="80"/>
      <c r="AW3" s="77" t="s">
        <v>561</v>
      </c>
      <c r="AX3" s="77" t="s">
        <v>562</v>
      </c>
      <c r="AY3" s="77">
        <v>60</v>
      </c>
      <c r="AZ3" s="77"/>
      <c r="BA3" s="77"/>
      <c r="BB3" s="77"/>
      <c r="BC3" s="77"/>
      <c r="BD3" s="77"/>
      <c r="BE3" s="86"/>
      <c r="BF3" s="86"/>
      <c r="BG3" s="86"/>
      <c r="BH3" s="86"/>
      <c r="BI3" s="86"/>
      <c r="BJ3" s="87"/>
      <c r="BK3" s="86"/>
      <c r="BL3" s="86"/>
      <c r="BM3" s="88"/>
      <c r="BN3" s="77"/>
      <c r="BO3" s="88"/>
      <c r="BP3" s="88"/>
      <c r="BQ3" s="86"/>
      <c r="BR3" s="86"/>
      <c r="BS3" s="86"/>
      <c r="BT3" s="89"/>
      <c r="BU3" s="89"/>
      <c r="BV3" s="77"/>
      <c r="BW3" s="77"/>
      <c r="BX3" s="77"/>
      <c r="BY3" s="77"/>
      <c r="BZ3" s="77"/>
      <c r="CA3" s="77"/>
      <c r="CB3" s="77"/>
      <c r="CC3" s="77"/>
      <c r="CD3" s="77"/>
      <c r="CE3" s="77"/>
      <c r="CF3" s="77"/>
      <c r="CG3" s="77"/>
      <c r="CH3" s="77"/>
      <c r="CI3" s="77"/>
      <c r="CJ3" s="77"/>
      <c r="CK3" s="77"/>
      <c r="CL3" s="77"/>
      <c r="CM3" s="77"/>
      <c r="CN3" s="77"/>
      <c r="CO3" s="77"/>
      <c r="CP3" s="77">
        <v>2</v>
      </c>
      <c r="CQ3" s="77">
        <v>8</v>
      </c>
      <c r="CR3" s="77" t="s">
        <v>203</v>
      </c>
      <c r="CS3" s="77">
        <f>CP3*CQ3</f>
        <v>16</v>
      </c>
      <c r="CT3" s="77" t="b">
        <v>1</v>
      </c>
      <c r="CU3" s="77">
        <v>2</v>
      </c>
      <c r="CV3" s="77">
        <v>8</v>
      </c>
      <c r="CW3" s="77" t="s">
        <v>203</v>
      </c>
      <c r="CX3" s="77">
        <f>CU3*CV3</f>
        <v>16</v>
      </c>
      <c r="CY3" s="77" t="b">
        <v>1</v>
      </c>
      <c r="CZ3" s="77">
        <v>2</v>
      </c>
      <c r="DA3" s="77">
        <v>8</v>
      </c>
      <c r="DB3" s="77" t="s">
        <v>203</v>
      </c>
      <c r="DC3" s="77">
        <f>CZ3*DA3</f>
        <v>16</v>
      </c>
      <c r="DD3" s="77" t="b">
        <v>1</v>
      </c>
      <c r="DE3" s="77">
        <v>2</v>
      </c>
      <c r="DF3" s="77">
        <v>8</v>
      </c>
      <c r="DG3" s="77" t="s">
        <v>203</v>
      </c>
      <c r="DH3" s="77">
        <f>DE3*DF3</f>
        <v>16</v>
      </c>
      <c r="DI3" s="77" t="b">
        <v>1</v>
      </c>
      <c r="DJ3" s="77">
        <v>2</v>
      </c>
      <c r="DK3" s="77">
        <v>8</v>
      </c>
      <c r="DL3" s="77" t="s">
        <v>203</v>
      </c>
      <c r="DM3" s="77">
        <f>DJ3*DK3</f>
        <v>16</v>
      </c>
      <c r="DN3" s="77" t="b">
        <v>1</v>
      </c>
      <c r="DO3" s="77">
        <v>2</v>
      </c>
      <c r="DP3" s="77">
        <v>8</v>
      </c>
      <c r="DQ3" s="77" t="s">
        <v>203</v>
      </c>
      <c r="DR3" s="77">
        <f>DO3*DP3</f>
        <v>16</v>
      </c>
      <c r="DS3" s="77" t="b">
        <v>1</v>
      </c>
      <c r="DT3" s="77"/>
      <c r="DU3" s="77"/>
      <c r="DV3" s="77"/>
      <c r="DW3" s="77"/>
      <c r="DX3" s="77"/>
      <c r="DY3" s="77"/>
      <c r="DZ3" s="77"/>
      <c r="EA3" s="77"/>
      <c r="EB3" s="77"/>
      <c r="EC3" s="89"/>
      <c r="ED3" s="77"/>
      <c r="EE3" s="78"/>
      <c r="EF3" s="86"/>
      <c r="EG3" s="86"/>
      <c r="EH3" s="90"/>
      <c r="EI3" s="77"/>
      <c r="EJ3" s="77"/>
      <c r="EK3" s="77"/>
      <c r="EL3" s="77"/>
      <c r="EM3" s="77"/>
      <c r="EN3" s="77"/>
      <c r="EO3" s="77"/>
      <c r="EP3" s="77"/>
      <c r="EQ3" s="77"/>
      <c r="ER3" s="77"/>
      <c r="ES3" s="77"/>
      <c r="ET3" s="77"/>
      <c r="EU3" s="77"/>
      <c r="EV3" s="86"/>
      <c r="EW3" s="86"/>
      <c r="EX3" s="87"/>
      <c r="EY3" s="86"/>
      <c r="EZ3" s="77"/>
      <c r="FA3" s="77"/>
      <c r="FB3" s="77"/>
      <c r="FC3" s="77"/>
      <c r="FD3" s="86"/>
      <c r="FE3" s="77"/>
      <c r="FF3" s="77"/>
      <c r="FG3" s="77"/>
      <c r="FH3" s="86"/>
      <c r="FI3" s="86"/>
      <c r="FJ3" s="86"/>
      <c r="FK3" s="86"/>
      <c r="FL3" s="86"/>
      <c r="FM3" s="86"/>
      <c r="FN3" s="86"/>
      <c r="FO3" s="86"/>
      <c r="FP3" s="77"/>
      <c r="FQ3" s="77"/>
      <c r="FR3" s="86"/>
      <c r="FS3" s="86"/>
      <c r="FT3" s="86"/>
      <c r="FU3" s="77"/>
      <c r="FV3" s="77"/>
      <c r="FW3" s="86"/>
      <c r="FX3" s="77"/>
      <c r="FY3" s="77"/>
      <c r="FZ3" s="77"/>
      <c r="GA3" s="77"/>
      <c r="GB3" s="77"/>
      <c r="GC3" s="77"/>
      <c r="GD3" s="77"/>
      <c r="GE3" s="77"/>
      <c r="GF3" s="77"/>
      <c r="GG3" s="88"/>
      <c r="GH3" s="88"/>
      <c r="GI3" s="77"/>
      <c r="GJ3" s="77"/>
      <c r="GK3" s="77"/>
      <c r="GL3" s="86"/>
      <c r="GM3" s="77"/>
      <c r="GN3" s="77"/>
      <c r="GO3" s="77"/>
      <c r="GP3" s="77"/>
      <c r="GQ3" s="77"/>
      <c r="GR3" s="77"/>
      <c r="GS3" s="93"/>
      <c r="GT3" s="94">
        <v>45363</v>
      </c>
      <c r="GU3" s="77"/>
    </row>
    <row r="4" spans="1:203" x14ac:dyDescent="0.25">
      <c r="A4" s="76">
        <v>3</v>
      </c>
      <c r="B4" s="76" t="s">
        <v>191</v>
      </c>
      <c r="C4" s="76">
        <v>0</v>
      </c>
      <c r="D4" s="76" t="s">
        <v>192</v>
      </c>
      <c r="E4" s="76" t="s">
        <v>193</v>
      </c>
      <c r="F4" s="77"/>
      <c r="G4" s="78" t="s">
        <v>563</v>
      </c>
      <c r="H4" s="78" t="s">
        <v>564</v>
      </c>
      <c r="I4" s="77"/>
      <c r="J4" s="77"/>
      <c r="K4" s="77"/>
      <c r="L4" s="76" t="s">
        <v>550</v>
      </c>
      <c r="M4" s="76">
        <v>1</v>
      </c>
      <c r="N4" s="76" t="s">
        <v>551</v>
      </c>
      <c r="O4" s="77"/>
      <c r="P4" s="76" t="s">
        <v>552</v>
      </c>
      <c r="Q4" s="76" t="s">
        <v>199</v>
      </c>
      <c r="R4" s="76" t="s">
        <v>552</v>
      </c>
      <c r="S4" s="76" t="s">
        <v>553</v>
      </c>
      <c r="T4" s="76"/>
      <c r="U4" s="76" t="b">
        <v>0</v>
      </c>
      <c r="V4" s="76" t="s">
        <v>554</v>
      </c>
      <c r="W4" s="79">
        <v>0.13500000000000001</v>
      </c>
      <c r="X4" s="76">
        <v>1</v>
      </c>
      <c r="Y4" s="79">
        <v>6</v>
      </c>
      <c r="Z4" s="80">
        <f>(W4/X4)*Y4/100</f>
        <v>8.1000000000000013E-3</v>
      </c>
      <c r="AA4" s="81">
        <v>0.13500000000000001</v>
      </c>
      <c r="AB4" s="81">
        <v>0.13500000000000001</v>
      </c>
      <c r="AC4" s="76"/>
      <c r="AD4" s="77"/>
      <c r="AE4" s="82">
        <f>(AA4-AB4)*AC4/100</f>
        <v>0</v>
      </c>
      <c r="AF4" s="83" t="s">
        <v>555</v>
      </c>
      <c r="AG4" s="76" t="s">
        <v>192</v>
      </c>
      <c r="AH4" s="77"/>
      <c r="AI4" s="82">
        <v>191</v>
      </c>
      <c r="AJ4" s="77"/>
      <c r="AK4" s="84">
        <f>AI4+AJ4</f>
        <v>191</v>
      </c>
      <c r="AL4" s="77"/>
      <c r="AM4" s="77"/>
      <c r="AN4" s="84">
        <f>AK4+AL4</f>
        <v>191</v>
      </c>
      <c r="AO4" s="85">
        <v>191</v>
      </c>
      <c r="AP4" s="77"/>
      <c r="AQ4" s="77"/>
      <c r="AR4" s="76"/>
      <c r="AS4" s="82"/>
      <c r="AT4" s="82"/>
      <c r="AU4" s="80">
        <f>((AA4+Z4+AT4)*AN4)-(AO4*AE4)</f>
        <v>27.332100000000001</v>
      </c>
      <c r="AV4" s="80">
        <f>AU4*M4</f>
        <v>27.332100000000001</v>
      </c>
      <c r="AW4" s="77"/>
      <c r="AX4" s="77"/>
      <c r="AY4" s="77"/>
      <c r="AZ4" s="77"/>
      <c r="BA4" s="77"/>
      <c r="BB4" s="77"/>
      <c r="BC4" s="77"/>
      <c r="BD4" s="77"/>
      <c r="BE4" s="86">
        <v>1</v>
      </c>
      <c r="BF4" s="86">
        <v>12</v>
      </c>
      <c r="BG4" s="86" t="s">
        <v>556</v>
      </c>
      <c r="BH4" s="86">
        <f>BF4/BE4</f>
        <v>12</v>
      </c>
      <c r="BI4" s="86">
        <v>180</v>
      </c>
      <c r="BJ4" s="87">
        <v>1</v>
      </c>
      <c r="BK4" s="95">
        <v>1</v>
      </c>
      <c r="BL4" s="86" t="s">
        <v>201</v>
      </c>
      <c r="BM4" s="96">
        <f>BJ4*BK4</f>
        <v>1</v>
      </c>
      <c r="BN4" s="77"/>
      <c r="BO4" s="88">
        <f>BH4+BM4</f>
        <v>13</v>
      </c>
      <c r="BP4" s="88">
        <f>BO4</f>
        <v>13</v>
      </c>
      <c r="BQ4" s="86">
        <v>1</v>
      </c>
      <c r="BR4" s="86">
        <v>3</v>
      </c>
      <c r="BS4" s="86" t="s">
        <v>203</v>
      </c>
      <c r="BT4" s="89">
        <f>BQ4*BR4</f>
        <v>3</v>
      </c>
      <c r="BU4" s="89" t="b">
        <v>0</v>
      </c>
      <c r="BV4" s="77">
        <v>2</v>
      </c>
      <c r="BW4" s="77">
        <v>30</v>
      </c>
      <c r="BX4" s="77" t="s">
        <v>201</v>
      </c>
      <c r="BY4" s="77">
        <f>BV4*BW4</f>
        <v>60</v>
      </c>
      <c r="BZ4" s="77" t="b">
        <v>0</v>
      </c>
      <c r="CA4" s="77">
        <v>2</v>
      </c>
      <c r="CB4" s="77">
        <v>30</v>
      </c>
      <c r="CC4" s="77" t="s">
        <v>201</v>
      </c>
      <c r="CD4" s="77">
        <f>CA4*CB4</f>
        <v>60</v>
      </c>
      <c r="CE4" s="77" t="b">
        <v>0</v>
      </c>
      <c r="CF4" s="77">
        <v>2</v>
      </c>
      <c r="CG4" s="77">
        <v>30</v>
      </c>
      <c r="CH4" s="77" t="s">
        <v>201</v>
      </c>
      <c r="CI4" s="77">
        <f>CF4*CG4</f>
        <v>60</v>
      </c>
      <c r="CJ4" s="77" t="b">
        <v>0</v>
      </c>
      <c r="CK4" s="77">
        <v>2</v>
      </c>
      <c r="CL4" s="77">
        <v>30</v>
      </c>
      <c r="CM4" s="77" t="s">
        <v>201</v>
      </c>
      <c r="CN4" s="77">
        <f>CK4*CL4</f>
        <v>60</v>
      </c>
      <c r="CO4" s="77" t="b">
        <v>0</v>
      </c>
      <c r="CP4" s="77">
        <v>2</v>
      </c>
      <c r="CQ4" s="77">
        <v>30</v>
      </c>
      <c r="CR4" s="77" t="s">
        <v>201</v>
      </c>
      <c r="CS4" s="77">
        <f>CP4*CQ4</f>
        <v>60</v>
      </c>
      <c r="CT4" s="77" t="b">
        <v>0</v>
      </c>
      <c r="CU4" s="77">
        <v>2</v>
      </c>
      <c r="CV4" s="77">
        <v>30</v>
      </c>
      <c r="CW4" s="77" t="s">
        <v>201</v>
      </c>
      <c r="CX4" s="77">
        <f>CU4*CV4</f>
        <v>60</v>
      </c>
      <c r="CY4" s="77" t="b">
        <v>0</v>
      </c>
      <c r="CZ4" s="77">
        <v>2</v>
      </c>
      <c r="DA4" s="77">
        <v>30</v>
      </c>
      <c r="DB4" s="77" t="s">
        <v>201</v>
      </c>
      <c r="DC4" s="77">
        <f>CZ4*DA4</f>
        <v>60</v>
      </c>
      <c r="DD4" s="77" t="b">
        <v>0</v>
      </c>
      <c r="DE4" s="77">
        <v>2</v>
      </c>
      <c r="DF4" s="77">
        <v>30</v>
      </c>
      <c r="DG4" s="77" t="s">
        <v>201</v>
      </c>
      <c r="DH4" s="77">
        <f>DE4*DF4</f>
        <v>60</v>
      </c>
      <c r="DI4" s="77" t="b">
        <v>0</v>
      </c>
      <c r="DJ4" s="77">
        <v>2</v>
      </c>
      <c r="DK4" s="77">
        <v>30</v>
      </c>
      <c r="DL4" s="77" t="s">
        <v>201</v>
      </c>
      <c r="DM4" s="77">
        <f>DJ4*DK4</f>
        <v>60</v>
      </c>
      <c r="DN4" s="77" t="b">
        <v>0</v>
      </c>
      <c r="DO4" s="77">
        <v>2</v>
      </c>
      <c r="DP4" s="77">
        <v>30</v>
      </c>
      <c r="DQ4" s="77" t="s">
        <v>201</v>
      </c>
      <c r="DR4" s="77">
        <f>DO4*DP4</f>
        <v>60</v>
      </c>
      <c r="DS4" s="77" t="b">
        <v>0</v>
      </c>
      <c r="DT4" s="77"/>
      <c r="DU4" s="77"/>
      <c r="DV4" s="77"/>
      <c r="DW4" s="77"/>
      <c r="DX4" s="77"/>
      <c r="DY4" s="77">
        <v>1</v>
      </c>
      <c r="DZ4" s="77">
        <v>2</v>
      </c>
      <c r="EA4" s="77" t="s">
        <v>203</v>
      </c>
      <c r="EB4" s="77">
        <f>DY4*DZ4</f>
        <v>2</v>
      </c>
      <c r="EC4" s="89" t="b">
        <v>0</v>
      </c>
      <c r="ED4" s="77"/>
      <c r="EE4" s="78">
        <f>IF(ISERROR(SEARCH("TRUE",BU4)),BT4,0)+IF(ISERROR(SEARCH("TRUE",BZ4)),BY4,0)+IF(ISERROR(SEARCH("TRUE",CE4)),CD4,0)+IF(ISERROR(SEARCH("TRUE",CJ4)),CI4,0)+IF(ISERROR(SEARCH("TRUE",CO4)),CN4,0)+IF(ISERROR(SEARCH("TRUE",CT4)),CS4,0)+IF(ISERROR(SEARCH("TRUE",CY4)),CX4,0)+IF(ISERROR(SEARCH("TRUE",DD4)),DC4,0)+IF(ISERROR(SEARCH("TRUE",DI4)),DH4,0)+IF(ISERROR(SEARCH("TRUE",DN4)),DM4,0)+IF(ISERROR(SEARCH("TRUE",DS4)),DR4,0)+IF(ISERROR(SEARCH("TRUE",DX4)),DW4,0)+IF(ISERROR(SEARCH("TRUE",EC4)),EB4,0)</f>
        <v>605</v>
      </c>
      <c r="EF4" s="86">
        <f>EE4*M4</f>
        <v>605</v>
      </c>
      <c r="EG4" s="86">
        <f>IF(ISERROR(SEARCH("FALSE",BU4)),BT4,0)+IF(ISERROR(SEARCH("FALSE",BZ4)),BY4,0)+IF(ISERROR(SEARCH("FALSE",CE4)),CD4,0)+IF(ISERROR(SEARCH("FALSE",CJ4)),CI4,0)+IF(ISERROR(SEARCH("FALSE",CO4)),CN4,0)+IF(ISERROR(SEARCH("FALSE",CT4)),CS4,0)+IF(ISERROR(SEARCH("FALSE",CY4)),CX4,0)+IF(ISERROR(SEARCH("FALSE",DD4)),DC4,0)+IF(ISERROR(SEARCH("FALSE",DI4)),DH4,0)+IF(ISERROR(SEARCH("FALSE",DN4)),DM4,0)+IF(ISERROR(SEARCH("FALSE",DS4)),DR4,0)+IF(ISERROR(SEARCH("FALSE",DX4)),DW4,0)+IF(ISERROR(SEARCH("FALSE",EC4)),EB4,0)*M4</f>
        <v>0</v>
      </c>
      <c r="EH4" s="90">
        <f>EF4+BP4+EG4</f>
        <v>618</v>
      </c>
      <c r="EI4" s="77"/>
      <c r="EJ4" s="77"/>
      <c r="EK4" s="77"/>
      <c r="EL4" s="77"/>
      <c r="EM4" s="77"/>
      <c r="EN4" s="77"/>
      <c r="EO4" s="77"/>
      <c r="EP4" s="77"/>
      <c r="EQ4" s="77"/>
      <c r="ER4" s="77"/>
      <c r="ES4" s="77"/>
      <c r="ET4" s="77"/>
      <c r="EU4" s="77"/>
      <c r="EV4" s="86" t="s">
        <v>526</v>
      </c>
      <c r="EW4" s="86">
        <v>2.25</v>
      </c>
      <c r="EX4" s="87">
        <f>AV4</f>
        <v>27.332100000000001</v>
      </c>
      <c r="EY4" s="86">
        <f>EW4*EX4/100</f>
        <v>0.61497225</v>
      </c>
      <c r="EZ4" s="77"/>
      <c r="FA4" s="77"/>
      <c r="FB4" s="77"/>
      <c r="FC4" s="77"/>
      <c r="FD4" s="86" t="s">
        <v>206</v>
      </c>
      <c r="FE4" s="77"/>
      <c r="FF4" s="77"/>
      <c r="FG4" s="77"/>
      <c r="FH4" s="86">
        <v>0.54600000000000004</v>
      </c>
      <c r="FI4" s="86"/>
      <c r="FJ4" s="86"/>
      <c r="FK4" s="86"/>
      <c r="FL4" s="86"/>
      <c r="FM4" s="86"/>
      <c r="FN4" s="86"/>
      <c r="FO4" s="86"/>
      <c r="FP4" s="77"/>
      <c r="FQ4" s="77"/>
      <c r="FR4" s="86"/>
      <c r="FS4" s="86" t="s">
        <v>557</v>
      </c>
      <c r="FT4" s="86" t="s">
        <v>558</v>
      </c>
      <c r="FU4" s="77"/>
      <c r="FV4" s="77"/>
      <c r="FW4" s="86">
        <v>2.7300000000000004</v>
      </c>
      <c r="FX4" s="77"/>
      <c r="FY4" s="77"/>
      <c r="FZ4" s="77"/>
      <c r="GA4" s="77"/>
      <c r="GB4" s="77"/>
      <c r="GC4" s="77"/>
      <c r="GD4" s="77"/>
      <c r="GE4" s="77"/>
      <c r="GF4" s="77"/>
      <c r="GG4" s="88">
        <v>0.4</v>
      </c>
      <c r="GH4" s="77"/>
      <c r="GI4" s="77"/>
      <c r="GJ4" s="77"/>
      <c r="GK4" s="77"/>
      <c r="GL4" s="86"/>
      <c r="GM4" s="92"/>
      <c r="GN4" s="77"/>
      <c r="GO4" s="77"/>
      <c r="GP4" s="77"/>
      <c r="GQ4" s="77"/>
      <c r="GR4" s="77"/>
      <c r="GS4" s="93">
        <v>49.364086292499998</v>
      </c>
      <c r="GT4" s="94">
        <v>45363</v>
      </c>
      <c r="GU4" s="77"/>
    </row>
    <row r="5" spans="1:203" x14ac:dyDescent="0.25">
      <c r="A5" s="76">
        <v>4</v>
      </c>
      <c r="B5" s="76" t="s">
        <v>191</v>
      </c>
      <c r="C5" s="76">
        <v>0</v>
      </c>
      <c r="D5" s="76" t="s">
        <v>192</v>
      </c>
      <c r="E5" s="76" t="s">
        <v>193</v>
      </c>
      <c r="F5" s="77"/>
      <c r="G5" s="78" t="s">
        <v>565</v>
      </c>
      <c r="H5" s="78" t="s">
        <v>566</v>
      </c>
      <c r="I5" s="77"/>
      <c r="J5" s="77"/>
      <c r="K5" s="77"/>
      <c r="L5" s="76" t="s">
        <v>550</v>
      </c>
      <c r="M5" s="76">
        <v>1</v>
      </c>
      <c r="N5" s="76" t="s">
        <v>551</v>
      </c>
      <c r="O5" s="77"/>
      <c r="P5" s="76" t="s">
        <v>552</v>
      </c>
      <c r="Q5" s="76" t="s">
        <v>199</v>
      </c>
      <c r="R5" s="76" t="s">
        <v>552</v>
      </c>
      <c r="S5" s="76" t="s">
        <v>553</v>
      </c>
      <c r="T5" s="76"/>
      <c r="U5" s="76" t="b">
        <v>0</v>
      </c>
      <c r="V5" s="76" t="s">
        <v>554</v>
      </c>
      <c r="W5" s="79">
        <v>0.29599999999999999</v>
      </c>
      <c r="X5" s="76">
        <v>1</v>
      </c>
      <c r="Y5" s="79">
        <v>6</v>
      </c>
      <c r="Z5" s="80">
        <f>(W5/X5)*Y5/100</f>
        <v>1.7759999999999998E-2</v>
      </c>
      <c r="AA5" s="81">
        <v>0.29599999999999999</v>
      </c>
      <c r="AB5" s="81">
        <v>0.29599999999999999</v>
      </c>
      <c r="AC5" s="76"/>
      <c r="AD5" s="77"/>
      <c r="AE5" s="82">
        <f>(AA5-AB5)*AC5/100</f>
        <v>0</v>
      </c>
      <c r="AF5" s="83" t="s">
        <v>555</v>
      </c>
      <c r="AG5" s="76" t="s">
        <v>192</v>
      </c>
      <c r="AH5" s="77"/>
      <c r="AI5" s="82">
        <v>191</v>
      </c>
      <c r="AJ5" s="77"/>
      <c r="AK5" s="84">
        <f>AI5+AJ5</f>
        <v>191</v>
      </c>
      <c r="AL5" s="77"/>
      <c r="AM5" s="77"/>
      <c r="AN5" s="84">
        <f>AK5+AL5</f>
        <v>191</v>
      </c>
      <c r="AO5" s="85">
        <v>191</v>
      </c>
      <c r="AP5" s="77"/>
      <c r="AQ5" s="77"/>
      <c r="AR5" s="76"/>
      <c r="AS5" s="82"/>
      <c r="AT5" s="82"/>
      <c r="AU5" s="80">
        <f>((AA5+Z5+AT5)*AN5)-(AO5*AE5)</f>
        <v>59.928159999999998</v>
      </c>
      <c r="AV5" s="80">
        <f>AU5*M5</f>
        <v>59.928159999999998</v>
      </c>
      <c r="AW5" s="77"/>
      <c r="AX5" s="77"/>
      <c r="AY5" s="77"/>
      <c r="AZ5" s="77"/>
      <c r="BA5" s="77"/>
      <c r="BB5" s="77"/>
      <c r="BC5" s="77"/>
      <c r="BD5" s="77"/>
      <c r="BE5" s="86">
        <v>1</v>
      </c>
      <c r="BF5" s="86">
        <v>16</v>
      </c>
      <c r="BG5" s="86" t="s">
        <v>556</v>
      </c>
      <c r="BH5" s="86">
        <f>BF5/BE5</f>
        <v>16</v>
      </c>
      <c r="BI5" s="86">
        <v>180</v>
      </c>
      <c r="BJ5" s="87"/>
      <c r="BK5" s="77"/>
      <c r="BL5" s="77"/>
      <c r="BM5" s="96"/>
      <c r="BN5" s="77"/>
      <c r="BO5" s="88">
        <f>BH5+BM5</f>
        <v>16</v>
      </c>
      <c r="BP5" s="88">
        <f>BO5</f>
        <v>16</v>
      </c>
      <c r="BQ5" s="86">
        <v>1</v>
      </c>
      <c r="BR5" s="86">
        <v>2.42</v>
      </c>
      <c r="BS5" s="86" t="s">
        <v>203</v>
      </c>
      <c r="BT5" s="89">
        <f>BQ5*BR5</f>
        <v>2.42</v>
      </c>
      <c r="BU5" s="89" t="b">
        <v>0</v>
      </c>
      <c r="BV5" s="77">
        <v>3</v>
      </c>
      <c r="BW5" s="77">
        <v>10</v>
      </c>
      <c r="BX5" s="77" t="s">
        <v>201</v>
      </c>
      <c r="BY5" s="77">
        <f>BV5*BW5</f>
        <v>30</v>
      </c>
      <c r="BZ5" s="77" t="b">
        <v>0</v>
      </c>
      <c r="CA5" s="77">
        <v>3</v>
      </c>
      <c r="CB5" s="77">
        <v>10</v>
      </c>
      <c r="CC5" s="77" t="s">
        <v>201</v>
      </c>
      <c r="CD5" s="77">
        <f>CA5*CB5</f>
        <v>30</v>
      </c>
      <c r="CE5" s="77" t="b">
        <v>0</v>
      </c>
      <c r="CF5" s="77">
        <v>3</v>
      </c>
      <c r="CG5" s="77">
        <v>10</v>
      </c>
      <c r="CH5" s="77" t="s">
        <v>201</v>
      </c>
      <c r="CI5" s="77">
        <f>CF5*CG5</f>
        <v>30</v>
      </c>
      <c r="CJ5" s="77" t="b">
        <v>0</v>
      </c>
      <c r="CK5" s="77">
        <v>3</v>
      </c>
      <c r="CL5" s="77">
        <v>10</v>
      </c>
      <c r="CM5" s="77" t="s">
        <v>201</v>
      </c>
      <c r="CN5" s="77">
        <f>CK5*CL5</f>
        <v>30</v>
      </c>
      <c r="CO5" s="77" t="b">
        <v>0</v>
      </c>
      <c r="CP5" s="77">
        <v>3</v>
      </c>
      <c r="CQ5" s="77">
        <v>10</v>
      </c>
      <c r="CR5" s="77" t="s">
        <v>201</v>
      </c>
      <c r="CS5" s="77">
        <f>CP5*CQ5</f>
        <v>30</v>
      </c>
      <c r="CT5" s="77" t="b">
        <v>0</v>
      </c>
      <c r="CU5" s="77">
        <v>3</v>
      </c>
      <c r="CV5" s="77">
        <v>10</v>
      </c>
      <c r="CW5" s="77" t="s">
        <v>201</v>
      </c>
      <c r="CX5" s="77">
        <f>CU5*CV5</f>
        <v>30</v>
      </c>
      <c r="CY5" s="77" t="b">
        <v>0</v>
      </c>
      <c r="CZ5" s="77">
        <v>3</v>
      </c>
      <c r="DA5" s="77">
        <v>10</v>
      </c>
      <c r="DB5" s="77" t="s">
        <v>201</v>
      </c>
      <c r="DC5" s="77">
        <f>CZ5*DA5</f>
        <v>30</v>
      </c>
      <c r="DD5" s="77" t="b">
        <v>0</v>
      </c>
      <c r="DE5" s="77">
        <v>3</v>
      </c>
      <c r="DF5" s="77">
        <v>10</v>
      </c>
      <c r="DG5" s="77" t="s">
        <v>201</v>
      </c>
      <c r="DH5" s="77">
        <f>DE5*DF5</f>
        <v>30</v>
      </c>
      <c r="DI5" s="77" t="b">
        <v>0</v>
      </c>
      <c r="DJ5" s="77">
        <v>3</v>
      </c>
      <c r="DK5" s="77">
        <v>10</v>
      </c>
      <c r="DL5" s="77" t="s">
        <v>201</v>
      </c>
      <c r="DM5" s="77">
        <f>DJ5*DK5</f>
        <v>30</v>
      </c>
      <c r="DN5" s="77" t="b">
        <v>0</v>
      </c>
      <c r="DO5" s="77">
        <v>3</v>
      </c>
      <c r="DP5" s="77">
        <v>10</v>
      </c>
      <c r="DQ5" s="77" t="s">
        <v>201</v>
      </c>
      <c r="DR5" s="77">
        <f>DO5*DP5</f>
        <v>30</v>
      </c>
      <c r="DS5" s="77" t="b">
        <v>0</v>
      </c>
      <c r="DT5" s="77"/>
      <c r="DU5" s="77"/>
      <c r="DV5" s="77"/>
      <c r="DW5" s="77"/>
      <c r="DX5" s="77"/>
      <c r="DY5" s="77">
        <v>1</v>
      </c>
      <c r="DZ5" s="77">
        <v>4.08</v>
      </c>
      <c r="EA5" s="77" t="s">
        <v>203</v>
      </c>
      <c r="EB5" s="77">
        <f>DY5*DZ5</f>
        <v>4.08</v>
      </c>
      <c r="EC5" s="89" t="b">
        <v>0</v>
      </c>
      <c r="ED5" s="77"/>
      <c r="EE5" s="78">
        <f>IF(ISERROR(SEARCH("TRUE",BU5)),BT5,0)+IF(ISERROR(SEARCH("TRUE",BZ5)),BY5,0)+IF(ISERROR(SEARCH("TRUE",CE5)),CD5,0)+IF(ISERROR(SEARCH("TRUE",CJ5)),CI5,0)+IF(ISERROR(SEARCH("TRUE",CO5)),CN5,0)+IF(ISERROR(SEARCH("TRUE",CT5)),CS5,0)+IF(ISERROR(SEARCH("TRUE",CY5)),CX5,0)+IF(ISERROR(SEARCH("TRUE",DD5)),DC5,0)+IF(ISERROR(SEARCH("TRUE",DI5)),DH5,0)+IF(ISERROR(SEARCH("TRUE",DN5)),DM5,0)+IF(ISERROR(SEARCH("TRUE",DS5)),DR5,0)+IF(ISERROR(SEARCH("TRUE",DX5)),DW5,0)+IF(ISERROR(SEARCH("TRUE",EC5)),EB5,0)</f>
        <v>306.5</v>
      </c>
      <c r="EF5" s="86">
        <f>EE5*M5</f>
        <v>306.5</v>
      </c>
      <c r="EG5" s="86">
        <f>IF(ISERROR(SEARCH("FALSE",BU5)),BT5,0)+IF(ISERROR(SEARCH("FALSE",BZ5)),BY5,0)+IF(ISERROR(SEARCH("FALSE",CE5)),CD5,0)+IF(ISERROR(SEARCH("FALSE",CJ5)),CI5,0)+IF(ISERROR(SEARCH("FALSE",CO5)),CN5,0)+IF(ISERROR(SEARCH("FALSE",CT5)),CS5,0)+IF(ISERROR(SEARCH("FALSE",CY5)),CX5,0)+IF(ISERROR(SEARCH("FALSE",DD5)),DC5,0)+IF(ISERROR(SEARCH("FALSE",DI5)),DH5,0)+IF(ISERROR(SEARCH("FALSE",DN5)),DM5,0)+IF(ISERROR(SEARCH("FALSE",DS5)),DR5,0)+IF(ISERROR(SEARCH("FALSE",DX5)),DW5,0)+IF(ISERROR(SEARCH("FALSE",EC5)),EB5,0)*M5</f>
        <v>0</v>
      </c>
      <c r="EH5" s="90">
        <f>EF5+BP5+EG5</f>
        <v>322.5</v>
      </c>
      <c r="EI5" s="77"/>
      <c r="EJ5" s="77"/>
      <c r="EK5" s="77"/>
      <c r="EL5" s="77"/>
      <c r="EM5" s="77"/>
      <c r="EN5" s="77"/>
      <c r="EO5" s="77"/>
      <c r="EP5" s="77"/>
      <c r="EQ5" s="77"/>
      <c r="ER5" s="77"/>
      <c r="ES5" s="77"/>
      <c r="ET5" s="77"/>
      <c r="EU5" s="77"/>
      <c r="EV5" s="86" t="s">
        <v>526</v>
      </c>
      <c r="EW5" s="86">
        <v>2</v>
      </c>
      <c r="EX5" s="87">
        <f>AV5</f>
        <v>59.928159999999998</v>
      </c>
      <c r="EY5" s="86">
        <f>EX5*EW5/100</f>
        <v>1.1985631999999999</v>
      </c>
      <c r="EZ5" s="77"/>
      <c r="FA5" s="77"/>
      <c r="FB5" s="77"/>
      <c r="FC5" s="77"/>
      <c r="FD5" s="86"/>
      <c r="FE5" s="77"/>
      <c r="FF5" s="77"/>
      <c r="FG5" s="77"/>
      <c r="FH5" s="86"/>
      <c r="FI5" s="86"/>
      <c r="FJ5" s="86"/>
      <c r="FK5" s="86"/>
      <c r="FL5" s="86"/>
      <c r="FM5" s="86"/>
      <c r="FN5" s="86"/>
      <c r="FO5" s="86"/>
      <c r="FP5" s="77"/>
      <c r="FQ5" s="77"/>
      <c r="FR5" s="86"/>
      <c r="FS5" s="86"/>
      <c r="FT5" s="86"/>
      <c r="FU5" s="77"/>
      <c r="FV5" s="77"/>
      <c r="FW5" s="86"/>
      <c r="FX5" s="77"/>
      <c r="FY5" s="77"/>
      <c r="FZ5" s="77"/>
      <c r="GA5" s="77"/>
      <c r="GB5" s="77"/>
      <c r="GC5" s="77"/>
      <c r="GD5" s="77"/>
      <c r="GE5" s="77"/>
      <c r="GF5" s="77"/>
      <c r="GG5" s="88">
        <v>1.5</v>
      </c>
      <c r="GH5" s="77"/>
      <c r="GI5" s="77"/>
      <c r="GJ5" s="77"/>
      <c r="GK5" s="77"/>
      <c r="GL5" s="86" t="s">
        <v>567</v>
      </c>
      <c r="GM5" s="77">
        <v>0</v>
      </c>
      <c r="GN5" s="77"/>
      <c r="GO5" s="77"/>
      <c r="GP5" s="77"/>
      <c r="GQ5" s="77"/>
      <c r="GR5" s="77"/>
      <c r="GS5" s="93">
        <v>85.126723199999986</v>
      </c>
      <c r="GT5" s="94">
        <v>45363</v>
      </c>
      <c r="GU5" s="7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691C-F5C7-48B3-B8B0-98AE8E2EE98F}">
  <dimension ref="A1:CB30"/>
  <sheetViews>
    <sheetView zoomScale="120" zoomScaleNormal="120" workbookViewId="0">
      <pane xSplit="8" ySplit="1" topLeftCell="BG2" activePane="bottomRight" state="frozen"/>
      <selection pane="topRight" activeCell="I1" sqref="I1"/>
      <selection pane="bottomLeft" activeCell="A2" sqref="A2"/>
      <selection pane="bottomRight" activeCell="F13" sqref="F13"/>
    </sheetView>
  </sheetViews>
  <sheetFormatPr defaultColWidth="9.140625" defaultRowHeight="15" x14ac:dyDescent="0.25"/>
  <cols>
    <col min="1" max="2" width="7.85546875" style="103" bestFit="1" customWidth="1"/>
    <col min="3" max="3" width="13.140625" style="103" bestFit="1" customWidth="1"/>
    <col min="4" max="4" width="13.28515625" style="103" bestFit="1" customWidth="1"/>
    <col min="5" max="5" width="12.7109375" style="103" bestFit="1" customWidth="1"/>
    <col min="6" max="6" width="16.28515625" style="103" bestFit="1" customWidth="1"/>
    <col min="7" max="7" width="17.7109375" style="103" bestFit="1" customWidth="1"/>
    <col min="8" max="8" width="34.28515625" style="103" customWidth="1"/>
    <col min="9" max="10" width="19.7109375" style="103" bestFit="1" customWidth="1"/>
    <col min="11" max="11" width="14.28515625" style="103" bestFit="1" customWidth="1"/>
    <col min="12" max="12" width="14.5703125" style="103" bestFit="1" customWidth="1"/>
    <col min="13" max="13" width="12" style="103" bestFit="1" customWidth="1"/>
    <col min="14" max="14" width="17.28515625" style="103" bestFit="1" customWidth="1"/>
    <col min="15" max="15" width="16.42578125" style="103" bestFit="1" customWidth="1"/>
    <col min="16" max="16" width="7.28515625" style="103" bestFit="1" customWidth="1"/>
    <col min="17" max="17" width="18.85546875" style="103" bestFit="1" customWidth="1"/>
    <col min="18" max="18" width="8.42578125" style="103" bestFit="1" customWidth="1"/>
    <col min="19" max="19" width="12.5703125" style="103" bestFit="1" customWidth="1"/>
    <col min="20" max="20" width="24.42578125" style="103" bestFit="1" customWidth="1"/>
    <col min="21" max="21" width="16.28515625" style="103" bestFit="1" customWidth="1"/>
    <col min="22" max="22" width="12.42578125" style="103" bestFit="1" customWidth="1"/>
    <col min="23" max="23" width="20.28515625" style="103" bestFit="1" customWidth="1"/>
    <col min="24" max="24" width="24.42578125" style="103" bestFit="1" customWidth="1"/>
    <col min="25" max="25" width="21.7109375" style="103" bestFit="1" customWidth="1"/>
    <col min="26" max="26" width="34.140625" style="103" bestFit="1" customWidth="1"/>
    <col min="27" max="27" width="24.140625" style="103" bestFit="1" customWidth="1"/>
    <col min="28" max="28" width="20.5703125" style="103" bestFit="1" customWidth="1"/>
    <col min="29" max="29" width="25.42578125" style="103" bestFit="1" customWidth="1"/>
    <col min="30" max="30" width="26" style="103" bestFit="1" customWidth="1"/>
    <col min="31" max="31" width="26.7109375" style="103" bestFit="1" customWidth="1"/>
    <col min="32" max="32" width="25.85546875" style="103" bestFit="1" customWidth="1"/>
    <col min="33" max="33" width="18.85546875" style="103" bestFit="1" customWidth="1"/>
    <col min="34" max="34" width="20" style="103" bestFit="1" customWidth="1"/>
    <col min="35" max="35" width="17.5703125" style="103" bestFit="1" customWidth="1"/>
    <col min="36" max="36" width="19.140625" style="103" bestFit="1" customWidth="1"/>
    <col min="37" max="37" width="34.140625" style="103" bestFit="1" customWidth="1"/>
    <col min="38" max="38" width="18.28515625" style="103" bestFit="1" customWidth="1"/>
    <col min="39" max="39" width="22.7109375" style="103" bestFit="1" customWidth="1"/>
    <col min="40" max="40" width="18.42578125" style="103" bestFit="1" customWidth="1"/>
    <col min="41" max="41" width="18.140625" style="103" bestFit="1" customWidth="1"/>
    <col min="42" max="42" width="12.7109375" style="103" bestFit="1" customWidth="1"/>
    <col min="43" max="43" width="7.7109375" style="103" bestFit="1" customWidth="1"/>
    <col min="44" max="44" width="12" style="103" bestFit="1" customWidth="1"/>
    <col min="45" max="45" width="16" style="103" bestFit="1" customWidth="1"/>
    <col min="46" max="46" width="29.140625" style="103" bestFit="1" customWidth="1"/>
    <col min="47" max="47" width="26.28515625" style="103" bestFit="1" customWidth="1"/>
    <col min="48" max="48" width="17.42578125" style="103" bestFit="1" customWidth="1"/>
    <col min="49" max="49" width="13.7109375" style="103" bestFit="1" customWidth="1"/>
    <col min="50" max="50" width="22.85546875" style="103" bestFit="1" customWidth="1"/>
    <col min="51" max="51" width="14.28515625" style="103" bestFit="1" customWidth="1"/>
    <col min="52" max="52" width="31.140625" style="103" bestFit="1" customWidth="1"/>
    <col min="53" max="53" width="28.5703125" style="103" bestFit="1" customWidth="1"/>
    <col min="54" max="54" width="24" style="103" bestFit="1" customWidth="1"/>
    <col min="55" max="55" width="20.28515625" style="103" bestFit="1" customWidth="1"/>
    <col min="56" max="56" width="29.42578125" style="103" bestFit="1" customWidth="1"/>
    <col min="57" max="57" width="16.7109375" style="103" bestFit="1" customWidth="1"/>
    <col min="58" max="58" width="17.5703125" style="103" bestFit="1" customWidth="1"/>
    <col min="59" max="59" width="24.28515625" style="103" bestFit="1" customWidth="1"/>
    <col min="60" max="60" width="24.42578125" style="103" bestFit="1" customWidth="1"/>
    <col min="61" max="61" width="20.7109375" style="103" bestFit="1" customWidth="1"/>
    <col min="62" max="62" width="29.85546875" style="103" bestFit="1" customWidth="1"/>
    <col min="63" max="63" width="17.140625" style="103" bestFit="1" customWidth="1"/>
    <col min="64" max="64" width="20.140625" style="103" bestFit="1" customWidth="1"/>
    <col min="65" max="65" width="22.85546875" style="103" bestFit="1" customWidth="1"/>
    <col min="66" max="66" width="16.5703125" style="103" bestFit="1" customWidth="1"/>
    <col min="67" max="67" width="25.7109375" style="103" bestFit="1" customWidth="1"/>
    <col min="68" max="68" width="14.28515625" style="103" bestFit="1" customWidth="1"/>
    <col min="69" max="70" width="25" style="103" bestFit="1" customWidth="1"/>
    <col min="71" max="71" width="17.42578125" style="103" bestFit="1" customWidth="1"/>
    <col min="72" max="72" width="22.42578125" style="103" bestFit="1" customWidth="1"/>
    <col min="73" max="73" width="24.7109375" style="103" bestFit="1" customWidth="1"/>
    <col min="74" max="74" width="18.42578125" style="103" bestFit="1" customWidth="1"/>
    <col min="75" max="75" width="27.5703125" style="103" bestFit="1" customWidth="1"/>
    <col min="76" max="76" width="23.28515625" style="103" bestFit="1" customWidth="1"/>
    <col min="77" max="77" width="24.28515625" style="103" bestFit="1" customWidth="1"/>
    <col min="78" max="78" width="21.7109375" style="103" bestFit="1" customWidth="1"/>
    <col min="79" max="79" width="16.42578125" style="103" bestFit="1" customWidth="1"/>
    <col min="80" max="80" width="10.7109375" style="103" bestFit="1" customWidth="1"/>
    <col min="81" max="16384" width="9.140625" style="103"/>
  </cols>
  <sheetData>
    <row r="1" spans="1:80" s="101" customFormat="1" ht="15.75" x14ac:dyDescent="0.25">
      <c r="A1" s="98" t="s">
        <v>0</v>
      </c>
      <c r="B1" s="98" t="s">
        <v>1</v>
      </c>
      <c r="C1" s="98" t="s">
        <v>2</v>
      </c>
      <c r="D1" s="98" t="s">
        <v>3</v>
      </c>
      <c r="E1" s="98" t="s">
        <v>4</v>
      </c>
      <c r="F1" s="98" t="s">
        <v>5</v>
      </c>
      <c r="G1" s="98" t="s">
        <v>6</v>
      </c>
      <c r="H1" s="98" t="s">
        <v>7</v>
      </c>
      <c r="I1" s="98" t="s">
        <v>8</v>
      </c>
      <c r="J1" s="98" t="s">
        <v>9</v>
      </c>
      <c r="K1" s="98" t="s">
        <v>10</v>
      </c>
      <c r="L1" s="98" t="s">
        <v>11</v>
      </c>
      <c r="M1" s="98" t="s">
        <v>12</v>
      </c>
      <c r="N1" s="98" t="s">
        <v>31</v>
      </c>
      <c r="O1" s="98" t="s">
        <v>32</v>
      </c>
      <c r="P1" s="98" t="s">
        <v>33</v>
      </c>
      <c r="Q1" s="98" t="s">
        <v>693</v>
      </c>
      <c r="R1" s="98" t="s">
        <v>694</v>
      </c>
      <c r="S1" s="98" t="s">
        <v>695</v>
      </c>
      <c r="T1" s="98" t="s">
        <v>696</v>
      </c>
      <c r="U1" s="99" t="s">
        <v>697</v>
      </c>
      <c r="V1" s="98" t="s">
        <v>49</v>
      </c>
      <c r="W1" s="98" t="s">
        <v>50</v>
      </c>
      <c r="X1" s="98" t="s">
        <v>51</v>
      </c>
      <c r="Y1" s="98" t="s">
        <v>52</v>
      </c>
      <c r="Z1" s="98" t="s">
        <v>53</v>
      </c>
      <c r="AA1" s="98" t="s">
        <v>54</v>
      </c>
      <c r="AB1" s="98" t="s">
        <v>55</v>
      </c>
      <c r="AC1" s="100" t="s">
        <v>698</v>
      </c>
      <c r="AD1" s="100" t="s">
        <v>699</v>
      </c>
      <c r="AE1" s="100" t="s">
        <v>700</v>
      </c>
      <c r="AF1" s="100" t="s">
        <v>701</v>
      </c>
      <c r="AG1" s="100" t="s">
        <v>60</v>
      </c>
      <c r="AH1" s="98" t="s">
        <v>65</v>
      </c>
      <c r="AI1" s="98" t="s">
        <v>702</v>
      </c>
      <c r="AJ1" s="98" t="s">
        <v>703</v>
      </c>
      <c r="AK1" s="98" t="s">
        <v>704</v>
      </c>
      <c r="AL1" s="98" t="s">
        <v>705</v>
      </c>
      <c r="AM1" s="98" t="s">
        <v>122</v>
      </c>
      <c r="AN1" s="98" t="s">
        <v>125</v>
      </c>
      <c r="AO1" s="98" t="s">
        <v>126</v>
      </c>
      <c r="AP1" s="98" t="s">
        <v>127</v>
      </c>
      <c r="AQ1" s="98" t="s">
        <v>128</v>
      </c>
      <c r="AR1" s="98" t="s">
        <v>12</v>
      </c>
      <c r="AS1" s="98" t="s">
        <v>129</v>
      </c>
      <c r="AT1" s="98" t="s">
        <v>130</v>
      </c>
      <c r="AU1" s="98" t="s">
        <v>131</v>
      </c>
      <c r="AV1" s="98" t="s">
        <v>138</v>
      </c>
      <c r="AW1" s="98" t="s">
        <v>139</v>
      </c>
      <c r="AX1" s="98" t="s">
        <v>140</v>
      </c>
      <c r="AY1" s="98" t="s">
        <v>141</v>
      </c>
      <c r="AZ1" s="98" t="s">
        <v>142</v>
      </c>
      <c r="BA1" s="98" t="s">
        <v>143</v>
      </c>
      <c r="BB1" s="98" t="s">
        <v>146</v>
      </c>
      <c r="BC1" s="98" t="s">
        <v>147</v>
      </c>
      <c r="BD1" s="98" t="s">
        <v>148</v>
      </c>
      <c r="BE1" s="98" t="s">
        <v>149</v>
      </c>
      <c r="BF1" s="98" t="s">
        <v>150</v>
      </c>
      <c r="BG1" s="98" t="s">
        <v>156</v>
      </c>
      <c r="BH1" s="98" t="s">
        <v>157</v>
      </c>
      <c r="BI1" s="98" t="s">
        <v>158</v>
      </c>
      <c r="BJ1" s="98" t="s">
        <v>159</v>
      </c>
      <c r="BK1" s="98" t="s">
        <v>160</v>
      </c>
      <c r="BL1" s="98" t="s">
        <v>161</v>
      </c>
      <c r="BM1" s="98" t="s">
        <v>162</v>
      </c>
      <c r="BN1" s="98" t="s">
        <v>163</v>
      </c>
      <c r="BO1" s="98" t="s">
        <v>164</v>
      </c>
      <c r="BP1" s="98" t="s">
        <v>165</v>
      </c>
      <c r="BQ1" s="98" t="s">
        <v>169</v>
      </c>
      <c r="BR1" s="98" t="s">
        <v>170</v>
      </c>
      <c r="BS1" s="98" t="s">
        <v>171</v>
      </c>
      <c r="BT1" s="98" t="s">
        <v>172</v>
      </c>
      <c r="BU1" s="98" t="s">
        <v>173</v>
      </c>
      <c r="BV1" s="98" t="s">
        <v>174</v>
      </c>
      <c r="BW1" s="98" t="s">
        <v>175</v>
      </c>
      <c r="BX1" s="98" t="s">
        <v>176</v>
      </c>
      <c r="BY1" s="98" t="s">
        <v>177</v>
      </c>
      <c r="BZ1" s="98" t="s">
        <v>706</v>
      </c>
      <c r="CA1" s="98" t="s">
        <v>189</v>
      </c>
      <c r="CB1" s="98" t="s">
        <v>190</v>
      </c>
    </row>
    <row r="2" spans="1:80" ht="15.75" x14ac:dyDescent="0.25">
      <c r="A2" s="34">
        <v>1</v>
      </c>
      <c r="B2" s="34" t="s">
        <v>191</v>
      </c>
      <c r="C2" s="34">
        <v>0</v>
      </c>
      <c r="D2" s="34" t="s">
        <v>192</v>
      </c>
      <c r="E2" s="102" t="s">
        <v>524</v>
      </c>
      <c r="F2" t="s">
        <v>707</v>
      </c>
      <c r="G2" t="s">
        <v>708</v>
      </c>
      <c r="H2" s="34" t="s">
        <v>709</v>
      </c>
      <c r="I2" t="s">
        <v>708</v>
      </c>
      <c r="J2" s="34"/>
      <c r="K2" s="34"/>
      <c r="L2" s="102" t="s">
        <v>524</v>
      </c>
      <c r="M2" s="34">
        <v>1</v>
      </c>
      <c r="N2" s="34" t="s">
        <v>192</v>
      </c>
      <c r="O2" s="34" t="s">
        <v>192</v>
      </c>
      <c r="P2" s="34">
        <v>100</v>
      </c>
      <c r="Q2" s="34"/>
      <c r="R2" s="34"/>
      <c r="S2" s="34"/>
      <c r="T2" s="34">
        <f>T5+T3+T4+T6+T7+T8+T9+T10+T11</f>
        <v>103.54391666469002</v>
      </c>
      <c r="V2" s="34"/>
      <c r="W2" s="34">
        <f>X2</f>
        <v>153.45932000000002</v>
      </c>
      <c r="X2" s="34">
        <f>SUMPRODUCT(W12:W30,M12:M30)</f>
        <v>153.45932000000002</v>
      </c>
      <c r="Y2" s="104"/>
      <c r="Z2" s="34"/>
      <c r="AA2" s="34"/>
      <c r="AB2" s="34"/>
      <c r="AH2" s="34"/>
      <c r="AI2" s="103">
        <v>1</v>
      </c>
      <c r="AJ2" s="103">
        <v>18.888888888888889</v>
      </c>
      <c r="AK2" s="103" t="s">
        <v>203</v>
      </c>
      <c r="AL2" s="103">
        <f>AI2*AJ2</f>
        <v>18.888888888888889</v>
      </c>
      <c r="AM2" s="34">
        <f>AL2</f>
        <v>18.888888888888889</v>
      </c>
      <c r="AN2" s="34">
        <f>AM2</f>
        <v>18.888888888888889</v>
      </c>
      <c r="AT2" s="34"/>
      <c r="AU2" s="34"/>
      <c r="AV2" s="34"/>
      <c r="AW2" s="34"/>
      <c r="AX2" s="34"/>
      <c r="AY2" s="105"/>
      <c r="AZ2" s="34"/>
      <c r="BA2" s="34"/>
      <c r="BB2" s="34" t="s">
        <v>710</v>
      </c>
      <c r="BC2" s="34">
        <v>2</v>
      </c>
      <c r="BD2" s="106">
        <f>T2+W2+AN2</f>
        <v>275.89212555357892</v>
      </c>
      <c r="BE2" s="107">
        <f>BC2*BD2/100</f>
        <v>5.5178425110715787</v>
      </c>
      <c r="BF2" s="108"/>
      <c r="BG2" s="34"/>
      <c r="BH2" s="106"/>
      <c r="BI2" s="106"/>
      <c r="BJ2" s="106"/>
      <c r="BK2" s="106"/>
      <c r="BL2" s="34" t="s">
        <v>205</v>
      </c>
      <c r="BM2" s="109" t="s">
        <v>711</v>
      </c>
      <c r="BN2" s="34">
        <v>10</v>
      </c>
      <c r="BO2" s="34">
        <f>T2+W2+AN2</f>
        <v>275.89212555357892</v>
      </c>
      <c r="BP2" s="110">
        <f>BN2*BO2/100</f>
        <v>27.589212555357889</v>
      </c>
      <c r="BQ2" s="34"/>
      <c r="BR2" s="34"/>
      <c r="BS2" s="34"/>
      <c r="BT2" s="34">
        <v>4.25</v>
      </c>
      <c r="BU2" s="111"/>
      <c r="BV2" s="34"/>
      <c r="BW2" s="34"/>
      <c r="BX2" s="34"/>
      <c r="BY2" s="34"/>
      <c r="BZ2" s="105">
        <f>(T2+W2+AH2+AN2+AT2+AU2+AY2+BE2+BF2+BK2+BP2+BQ2+BR2+BS2+BT2+BV2+BW2-BY2)</f>
        <v>313.24918062000842</v>
      </c>
      <c r="CA2" s="112">
        <v>45292</v>
      </c>
      <c r="CB2" s="34"/>
    </row>
    <row r="3" spans="1:80" ht="15.75" x14ac:dyDescent="0.25">
      <c r="A3" s="34">
        <f t="shared" ref="A3:A10" si="0">A2+1</f>
        <v>2</v>
      </c>
      <c r="B3" s="34" t="s">
        <v>191</v>
      </c>
      <c r="C3" s="103">
        <v>1</v>
      </c>
      <c r="D3" s="34" t="s">
        <v>192</v>
      </c>
      <c r="E3" s="102" t="s">
        <v>193</v>
      </c>
      <c r="F3" t="s">
        <v>707</v>
      </c>
      <c r="G3" s="113" t="s">
        <v>712</v>
      </c>
      <c r="H3" s="10" t="s">
        <v>224</v>
      </c>
      <c r="I3" t="s">
        <v>708</v>
      </c>
      <c r="J3" s="34"/>
      <c r="K3" s="34"/>
      <c r="L3" s="114" t="s">
        <v>196</v>
      </c>
      <c r="M3" s="103">
        <v>1</v>
      </c>
      <c r="N3" s="34" t="s">
        <v>192</v>
      </c>
      <c r="O3" s="34" t="s">
        <v>192</v>
      </c>
      <c r="P3" s="34">
        <v>100</v>
      </c>
      <c r="Q3" s="115">
        <v>10.694504705062498</v>
      </c>
      <c r="R3" s="103">
        <v>0</v>
      </c>
      <c r="S3" s="103" t="s">
        <v>713</v>
      </c>
      <c r="T3" s="103">
        <f t="shared" ref="T3:T11" si="1">((Q3+R3)*P3/100)*M3</f>
        <v>10.694504705062498</v>
      </c>
      <c r="X3" s="116"/>
      <c r="CA3" s="112">
        <v>45292</v>
      </c>
      <c r="CB3" s="34"/>
    </row>
    <row r="4" spans="1:80" ht="15.75" x14ac:dyDescent="0.25">
      <c r="A4" s="34">
        <f t="shared" si="0"/>
        <v>3</v>
      </c>
      <c r="B4" s="34" t="s">
        <v>191</v>
      </c>
      <c r="C4" s="103">
        <v>1</v>
      </c>
      <c r="D4" s="34" t="s">
        <v>192</v>
      </c>
      <c r="E4" s="102" t="s">
        <v>193</v>
      </c>
      <c r="F4" t="s">
        <v>707</v>
      </c>
      <c r="G4" s="113" t="s">
        <v>714</v>
      </c>
      <c r="H4" s="10" t="s">
        <v>227</v>
      </c>
      <c r="I4" t="s">
        <v>708</v>
      </c>
      <c r="L4" s="114" t="s">
        <v>196</v>
      </c>
      <c r="M4" s="103">
        <v>1</v>
      </c>
      <c r="N4" s="34" t="s">
        <v>192</v>
      </c>
      <c r="O4" s="34" t="s">
        <v>192</v>
      </c>
      <c r="P4" s="34">
        <v>100</v>
      </c>
      <c r="Q4" s="117">
        <v>1.212791832</v>
      </c>
      <c r="R4" s="103">
        <v>0</v>
      </c>
      <c r="S4" s="103" t="s">
        <v>713</v>
      </c>
      <c r="T4" s="103">
        <f t="shared" si="1"/>
        <v>1.212791832</v>
      </c>
      <c r="CA4" s="112">
        <v>45292</v>
      </c>
      <c r="CB4" s="34"/>
    </row>
    <row r="5" spans="1:80" ht="15.75" x14ac:dyDescent="0.25">
      <c r="A5" s="34">
        <f t="shared" si="0"/>
        <v>4</v>
      </c>
      <c r="B5" s="34" t="s">
        <v>191</v>
      </c>
      <c r="C5" s="103">
        <v>1</v>
      </c>
      <c r="D5" s="34" t="s">
        <v>192</v>
      </c>
      <c r="E5" s="102" t="s">
        <v>193</v>
      </c>
      <c r="F5" t="s">
        <v>707</v>
      </c>
      <c r="G5" s="113" t="s">
        <v>715</v>
      </c>
      <c r="H5" s="10" t="s">
        <v>230</v>
      </c>
      <c r="I5" t="s">
        <v>708</v>
      </c>
      <c r="L5" s="114" t="s">
        <v>196</v>
      </c>
      <c r="M5" s="103">
        <v>1</v>
      </c>
      <c r="N5" s="34" t="s">
        <v>192</v>
      </c>
      <c r="O5" s="34" t="s">
        <v>192</v>
      </c>
      <c r="P5" s="34">
        <v>100</v>
      </c>
      <c r="Q5" s="115">
        <v>1.5248105460000003</v>
      </c>
      <c r="R5" s="103">
        <v>0</v>
      </c>
      <c r="S5" s="103" t="s">
        <v>713</v>
      </c>
      <c r="T5" s="103">
        <f t="shared" si="1"/>
        <v>1.5248105460000003</v>
      </c>
      <c r="AK5" s="103" t="s">
        <v>716</v>
      </c>
      <c r="CA5" s="112">
        <v>45292</v>
      </c>
      <c r="CB5" s="34"/>
    </row>
    <row r="6" spans="1:80" ht="15.75" x14ac:dyDescent="0.25">
      <c r="A6" s="34">
        <f t="shared" si="0"/>
        <v>5</v>
      </c>
      <c r="B6" s="34" t="s">
        <v>191</v>
      </c>
      <c r="C6" s="103">
        <v>1</v>
      </c>
      <c r="D6" s="34" t="s">
        <v>192</v>
      </c>
      <c r="E6" s="102" t="s">
        <v>193</v>
      </c>
      <c r="F6" t="s">
        <v>707</v>
      </c>
      <c r="G6" s="113" t="s">
        <v>717</v>
      </c>
      <c r="H6" s="10" t="s">
        <v>234</v>
      </c>
      <c r="I6" t="s">
        <v>708</v>
      </c>
      <c r="L6" s="114" t="s">
        <v>196</v>
      </c>
      <c r="M6" s="103">
        <v>5</v>
      </c>
      <c r="N6" s="34" t="s">
        <v>192</v>
      </c>
      <c r="O6" s="34" t="s">
        <v>192</v>
      </c>
      <c r="P6" s="34">
        <v>100</v>
      </c>
      <c r="Q6" s="115">
        <v>2.59509592125</v>
      </c>
      <c r="R6" s="103">
        <v>0</v>
      </c>
      <c r="S6" s="103" t="s">
        <v>713</v>
      </c>
      <c r="T6" s="103">
        <f t="shared" si="1"/>
        <v>12.97547960625</v>
      </c>
      <c r="CA6" s="112">
        <v>45292</v>
      </c>
    </row>
    <row r="7" spans="1:80" ht="15.75" x14ac:dyDescent="0.25">
      <c r="A7" s="34">
        <f t="shared" si="0"/>
        <v>6</v>
      </c>
      <c r="B7" s="34" t="s">
        <v>191</v>
      </c>
      <c r="C7" s="103">
        <v>1</v>
      </c>
      <c r="D7" s="34" t="s">
        <v>192</v>
      </c>
      <c r="E7" s="102" t="s">
        <v>193</v>
      </c>
      <c r="F7" t="s">
        <v>707</v>
      </c>
      <c r="G7" s="113" t="s">
        <v>718</v>
      </c>
      <c r="H7" s="10" t="s">
        <v>237</v>
      </c>
      <c r="I7" t="s">
        <v>708</v>
      </c>
      <c r="L7" s="114" t="s">
        <v>719</v>
      </c>
      <c r="M7" s="103">
        <v>1</v>
      </c>
      <c r="N7" s="34" t="s">
        <v>192</v>
      </c>
      <c r="O7" s="34" t="s">
        <v>192</v>
      </c>
      <c r="P7" s="34">
        <v>100</v>
      </c>
      <c r="Q7" s="115">
        <v>12.767170775624999</v>
      </c>
      <c r="R7" s="103">
        <v>0</v>
      </c>
      <c r="S7" s="103" t="s">
        <v>713</v>
      </c>
      <c r="T7" s="103">
        <f t="shared" si="1"/>
        <v>12.767170775624999</v>
      </c>
      <c r="CA7" s="112">
        <v>45292</v>
      </c>
    </row>
    <row r="8" spans="1:80" ht="15.75" x14ac:dyDescent="0.25">
      <c r="A8" s="34">
        <f t="shared" si="0"/>
        <v>7</v>
      </c>
      <c r="B8" s="34" t="s">
        <v>191</v>
      </c>
      <c r="C8" s="103">
        <v>1</v>
      </c>
      <c r="D8" s="34" t="s">
        <v>192</v>
      </c>
      <c r="E8" s="102" t="s">
        <v>193</v>
      </c>
      <c r="F8" t="s">
        <v>707</v>
      </c>
      <c r="G8" s="113" t="s">
        <v>720</v>
      </c>
      <c r="H8" s="10" t="s">
        <v>240</v>
      </c>
      <c r="I8" t="s">
        <v>708</v>
      </c>
      <c r="L8" s="114" t="s">
        <v>569</v>
      </c>
      <c r="M8" s="103">
        <v>5</v>
      </c>
      <c r="N8" s="34" t="s">
        <v>192</v>
      </c>
      <c r="O8" s="34" t="s">
        <v>192</v>
      </c>
      <c r="P8" s="34">
        <v>100</v>
      </c>
      <c r="Q8" s="115">
        <v>1.0161417735</v>
      </c>
      <c r="R8" s="103">
        <v>0</v>
      </c>
      <c r="S8" s="103" t="s">
        <v>713</v>
      </c>
      <c r="T8" s="103">
        <f t="shared" si="1"/>
        <v>5.0807088675000003</v>
      </c>
      <c r="CA8" s="112">
        <v>45292</v>
      </c>
    </row>
    <row r="9" spans="1:80" ht="15.75" x14ac:dyDescent="0.25">
      <c r="A9" s="34">
        <f t="shared" si="0"/>
        <v>8</v>
      </c>
      <c r="B9" s="34" t="s">
        <v>191</v>
      </c>
      <c r="C9" s="103">
        <v>1</v>
      </c>
      <c r="D9" s="34" t="s">
        <v>192</v>
      </c>
      <c r="E9" s="102" t="s">
        <v>193</v>
      </c>
      <c r="F9" t="s">
        <v>707</v>
      </c>
      <c r="G9" s="113" t="s">
        <v>721</v>
      </c>
      <c r="H9" s="10" t="s">
        <v>722</v>
      </c>
      <c r="I9" t="s">
        <v>708</v>
      </c>
      <c r="L9" s="114" t="s">
        <v>196</v>
      </c>
      <c r="M9" s="103">
        <v>1</v>
      </c>
      <c r="N9" s="34" t="s">
        <v>192</v>
      </c>
      <c r="O9" s="34" t="s">
        <v>192</v>
      </c>
      <c r="P9" s="103">
        <v>100</v>
      </c>
      <c r="Q9" s="115">
        <v>0.21118565432343753</v>
      </c>
      <c r="R9" s="103">
        <v>0</v>
      </c>
      <c r="S9" s="103" t="s">
        <v>713</v>
      </c>
      <c r="T9" s="103">
        <f t="shared" si="1"/>
        <v>0.21118565432343753</v>
      </c>
      <c r="CA9" s="112">
        <v>45292</v>
      </c>
    </row>
    <row r="10" spans="1:80" ht="15.75" x14ac:dyDescent="0.25">
      <c r="A10" s="34">
        <f t="shared" si="0"/>
        <v>9</v>
      </c>
      <c r="B10" s="34" t="s">
        <v>191</v>
      </c>
      <c r="C10" s="103">
        <v>1</v>
      </c>
      <c r="D10" s="34" t="s">
        <v>192</v>
      </c>
      <c r="E10" s="102" t="s">
        <v>193</v>
      </c>
      <c r="F10" t="s">
        <v>707</v>
      </c>
      <c r="G10" s="113" t="s">
        <v>723</v>
      </c>
      <c r="H10" s="10" t="s">
        <v>724</v>
      </c>
      <c r="I10" t="s">
        <v>708</v>
      </c>
      <c r="L10" s="114" t="s">
        <v>725</v>
      </c>
      <c r="M10" s="103">
        <v>5</v>
      </c>
      <c r="N10" s="34" t="s">
        <v>192</v>
      </c>
      <c r="O10" s="34" t="s">
        <v>192</v>
      </c>
      <c r="P10" s="103">
        <v>100</v>
      </c>
      <c r="Q10" s="115">
        <v>0.54293073187500018</v>
      </c>
      <c r="R10" s="103">
        <v>0</v>
      </c>
      <c r="S10" s="103" t="s">
        <v>713</v>
      </c>
      <c r="T10" s="103">
        <f t="shared" si="1"/>
        <v>2.714653659375001</v>
      </c>
      <c r="CA10" s="112">
        <v>45292</v>
      </c>
    </row>
    <row r="11" spans="1:80" ht="15.75" x14ac:dyDescent="0.25">
      <c r="A11" s="34">
        <v>10</v>
      </c>
      <c r="B11" s="34" t="s">
        <v>191</v>
      </c>
      <c r="C11" s="103">
        <v>1</v>
      </c>
      <c r="D11" s="34" t="s">
        <v>192</v>
      </c>
      <c r="E11" s="102" t="s">
        <v>193</v>
      </c>
      <c r="F11" t="s">
        <v>707</v>
      </c>
      <c r="G11" s="118" t="s">
        <v>726</v>
      </c>
      <c r="H11" s="119" t="s">
        <v>727</v>
      </c>
      <c r="I11" t="s">
        <v>708</v>
      </c>
      <c r="L11" s="120" t="s">
        <v>507</v>
      </c>
      <c r="M11" s="103">
        <v>1</v>
      </c>
      <c r="N11" s="34" t="s">
        <v>192</v>
      </c>
      <c r="O11" s="34" t="s">
        <v>192</v>
      </c>
      <c r="P11" s="103">
        <v>100</v>
      </c>
      <c r="Q11" s="115">
        <v>56.362611018554091</v>
      </c>
      <c r="R11" s="103">
        <v>0</v>
      </c>
      <c r="S11" s="103" t="s">
        <v>713</v>
      </c>
      <c r="T11" s="103">
        <f t="shared" si="1"/>
        <v>56.362611018554091</v>
      </c>
      <c r="CA11" s="112"/>
    </row>
    <row r="12" spans="1:80" ht="15.75" x14ac:dyDescent="0.25">
      <c r="A12" s="121">
        <f t="shared" ref="A12:A30" si="2">A11+1</f>
        <v>11</v>
      </c>
      <c r="B12" s="121" t="s">
        <v>191</v>
      </c>
      <c r="C12" s="122">
        <v>1</v>
      </c>
      <c r="D12" s="34" t="s">
        <v>192</v>
      </c>
      <c r="E12" s="122" t="s">
        <v>260</v>
      </c>
      <c r="F12" t="s">
        <v>707</v>
      </c>
      <c r="G12" s="123" t="s">
        <v>728</v>
      </c>
      <c r="H12" s="124" t="s">
        <v>729</v>
      </c>
      <c r="I12" t="s">
        <v>708</v>
      </c>
      <c r="J12" s="122"/>
      <c r="K12" s="122"/>
      <c r="L12" s="122" t="s">
        <v>524</v>
      </c>
      <c r="M12" s="125">
        <v>5</v>
      </c>
      <c r="N12" s="34" t="s">
        <v>192</v>
      </c>
      <c r="O12" s="34" t="s">
        <v>192</v>
      </c>
      <c r="P12" s="122"/>
      <c r="Q12" s="122"/>
      <c r="R12" s="122"/>
      <c r="S12" s="122"/>
      <c r="T12" s="122"/>
      <c r="U12" s="122" t="s">
        <v>730</v>
      </c>
      <c r="V12" s="126" t="s">
        <v>731</v>
      </c>
      <c r="W12" s="127">
        <v>4.05</v>
      </c>
      <c r="X12" s="122"/>
      <c r="Y12" s="122"/>
      <c r="Z12" s="122"/>
      <c r="AA12" s="122"/>
      <c r="AB12" s="122"/>
      <c r="AC12" s="122"/>
      <c r="AD12" s="122"/>
      <c r="AE12" s="122"/>
      <c r="AF12" s="122"/>
      <c r="AG12" s="122"/>
      <c r="AH12" s="122"/>
      <c r="AI12" s="122"/>
      <c r="AJ12" s="122"/>
      <c r="AK12" s="122"/>
      <c r="AL12" s="122"/>
      <c r="AM12" s="122"/>
      <c r="AN12" s="122"/>
      <c r="AO12" s="122"/>
      <c r="AP12" s="122"/>
      <c r="AQ12" s="122"/>
      <c r="AR12" s="122"/>
      <c r="AS12" s="122"/>
      <c r="AT12" s="122"/>
      <c r="AU12" s="122"/>
      <c r="AV12" s="122"/>
      <c r="AW12" s="122"/>
      <c r="AX12" s="122"/>
      <c r="AY12" s="122"/>
      <c r="AZ12" s="122"/>
      <c r="BA12" s="122"/>
      <c r="BB12" s="122"/>
      <c r="BC12" s="122"/>
      <c r="BD12" s="122"/>
      <c r="BE12" s="122"/>
      <c r="BF12" s="122"/>
      <c r="BG12" s="122"/>
      <c r="BH12" s="122"/>
      <c r="BI12" s="122"/>
      <c r="BJ12" s="122"/>
      <c r="BK12" s="122"/>
      <c r="BL12" s="122"/>
      <c r="BM12" s="122"/>
      <c r="BN12" s="122"/>
      <c r="BO12" s="122"/>
      <c r="BP12" s="122"/>
      <c r="BQ12" s="122"/>
      <c r="BR12" s="122"/>
      <c r="BS12" s="122"/>
      <c r="BT12" s="122"/>
      <c r="BU12" s="122"/>
      <c r="BV12" s="122"/>
      <c r="BW12" s="122"/>
      <c r="BX12" s="122"/>
      <c r="BY12" s="122"/>
      <c r="BZ12" s="122"/>
      <c r="CA12" s="112">
        <v>45292</v>
      </c>
    </row>
    <row r="13" spans="1:80" ht="15.75" x14ac:dyDescent="0.25">
      <c r="A13" s="34">
        <f t="shared" si="2"/>
        <v>12</v>
      </c>
      <c r="B13" s="34" t="s">
        <v>191</v>
      </c>
      <c r="C13" s="103">
        <v>1</v>
      </c>
      <c r="D13" s="34" t="s">
        <v>192</v>
      </c>
      <c r="E13" s="103" t="s">
        <v>260</v>
      </c>
      <c r="F13" t="s">
        <v>707</v>
      </c>
      <c r="G13" s="128" t="s">
        <v>732</v>
      </c>
      <c r="H13" s="10" t="s">
        <v>733</v>
      </c>
      <c r="I13" t="s">
        <v>708</v>
      </c>
      <c r="M13" s="125">
        <v>5</v>
      </c>
      <c r="N13" s="34" t="s">
        <v>192</v>
      </c>
      <c r="O13" s="34" t="s">
        <v>192</v>
      </c>
      <c r="U13" s="103" t="s">
        <v>730</v>
      </c>
      <c r="V13" s="129" t="s">
        <v>731</v>
      </c>
      <c r="W13" s="127">
        <v>2.5499999999999998</v>
      </c>
      <c r="CA13" s="112">
        <v>45292</v>
      </c>
    </row>
    <row r="14" spans="1:80" ht="15.75" x14ac:dyDescent="0.25">
      <c r="A14" s="34">
        <f t="shared" si="2"/>
        <v>13</v>
      </c>
      <c r="B14" s="34" t="s">
        <v>191</v>
      </c>
      <c r="C14" s="103">
        <v>1</v>
      </c>
      <c r="D14" s="34" t="s">
        <v>192</v>
      </c>
      <c r="E14" s="103" t="s">
        <v>260</v>
      </c>
      <c r="F14" t="s">
        <v>707</v>
      </c>
      <c r="G14" s="128" t="s">
        <v>734</v>
      </c>
      <c r="H14" s="10" t="s">
        <v>735</v>
      </c>
      <c r="I14" t="s">
        <v>708</v>
      </c>
      <c r="M14" s="125">
        <v>5</v>
      </c>
      <c r="N14" s="34" t="s">
        <v>192</v>
      </c>
      <c r="O14" s="34" t="s">
        <v>192</v>
      </c>
      <c r="U14" s="103" t="s">
        <v>730</v>
      </c>
      <c r="V14" s="129" t="s">
        <v>731</v>
      </c>
      <c r="W14" s="127">
        <v>2.5499999999999998</v>
      </c>
      <c r="CA14" s="112">
        <v>45292</v>
      </c>
    </row>
    <row r="15" spans="1:80" ht="15.75" x14ac:dyDescent="0.25">
      <c r="A15" s="34">
        <f t="shared" si="2"/>
        <v>14</v>
      </c>
      <c r="B15" s="34" t="s">
        <v>191</v>
      </c>
      <c r="C15" s="103">
        <v>1</v>
      </c>
      <c r="D15" s="34" t="s">
        <v>192</v>
      </c>
      <c r="E15" s="103" t="s">
        <v>260</v>
      </c>
      <c r="F15" t="s">
        <v>707</v>
      </c>
      <c r="G15" s="128" t="s">
        <v>736</v>
      </c>
      <c r="H15" s="10" t="s">
        <v>737</v>
      </c>
      <c r="I15" t="s">
        <v>708</v>
      </c>
      <c r="M15" s="125">
        <v>1</v>
      </c>
      <c r="N15" s="34" t="s">
        <v>192</v>
      </c>
      <c r="O15" s="34" t="s">
        <v>192</v>
      </c>
      <c r="U15" s="103" t="s">
        <v>738</v>
      </c>
      <c r="V15" s="129" t="s">
        <v>731</v>
      </c>
      <c r="W15" s="127">
        <v>4.5</v>
      </c>
      <c r="CA15" s="112">
        <v>45292</v>
      </c>
    </row>
    <row r="16" spans="1:80" ht="15.75" x14ac:dyDescent="0.25">
      <c r="A16" s="34">
        <f t="shared" si="2"/>
        <v>15</v>
      </c>
      <c r="B16" s="34" t="s">
        <v>191</v>
      </c>
      <c r="C16" s="103">
        <v>1</v>
      </c>
      <c r="D16" s="34" t="s">
        <v>192</v>
      </c>
      <c r="E16" s="103" t="s">
        <v>260</v>
      </c>
      <c r="F16" t="s">
        <v>707</v>
      </c>
      <c r="G16" s="128" t="s">
        <v>739</v>
      </c>
      <c r="H16" s="10" t="s">
        <v>740</v>
      </c>
      <c r="I16" t="s">
        <v>708</v>
      </c>
      <c r="M16" s="125">
        <v>0.5</v>
      </c>
      <c r="N16" s="34" t="s">
        <v>192</v>
      </c>
      <c r="O16" s="34" t="s">
        <v>192</v>
      </c>
      <c r="U16" s="103" t="s">
        <v>741</v>
      </c>
      <c r="V16" s="129" t="s">
        <v>742</v>
      </c>
      <c r="W16" s="127">
        <v>6.5</v>
      </c>
      <c r="CA16" s="112">
        <v>45292</v>
      </c>
    </row>
    <row r="17" spans="1:79" ht="15.75" x14ac:dyDescent="0.25">
      <c r="A17" s="34">
        <f t="shared" si="2"/>
        <v>16</v>
      </c>
      <c r="B17" s="34" t="s">
        <v>191</v>
      </c>
      <c r="C17" s="103">
        <v>1</v>
      </c>
      <c r="D17" s="34" t="s">
        <v>192</v>
      </c>
      <c r="E17" s="103" t="s">
        <v>260</v>
      </c>
      <c r="F17" t="s">
        <v>707</v>
      </c>
      <c r="G17" s="128" t="s">
        <v>743</v>
      </c>
      <c r="H17" s="10" t="s">
        <v>744</v>
      </c>
      <c r="I17" t="s">
        <v>708</v>
      </c>
      <c r="M17" s="125">
        <v>0.5</v>
      </c>
      <c r="N17" s="34" t="s">
        <v>192</v>
      </c>
      <c r="O17" s="34" t="s">
        <v>192</v>
      </c>
      <c r="U17" s="103" t="s">
        <v>741</v>
      </c>
      <c r="V17" s="129" t="s">
        <v>742</v>
      </c>
      <c r="W17" s="127">
        <v>6.5</v>
      </c>
      <c r="CA17" s="112">
        <v>45292</v>
      </c>
    </row>
    <row r="18" spans="1:79" ht="15.75" x14ac:dyDescent="0.25">
      <c r="A18" s="34">
        <f t="shared" si="2"/>
        <v>17</v>
      </c>
      <c r="B18" s="34" t="s">
        <v>191</v>
      </c>
      <c r="C18" s="103">
        <v>1</v>
      </c>
      <c r="D18" s="34" t="s">
        <v>192</v>
      </c>
      <c r="E18" s="103" t="s">
        <v>260</v>
      </c>
      <c r="F18" t="s">
        <v>707</v>
      </c>
      <c r="G18" s="128" t="s">
        <v>745</v>
      </c>
      <c r="H18" s="10" t="s">
        <v>746</v>
      </c>
      <c r="I18" t="s">
        <v>708</v>
      </c>
      <c r="M18" s="125">
        <v>4</v>
      </c>
      <c r="N18" s="34" t="s">
        <v>192</v>
      </c>
      <c r="O18" s="34" t="s">
        <v>192</v>
      </c>
      <c r="U18" s="103" t="s">
        <v>741</v>
      </c>
      <c r="V18" s="129" t="s">
        <v>742</v>
      </c>
      <c r="W18" s="127">
        <v>0.85</v>
      </c>
      <c r="CA18" s="112">
        <v>45292</v>
      </c>
    </row>
    <row r="19" spans="1:79" ht="15.75" x14ac:dyDescent="0.25">
      <c r="A19" s="34">
        <f t="shared" si="2"/>
        <v>18</v>
      </c>
      <c r="B19" s="34" t="s">
        <v>191</v>
      </c>
      <c r="C19" s="103">
        <v>1</v>
      </c>
      <c r="D19" s="34" t="s">
        <v>192</v>
      </c>
      <c r="E19" s="103" t="s">
        <v>260</v>
      </c>
      <c r="F19" t="s">
        <v>707</v>
      </c>
      <c r="G19" s="128" t="s">
        <v>747</v>
      </c>
      <c r="H19" s="10" t="s">
        <v>748</v>
      </c>
      <c r="I19" t="s">
        <v>708</v>
      </c>
      <c r="M19" s="125">
        <v>1</v>
      </c>
      <c r="N19" s="34" t="s">
        <v>192</v>
      </c>
      <c r="O19" s="34" t="s">
        <v>192</v>
      </c>
      <c r="U19" s="103" t="s">
        <v>730</v>
      </c>
      <c r="V19" s="129" t="s">
        <v>731</v>
      </c>
      <c r="W19" s="127">
        <v>0.75</v>
      </c>
      <c r="CA19" s="112">
        <v>45292</v>
      </c>
    </row>
    <row r="20" spans="1:79" ht="15.75" x14ac:dyDescent="0.25">
      <c r="A20" s="34">
        <f t="shared" si="2"/>
        <v>19</v>
      </c>
      <c r="B20" s="34" t="s">
        <v>191</v>
      </c>
      <c r="C20" s="103">
        <v>1</v>
      </c>
      <c r="D20" s="34" t="s">
        <v>192</v>
      </c>
      <c r="E20" s="103" t="s">
        <v>260</v>
      </c>
      <c r="F20" t="s">
        <v>707</v>
      </c>
      <c r="G20" s="128" t="s">
        <v>749</v>
      </c>
      <c r="H20" s="10" t="s">
        <v>750</v>
      </c>
      <c r="I20" t="s">
        <v>708</v>
      </c>
      <c r="M20" s="125">
        <v>1</v>
      </c>
      <c r="N20" s="34" t="s">
        <v>192</v>
      </c>
      <c r="O20" s="34" t="s">
        <v>192</v>
      </c>
      <c r="U20" s="103" t="s">
        <v>687</v>
      </c>
      <c r="V20" s="129" t="s">
        <v>731</v>
      </c>
      <c r="W20" s="127">
        <v>0.18</v>
      </c>
      <c r="CA20" s="112">
        <v>45292</v>
      </c>
    </row>
    <row r="21" spans="1:79" ht="15.75" x14ac:dyDescent="0.25">
      <c r="A21" s="34">
        <f t="shared" si="2"/>
        <v>20</v>
      </c>
      <c r="B21" s="34" t="s">
        <v>191</v>
      </c>
      <c r="C21" s="103">
        <v>1</v>
      </c>
      <c r="D21" s="34" t="s">
        <v>192</v>
      </c>
      <c r="E21" s="103" t="s">
        <v>260</v>
      </c>
      <c r="F21" t="s">
        <v>707</v>
      </c>
      <c r="G21" s="128" t="s">
        <v>751</v>
      </c>
      <c r="H21" s="10" t="s">
        <v>752</v>
      </c>
      <c r="I21" t="s">
        <v>708</v>
      </c>
      <c r="M21" s="125">
        <v>3</v>
      </c>
      <c r="N21" s="34" t="s">
        <v>192</v>
      </c>
      <c r="O21" s="34" t="s">
        <v>192</v>
      </c>
      <c r="U21" s="103" t="s">
        <v>687</v>
      </c>
      <c r="V21" s="129" t="s">
        <v>731</v>
      </c>
      <c r="W21" s="127">
        <v>0.19</v>
      </c>
      <c r="CA21" s="112">
        <v>45292</v>
      </c>
    </row>
    <row r="22" spans="1:79" ht="15.75" x14ac:dyDescent="0.25">
      <c r="A22" s="34">
        <f t="shared" si="2"/>
        <v>21</v>
      </c>
      <c r="B22" s="34" t="s">
        <v>191</v>
      </c>
      <c r="C22" s="103">
        <v>1</v>
      </c>
      <c r="D22" s="34" t="s">
        <v>192</v>
      </c>
      <c r="E22" s="103" t="s">
        <v>260</v>
      </c>
      <c r="F22" t="s">
        <v>707</v>
      </c>
      <c r="G22" s="128" t="s">
        <v>753</v>
      </c>
      <c r="H22" s="10" t="s">
        <v>754</v>
      </c>
      <c r="I22" t="s">
        <v>708</v>
      </c>
      <c r="M22" s="130">
        <v>22</v>
      </c>
      <c r="N22" s="34" t="s">
        <v>192</v>
      </c>
      <c r="O22" s="34" t="s">
        <v>192</v>
      </c>
      <c r="U22" s="103" t="s">
        <v>755</v>
      </c>
      <c r="V22" s="129" t="s">
        <v>731</v>
      </c>
      <c r="W22" s="131">
        <v>0.1</v>
      </c>
      <c r="CA22" s="112">
        <v>45292</v>
      </c>
    </row>
    <row r="23" spans="1:79" ht="15.75" x14ac:dyDescent="0.25">
      <c r="A23" s="34">
        <f t="shared" si="2"/>
        <v>22</v>
      </c>
      <c r="B23" s="34" t="s">
        <v>191</v>
      </c>
      <c r="C23" s="103">
        <v>1</v>
      </c>
      <c r="D23" s="34" t="s">
        <v>192</v>
      </c>
      <c r="E23" s="103" t="s">
        <v>260</v>
      </c>
      <c r="F23" t="s">
        <v>707</v>
      </c>
      <c r="G23" s="128" t="s">
        <v>756</v>
      </c>
      <c r="H23" s="10" t="s">
        <v>757</v>
      </c>
      <c r="I23" t="s">
        <v>708</v>
      </c>
      <c r="M23" s="130">
        <v>3</v>
      </c>
      <c r="N23" s="34" t="s">
        <v>192</v>
      </c>
      <c r="O23" s="34" t="s">
        <v>192</v>
      </c>
      <c r="U23" s="103" t="s">
        <v>755</v>
      </c>
      <c r="V23" s="129" t="s">
        <v>731</v>
      </c>
      <c r="W23" s="131">
        <v>7.8E-2</v>
      </c>
      <c r="CA23" s="112">
        <v>45292</v>
      </c>
    </row>
    <row r="24" spans="1:79" ht="15.75" x14ac:dyDescent="0.25">
      <c r="A24" s="34">
        <f t="shared" si="2"/>
        <v>23</v>
      </c>
      <c r="B24" s="34" t="s">
        <v>191</v>
      </c>
      <c r="C24" s="103">
        <v>1</v>
      </c>
      <c r="D24" s="34" t="s">
        <v>192</v>
      </c>
      <c r="E24" s="103" t="s">
        <v>260</v>
      </c>
      <c r="F24" t="s">
        <v>707</v>
      </c>
      <c r="G24" s="128" t="s">
        <v>758</v>
      </c>
      <c r="H24" s="10" t="s">
        <v>759</v>
      </c>
      <c r="I24" t="s">
        <v>708</v>
      </c>
      <c r="M24" s="130">
        <v>1</v>
      </c>
      <c r="N24" s="34" t="s">
        <v>192</v>
      </c>
      <c r="O24" s="34" t="s">
        <v>192</v>
      </c>
      <c r="U24" s="103" t="s">
        <v>760</v>
      </c>
      <c r="V24" s="129" t="s">
        <v>731</v>
      </c>
      <c r="W24" s="131">
        <v>20.309999999999999</v>
      </c>
      <c r="CA24" s="112">
        <v>45292</v>
      </c>
    </row>
    <row r="25" spans="1:79" ht="15.75" x14ac:dyDescent="0.25">
      <c r="A25" s="34">
        <f t="shared" si="2"/>
        <v>24</v>
      </c>
      <c r="B25" s="34" t="s">
        <v>191</v>
      </c>
      <c r="C25" s="103">
        <v>1</v>
      </c>
      <c r="D25" s="34" t="s">
        <v>192</v>
      </c>
      <c r="E25" s="103" t="s">
        <v>260</v>
      </c>
      <c r="F25" t="s">
        <v>707</v>
      </c>
      <c r="G25" s="128" t="s">
        <v>761</v>
      </c>
      <c r="H25" s="10" t="s">
        <v>762</v>
      </c>
      <c r="I25" t="s">
        <v>708</v>
      </c>
      <c r="M25" s="130">
        <v>1</v>
      </c>
      <c r="N25" s="34" t="s">
        <v>192</v>
      </c>
      <c r="O25" s="34" t="s">
        <v>192</v>
      </c>
      <c r="U25" s="103" t="s">
        <v>760</v>
      </c>
      <c r="V25" s="129" t="s">
        <v>731</v>
      </c>
      <c r="W25" s="131">
        <v>5.6145000000000005</v>
      </c>
      <c r="CA25" s="112">
        <v>45292</v>
      </c>
    </row>
    <row r="26" spans="1:79" ht="15.75" x14ac:dyDescent="0.25">
      <c r="A26" s="34">
        <f t="shared" si="2"/>
        <v>25</v>
      </c>
      <c r="B26" s="34" t="s">
        <v>191</v>
      </c>
      <c r="C26" s="103">
        <v>1</v>
      </c>
      <c r="D26" s="34" t="s">
        <v>192</v>
      </c>
      <c r="E26" s="103" t="s">
        <v>260</v>
      </c>
      <c r="F26" t="s">
        <v>707</v>
      </c>
      <c r="G26" s="128" t="s">
        <v>763</v>
      </c>
      <c r="H26" s="10" t="s">
        <v>764</v>
      </c>
      <c r="I26" t="s">
        <v>708</v>
      </c>
      <c r="M26" s="130">
        <v>0.1</v>
      </c>
      <c r="N26" s="34" t="s">
        <v>192</v>
      </c>
      <c r="O26" s="34" t="s">
        <v>192</v>
      </c>
      <c r="U26" s="103" t="s">
        <v>760</v>
      </c>
      <c r="V26" s="129" t="s">
        <v>731</v>
      </c>
      <c r="W26" s="131">
        <v>35</v>
      </c>
      <c r="CA26" s="112">
        <v>45292</v>
      </c>
    </row>
    <row r="27" spans="1:79" ht="15.75" x14ac:dyDescent="0.25">
      <c r="A27" s="34">
        <f t="shared" si="2"/>
        <v>26</v>
      </c>
      <c r="B27" s="34" t="s">
        <v>191</v>
      </c>
      <c r="C27" s="103">
        <v>1</v>
      </c>
      <c r="D27" s="34" t="s">
        <v>192</v>
      </c>
      <c r="E27" s="103" t="s">
        <v>260</v>
      </c>
      <c r="F27" t="s">
        <v>707</v>
      </c>
      <c r="G27" s="128" t="s">
        <v>765</v>
      </c>
      <c r="H27" s="10" t="s">
        <v>766</v>
      </c>
      <c r="I27" t="s">
        <v>708</v>
      </c>
      <c r="M27" s="130">
        <v>7.0000000000000001E-3</v>
      </c>
      <c r="N27" s="34" t="s">
        <v>192</v>
      </c>
      <c r="O27" s="34" t="s">
        <v>192</v>
      </c>
      <c r="U27" s="103" t="s">
        <v>738</v>
      </c>
      <c r="V27" s="129" t="s">
        <v>767</v>
      </c>
      <c r="W27" s="131">
        <v>1827.26</v>
      </c>
      <c r="CA27" s="112">
        <v>45292</v>
      </c>
    </row>
    <row r="28" spans="1:79" ht="15.75" x14ac:dyDescent="0.25">
      <c r="A28" s="34">
        <f t="shared" si="2"/>
        <v>27</v>
      </c>
      <c r="B28" s="34" t="s">
        <v>191</v>
      </c>
      <c r="C28" s="103">
        <v>1</v>
      </c>
      <c r="D28" s="34" t="s">
        <v>192</v>
      </c>
      <c r="E28" s="103" t="s">
        <v>260</v>
      </c>
      <c r="F28" t="s">
        <v>707</v>
      </c>
      <c r="G28" s="128" t="s">
        <v>768</v>
      </c>
      <c r="H28" s="10" t="s">
        <v>769</v>
      </c>
      <c r="I28" t="s">
        <v>708</v>
      </c>
      <c r="M28" s="130">
        <v>1</v>
      </c>
      <c r="N28" s="34" t="s">
        <v>192</v>
      </c>
      <c r="O28" s="34" t="s">
        <v>192</v>
      </c>
      <c r="U28" s="103" t="s">
        <v>738</v>
      </c>
      <c r="V28" s="129" t="s">
        <v>731</v>
      </c>
      <c r="W28" s="127">
        <v>25</v>
      </c>
      <c r="CA28" s="112">
        <v>45292</v>
      </c>
    </row>
    <row r="29" spans="1:79" ht="15.75" x14ac:dyDescent="0.25">
      <c r="A29" s="34">
        <f t="shared" si="2"/>
        <v>28</v>
      </c>
      <c r="B29" s="34" t="s">
        <v>191</v>
      </c>
      <c r="C29" s="103">
        <v>1</v>
      </c>
      <c r="D29" s="34" t="s">
        <v>192</v>
      </c>
      <c r="E29" s="103" t="s">
        <v>260</v>
      </c>
      <c r="F29" t="s">
        <v>707</v>
      </c>
      <c r="G29" s="128" t="s">
        <v>770</v>
      </c>
      <c r="H29" s="10" t="s">
        <v>771</v>
      </c>
      <c r="I29" t="s">
        <v>708</v>
      </c>
      <c r="M29" s="130">
        <v>1</v>
      </c>
      <c r="N29" s="34" t="s">
        <v>192</v>
      </c>
      <c r="O29" s="34" t="s">
        <v>192</v>
      </c>
      <c r="U29" s="103" t="s">
        <v>738</v>
      </c>
      <c r="V29" s="129" t="s">
        <v>731</v>
      </c>
      <c r="W29" s="127">
        <v>12</v>
      </c>
      <c r="CA29" s="112">
        <v>45292</v>
      </c>
    </row>
    <row r="30" spans="1:79" ht="15.75" x14ac:dyDescent="0.25">
      <c r="A30" s="34">
        <f t="shared" si="2"/>
        <v>29</v>
      </c>
      <c r="B30" s="34" t="s">
        <v>191</v>
      </c>
      <c r="C30" s="103">
        <v>1</v>
      </c>
      <c r="D30" s="34" t="s">
        <v>192</v>
      </c>
      <c r="E30" s="103" t="s">
        <v>260</v>
      </c>
      <c r="F30" t="s">
        <v>707</v>
      </c>
      <c r="G30" s="128" t="s">
        <v>772</v>
      </c>
      <c r="H30" s="10" t="s">
        <v>773</v>
      </c>
      <c r="I30" t="s">
        <v>708</v>
      </c>
      <c r="M30" s="130">
        <v>4</v>
      </c>
      <c r="N30" s="34" t="s">
        <v>192</v>
      </c>
      <c r="O30" s="34" t="s">
        <v>192</v>
      </c>
      <c r="U30" s="103" t="s">
        <v>738</v>
      </c>
      <c r="V30" s="129" t="s">
        <v>731</v>
      </c>
      <c r="W30" s="127">
        <v>2.54</v>
      </c>
      <c r="CA30" s="112">
        <v>45292</v>
      </c>
    </row>
  </sheetData>
  <autoFilter ref="A1:CB30" xr:uid="{00000000-0009-0000-0000-000007000000}"/>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05DF3-F6DD-4D48-9381-02359A15C67D}">
  <dimension ref="A1:MA10"/>
  <sheetViews>
    <sheetView topLeftCell="LQ1" zoomScale="90" zoomScaleNormal="90" workbookViewId="0">
      <selection activeCell="G12" sqref="G12"/>
    </sheetView>
  </sheetViews>
  <sheetFormatPr defaultRowHeight="15" x14ac:dyDescent="0.25"/>
  <cols>
    <col min="1" max="1" width="5.28515625" bestFit="1" customWidth="1"/>
    <col min="2" max="2" width="6" bestFit="1" customWidth="1"/>
    <col min="3" max="3" width="10.5703125" bestFit="1" customWidth="1"/>
    <col min="4" max="4" width="10.42578125" bestFit="1" customWidth="1"/>
    <col min="5" max="5" width="11.42578125" bestFit="1" customWidth="1"/>
    <col min="6" max="6" width="9" bestFit="1" customWidth="1"/>
    <col min="7" max="7" width="14.7109375" customWidth="1"/>
    <col min="8" max="8" width="42.7109375" bestFit="1" customWidth="1"/>
    <col min="9" max="10" width="16.42578125" bestFit="1" customWidth="1"/>
    <col min="11" max="11" width="11.42578125" bestFit="1" customWidth="1"/>
    <col min="12" max="12" width="11.5703125" bestFit="1" customWidth="1"/>
    <col min="13" max="13" width="9" bestFit="1" customWidth="1"/>
    <col min="14" max="14" width="15.7109375" bestFit="1" customWidth="1"/>
    <col min="15" max="15" width="8.7109375" bestFit="1" customWidth="1"/>
    <col min="16" max="16" width="9.5703125" bestFit="1" customWidth="1"/>
    <col min="17" max="17" width="8.5703125" bestFit="1" customWidth="1"/>
    <col min="18" max="18" width="16.5703125" bestFit="1" customWidth="1"/>
    <col min="19" max="19" width="9" bestFit="1" customWidth="1"/>
    <col min="20" max="20" width="22.28515625" bestFit="1" customWidth="1"/>
    <col min="21" max="21" width="11.7109375" bestFit="1" customWidth="1"/>
    <col min="22" max="22" width="10.7109375" customWidth="1"/>
    <col min="23" max="23" width="10.5703125" customWidth="1"/>
    <col min="24" max="24" width="11.5703125" customWidth="1"/>
    <col min="25" max="25" width="10.7109375" customWidth="1"/>
    <col min="26" max="26" width="13.28515625" bestFit="1" customWidth="1"/>
    <col min="27" max="27" width="13.42578125" bestFit="1" customWidth="1"/>
    <col min="28" max="28" width="21.7109375" bestFit="1" customWidth="1"/>
    <col min="29" max="29" width="18.42578125" bestFit="1" customWidth="1"/>
    <col min="30" max="30" width="15.7109375" bestFit="1" customWidth="1"/>
    <col min="31" max="31" width="26.7109375" bestFit="1" customWidth="1"/>
    <col min="32" max="32" width="13.42578125" bestFit="1" customWidth="1"/>
    <col min="33" max="33" width="4.7109375" bestFit="1" customWidth="1"/>
    <col min="34" max="34" width="13.7109375" bestFit="1" customWidth="1"/>
    <col min="35" max="35" width="20.42578125" customWidth="1"/>
    <col min="36" max="36" width="20.5703125" bestFit="1" customWidth="1"/>
    <col min="37" max="37" width="18.5703125" customWidth="1"/>
    <col min="38" max="38" width="15" customWidth="1"/>
    <col min="39" max="39" width="17" bestFit="1" customWidth="1"/>
    <col min="40" max="40" width="18.5703125" bestFit="1" customWidth="1"/>
    <col min="41" max="41" width="21" customWidth="1"/>
    <col min="42" max="42" width="16.42578125" bestFit="1" customWidth="1"/>
    <col min="43" max="43" width="13.28515625" bestFit="1" customWidth="1"/>
    <col min="44" max="45" width="13.42578125" customWidth="1"/>
    <col min="46" max="46" width="17.42578125" customWidth="1"/>
    <col min="47" max="47" width="21.42578125" customWidth="1"/>
    <col min="48" max="48" width="17.5703125" customWidth="1"/>
    <col min="49" max="49" width="30.42578125" customWidth="1"/>
    <col min="50" max="50" width="21.28515625" customWidth="1"/>
    <col min="51" max="51" width="17.5703125" customWidth="1"/>
    <col min="52" max="52" width="23.7109375" customWidth="1"/>
    <col min="53" max="53" width="5.5703125" customWidth="1"/>
    <col min="54" max="54" width="10.5703125" customWidth="1"/>
    <col min="55" max="55" width="12.28515625" customWidth="1"/>
    <col min="56" max="56" width="34.28515625" customWidth="1"/>
    <col min="57" max="57" width="6.5703125" customWidth="1"/>
    <col min="58" max="58" width="17.42578125" customWidth="1"/>
    <col min="59" max="59" width="23.7109375" customWidth="1"/>
    <col min="60" max="60" width="5.5703125" customWidth="1"/>
    <col min="61" max="61" width="10.5703125" customWidth="1"/>
    <col min="62" max="62" width="12.28515625" customWidth="1"/>
    <col min="63" max="63" width="34.28515625" customWidth="1"/>
    <col min="64" max="64" width="6.5703125" customWidth="1"/>
    <col min="65" max="65" width="17.42578125" customWidth="1"/>
    <col min="66" max="66" width="23.7109375" customWidth="1"/>
    <col min="67" max="67" width="5.5703125" customWidth="1"/>
    <col min="68" max="68" width="10.5703125" customWidth="1"/>
    <col min="69" max="69" width="12.28515625" customWidth="1"/>
    <col min="70" max="70" width="34.28515625" customWidth="1"/>
    <col min="71" max="71" width="6.5703125" customWidth="1"/>
    <col min="72" max="72" width="17.42578125" customWidth="1"/>
    <col min="73" max="73" width="23.7109375" customWidth="1"/>
    <col min="74" max="74" width="5.5703125" customWidth="1"/>
    <col min="75" max="75" width="10.5703125" customWidth="1"/>
    <col min="76" max="76" width="12.28515625" customWidth="1"/>
    <col min="77" max="77" width="34.28515625" customWidth="1"/>
    <col min="78" max="78" width="6.5703125" customWidth="1"/>
    <col min="79" max="79" width="17.42578125" customWidth="1"/>
    <col min="80" max="80" width="23.7109375" customWidth="1"/>
    <col min="81" max="81" width="5.5703125" customWidth="1"/>
    <col min="82" max="82" width="10.5703125" customWidth="1"/>
    <col min="83" max="83" width="12.28515625" customWidth="1"/>
    <col min="84" max="84" width="34.28515625" customWidth="1"/>
    <col min="85" max="85" width="6.5703125" customWidth="1"/>
    <col min="86" max="86" width="17.42578125" customWidth="1"/>
    <col min="87" max="87" width="23.7109375" customWidth="1"/>
    <col min="88" max="88" width="5.5703125" customWidth="1"/>
    <col min="89" max="89" width="10.5703125" customWidth="1"/>
    <col min="90" max="90" width="12.28515625" customWidth="1"/>
    <col min="91" max="91" width="34.28515625" customWidth="1"/>
    <col min="92" max="92" width="6.5703125" customWidth="1"/>
    <col min="93" max="93" width="17.42578125" customWidth="1"/>
    <col min="94" max="94" width="23.7109375" customWidth="1"/>
    <col min="95" max="95" width="5.5703125" customWidth="1"/>
    <col min="96" max="96" width="10.5703125" customWidth="1"/>
    <col min="97" max="97" width="12.28515625" customWidth="1"/>
    <col min="98" max="98" width="34.28515625" customWidth="1"/>
    <col min="99" max="99" width="6.5703125" customWidth="1"/>
    <col min="100" max="100" width="17.42578125" customWidth="1"/>
    <col min="101" max="101" width="23.7109375" customWidth="1"/>
    <col min="102" max="102" width="5.5703125" customWidth="1"/>
    <col min="103" max="103" width="10.5703125" customWidth="1"/>
    <col min="104" max="104" width="12.28515625" customWidth="1"/>
    <col min="105" max="105" width="34.28515625" customWidth="1"/>
    <col min="106" max="106" width="6.5703125" customWidth="1"/>
    <col min="107" max="107" width="17.42578125" customWidth="1"/>
    <col min="108" max="108" width="23.7109375" customWidth="1"/>
    <col min="109" max="109" width="5.5703125" customWidth="1"/>
    <col min="110" max="110" width="10.5703125" customWidth="1"/>
    <col min="111" max="111" width="12.28515625" customWidth="1"/>
    <col min="112" max="112" width="34.28515625" customWidth="1"/>
    <col min="113" max="113" width="6.5703125" customWidth="1"/>
    <col min="114" max="114" width="17.42578125" customWidth="1"/>
    <col min="115" max="115" width="23.7109375" customWidth="1"/>
    <col min="116" max="116" width="5.5703125" customWidth="1"/>
    <col min="117" max="117" width="10.5703125" customWidth="1"/>
    <col min="118" max="118" width="12.28515625" customWidth="1"/>
    <col min="119" max="119" width="34.28515625" customWidth="1"/>
    <col min="120" max="120" width="6.5703125" customWidth="1"/>
    <col min="121" max="121" width="17.42578125" customWidth="1"/>
    <col min="122" max="122" width="23.7109375" customWidth="1"/>
    <col min="123" max="123" width="5.5703125" customWidth="1"/>
    <col min="124" max="124" width="10.5703125" customWidth="1"/>
    <col min="125" max="125" width="12.28515625" customWidth="1"/>
    <col min="126" max="126" width="34.28515625" customWidth="1"/>
    <col min="127" max="127" width="6.5703125" customWidth="1"/>
    <col min="128" max="128" width="17.42578125" customWidth="1"/>
    <col min="129" max="129" width="23.7109375" customWidth="1"/>
    <col min="130" max="130" width="5.5703125" customWidth="1"/>
    <col min="131" max="131" width="10.5703125" customWidth="1"/>
    <col min="132" max="132" width="12.28515625" customWidth="1"/>
    <col min="133" max="133" width="34.28515625" customWidth="1"/>
    <col min="134" max="134" width="6.5703125" customWidth="1"/>
    <col min="135" max="135" width="17.42578125" customWidth="1"/>
    <col min="136" max="136" width="23.7109375" customWidth="1"/>
    <col min="137" max="137" width="5.5703125" customWidth="1"/>
    <col min="138" max="138" width="10.5703125" customWidth="1"/>
    <col min="139" max="139" width="12.28515625" customWidth="1"/>
    <col min="140" max="140" width="34.28515625" customWidth="1"/>
    <col min="141" max="141" width="6.5703125" customWidth="1"/>
    <col min="142" max="142" width="17.42578125" customWidth="1"/>
    <col min="143" max="143" width="23.7109375" customWidth="1"/>
    <col min="144" max="144" width="5.5703125" customWidth="1"/>
    <col min="145" max="145" width="10.5703125" customWidth="1"/>
    <col min="146" max="146" width="12.28515625" customWidth="1"/>
    <col min="147" max="147" width="34.28515625" customWidth="1"/>
    <col min="148" max="148" width="6.5703125" customWidth="1"/>
    <col min="149" max="149" width="17.42578125" customWidth="1"/>
    <col min="150" max="150" width="23.7109375" customWidth="1"/>
    <col min="151" max="151" width="5.5703125" customWidth="1"/>
    <col min="152" max="152" width="10.5703125" customWidth="1"/>
    <col min="153" max="153" width="12.28515625" customWidth="1"/>
    <col min="154" max="154" width="34.28515625" customWidth="1"/>
    <col min="155" max="155" width="6.5703125" customWidth="1"/>
    <col min="156" max="156" width="17.42578125" customWidth="1"/>
    <col min="157" max="157" width="23.7109375" customWidth="1"/>
    <col min="158" max="158" width="5.5703125" customWidth="1"/>
    <col min="159" max="159" width="10.5703125" customWidth="1"/>
    <col min="160" max="160" width="12.28515625" customWidth="1"/>
    <col min="161" max="161" width="34.28515625" customWidth="1"/>
    <col min="162" max="162" width="6.5703125" customWidth="1"/>
    <col min="163" max="163" width="17.42578125" customWidth="1"/>
    <col min="164" max="164" width="23.7109375" customWidth="1"/>
    <col min="165" max="165" width="5.5703125" customWidth="1"/>
    <col min="166" max="166" width="10.5703125" customWidth="1"/>
    <col min="167" max="167" width="12.28515625" customWidth="1"/>
    <col min="168" max="168" width="34.28515625" customWidth="1"/>
    <col min="169" max="169" width="6.5703125" customWidth="1"/>
    <col min="170" max="171" width="17.42578125" customWidth="1"/>
    <col min="172" max="172" width="26.42578125" customWidth="1"/>
    <col min="173" max="173" width="21.5703125" customWidth="1"/>
    <col min="174" max="174" width="21.28515625" customWidth="1"/>
    <col min="175" max="175" width="21.7109375" customWidth="1"/>
    <col min="176" max="176" width="21" customWidth="1"/>
    <col min="177" max="177" width="17.42578125" customWidth="1"/>
    <col min="178" max="178" width="21.42578125" customWidth="1"/>
    <col min="179" max="179" width="20.7109375" customWidth="1"/>
    <col min="180" max="180" width="21.5703125" customWidth="1"/>
    <col min="181" max="181" width="20.5703125" customWidth="1"/>
    <col min="182" max="182" width="17.42578125" customWidth="1"/>
    <col min="183" max="183" width="21.42578125" customWidth="1"/>
    <col min="184" max="184" width="20.7109375" customWidth="1"/>
    <col min="185" max="185" width="21.5703125" customWidth="1"/>
    <col min="186" max="186" width="20.5703125" customWidth="1"/>
    <col min="187" max="187" width="17.42578125" customWidth="1"/>
    <col min="188" max="188" width="21.42578125" customWidth="1"/>
    <col min="189" max="189" width="20.7109375" customWidth="1"/>
    <col min="190" max="190" width="21.5703125" customWidth="1"/>
    <col min="191" max="191" width="20.5703125" customWidth="1"/>
    <col min="192" max="192" width="17.42578125" customWidth="1"/>
    <col min="193" max="193" width="21.42578125" customWidth="1"/>
    <col min="194" max="194" width="20.7109375" customWidth="1"/>
    <col min="195" max="195" width="21.5703125" customWidth="1"/>
    <col min="196" max="196" width="20.5703125" customWidth="1"/>
    <col min="197" max="197" width="17.42578125" customWidth="1"/>
    <col min="198" max="198" width="21.42578125" customWidth="1"/>
    <col min="199" max="199" width="20.7109375" customWidth="1"/>
    <col min="200" max="200" width="21.5703125" customWidth="1"/>
    <col min="201" max="201" width="20.5703125" customWidth="1"/>
    <col min="202" max="202" width="17.42578125" customWidth="1"/>
    <col min="203" max="203" width="21.42578125" customWidth="1"/>
    <col min="204" max="204" width="20.7109375" customWidth="1"/>
    <col min="205" max="205" width="21.5703125" customWidth="1"/>
    <col min="206" max="206" width="20.5703125" customWidth="1"/>
    <col min="207" max="207" width="17.42578125" customWidth="1"/>
    <col min="208" max="208" width="21.42578125" customWidth="1"/>
    <col min="209" max="209" width="20.7109375" customWidth="1"/>
    <col min="210" max="210" width="21.5703125" customWidth="1"/>
    <col min="211" max="211" width="20.5703125" customWidth="1"/>
    <col min="212" max="212" width="17.42578125" customWidth="1"/>
    <col min="213" max="213" width="21.42578125" customWidth="1"/>
    <col min="214" max="214" width="20.7109375" customWidth="1"/>
    <col min="215" max="215" width="21.5703125" customWidth="1"/>
    <col min="216" max="216" width="20.5703125" customWidth="1"/>
    <col min="217" max="217" width="17.42578125" customWidth="1"/>
    <col min="218" max="218" width="21.42578125" customWidth="1"/>
    <col min="219" max="219" width="20.7109375" customWidth="1"/>
    <col min="220" max="220" width="21.5703125" customWidth="1"/>
    <col min="221" max="221" width="20.5703125" customWidth="1"/>
    <col min="222" max="222" width="17.42578125" customWidth="1"/>
    <col min="223" max="223" width="21.42578125" customWidth="1"/>
    <col min="224" max="224" width="20.7109375" customWidth="1"/>
    <col min="225" max="225" width="21.5703125" customWidth="1"/>
    <col min="226" max="226" width="20.5703125" customWidth="1"/>
    <col min="227" max="227" width="17.42578125" customWidth="1"/>
    <col min="228" max="228" width="21.42578125" customWidth="1"/>
    <col min="229" max="229" width="20.7109375" customWidth="1"/>
    <col min="230" max="230" width="21.5703125" customWidth="1"/>
    <col min="231" max="231" width="20.5703125" customWidth="1"/>
    <col min="232" max="232" width="17.42578125" customWidth="1"/>
    <col min="233" max="233" width="21.42578125" customWidth="1"/>
    <col min="234" max="234" width="20.7109375" customWidth="1"/>
    <col min="235" max="235" width="21.5703125" customWidth="1"/>
    <col min="236" max="236" width="20.5703125" customWidth="1"/>
    <col min="237" max="237" width="17.42578125" customWidth="1"/>
    <col min="238" max="238" width="21.42578125" customWidth="1"/>
    <col min="239" max="239" width="20.7109375" customWidth="1"/>
    <col min="240" max="240" width="21.5703125" customWidth="1"/>
    <col min="241" max="241" width="20.5703125" customWidth="1"/>
    <col min="242" max="242" width="17.42578125" customWidth="1"/>
    <col min="243" max="243" width="21.42578125" customWidth="1"/>
    <col min="244" max="244" width="20.7109375" customWidth="1"/>
    <col min="245" max="245" width="21.5703125" customWidth="1"/>
    <col min="246" max="246" width="20.5703125" customWidth="1"/>
    <col min="247" max="247" width="17.42578125" customWidth="1"/>
    <col min="248" max="248" width="21.42578125" customWidth="1"/>
    <col min="249" max="249" width="20.7109375" customWidth="1"/>
    <col min="250" max="250" width="21.5703125" customWidth="1"/>
    <col min="251" max="251" width="20.5703125" customWidth="1"/>
    <col min="252" max="252" width="17.42578125" customWidth="1"/>
    <col min="253" max="253" width="21.42578125" customWidth="1"/>
    <col min="254" max="254" width="20.7109375" customWidth="1"/>
    <col min="255" max="255" width="21.5703125" customWidth="1"/>
    <col min="256" max="256" width="20.5703125" customWidth="1"/>
    <col min="257" max="257" width="17.42578125" customWidth="1"/>
    <col min="258" max="258" width="21.42578125" customWidth="1"/>
    <col min="259" max="259" width="20.7109375" customWidth="1"/>
    <col min="260" max="260" width="21.5703125" customWidth="1"/>
    <col min="261" max="261" width="20.5703125" customWidth="1"/>
    <col min="262" max="262" width="17.42578125" customWidth="1"/>
    <col min="263" max="263" width="21.42578125" customWidth="1"/>
    <col min="264" max="264" width="20.7109375" customWidth="1"/>
    <col min="265" max="265" width="21.5703125" customWidth="1"/>
    <col min="266" max="266" width="20.5703125" customWidth="1"/>
    <col min="267" max="267" width="17.42578125" customWidth="1"/>
    <col min="268" max="268" width="21.42578125" bestFit="1" customWidth="1"/>
    <col min="269" max="269" width="20.7109375" bestFit="1" customWidth="1"/>
    <col min="270" max="270" width="21.5703125" bestFit="1" customWidth="1"/>
    <col min="271" max="271" width="20.5703125" bestFit="1" customWidth="1"/>
    <col min="272" max="272" width="17.42578125" bestFit="1" customWidth="1"/>
    <col min="273" max="273" width="21.42578125" customWidth="1"/>
    <col min="274" max="274" width="20.7109375" customWidth="1"/>
    <col min="275" max="275" width="21.5703125" customWidth="1"/>
    <col min="276" max="276" width="20.5703125" customWidth="1"/>
    <col min="277" max="277" width="17.42578125" bestFit="1" customWidth="1"/>
    <col min="278" max="278" width="14.7109375" customWidth="1"/>
    <col min="279" max="279" width="23.7109375" customWidth="1"/>
    <col min="280" max="280" width="19.42578125" bestFit="1" customWidth="1"/>
    <col min="281" max="281" width="23.28515625" bestFit="1" customWidth="1"/>
    <col min="282" max="282" width="28.5703125" customWidth="1"/>
    <col min="283" max="283" width="15.5703125" bestFit="1" customWidth="1"/>
    <col min="284" max="284" width="16.5703125" bestFit="1" customWidth="1"/>
    <col min="285" max="285" width="10.28515625" bestFit="1" customWidth="1"/>
    <col min="286" max="286" width="5.42578125" bestFit="1" customWidth="1"/>
    <col min="287" max="287" width="9" bestFit="1" customWidth="1"/>
    <col min="288" max="288" width="13.42578125" bestFit="1" customWidth="1"/>
    <col min="289" max="289" width="24.7109375" customWidth="1"/>
    <col min="290" max="290" width="22.5703125" bestFit="1" customWidth="1"/>
    <col min="291" max="291" width="37.7109375" bestFit="1" customWidth="1"/>
    <col min="292" max="292" width="42.5703125" customWidth="1"/>
    <col min="293" max="293" width="34.7109375" bestFit="1" customWidth="1"/>
    <col min="294" max="294" width="34.7109375" customWidth="1"/>
    <col min="295" max="295" width="39.5703125" customWidth="1"/>
    <col min="296" max="296" width="36.28515625" customWidth="1"/>
    <col min="297" max="297" width="14.28515625" customWidth="1"/>
    <col min="298" max="298" width="11.28515625" customWidth="1"/>
    <col min="299" max="299" width="20" customWidth="1"/>
    <col min="300" max="300" width="12" customWidth="1"/>
    <col min="301" max="301" width="27.7109375" customWidth="1"/>
    <col min="302" max="302" width="24.5703125" customWidth="1"/>
    <col min="303" max="303" width="29.42578125" customWidth="1"/>
    <col min="304" max="304" width="24.5703125" customWidth="1"/>
    <col min="305" max="305" width="20.5703125" bestFit="1" customWidth="1"/>
    <col min="306" max="306" width="16.7109375" bestFit="1" customWidth="1"/>
    <col min="307" max="307" width="25.7109375" bestFit="1" customWidth="1"/>
    <col min="308" max="308" width="14" bestFit="1" customWidth="1"/>
    <col min="309" max="309" width="14.5703125" customWidth="1"/>
    <col min="310" max="310" width="31.7109375" customWidth="1"/>
    <col min="311" max="311" width="25" customWidth="1"/>
    <col min="312" max="312" width="23" bestFit="1" customWidth="1"/>
    <col min="313" max="313" width="23.7109375" bestFit="1" customWidth="1"/>
    <col min="314" max="314" width="20.85546875" bestFit="1" customWidth="1"/>
    <col min="315" max="315" width="20.5703125" customWidth="1"/>
    <col min="316" max="316" width="20.7109375" customWidth="1"/>
    <col min="317" max="317" width="17.42578125" customWidth="1"/>
    <col min="318" max="318" width="26.28515625" customWidth="1"/>
    <col min="319" max="319" width="14.42578125" customWidth="1"/>
    <col min="320" max="320" width="16.42578125" customWidth="1"/>
    <col min="321" max="321" width="16.5703125" customWidth="1"/>
    <col min="322" max="322" width="13.28515625" customWidth="1"/>
    <col min="323" max="323" width="22" customWidth="1"/>
    <col min="324" max="324" width="10.28515625" bestFit="1" customWidth="1"/>
    <col min="325" max="325" width="18.7109375" customWidth="1"/>
    <col min="326" max="326" width="16.28515625" customWidth="1"/>
    <col min="327" max="327" width="19.5703125" customWidth="1"/>
    <col min="328" max="328" width="21.5703125" customWidth="1"/>
    <col min="329" max="329" width="21.42578125" customWidth="1"/>
    <col min="330" max="330" width="14.5703125" bestFit="1" customWidth="1"/>
    <col min="331" max="331" width="19" bestFit="1" customWidth="1"/>
    <col min="332" max="332" width="21.42578125" bestFit="1" customWidth="1"/>
    <col min="333" max="333" width="15.42578125" bestFit="1" customWidth="1"/>
    <col min="334" max="334" width="23.5703125" customWidth="1"/>
    <col min="335" max="335" width="20" customWidth="1"/>
    <col min="336" max="337" width="20.5703125" bestFit="1" customWidth="1"/>
    <col min="338" max="338" width="13.5703125" bestFit="1" customWidth="1"/>
    <col min="339" max="339" width="8" bestFit="1" customWidth="1"/>
  </cols>
  <sheetData>
    <row r="1" spans="1:339" s="34" customFormat="1" ht="25.5" customHeight="1" x14ac:dyDescent="0.25">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5" t="s">
        <v>19</v>
      </c>
      <c r="U1" s="24" t="s">
        <v>20</v>
      </c>
      <c r="V1" s="24" t="s">
        <v>21</v>
      </c>
      <c r="W1" s="24" t="s">
        <v>22</v>
      </c>
      <c r="X1" s="24" t="s">
        <v>23</v>
      </c>
      <c r="Y1" s="24" t="s">
        <v>24</v>
      </c>
      <c r="Z1" s="24" t="s">
        <v>25</v>
      </c>
      <c r="AA1" s="24" t="s">
        <v>27</v>
      </c>
      <c r="AB1" s="24" t="s">
        <v>28</v>
      </c>
      <c r="AC1" s="24" t="s">
        <v>29</v>
      </c>
      <c r="AD1" s="24" t="s">
        <v>30</v>
      </c>
      <c r="AE1" s="24" t="s">
        <v>31</v>
      </c>
      <c r="AF1" s="24" t="s">
        <v>32</v>
      </c>
      <c r="AG1" s="24" t="s">
        <v>33</v>
      </c>
      <c r="AH1" s="24" t="s">
        <v>34</v>
      </c>
      <c r="AI1" s="24" t="s">
        <v>35</v>
      </c>
      <c r="AJ1" s="24" t="s">
        <v>36</v>
      </c>
      <c r="AK1" s="24" t="s">
        <v>37</v>
      </c>
      <c r="AL1" s="24" t="s">
        <v>38</v>
      </c>
      <c r="AM1" s="24" t="s">
        <v>39</v>
      </c>
      <c r="AN1" s="24" t="s">
        <v>40</v>
      </c>
      <c r="AO1" s="24" t="s">
        <v>41</v>
      </c>
      <c r="AP1" s="24" t="s">
        <v>46</v>
      </c>
      <c r="AQ1" s="26" t="s">
        <v>47</v>
      </c>
      <c r="AR1" s="24" t="s">
        <v>48</v>
      </c>
      <c r="AS1" s="25" t="s">
        <v>49</v>
      </c>
      <c r="AT1" s="24" t="s">
        <v>50</v>
      </c>
      <c r="AU1" s="27" t="s">
        <v>51</v>
      </c>
      <c r="AV1" s="28" t="s">
        <v>52</v>
      </c>
      <c r="AW1" s="26" t="s">
        <v>53</v>
      </c>
      <c r="AX1" s="27" t="s">
        <v>54</v>
      </c>
      <c r="AY1" s="24" t="s">
        <v>55</v>
      </c>
      <c r="AZ1" s="24" t="s">
        <v>576</v>
      </c>
      <c r="BA1" s="24" t="s">
        <v>265</v>
      </c>
      <c r="BB1" s="24" t="s">
        <v>185</v>
      </c>
      <c r="BC1" s="24" t="s">
        <v>266</v>
      </c>
      <c r="BD1" s="24" t="s">
        <v>577</v>
      </c>
      <c r="BE1" s="24" t="s">
        <v>268</v>
      </c>
      <c r="BF1" s="24" t="s">
        <v>60</v>
      </c>
      <c r="BG1" s="24" t="s">
        <v>578</v>
      </c>
      <c r="BH1" s="24" t="s">
        <v>265</v>
      </c>
      <c r="BI1" s="24" t="s">
        <v>185</v>
      </c>
      <c r="BJ1" s="24" t="s">
        <v>266</v>
      </c>
      <c r="BK1" s="24" t="s">
        <v>579</v>
      </c>
      <c r="BL1" s="24" t="s">
        <v>268</v>
      </c>
      <c r="BM1" s="24" t="s">
        <v>60</v>
      </c>
      <c r="BN1" s="24" t="s">
        <v>580</v>
      </c>
      <c r="BO1" s="24" t="s">
        <v>265</v>
      </c>
      <c r="BP1" s="24" t="s">
        <v>185</v>
      </c>
      <c r="BQ1" s="24" t="s">
        <v>266</v>
      </c>
      <c r="BR1" s="24" t="s">
        <v>581</v>
      </c>
      <c r="BS1" s="24" t="s">
        <v>268</v>
      </c>
      <c r="BT1" s="24" t="s">
        <v>60</v>
      </c>
      <c r="BU1" s="24" t="s">
        <v>582</v>
      </c>
      <c r="BV1" s="24" t="s">
        <v>265</v>
      </c>
      <c r="BW1" s="24" t="s">
        <v>185</v>
      </c>
      <c r="BX1" s="24" t="s">
        <v>266</v>
      </c>
      <c r="BY1" s="24" t="s">
        <v>583</v>
      </c>
      <c r="BZ1" s="24" t="s">
        <v>268</v>
      </c>
      <c r="CA1" s="24" t="s">
        <v>60</v>
      </c>
      <c r="CB1" s="24" t="s">
        <v>584</v>
      </c>
      <c r="CC1" s="24" t="s">
        <v>265</v>
      </c>
      <c r="CD1" s="24" t="s">
        <v>185</v>
      </c>
      <c r="CE1" s="24" t="s">
        <v>266</v>
      </c>
      <c r="CF1" s="24" t="s">
        <v>585</v>
      </c>
      <c r="CG1" s="24" t="s">
        <v>268</v>
      </c>
      <c r="CH1" s="24" t="s">
        <v>60</v>
      </c>
      <c r="CI1" s="24" t="s">
        <v>586</v>
      </c>
      <c r="CJ1" s="24" t="s">
        <v>265</v>
      </c>
      <c r="CK1" s="24" t="s">
        <v>185</v>
      </c>
      <c r="CL1" s="24" t="s">
        <v>266</v>
      </c>
      <c r="CM1" s="24" t="s">
        <v>587</v>
      </c>
      <c r="CN1" s="24" t="s">
        <v>268</v>
      </c>
      <c r="CO1" s="24" t="s">
        <v>60</v>
      </c>
      <c r="CP1" s="24" t="s">
        <v>588</v>
      </c>
      <c r="CQ1" s="24" t="s">
        <v>265</v>
      </c>
      <c r="CR1" s="24" t="s">
        <v>185</v>
      </c>
      <c r="CS1" s="24" t="s">
        <v>266</v>
      </c>
      <c r="CT1" s="24" t="s">
        <v>589</v>
      </c>
      <c r="CU1" s="24" t="s">
        <v>268</v>
      </c>
      <c r="CV1" s="24" t="s">
        <v>60</v>
      </c>
      <c r="CW1" s="24" t="s">
        <v>590</v>
      </c>
      <c r="CX1" s="24" t="s">
        <v>265</v>
      </c>
      <c r="CY1" s="24" t="s">
        <v>185</v>
      </c>
      <c r="CZ1" s="24" t="s">
        <v>266</v>
      </c>
      <c r="DA1" s="24" t="s">
        <v>591</v>
      </c>
      <c r="DB1" s="24" t="s">
        <v>268</v>
      </c>
      <c r="DC1" s="24" t="s">
        <v>60</v>
      </c>
      <c r="DD1" s="24" t="s">
        <v>592</v>
      </c>
      <c r="DE1" s="24" t="s">
        <v>265</v>
      </c>
      <c r="DF1" s="24" t="s">
        <v>185</v>
      </c>
      <c r="DG1" s="24" t="s">
        <v>266</v>
      </c>
      <c r="DH1" s="24" t="s">
        <v>593</v>
      </c>
      <c r="DI1" s="24" t="s">
        <v>268</v>
      </c>
      <c r="DJ1" s="24" t="s">
        <v>60</v>
      </c>
      <c r="DK1" s="24" t="s">
        <v>594</v>
      </c>
      <c r="DL1" s="24" t="s">
        <v>265</v>
      </c>
      <c r="DM1" s="24" t="s">
        <v>185</v>
      </c>
      <c r="DN1" s="24" t="s">
        <v>266</v>
      </c>
      <c r="DO1" s="24" t="s">
        <v>595</v>
      </c>
      <c r="DP1" s="24" t="s">
        <v>268</v>
      </c>
      <c r="DQ1" s="24" t="s">
        <v>60</v>
      </c>
      <c r="DR1" s="24" t="s">
        <v>596</v>
      </c>
      <c r="DS1" s="24" t="s">
        <v>265</v>
      </c>
      <c r="DT1" s="24" t="s">
        <v>185</v>
      </c>
      <c r="DU1" s="24" t="s">
        <v>266</v>
      </c>
      <c r="DV1" s="24" t="s">
        <v>597</v>
      </c>
      <c r="DW1" s="24" t="s">
        <v>268</v>
      </c>
      <c r="DX1" s="24" t="s">
        <v>60</v>
      </c>
      <c r="DY1" s="24" t="s">
        <v>598</v>
      </c>
      <c r="DZ1" s="24" t="s">
        <v>265</v>
      </c>
      <c r="EA1" s="24" t="s">
        <v>185</v>
      </c>
      <c r="EB1" s="24" t="s">
        <v>266</v>
      </c>
      <c r="EC1" s="24" t="s">
        <v>599</v>
      </c>
      <c r="ED1" s="24" t="s">
        <v>268</v>
      </c>
      <c r="EE1" s="24" t="s">
        <v>60</v>
      </c>
      <c r="EF1" s="24" t="s">
        <v>600</v>
      </c>
      <c r="EG1" s="24" t="s">
        <v>265</v>
      </c>
      <c r="EH1" s="24" t="s">
        <v>185</v>
      </c>
      <c r="EI1" s="24" t="s">
        <v>266</v>
      </c>
      <c r="EJ1" s="24" t="s">
        <v>601</v>
      </c>
      <c r="EK1" s="24" t="s">
        <v>268</v>
      </c>
      <c r="EL1" s="24" t="s">
        <v>60</v>
      </c>
      <c r="EM1" s="24" t="s">
        <v>602</v>
      </c>
      <c r="EN1" s="24" t="s">
        <v>265</v>
      </c>
      <c r="EO1" s="24" t="s">
        <v>185</v>
      </c>
      <c r="EP1" s="24" t="s">
        <v>266</v>
      </c>
      <c r="EQ1" s="24" t="s">
        <v>603</v>
      </c>
      <c r="ER1" s="24" t="s">
        <v>268</v>
      </c>
      <c r="ES1" s="24" t="s">
        <v>60</v>
      </c>
      <c r="ET1" s="24" t="s">
        <v>604</v>
      </c>
      <c r="EU1" s="24" t="s">
        <v>265</v>
      </c>
      <c r="EV1" s="24" t="s">
        <v>185</v>
      </c>
      <c r="EW1" s="24" t="s">
        <v>266</v>
      </c>
      <c r="EX1" s="24" t="s">
        <v>605</v>
      </c>
      <c r="EY1" s="24" t="s">
        <v>268</v>
      </c>
      <c r="EZ1" s="24" t="s">
        <v>60</v>
      </c>
      <c r="FA1" s="24" t="s">
        <v>606</v>
      </c>
      <c r="FB1" s="24" t="s">
        <v>265</v>
      </c>
      <c r="FC1" s="24" t="s">
        <v>185</v>
      </c>
      <c r="FD1" s="24" t="s">
        <v>266</v>
      </c>
      <c r="FE1" s="24" t="s">
        <v>607</v>
      </c>
      <c r="FF1" s="24" t="s">
        <v>268</v>
      </c>
      <c r="FG1" s="24" t="s">
        <v>60</v>
      </c>
      <c r="FH1" s="24" t="s">
        <v>608</v>
      </c>
      <c r="FI1" s="24" t="s">
        <v>265</v>
      </c>
      <c r="FJ1" s="24" t="s">
        <v>185</v>
      </c>
      <c r="FK1" s="24" t="s">
        <v>266</v>
      </c>
      <c r="FL1" s="24" t="s">
        <v>609</v>
      </c>
      <c r="FM1" s="24" t="s">
        <v>268</v>
      </c>
      <c r="FN1" s="24" t="s">
        <v>60</v>
      </c>
      <c r="FO1" s="24" t="s">
        <v>65</v>
      </c>
      <c r="FP1" s="26" t="s">
        <v>610</v>
      </c>
      <c r="FQ1" s="24" t="s">
        <v>611</v>
      </c>
      <c r="FR1" s="24" t="s">
        <v>612</v>
      </c>
      <c r="FS1" s="24" t="s">
        <v>613</v>
      </c>
      <c r="FT1" s="24" t="s">
        <v>456</v>
      </c>
      <c r="FU1" s="24" t="s">
        <v>71</v>
      </c>
      <c r="FV1" s="24" t="s">
        <v>611</v>
      </c>
      <c r="FW1" s="24" t="s">
        <v>612</v>
      </c>
      <c r="FX1" s="24" t="s">
        <v>613</v>
      </c>
      <c r="FY1" s="24" t="s">
        <v>614</v>
      </c>
      <c r="FZ1" s="24" t="s">
        <v>71</v>
      </c>
      <c r="GA1" s="24" t="s">
        <v>615</v>
      </c>
      <c r="GB1" s="24" t="s">
        <v>616</v>
      </c>
      <c r="GC1" s="24" t="s">
        <v>617</v>
      </c>
      <c r="GD1" s="24" t="s">
        <v>614</v>
      </c>
      <c r="GE1" s="24" t="s">
        <v>71</v>
      </c>
      <c r="GF1" s="24" t="s">
        <v>618</v>
      </c>
      <c r="GG1" s="24" t="s">
        <v>619</v>
      </c>
      <c r="GH1" s="24" t="s">
        <v>620</v>
      </c>
      <c r="GI1" s="24" t="s">
        <v>621</v>
      </c>
      <c r="GJ1" s="24" t="s">
        <v>71</v>
      </c>
      <c r="GK1" s="24" t="s">
        <v>622</v>
      </c>
      <c r="GL1" s="24" t="s">
        <v>623</v>
      </c>
      <c r="GM1" s="24" t="s">
        <v>624</v>
      </c>
      <c r="GN1" s="24" t="s">
        <v>625</v>
      </c>
      <c r="GO1" s="24" t="s">
        <v>71</v>
      </c>
      <c r="GP1" s="24" t="s">
        <v>626</v>
      </c>
      <c r="GQ1" s="24" t="s">
        <v>627</v>
      </c>
      <c r="GR1" s="24" t="s">
        <v>628</v>
      </c>
      <c r="GS1" s="24" t="s">
        <v>629</v>
      </c>
      <c r="GT1" s="24" t="s">
        <v>71</v>
      </c>
      <c r="GU1" s="24" t="s">
        <v>630</v>
      </c>
      <c r="GV1" s="24" t="s">
        <v>631</v>
      </c>
      <c r="GW1" s="24" t="s">
        <v>632</v>
      </c>
      <c r="GX1" s="24" t="s">
        <v>633</v>
      </c>
      <c r="GY1" s="24" t="s">
        <v>71</v>
      </c>
      <c r="GZ1" s="24" t="s">
        <v>634</v>
      </c>
      <c r="HA1" s="24" t="s">
        <v>635</v>
      </c>
      <c r="HB1" s="24" t="s">
        <v>636</v>
      </c>
      <c r="HC1" s="24" t="s">
        <v>637</v>
      </c>
      <c r="HD1" s="24" t="s">
        <v>71</v>
      </c>
      <c r="HE1" s="24" t="s">
        <v>638</v>
      </c>
      <c r="HF1" s="24" t="s">
        <v>639</v>
      </c>
      <c r="HG1" s="24" t="s">
        <v>640</v>
      </c>
      <c r="HH1" s="24" t="s">
        <v>641</v>
      </c>
      <c r="HI1" s="24" t="s">
        <v>71</v>
      </c>
      <c r="HJ1" s="24" t="s">
        <v>642</v>
      </c>
      <c r="HK1" s="24" t="s">
        <v>643</v>
      </c>
      <c r="HL1" s="24" t="s">
        <v>644</v>
      </c>
      <c r="HM1" s="24" t="s">
        <v>645</v>
      </c>
      <c r="HN1" s="24" t="s">
        <v>71</v>
      </c>
      <c r="HO1" s="24" t="s">
        <v>646</v>
      </c>
      <c r="HP1" s="24" t="s">
        <v>647</v>
      </c>
      <c r="HQ1" s="24" t="s">
        <v>648</v>
      </c>
      <c r="HR1" s="24" t="s">
        <v>649</v>
      </c>
      <c r="HS1" s="24" t="s">
        <v>71</v>
      </c>
      <c r="HT1" s="24" t="s">
        <v>650</v>
      </c>
      <c r="HU1" s="24" t="s">
        <v>651</v>
      </c>
      <c r="HV1" s="24" t="s">
        <v>652</v>
      </c>
      <c r="HW1" s="24" t="s">
        <v>653</v>
      </c>
      <c r="HX1" s="24" t="s">
        <v>71</v>
      </c>
      <c r="HY1" s="24" t="s">
        <v>654</v>
      </c>
      <c r="HZ1" s="24" t="s">
        <v>655</v>
      </c>
      <c r="IA1" s="24" t="s">
        <v>656</v>
      </c>
      <c r="IB1" s="24" t="s">
        <v>657</v>
      </c>
      <c r="IC1" s="24" t="s">
        <v>71</v>
      </c>
      <c r="ID1" s="24" t="s">
        <v>658</v>
      </c>
      <c r="IE1" s="24" t="s">
        <v>659</v>
      </c>
      <c r="IF1" s="24" t="s">
        <v>660</v>
      </c>
      <c r="IG1" s="24" t="s">
        <v>661</v>
      </c>
      <c r="IH1" s="24" t="s">
        <v>71</v>
      </c>
      <c r="II1" s="24" t="s">
        <v>662</v>
      </c>
      <c r="IJ1" s="24" t="s">
        <v>663</v>
      </c>
      <c r="IK1" s="24" t="s">
        <v>664</v>
      </c>
      <c r="IL1" s="24" t="s">
        <v>665</v>
      </c>
      <c r="IM1" s="24" t="s">
        <v>71</v>
      </c>
      <c r="IN1" s="24" t="s">
        <v>666</v>
      </c>
      <c r="IO1" s="24" t="s">
        <v>667</v>
      </c>
      <c r="IP1" s="24" t="s">
        <v>668</v>
      </c>
      <c r="IQ1" s="24" t="s">
        <v>669</v>
      </c>
      <c r="IR1" s="24" t="s">
        <v>71</v>
      </c>
      <c r="IS1" s="24" t="s">
        <v>670</v>
      </c>
      <c r="IT1" s="24" t="s">
        <v>671</v>
      </c>
      <c r="IU1" s="24" t="s">
        <v>672</v>
      </c>
      <c r="IV1" s="24" t="s">
        <v>673</v>
      </c>
      <c r="IW1" s="24" t="s">
        <v>71</v>
      </c>
      <c r="IX1" s="24" t="s">
        <v>674</v>
      </c>
      <c r="IY1" s="24" t="s">
        <v>675</v>
      </c>
      <c r="IZ1" s="24" t="s">
        <v>676</v>
      </c>
      <c r="JA1" s="24" t="s">
        <v>677</v>
      </c>
      <c r="JB1" s="24" t="s">
        <v>71</v>
      </c>
      <c r="JC1" s="24" t="s">
        <v>678</v>
      </c>
      <c r="JD1" s="24" t="s">
        <v>679</v>
      </c>
      <c r="JE1" s="24" t="s">
        <v>680</v>
      </c>
      <c r="JF1" s="24" t="s">
        <v>681</v>
      </c>
      <c r="JG1" s="24" t="s">
        <v>71</v>
      </c>
      <c r="JH1" s="25" t="s">
        <v>380</v>
      </c>
      <c r="JI1" s="25" t="s">
        <v>381</v>
      </c>
      <c r="JJ1" s="25" t="s">
        <v>382</v>
      </c>
      <c r="JK1" s="25" t="s">
        <v>383</v>
      </c>
      <c r="JL1" s="24" t="s">
        <v>71</v>
      </c>
      <c r="JM1" s="24" t="s">
        <v>682</v>
      </c>
      <c r="JN1" s="24" t="s">
        <v>683</v>
      </c>
      <c r="JO1" s="24" t="s">
        <v>684</v>
      </c>
      <c r="JP1" s="24" t="s">
        <v>685</v>
      </c>
      <c r="JQ1" s="24" t="s">
        <v>71</v>
      </c>
      <c r="JR1" s="24" t="s">
        <v>120</v>
      </c>
      <c r="JS1" s="24" t="s">
        <v>686</v>
      </c>
      <c r="JT1" s="24" t="s">
        <v>122</v>
      </c>
      <c r="JU1" s="26" t="s">
        <v>123</v>
      </c>
      <c r="JV1" s="26" t="s">
        <v>124</v>
      </c>
      <c r="JW1" s="26" t="s">
        <v>125</v>
      </c>
      <c r="JX1" s="24" t="s">
        <v>126</v>
      </c>
      <c r="JY1" s="24" t="s">
        <v>127</v>
      </c>
      <c r="JZ1" s="24" t="s">
        <v>128</v>
      </c>
      <c r="KA1" s="24" t="s">
        <v>12</v>
      </c>
      <c r="KB1" s="24" t="s">
        <v>129</v>
      </c>
      <c r="KC1" s="24" t="s">
        <v>130</v>
      </c>
      <c r="KD1" s="26" t="s">
        <v>131</v>
      </c>
      <c r="KE1" s="26" t="s">
        <v>132</v>
      </c>
      <c r="KF1" s="26" t="s">
        <v>133</v>
      </c>
      <c r="KG1" s="26" t="s">
        <v>134</v>
      </c>
      <c r="KH1" s="26" t="s">
        <v>135</v>
      </c>
      <c r="KI1" s="26" t="s">
        <v>136</v>
      </c>
      <c r="KJ1" s="26" t="s">
        <v>137</v>
      </c>
      <c r="KK1" s="29" t="s">
        <v>138</v>
      </c>
      <c r="KL1" s="24" t="s">
        <v>139</v>
      </c>
      <c r="KM1" s="24" t="s">
        <v>140</v>
      </c>
      <c r="KN1" s="24" t="s">
        <v>141</v>
      </c>
      <c r="KO1" s="24" t="s">
        <v>142</v>
      </c>
      <c r="KP1" s="24" t="s">
        <v>143</v>
      </c>
      <c r="KQ1" s="30" t="s">
        <v>388</v>
      </c>
      <c r="KR1" s="30" t="s">
        <v>389</v>
      </c>
      <c r="KS1" s="24" t="s">
        <v>146</v>
      </c>
      <c r="KT1" s="24" t="s">
        <v>147</v>
      </c>
      <c r="KU1" s="24" t="s">
        <v>148</v>
      </c>
      <c r="KV1" s="24" t="s">
        <v>149</v>
      </c>
      <c r="KW1" s="24" t="s">
        <v>150</v>
      </c>
      <c r="KX1" s="31" t="s">
        <v>151</v>
      </c>
      <c r="KY1" s="32" t="s">
        <v>152</v>
      </c>
      <c r="KZ1" s="32" t="s">
        <v>153</v>
      </c>
      <c r="LA1" s="32" t="s">
        <v>154</v>
      </c>
      <c r="LB1" s="32" t="s">
        <v>155</v>
      </c>
      <c r="LC1" s="24" t="s">
        <v>156</v>
      </c>
      <c r="LD1" s="24" t="s">
        <v>157</v>
      </c>
      <c r="LE1" s="24" t="s">
        <v>158</v>
      </c>
      <c r="LF1" s="24" t="s">
        <v>159</v>
      </c>
      <c r="LG1" s="24" t="s">
        <v>160</v>
      </c>
      <c r="LH1" s="25" t="s">
        <v>161</v>
      </c>
      <c r="LI1" s="25" t="s">
        <v>162</v>
      </c>
      <c r="LJ1" s="24" t="s">
        <v>163</v>
      </c>
      <c r="LK1" s="24" t="s">
        <v>164</v>
      </c>
      <c r="LL1" s="24" t="s">
        <v>165</v>
      </c>
      <c r="LM1" s="33" t="s">
        <v>166</v>
      </c>
      <c r="LN1" s="33" t="s">
        <v>167</v>
      </c>
      <c r="LO1" s="33" t="s">
        <v>168</v>
      </c>
      <c r="LP1" s="24" t="s">
        <v>169</v>
      </c>
      <c r="LQ1" s="24" t="s">
        <v>170</v>
      </c>
      <c r="LR1" s="24" t="s">
        <v>171</v>
      </c>
      <c r="LS1" s="24" t="s">
        <v>172</v>
      </c>
      <c r="LT1" s="26" t="s">
        <v>173</v>
      </c>
      <c r="LU1" s="24" t="s">
        <v>174</v>
      </c>
      <c r="LV1" s="24" t="s">
        <v>175</v>
      </c>
      <c r="LW1" s="26" t="s">
        <v>176</v>
      </c>
      <c r="LX1" s="24" t="s">
        <v>177</v>
      </c>
      <c r="LY1" s="24" t="s">
        <v>188</v>
      </c>
      <c r="LZ1" s="25" t="s">
        <v>189</v>
      </c>
      <c r="MA1" s="24" t="s">
        <v>190</v>
      </c>
    </row>
    <row r="2" spans="1:339" s="35" customFormat="1" x14ac:dyDescent="0.25">
      <c r="A2" s="35">
        <v>1</v>
      </c>
      <c r="B2" s="35" t="s">
        <v>191</v>
      </c>
      <c r="C2" s="35">
        <v>0</v>
      </c>
      <c r="D2" s="35" t="s">
        <v>192</v>
      </c>
      <c r="E2" s="35" t="s">
        <v>193</v>
      </c>
      <c r="G2" s="35" t="s">
        <v>390</v>
      </c>
      <c r="H2" s="35" t="s">
        <v>391</v>
      </c>
      <c r="K2" s="36" t="s">
        <v>392</v>
      </c>
      <c r="L2" s="35" t="s">
        <v>687</v>
      </c>
      <c r="M2" s="35">
        <v>1</v>
      </c>
      <c r="N2" s="35" t="s">
        <v>394</v>
      </c>
      <c r="P2" s="35" t="s">
        <v>395</v>
      </c>
      <c r="Q2" s="35" t="s">
        <v>199</v>
      </c>
      <c r="R2" s="35" t="s">
        <v>395</v>
      </c>
      <c r="S2" s="35" t="s">
        <v>201</v>
      </c>
      <c r="U2" s="35" t="b">
        <v>0</v>
      </c>
      <c r="Z2" s="35">
        <v>0.32239999999999996</v>
      </c>
      <c r="AA2" s="35">
        <v>0.13</v>
      </c>
      <c r="AB2" s="35">
        <v>100</v>
      </c>
      <c r="AD2" s="35">
        <f>(Z2-AA2)*AB2/100</f>
        <v>0.19239999999999996</v>
      </c>
      <c r="AE2" s="36" t="s">
        <v>192</v>
      </c>
      <c r="AF2" s="35" t="s">
        <v>192</v>
      </c>
      <c r="AH2" s="35">
        <v>68.8</v>
      </c>
      <c r="AJ2" s="35">
        <f>AH2+AI2</f>
        <v>68.8</v>
      </c>
      <c r="AM2" s="35">
        <f>AJ2+AK2</f>
        <v>68.8</v>
      </c>
      <c r="AN2" s="35">
        <v>30</v>
      </c>
      <c r="AP2" s="37">
        <f>(AH2*Z2)-(AD2*AN2)</f>
        <v>16.409119999999998</v>
      </c>
      <c r="AQ2" s="37">
        <f>AP2*M2</f>
        <v>16.409119999999998</v>
      </c>
      <c r="FO2" s="35">
        <f>BE2+BL2+BS2+BZ2+CG2+CN2+CU2+DB2+DI2+DP2+DW2+ED2+EK2+ER2+EY2+FF2+FM2</f>
        <v>0</v>
      </c>
      <c r="JH2" s="35">
        <v>20</v>
      </c>
      <c r="JI2" s="35">
        <v>0.80249999999999999</v>
      </c>
      <c r="JJ2" s="38" t="s">
        <v>203</v>
      </c>
      <c r="JK2" s="35">
        <f>JH2*JI2</f>
        <v>16.05</v>
      </c>
      <c r="JL2" s="39" t="b">
        <v>0</v>
      </c>
      <c r="JQ2" s="35" t="b">
        <v>0</v>
      </c>
      <c r="JT2" s="35" t="e">
        <f>+IF(ISERROR(SEARCH("TRUE",FU2)),FT2,0)+IF(ISERROR(SEARCH("TRUE",FZ2)),FY2,0)+IF(ISERROR(SEARCH("TRUE",GE2)),GD2,0)+IF(ISERROR(SEARCH("TRUE",GJ2)),GI2,0)+IF(ISERROR(SEARCH("TRUE",GO2)),GN2,0)+IF(ISERROR(SEARCH("TRUE",GT2)),GS2,0)+IF(ISERROR(SEARCH("TRUE",GY2)),GX2,0)+IF(ISERROR(SEARCH("TRUE",HD2)),HC2,0)+IF(ISERROR(SEARCH("TRUE",HI2)),HH2,0)+IF(ISERROR(SEARCH("TRUE",HN2)),HM2,0)+IF(ISERROR(SEARCH("TRUE",HS2)),HR2,0)+IF(ISERROR(SEARCH("TRUE",HX2)),HW2,0)+IF(ISERROR(SEARCH("TRUE",IC2)),IB2,0)+IF(ISERROR(SEARCH("TRUE",IH2)),IG2,0)+IF(ISERROR(SEARCH("TRUE",IM2)),IL2,0)+IF(ISERROR(SEARCH("TRUE",IR2)),IQ2,0)+IF(ISERROR(SEARCH("TRUE",IW2)),IV2,0)+IF(ISERROR(SEARCH("TRUE",JB2)),JA2,0)+IF(ISERROR(SEARCH("TRUE",JG2)),JF2,0)+IF(ISERROR(SEARCH("TRUE",#REF!)),#REF!,0)+IF(ISERROR(SEARCH("TRUE",JL2)),JK2,0)+IF(ISERROR(SEARCH("TRUE",JQ2)),JP2,0)</f>
        <v>#REF!</v>
      </c>
      <c r="JU2" s="35" t="e">
        <f>JT2*M2</f>
        <v>#REF!</v>
      </c>
      <c r="JW2" s="35" t="e">
        <f>JV2+JU2+FP2</f>
        <v>#REF!</v>
      </c>
      <c r="JX2" s="35" t="s">
        <v>397</v>
      </c>
      <c r="JY2" s="35" t="s">
        <v>201</v>
      </c>
      <c r="JZ2" s="35">
        <v>8</v>
      </c>
      <c r="KA2" s="35">
        <f>AA2</f>
        <v>0.13</v>
      </c>
      <c r="KB2" s="35">
        <f>JZ2*KA2</f>
        <v>1.04</v>
      </c>
      <c r="KD2" s="35">
        <f>KB2</f>
        <v>1.04</v>
      </c>
      <c r="KG2" s="35">
        <f>KD2</f>
        <v>1.04</v>
      </c>
      <c r="KR2" s="35" t="b">
        <v>1</v>
      </c>
      <c r="KS2" s="35" t="s">
        <v>204</v>
      </c>
      <c r="KT2" s="35">
        <v>2</v>
      </c>
      <c r="KU2" s="37" t="e">
        <f>KG2+JW2+AQ2-JV2</f>
        <v>#REF!</v>
      </c>
      <c r="KV2" s="40" t="e">
        <f>KU2*KT2/100</f>
        <v>#REF!</v>
      </c>
      <c r="KX2" s="41" t="s">
        <v>688</v>
      </c>
      <c r="KY2" s="42">
        <v>100</v>
      </c>
      <c r="KZ2" s="42">
        <f>KY2*KT2/100</f>
        <v>2</v>
      </c>
      <c r="LA2" s="42">
        <f>AA2*AN2</f>
        <v>3.9000000000000004</v>
      </c>
      <c r="LB2" s="43">
        <f>LA2*KZ2/100</f>
        <v>7.8000000000000014E-2</v>
      </c>
      <c r="LH2" s="42" t="s">
        <v>205</v>
      </c>
      <c r="LI2" s="42" t="s">
        <v>206</v>
      </c>
      <c r="LL2" s="35">
        <v>2.5994303999999997</v>
      </c>
      <c r="LR2" s="35">
        <v>0.5</v>
      </c>
      <c r="LS2" s="35">
        <v>0.5</v>
      </c>
      <c r="LT2" s="35" t="s">
        <v>399</v>
      </c>
      <c r="LU2" s="35">
        <v>0.98</v>
      </c>
      <c r="LY2" s="37" t="e">
        <f>AQ2+AT2+JW2+KG2+KJ2+KN2+KV2+KW2+LG2+LL2+LP2+LQ2+LR2+LS2+LU2+LV2-LX2-LB2</f>
        <v>#REF!</v>
      </c>
      <c r="LZ2" s="44">
        <v>45429</v>
      </c>
    </row>
    <row r="3" spans="1:339" s="35" customFormat="1" x14ac:dyDescent="0.25">
      <c r="A3" s="35">
        <v>2</v>
      </c>
      <c r="B3" s="35" t="s">
        <v>191</v>
      </c>
      <c r="C3" s="35">
        <v>0</v>
      </c>
      <c r="D3" s="35" t="s">
        <v>192</v>
      </c>
      <c r="E3" s="35" t="s">
        <v>193</v>
      </c>
      <c r="G3" s="35" t="s">
        <v>400</v>
      </c>
      <c r="H3" s="35" t="s">
        <v>401</v>
      </c>
      <c r="K3" s="36" t="s">
        <v>392</v>
      </c>
      <c r="L3" s="35" t="s">
        <v>687</v>
      </c>
      <c r="M3" s="35">
        <v>1</v>
      </c>
      <c r="N3" s="35" t="s">
        <v>394</v>
      </c>
      <c r="P3" s="35" t="s">
        <v>395</v>
      </c>
      <c r="Q3" s="35" t="s">
        <v>199</v>
      </c>
      <c r="R3" s="35" t="s">
        <v>395</v>
      </c>
      <c r="S3" s="35" t="s">
        <v>201</v>
      </c>
      <c r="U3" s="35" t="b">
        <v>0</v>
      </c>
      <c r="Z3" s="35">
        <v>0.23400000000000001</v>
      </c>
      <c r="AA3" s="35">
        <v>0.115</v>
      </c>
      <c r="AB3" s="35">
        <v>100</v>
      </c>
      <c r="AD3" s="35">
        <f>(Z3-AA3)*AB3/100</f>
        <v>0.11900000000000001</v>
      </c>
      <c r="AE3" s="36" t="s">
        <v>192</v>
      </c>
      <c r="AF3" s="35" t="s">
        <v>192</v>
      </c>
      <c r="AH3" s="35">
        <v>68.8</v>
      </c>
      <c r="AJ3" s="35">
        <f>AH3+AI3</f>
        <v>68.8</v>
      </c>
      <c r="AM3" s="35">
        <f>AJ3+AK3</f>
        <v>68.8</v>
      </c>
      <c r="AN3" s="35">
        <v>30</v>
      </c>
      <c r="AP3" s="35">
        <f>(AH3*Z3)-(AD3*AN3)</f>
        <v>12.529199999999999</v>
      </c>
      <c r="AQ3" s="35">
        <f>AP3*M3</f>
        <v>12.529199999999999</v>
      </c>
      <c r="AZ3" s="35" t="s">
        <v>689</v>
      </c>
      <c r="BA3" s="35">
        <v>20</v>
      </c>
      <c r="BB3" s="35">
        <v>12</v>
      </c>
      <c r="BC3" s="35">
        <f>3600*1/BB3</f>
        <v>300</v>
      </c>
      <c r="BD3" s="35" t="s">
        <v>202</v>
      </c>
      <c r="BE3" s="35">
        <f>BA3/BC3</f>
        <v>6.6666666666666666E-2</v>
      </c>
      <c r="BF3" s="35">
        <v>120</v>
      </c>
      <c r="BG3" s="97" t="s">
        <v>690</v>
      </c>
      <c r="BH3" s="97">
        <v>6</v>
      </c>
      <c r="BI3" s="97"/>
      <c r="BJ3" s="97">
        <v>2</v>
      </c>
      <c r="BK3" s="97" t="s">
        <v>201</v>
      </c>
      <c r="BL3" s="97">
        <f>BH3*BJ3</f>
        <v>12</v>
      </c>
      <c r="BM3" s="97">
        <v>110</v>
      </c>
      <c r="FO3" s="35">
        <f t="shared" ref="FO3:FO6" si="0">BE3+BL3+BS3+BZ3+CG3+CN3+CU3+DB3+DI3+DP3+DW3+ED3+EK3+ER3+EY3+FF3+FM3</f>
        <v>12.066666666666666</v>
      </c>
      <c r="JH3" s="35">
        <v>20</v>
      </c>
      <c r="JI3" s="35">
        <f>9.55/JH3</f>
        <v>0.47750000000000004</v>
      </c>
      <c r="JJ3" s="38" t="s">
        <v>203</v>
      </c>
      <c r="JK3" s="35">
        <f>JH3*JI3</f>
        <v>9.5500000000000007</v>
      </c>
      <c r="JL3" s="39" t="b">
        <v>0</v>
      </c>
      <c r="JQ3" s="35" t="b">
        <v>0</v>
      </c>
      <c r="JT3" s="35" t="e">
        <f>+IF(ISERROR(SEARCH("TRUE",FU3)),FT3,0)+IF(ISERROR(SEARCH("TRUE",FZ3)),FY3,0)+IF(ISERROR(SEARCH("TRUE",GE3)),GD3,0)+IF(ISERROR(SEARCH("TRUE",GJ3)),GI3,0)+IF(ISERROR(SEARCH("TRUE",GO3)),GN3,0)+IF(ISERROR(SEARCH("TRUE",GT3)),GS3,0)+IF(ISERROR(SEARCH("TRUE",GY3)),GX3,0)+IF(ISERROR(SEARCH("TRUE",HD3)),HC3,0)+IF(ISERROR(SEARCH("TRUE",HI3)),HH3,0)+IF(ISERROR(SEARCH("TRUE",HN3)),HM3,0)+IF(ISERROR(SEARCH("TRUE",HS3)),HR3,0)+IF(ISERROR(SEARCH("TRUE",HX3)),HW3,0)+IF(ISERROR(SEARCH("TRUE",IC3)),IB3,0)+IF(ISERROR(SEARCH("TRUE",IH3)),IG3,0)+IF(ISERROR(SEARCH("TRUE",IM3)),IL3,0)+IF(ISERROR(SEARCH("TRUE",IR3)),IQ3,0)+IF(ISERROR(SEARCH("TRUE",IW3)),IV3,0)+IF(ISERROR(SEARCH("TRUE",JB3)),JA3,0)+IF(ISERROR(SEARCH("TRUE",JG3)),JF3,0)+IF(ISERROR(SEARCH("TRUE",#REF!)),#REF!,0)+IF(ISERROR(SEARCH("TRUE",JL3)),JK3,0)+IF(ISERROR(SEARCH("TRUE",JQ3)),JP3,0)</f>
        <v>#REF!</v>
      </c>
      <c r="JU3" s="35" t="e">
        <f>JT3*M3</f>
        <v>#REF!</v>
      </c>
      <c r="JW3" s="35" t="e">
        <f>JV3+JU3+FP3</f>
        <v>#REF!</v>
      </c>
      <c r="JX3" s="35" t="s">
        <v>397</v>
      </c>
      <c r="JY3" s="35" t="s">
        <v>201</v>
      </c>
      <c r="JZ3" s="35">
        <v>8</v>
      </c>
      <c r="KA3" s="35">
        <f>AA3</f>
        <v>0.115</v>
      </c>
      <c r="KB3" s="35">
        <f>JZ3*KA3</f>
        <v>0.92</v>
      </c>
      <c r="KD3" s="35">
        <f>KB3</f>
        <v>0.92</v>
      </c>
      <c r="KG3" s="35">
        <f>KD3</f>
        <v>0.92</v>
      </c>
      <c r="KR3" s="35" t="b">
        <v>1</v>
      </c>
      <c r="KS3" s="35" t="s">
        <v>204</v>
      </c>
      <c r="KT3" s="35">
        <v>2</v>
      </c>
      <c r="KU3" s="37" t="e">
        <f>KG3+JW3+AQ3-JV3</f>
        <v>#REF!</v>
      </c>
      <c r="KV3" s="40" t="e">
        <f>KU3*KT3/100</f>
        <v>#REF!</v>
      </c>
      <c r="KX3" s="41" t="s">
        <v>688</v>
      </c>
      <c r="KY3" s="42">
        <v>100</v>
      </c>
      <c r="KZ3" s="42">
        <f>KY3*KT3/100</f>
        <v>2</v>
      </c>
      <c r="LA3" s="42">
        <f>AA3*AN3</f>
        <v>3.45</v>
      </c>
      <c r="LB3" s="43">
        <f>LA3*KZ3/100</f>
        <v>6.9000000000000006E-2</v>
      </c>
      <c r="LH3" s="42" t="s">
        <v>205</v>
      </c>
      <c r="LI3" s="42" t="s">
        <v>206</v>
      </c>
      <c r="LL3" s="35">
        <v>1.7709299999999999</v>
      </c>
      <c r="LR3" s="35">
        <v>0.5</v>
      </c>
      <c r="LS3" s="35">
        <v>0.5</v>
      </c>
      <c r="LY3" s="37" t="e">
        <f>AQ3+AT3+JW3+KG3+KJ3+KN3+KV3+KW3+LG3+LL3+LP3+LQ3+LR3+LS3+LU3+LV3-LX3-LA3</f>
        <v>#REF!</v>
      </c>
      <c r="LZ3" s="44">
        <v>45429</v>
      </c>
    </row>
    <row r="4" spans="1:339" s="35" customFormat="1" x14ac:dyDescent="0.25">
      <c r="A4" s="35">
        <v>3</v>
      </c>
      <c r="B4" s="35" t="s">
        <v>191</v>
      </c>
      <c r="C4" s="35">
        <v>0</v>
      </c>
      <c r="D4" s="35" t="s">
        <v>192</v>
      </c>
      <c r="E4" s="35" t="s">
        <v>193</v>
      </c>
      <c r="G4" s="35" t="s">
        <v>402</v>
      </c>
      <c r="H4" s="35" t="s">
        <v>403</v>
      </c>
      <c r="K4" s="36" t="s">
        <v>392</v>
      </c>
      <c r="L4" s="35" t="s">
        <v>687</v>
      </c>
      <c r="M4" s="35">
        <v>1</v>
      </c>
      <c r="N4" s="35" t="s">
        <v>394</v>
      </c>
      <c r="P4" s="35" t="s">
        <v>395</v>
      </c>
      <c r="Q4" s="35" t="s">
        <v>199</v>
      </c>
      <c r="R4" s="35" t="s">
        <v>395</v>
      </c>
      <c r="S4" s="35" t="s">
        <v>201</v>
      </c>
      <c r="U4" s="35" t="b">
        <v>0</v>
      </c>
      <c r="Z4" s="35">
        <f>227.76/1000</f>
        <v>0.22775999999999999</v>
      </c>
      <c r="AA4" s="35">
        <v>0.104</v>
      </c>
      <c r="AB4" s="35">
        <v>100</v>
      </c>
      <c r="AD4" s="35">
        <f>(Z4-AA4)*AB4/100</f>
        <v>0.12376</v>
      </c>
      <c r="AE4" s="36" t="s">
        <v>192</v>
      </c>
      <c r="AF4" s="35" t="s">
        <v>192</v>
      </c>
      <c r="AH4" s="35">
        <v>68.8</v>
      </c>
      <c r="AJ4" s="35">
        <f>AH4+AI4</f>
        <v>68.8</v>
      </c>
      <c r="AM4" s="35">
        <f>AJ4+AK4</f>
        <v>68.8</v>
      </c>
      <c r="AN4" s="35">
        <v>30</v>
      </c>
      <c r="AP4" s="40">
        <f>(AH4*Z4)-(AD4*AN4)</f>
        <v>11.957087999999999</v>
      </c>
      <c r="AQ4" s="40">
        <f>AP4*M4</f>
        <v>11.957087999999999</v>
      </c>
      <c r="AZ4" s="35" t="s">
        <v>691</v>
      </c>
      <c r="BA4" s="35">
        <v>6</v>
      </c>
      <c r="BC4" s="35">
        <v>0.35</v>
      </c>
      <c r="BD4" s="35" t="s">
        <v>201</v>
      </c>
      <c r="BE4" s="35">
        <f>BA4*BC4</f>
        <v>2.0999999999999996</v>
      </c>
      <c r="BF4" s="35">
        <v>150</v>
      </c>
      <c r="FO4" s="35">
        <f t="shared" si="0"/>
        <v>2.0999999999999996</v>
      </c>
      <c r="JH4" s="35">
        <v>20</v>
      </c>
      <c r="JI4" s="35">
        <f>9.55/JH4</f>
        <v>0.47750000000000004</v>
      </c>
      <c r="JJ4" s="38" t="s">
        <v>203</v>
      </c>
      <c r="JK4" s="35">
        <f>JI4*JH4</f>
        <v>9.5500000000000007</v>
      </c>
      <c r="JL4" s="39" t="b">
        <v>0</v>
      </c>
      <c r="JQ4" s="35" t="b">
        <v>0</v>
      </c>
      <c r="JT4" s="35" t="e">
        <f>+IF(ISERROR(SEARCH("TRUE",FU4)),FT4,0)+IF(ISERROR(SEARCH("TRUE",FZ4)),FY4,0)+IF(ISERROR(SEARCH("TRUE",GE4)),GD4,0)+IF(ISERROR(SEARCH("TRUE",GJ4)),GI4,0)+IF(ISERROR(SEARCH("TRUE",GO4)),GN4,0)+IF(ISERROR(SEARCH("TRUE",GT4)),GS4,0)+IF(ISERROR(SEARCH("TRUE",GY4)),GX4,0)+IF(ISERROR(SEARCH("TRUE",HD4)),HC4,0)+IF(ISERROR(SEARCH("TRUE",HI4)),HH4,0)+IF(ISERROR(SEARCH("TRUE",HN4)),HM4,0)+IF(ISERROR(SEARCH("TRUE",HS4)),HR4,0)+IF(ISERROR(SEARCH("TRUE",HX4)),HW4,0)+IF(ISERROR(SEARCH("TRUE",IC4)),IB4,0)+IF(ISERROR(SEARCH("TRUE",IH4)),IG4,0)+IF(ISERROR(SEARCH("TRUE",IM4)),IL4,0)+IF(ISERROR(SEARCH("TRUE",IR4)),IQ4,0)+IF(ISERROR(SEARCH("TRUE",IW4)),IV4,0)+IF(ISERROR(SEARCH("TRUE",JB4)),JA4,0)+IF(ISERROR(SEARCH("TRUE",JG4)),JF4,0)+IF(ISERROR(SEARCH("TRUE",#REF!)),#REF!,0)+IF(ISERROR(SEARCH("TRUE",JL4)),JK4,0)+IF(ISERROR(SEARCH("TRUE",JQ4)),JP4,0)</f>
        <v>#REF!</v>
      </c>
      <c r="JU4" s="35" t="e">
        <f>JT4*M4</f>
        <v>#REF!</v>
      </c>
      <c r="JW4" s="35" t="e">
        <f>JV4+JU4+FP4</f>
        <v>#REF!</v>
      </c>
      <c r="JX4" s="35" t="s">
        <v>397</v>
      </c>
      <c r="JY4" s="35" t="s">
        <v>201</v>
      </c>
      <c r="JZ4" s="35">
        <v>8</v>
      </c>
      <c r="KA4" s="35">
        <f>AA4</f>
        <v>0.104</v>
      </c>
      <c r="KB4" s="35">
        <f>JZ4*KA4</f>
        <v>0.83199999999999996</v>
      </c>
      <c r="KD4" s="35">
        <f>KB4</f>
        <v>0.83199999999999996</v>
      </c>
      <c r="KG4" s="35">
        <f>KD4</f>
        <v>0.83199999999999996</v>
      </c>
      <c r="KR4" s="35" t="b">
        <v>1</v>
      </c>
      <c r="KS4" s="35" t="s">
        <v>204</v>
      </c>
      <c r="KT4" s="35">
        <v>2</v>
      </c>
      <c r="KU4" s="37" t="e">
        <f>KG4+JW4+AQ4-JV4</f>
        <v>#REF!</v>
      </c>
      <c r="KV4" s="40" t="e">
        <f>KU4*KT4/100</f>
        <v>#REF!</v>
      </c>
      <c r="KX4" s="41" t="s">
        <v>688</v>
      </c>
      <c r="KY4" s="42">
        <v>100</v>
      </c>
      <c r="KZ4" s="42">
        <f>KY4*KT4/100</f>
        <v>2</v>
      </c>
      <c r="LA4" s="42">
        <f>AA4*AN4</f>
        <v>3.1199999999999997</v>
      </c>
      <c r="LB4" s="43">
        <f>LA4*KZ4/100</f>
        <v>6.239999999999999E-2</v>
      </c>
      <c r="LH4" s="42" t="s">
        <v>205</v>
      </c>
      <c r="LI4" s="42" t="s">
        <v>206</v>
      </c>
      <c r="LL4" s="35">
        <v>1.7280611999999997</v>
      </c>
      <c r="LR4" s="35">
        <v>0.5</v>
      </c>
      <c r="LS4" s="35">
        <v>0.5</v>
      </c>
      <c r="LY4" s="37" t="e">
        <f>AQ4+AT4+JW4+KG4+KJ4+KN4+KV4+KW4+LG4+LL4+LP4+LQ4+LR4+LS4+LU4+LV4-LX4-LA4</f>
        <v>#REF!</v>
      </c>
      <c r="LZ4" s="44">
        <v>45429</v>
      </c>
    </row>
    <row r="5" spans="1:339" s="35" customFormat="1" x14ac:dyDescent="0.25">
      <c r="A5" s="35">
        <v>4</v>
      </c>
      <c r="B5" s="35" t="s">
        <v>191</v>
      </c>
      <c r="C5" s="35">
        <v>0</v>
      </c>
      <c r="D5" s="35" t="s">
        <v>192</v>
      </c>
      <c r="E5" s="35" t="s">
        <v>193</v>
      </c>
      <c r="G5" s="35" t="s">
        <v>404</v>
      </c>
      <c r="H5" s="35" t="s">
        <v>405</v>
      </c>
      <c r="K5" s="36" t="s">
        <v>392</v>
      </c>
      <c r="L5" s="35" t="s">
        <v>687</v>
      </c>
      <c r="M5" s="35">
        <v>1</v>
      </c>
      <c r="N5" s="35" t="s">
        <v>394</v>
      </c>
      <c r="P5" s="35" t="s">
        <v>395</v>
      </c>
      <c r="Q5" s="35" t="s">
        <v>199</v>
      </c>
      <c r="R5" s="35" t="s">
        <v>395</v>
      </c>
      <c r="S5" s="35" t="s">
        <v>201</v>
      </c>
      <c r="U5" s="35" t="b">
        <v>0</v>
      </c>
      <c r="Z5" s="35">
        <f>227.76/1000</f>
        <v>0.22775999999999999</v>
      </c>
      <c r="AA5" s="35">
        <v>0.104</v>
      </c>
      <c r="AB5" s="35">
        <v>100</v>
      </c>
      <c r="AD5" s="35">
        <f>(Z5-AA5)*AB5/100</f>
        <v>0.12376</v>
      </c>
      <c r="AE5" s="36" t="s">
        <v>192</v>
      </c>
      <c r="AF5" s="35" t="s">
        <v>192</v>
      </c>
      <c r="AH5" s="35">
        <v>68.8</v>
      </c>
      <c r="AJ5" s="35">
        <f>AH5+AI5</f>
        <v>68.8</v>
      </c>
      <c r="AM5" s="35">
        <f>AJ5+AK5</f>
        <v>68.8</v>
      </c>
      <c r="AN5" s="35">
        <v>30</v>
      </c>
      <c r="AP5" s="35">
        <f>(AH5*Z5)-(AD5*AN5)</f>
        <v>11.957087999999999</v>
      </c>
      <c r="AQ5" s="35">
        <f>AP5*M5</f>
        <v>11.957087999999999</v>
      </c>
      <c r="FO5" s="35">
        <f t="shared" si="0"/>
        <v>0</v>
      </c>
      <c r="JH5" s="35">
        <v>20</v>
      </c>
      <c r="JI5" s="35">
        <v>0.33500000000000002</v>
      </c>
      <c r="JJ5" s="38" t="s">
        <v>203</v>
      </c>
      <c r="JK5" s="35">
        <f>JH5*JI5</f>
        <v>6.7</v>
      </c>
      <c r="JL5" s="39" t="b">
        <v>0</v>
      </c>
      <c r="JQ5" s="35" t="b">
        <v>0</v>
      </c>
      <c r="JT5" s="35" t="e">
        <f>+IF(ISERROR(SEARCH("TRUE",FU5)),FT5,0)+IF(ISERROR(SEARCH("TRUE",FZ5)),FY5,0)+IF(ISERROR(SEARCH("TRUE",GE5)),GD5,0)+IF(ISERROR(SEARCH("TRUE",GJ5)),GI5,0)+IF(ISERROR(SEARCH("TRUE",GO5)),GN5,0)+IF(ISERROR(SEARCH("TRUE",GT5)),GS5,0)+IF(ISERROR(SEARCH("TRUE",GY5)),GX5,0)+IF(ISERROR(SEARCH("TRUE",HD5)),HC5,0)+IF(ISERROR(SEARCH("TRUE",HI5)),HH5,0)+IF(ISERROR(SEARCH("TRUE",HN5)),HM5,0)+IF(ISERROR(SEARCH("TRUE",HS5)),HR5,0)+IF(ISERROR(SEARCH("TRUE",HX5)),HW5,0)+IF(ISERROR(SEARCH("TRUE",IC5)),IB5,0)+IF(ISERROR(SEARCH("TRUE",IH5)),IG5,0)+IF(ISERROR(SEARCH("TRUE",IM5)),IL5,0)+IF(ISERROR(SEARCH("TRUE",IR5)),IQ5,0)+IF(ISERROR(SEARCH("TRUE",IW5)),IV5,0)+IF(ISERROR(SEARCH("TRUE",JB5)),JA5,0)+IF(ISERROR(SEARCH("TRUE",JG5)),JF5,0)+IF(ISERROR(SEARCH("TRUE",#REF!)),#REF!,0)+IF(ISERROR(SEARCH("TRUE",JL5)),JK5,0)+IF(ISERROR(SEARCH("TRUE",JQ5)),JP5,0)</f>
        <v>#REF!</v>
      </c>
      <c r="JU5" s="35" t="e">
        <f>JT5*M5</f>
        <v>#REF!</v>
      </c>
      <c r="JW5" s="35" t="e">
        <f>JV5+JU5+FP5</f>
        <v>#REF!</v>
      </c>
      <c r="JX5" s="35" t="s">
        <v>397</v>
      </c>
      <c r="JY5" s="35" t="s">
        <v>201</v>
      </c>
      <c r="JZ5" s="35">
        <v>8</v>
      </c>
      <c r="KA5" s="35">
        <f>AA5</f>
        <v>0.104</v>
      </c>
      <c r="KB5" s="35">
        <f>JZ5*KA5</f>
        <v>0.83199999999999996</v>
      </c>
      <c r="KD5" s="35">
        <f>KB5</f>
        <v>0.83199999999999996</v>
      </c>
      <c r="KG5" s="35">
        <f>KD5</f>
        <v>0.83199999999999996</v>
      </c>
      <c r="KR5" s="35" t="b">
        <v>1</v>
      </c>
      <c r="KS5" s="35" t="s">
        <v>204</v>
      </c>
      <c r="KT5" s="35">
        <v>2</v>
      </c>
      <c r="KU5" s="37" t="e">
        <f>KG5+JW5+AQ5-JV5</f>
        <v>#REF!</v>
      </c>
      <c r="KV5" s="40" t="e">
        <f>KU5*KT5/100</f>
        <v>#REF!</v>
      </c>
      <c r="KX5" s="41" t="s">
        <v>688</v>
      </c>
      <c r="KY5" s="42">
        <v>100</v>
      </c>
      <c r="KZ5" s="42">
        <f>KY5*KT5/100</f>
        <v>2</v>
      </c>
      <c r="LA5" s="42">
        <f>AA5*AN5</f>
        <v>3.1199999999999997</v>
      </c>
      <c r="LB5" s="43">
        <f>LA5*KZ5/100</f>
        <v>6.239999999999999E-2</v>
      </c>
      <c r="LH5" s="42" t="s">
        <v>205</v>
      </c>
      <c r="LI5" s="42" t="s">
        <v>206</v>
      </c>
      <c r="LL5" s="35">
        <v>1.4895612</v>
      </c>
      <c r="LR5" s="35">
        <v>0.5</v>
      </c>
      <c r="LS5" s="35">
        <v>0.5</v>
      </c>
      <c r="LT5" s="35" t="s">
        <v>399</v>
      </c>
      <c r="LU5" s="35">
        <v>0.98</v>
      </c>
      <c r="LY5" s="37" t="e">
        <f>AQ5+AT5+JW5+KG5+KJ5+KN5+KV5+KW5+LG5+LL5+LP5+LQ5+LR5+LS5+LU5+LV5-LX5-LA5</f>
        <v>#REF!</v>
      </c>
      <c r="LZ5" s="44">
        <v>45429</v>
      </c>
    </row>
    <row r="6" spans="1:339" s="35" customFormat="1" x14ac:dyDescent="0.25">
      <c r="A6" s="35">
        <v>5</v>
      </c>
      <c r="B6" s="35" t="s">
        <v>191</v>
      </c>
      <c r="C6" s="35">
        <v>0</v>
      </c>
      <c r="D6" s="35" t="s">
        <v>192</v>
      </c>
      <c r="E6" s="35" t="s">
        <v>193</v>
      </c>
      <c r="G6" s="35" t="s">
        <v>406</v>
      </c>
      <c r="H6" s="35" t="s">
        <v>407</v>
      </c>
      <c r="K6" s="36" t="s">
        <v>392</v>
      </c>
      <c r="L6" s="35" t="s">
        <v>687</v>
      </c>
      <c r="M6" s="35">
        <v>1</v>
      </c>
      <c r="N6" s="35" t="s">
        <v>394</v>
      </c>
      <c r="P6" s="35" t="s">
        <v>395</v>
      </c>
      <c r="Q6" s="35" t="s">
        <v>199</v>
      </c>
      <c r="R6" s="35" t="s">
        <v>395</v>
      </c>
      <c r="S6" s="35" t="s">
        <v>201</v>
      </c>
      <c r="U6" s="35" t="b">
        <v>0</v>
      </c>
      <c r="Z6" s="35">
        <v>0.23400000000000001</v>
      </c>
      <c r="AA6" s="35">
        <v>0.115</v>
      </c>
      <c r="AB6" s="35">
        <v>100</v>
      </c>
      <c r="AD6" s="35">
        <f>(Z6-AA6)*AB6/100</f>
        <v>0.11900000000000001</v>
      </c>
      <c r="AE6" s="36" t="s">
        <v>192</v>
      </c>
      <c r="AF6" s="35" t="s">
        <v>192</v>
      </c>
      <c r="AH6" s="35">
        <v>68.8</v>
      </c>
      <c r="AJ6" s="35">
        <f>AH6+AI6</f>
        <v>68.8</v>
      </c>
      <c r="AM6" s="35">
        <f>AJ6+AK6</f>
        <v>68.8</v>
      </c>
      <c r="AN6" s="35">
        <v>30</v>
      </c>
      <c r="AP6" s="35">
        <f>(AH6*Z6)-(AD6*AN6)</f>
        <v>12.529199999999999</v>
      </c>
      <c r="AQ6" s="35">
        <f>AP6*M6</f>
        <v>12.529199999999999</v>
      </c>
      <c r="BG6" s="35" t="s">
        <v>692</v>
      </c>
      <c r="BH6" s="35">
        <v>5</v>
      </c>
      <c r="BJ6" s="35">
        <v>2</v>
      </c>
      <c r="BK6" s="35" t="s">
        <v>201</v>
      </c>
      <c r="BL6" s="35">
        <f>BH6*BJ6</f>
        <v>10</v>
      </c>
      <c r="BM6" s="35">
        <v>120</v>
      </c>
      <c r="FO6" s="35">
        <f t="shared" si="0"/>
        <v>10</v>
      </c>
      <c r="JH6" s="35">
        <v>20</v>
      </c>
      <c r="JI6" s="35">
        <v>0.32900000000000001</v>
      </c>
      <c r="JJ6" s="38" t="s">
        <v>203</v>
      </c>
      <c r="JK6" s="35">
        <f>JH6*JI6</f>
        <v>6.58</v>
      </c>
      <c r="JL6" s="39" t="b">
        <v>0</v>
      </c>
      <c r="JQ6" s="35" t="b">
        <v>0</v>
      </c>
      <c r="JT6" s="35" t="e">
        <f>+IF(ISERROR(SEARCH("TRUE",FU6)),FT6,0)+IF(ISERROR(SEARCH("TRUE",FZ6)),FY6,0)+IF(ISERROR(SEARCH("TRUE",GE6)),GD6,0)+IF(ISERROR(SEARCH("TRUE",GJ6)),GI6,0)+IF(ISERROR(SEARCH("TRUE",GO6)),GN6,0)+IF(ISERROR(SEARCH("TRUE",GT6)),GS6,0)+IF(ISERROR(SEARCH("TRUE",GY6)),GX6,0)+IF(ISERROR(SEARCH("TRUE",HD6)),HC6,0)+IF(ISERROR(SEARCH("TRUE",HI6)),HH6,0)+IF(ISERROR(SEARCH("TRUE",HN6)),HM6,0)+IF(ISERROR(SEARCH("TRUE",HS6)),HR6,0)+IF(ISERROR(SEARCH("TRUE",HX6)),HW6,0)+IF(ISERROR(SEARCH("TRUE",IC6)),IB6,0)+IF(ISERROR(SEARCH("TRUE",IH6)),IG6,0)+IF(ISERROR(SEARCH("TRUE",IM6)),IL6,0)+IF(ISERROR(SEARCH("TRUE",IR6)),IQ6,0)+IF(ISERROR(SEARCH("TRUE",IW6)),IV6,0)+IF(ISERROR(SEARCH("TRUE",JB6)),JA6,0)+IF(ISERROR(SEARCH("TRUE",JG6)),JF6,0)+IF(ISERROR(SEARCH("TRUE",#REF!)),#REF!,0)+IF(ISERROR(SEARCH("TRUE",JL6)),JK6,0)+IF(ISERROR(SEARCH("TRUE",JQ6)),JP6,0)</f>
        <v>#REF!</v>
      </c>
      <c r="JU6" s="35" t="e">
        <f>JT6*M6</f>
        <v>#REF!</v>
      </c>
      <c r="JW6" s="35" t="e">
        <f>JV6+JU6+FP6</f>
        <v>#REF!</v>
      </c>
      <c r="JX6" s="35" t="s">
        <v>397</v>
      </c>
      <c r="JY6" s="35" t="s">
        <v>201</v>
      </c>
      <c r="JZ6" s="35">
        <v>8</v>
      </c>
      <c r="KA6" s="35">
        <f>AA6</f>
        <v>0.115</v>
      </c>
      <c r="KB6" s="35">
        <f>JZ6*KA6</f>
        <v>0.92</v>
      </c>
      <c r="KD6" s="35">
        <f>KB6</f>
        <v>0.92</v>
      </c>
      <c r="KG6" s="35">
        <f>KD6</f>
        <v>0.92</v>
      </c>
      <c r="KR6" s="35" t="b">
        <v>1</v>
      </c>
      <c r="KS6" s="35" t="s">
        <v>204</v>
      </c>
      <c r="KT6" s="35">
        <v>2</v>
      </c>
      <c r="KU6" s="37" t="e">
        <f>KG6+JW6+AQ6-JV6</f>
        <v>#REF!</v>
      </c>
      <c r="KV6" s="40" t="e">
        <f>KU6*KT6/100</f>
        <v>#REF!</v>
      </c>
      <c r="KX6" s="41" t="s">
        <v>688</v>
      </c>
      <c r="KY6" s="42">
        <v>100</v>
      </c>
      <c r="KZ6" s="42">
        <f>KY6*KT6/100</f>
        <v>2</v>
      </c>
      <c r="LA6" s="42">
        <f>AA6*AN6</f>
        <v>3.45</v>
      </c>
      <c r="LB6" s="43">
        <f>LA6*KZ6/100</f>
        <v>6.9000000000000006E-2</v>
      </c>
      <c r="LH6" s="42" t="s">
        <v>205</v>
      </c>
      <c r="LI6" s="42" t="s">
        <v>206</v>
      </c>
      <c r="LL6" s="35">
        <v>1.53243</v>
      </c>
      <c r="LR6" s="35">
        <v>0.5</v>
      </c>
      <c r="LS6" s="35">
        <v>0.5</v>
      </c>
      <c r="LT6" s="35" t="s">
        <v>399</v>
      </c>
      <c r="LU6" s="35">
        <v>0.98</v>
      </c>
      <c r="LY6" s="37" t="e">
        <f>AQ6+AT6+JW6+KG6+KJ6+KN6+KV6+KW6+LG6+LL6+LP6+LQ6+LR6+LS6+LU6+LV6-LX6-LA6</f>
        <v>#REF!</v>
      </c>
      <c r="LZ6" s="44">
        <v>45429</v>
      </c>
    </row>
    <row r="10" spans="1:339" x14ac:dyDescent="0.25">
      <c r="LY10" s="4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BC123-1496-4F71-9F38-E942C0870EB1}">
  <dimension ref="A1:GW18"/>
  <sheetViews>
    <sheetView workbookViewId="0">
      <pane xSplit="3" ySplit="1" topLeftCell="J2" activePane="bottomRight" state="frozen"/>
      <selection pane="topRight" activeCell="D1" sqref="D1"/>
      <selection pane="bottomLeft" activeCell="A2" sqref="A2"/>
      <selection pane="bottomRight" activeCell="GP1" sqref="GP1"/>
    </sheetView>
  </sheetViews>
  <sheetFormatPr defaultColWidth="8.85546875" defaultRowHeight="15" x14ac:dyDescent="0.25"/>
  <cols>
    <col min="1" max="1" width="5.140625" bestFit="1" customWidth="1"/>
    <col min="2" max="2" width="5.42578125" bestFit="1" customWidth="1"/>
    <col min="3" max="3" width="10" bestFit="1" customWidth="1"/>
    <col min="4" max="4" width="10.140625" bestFit="1" customWidth="1"/>
    <col min="5" max="5" width="11.42578125" bestFit="1" customWidth="1"/>
    <col min="6" max="6" width="7.5703125" bestFit="1" customWidth="1"/>
    <col min="7" max="7" width="13.28515625" bestFit="1" customWidth="1"/>
    <col min="8" max="8" width="42.140625" bestFit="1" customWidth="1"/>
    <col min="9" max="9" width="15.85546875" bestFit="1" customWidth="1"/>
    <col min="10" max="10" width="16" bestFit="1" customWidth="1"/>
    <col min="11" max="11" width="11" bestFit="1" customWidth="1"/>
    <col min="12" max="12" width="11.140625" bestFit="1" customWidth="1"/>
    <col min="13" max="13" width="8.7109375" bestFit="1" customWidth="1"/>
    <col min="14" max="14" width="21.85546875" bestFit="1" customWidth="1"/>
    <col min="15" max="15" width="8.42578125" bestFit="1" customWidth="1"/>
    <col min="16" max="16" width="16.7109375" bestFit="1" customWidth="1"/>
    <col min="17" max="17" width="8.140625" bestFit="1" customWidth="1"/>
    <col min="18" max="18" width="16.7109375" bestFit="1" customWidth="1"/>
    <col min="19" max="19" width="8.28515625" bestFit="1" customWidth="1"/>
    <col min="20" max="20" width="8.28515625" customWidth="1"/>
    <col min="21" max="21" width="11.42578125" bestFit="1" customWidth="1"/>
    <col min="22" max="22" width="10.42578125" bestFit="1" customWidth="1"/>
    <col min="23" max="23" width="10.28515625" bestFit="1" customWidth="1"/>
    <col min="24" max="24" width="11.28515625" bestFit="1" customWidth="1"/>
    <col min="25" max="25" width="10.5703125" bestFit="1" customWidth="1"/>
    <col min="26" max="26" width="12.28515625" bestFit="1" customWidth="1"/>
    <col min="27" max="27" width="12.5703125" hidden="1" customWidth="1"/>
    <col min="28" max="28" width="12.7109375" bestFit="1" customWidth="1"/>
    <col min="29" max="29" width="21" bestFit="1" customWidth="1"/>
    <col min="30" max="30" width="17.42578125" bestFit="1" customWidth="1"/>
    <col min="31" max="31" width="15.140625" bestFit="1" customWidth="1"/>
    <col min="32" max="32" width="13.85546875" bestFit="1" customWidth="1"/>
    <col min="33" max="33" width="13.140625" bestFit="1" customWidth="1"/>
    <col min="34" max="34" width="4.5703125" bestFit="1" customWidth="1"/>
    <col min="35" max="35" width="13.140625" bestFit="1" customWidth="1"/>
    <col min="36" max="36" width="19.42578125" bestFit="1" customWidth="1"/>
    <col min="37" max="37" width="19.5703125" bestFit="1" customWidth="1"/>
    <col min="38" max="38" width="18" bestFit="1" customWidth="1"/>
    <col min="39" max="39" width="14.28515625" bestFit="1" customWidth="1"/>
    <col min="40" max="40" width="16.28515625" bestFit="1" customWidth="1"/>
    <col min="41" max="41" width="17.85546875" bestFit="1" customWidth="1"/>
    <col min="42" max="42" width="20" bestFit="1" customWidth="1"/>
    <col min="43" max="43" width="21.42578125" bestFit="1" customWidth="1"/>
    <col min="44" max="44" width="20.85546875" bestFit="1" customWidth="1"/>
    <col min="45" max="45" width="18.7109375" bestFit="1" customWidth="1"/>
    <col min="46" max="46" width="18.28515625" bestFit="1" customWidth="1"/>
    <col min="47" max="47" width="15.7109375" bestFit="1" customWidth="1"/>
    <col min="48" max="48" width="12.140625" customWidth="1"/>
    <col min="49" max="50" width="13.42578125" customWidth="1"/>
    <col min="51" max="51" width="16.5703125" customWidth="1"/>
    <col min="52" max="52" width="20.42578125" customWidth="1"/>
    <col min="53" max="53" width="17.5703125" customWidth="1"/>
    <col min="54" max="54" width="29" customWidth="1"/>
    <col min="55" max="55" width="19.85546875" customWidth="1"/>
    <col min="56" max="56" width="16.5703125" customWidth="1"/>
    <col min="57" max="57" width="31.42578125" customWidth="1"/>
    <col min="58" max="58" width="31" customWidth="1"/>
    <col min="59" max="59" width="39.5703125" customWidth="1"/>
    <col min="60" max="60" width="24.85546875" customWidth="1"/>
    <col min="61" max="61" width="16.28515625" customWidth="1"/>
    <col min="62" max="62" width="20.42578125" customWidth="1"/>
    <col min="63" max="63" width="25.7109375" customWidth="1"/>
    <col min="64" max="64" width="34.28515625" customWidth="1"/>
    <col min="65" max="65" width="19.5703125" customWidth="1"/>
    <col min="66" max="66" width="16.28515625" customWidth="1"/>
    <col min="67" max="67" width="16.140625" customWidth="1"/>
    <col min="68" max="131" width="25" customWidth="1"/>
    <col min="132" max="132" width="19.5703125" customWidth="1"/>
    <col min="133" max="133" width="21" customWidth="1"/>
    <col min="134" max="134" width="14.28515625" customWidth="1"/>
    <col min="135" max="135" width="23.140625" customWidth="1"/>
    <col min="136" max="136" width="18.5703125" customWidth="1"/>
    <col min="137" max="137" width="22.28515625" customWidth="1"/>
    <col min="138" max="138" width="27.5703125" customWidth="1"/>
    <col min="139" max="139" width="15" customWidth="1"/>
    <col min="140" max="140" width="14.5703125" customWidth="1"/>
    <col min="141" max="141" width="9.42578125" customWidth="1"/>
    <col min="142" max="142" width="5" customWidth="1"/>
    <col min="143" max="143" width="8.7109375" customWidth="1"/>
    <col min="144" max="144" width="12.7109375" customWidth="1"/>
    <col min="145" max="145" width="24" customWidth="1"/>
    <col min="146" max="146" width="21.7109375" customWidth="1"/>
    <col min="147" max="147" width="36.42578125" customWidth="1"/>
    <col min="148" max="148" width="41" customWidth="1"/>
    <col min="149" max="149" width="33.5703125" customWidth="1"/>
    <col min="150" max="150" width="33.42578125" customWidth="1"/>
    <col min="151" max="151" width="38.140625" customWidth="1"/>
    <col min="152" max="152" width="34.7109375" customWidth="1"/>
    <col min="153" max="153" width="14.140625" customWidth="1"/>
    <col min="154" max="154" width="10.7109375" customWidth="1"/>
    <col min="155" max="155" width="19.140625" customWidth="1"/>
    <col min="156" max="156" width="7.7109375" customWidth="1"/>
    <col min="157" max="157" width="26.5703125" customWidth="1"/>
    <col min="158" max="160" width="23.7109375" customWidth="1"/>
    <col min="161" max="161" width="19.85546875" customWidth="1"/>
    <col min="162" max="162" width="16.42578125" customWidth="1"/>
    <col min="163" max="163" width="24.85546875" customWidth="1"/>
    <col min="164" max="164" width="13.42578125" customWidth="1"/>
    <col min="165" max="170" width="14.42578125" customWidth="1"/>
    <col min="171" max="171" width="20" customWidth="1"/>
    <col min="172" max="172" width="20.140625" customWidth="1"/>
    <col min="173" max="173" width="16.7109375" customWidth="1"/>
    <col min="174" max="174" width="25.140625" customWidth="1"/>
    <col min="175" max="175" width="13.7109375" customWidth="1"/>
    <col min="176" max="176" width="16.140625" customWidth="1"/>
    <col min="177" max="177" width="16.28515625" customWidth="1"/>
    <col min="178" max="178" width="12.85546875" customWidth="1"/>
    <col min="179" max="179" width="21.42578125" customWidth="1"/>
    <col min="180" max="180" width="9.85546875" customWidth="1"/>
    <col min="181" max="181" width="24.85546875" customWidth="1"/>
    <col min="182" max="182" width="9.7109375" customWidth="1"/>
    <col min="183" max="183" width="25.5703125" customWidth="1"/>
    <col min="184" max="185" width="20.5703125" customWidth="1"/>
    <col min="186" max="186" width="13.7109375" customWidth="1"/>
    <col min="187" max="187" width="18.140625" customWidth="1"/>
    <col min="188" max="188" width="20.42578125" customWidth="1"/>
    <col min="189" max="189" width="14.85546875" customWidth="1"/>
    <col min="190" max="190" width="23.28515625" customWidth="1"/>
    <col min="191" max="191" width="19.140625" customWidth="1"/>
    <col min="192" max="192" width="20" customWidth="1"/>
    <col min="193" max="193" width="20.42578125" customWidth="1"/>
    <col min="194" max="194" width="19.5703125" customWidth="1"/>
    <col min="195" max="195" width="22.42578125" customWidth="1"/>
    <col min="196" max="196" width="16.5703125" customWidth="1"/>
    <col min="197" max="197" width="14.140625" customWidth="1"/>
    <col min="198" max="198" width="12.85546875" customWidth="1"/>
    <col min="199" max="199" width="11.140625" bestFit="1" customWidth="1"/>
    <col min="200" max="200" width="10.140625" bestFit="1" customWidth="1"/>
    <col min="201" max="201" width="9.5703125" bestFit="1" customWidth="1"/>
    <col min="202" max="202" width="18.28515625" bestFit="1" customWidth="1"/>
    <col min="203" max="203" width="20" bestFit="1" customWidth="1"/>
    <col min="204" max="204" width="13.140625" bestFit="1" customWidth="1"/>
    <col min="205" max="205" width="7.7109375" bestFit="1" customWidth="1"/>
  </cols>
  <sheetData>
    <row r="1" spans="1:205" x14ac:dyDescent="0.25">
      <c r="A1" s="1" t="s">
        <v>0</v>
      </c>
      <c r="B1" s="1" t="s">
        <v>1</v>
      </c>
      <c r="C1" s="1" t="s">
        <v>2</v>
      </c>
      <c r="D1" s="1" t="s">
        <v>3</v>
      </c>
      <c r="E1" s="1" t="s">
        <v>4</v>
      </c>
      <c r="F1" s="2" t="s">
        <v>5</v>
      </c>
      <c r="G1" s="1" t="s">
        <v>6</v>
      </c>
      <c r="H1" s="1" t="s">
        <v>7</v>
      </c>
      <c r="I1" s="2" t="s">
        <v>8</v>
      </c>
      <c r="J1" s="2" t="s">
        <v>9</v>
      </c>
      <c r="K1" s="2" t="s">
        <v>10</v>
      </c>
      <c r="L1" s="1" t="s">
        <v>11</v>
      </c>
      <c r="M1" s="1" t="s">
        <v>12</v>
      </c>
      <c r="N1" s="1" t="s">
        <v>13</v>
      </c>
      <c r="O1" s="2" t="s">
        <v>14</v>
      </c>
      <c r="P1" s="1" t="s">
        <v>15</v>
      </c>
      <c r="Q1" s="1" t="s">
        <v>16</v>
      </c>
      <c r="R1" s="1" t="s">
        <v>17</v>
      </c>
      <c r="S1" s="2" t="s">
        <v>18</v>
      </c>
      <c r="T1" s="3" t="s">
        <v>19</v>
      </c>
      <c r="U1" s="1" t="s">
        <v>20</v>
      </c>
      <c r="V1" s="2" t="s">
        <v>21</v>
      </c>
      <c r="W1" s="2" t="s">
        <v>22</v>
      </c>
      <c r="X1" s="2" t="s">
        <v>23</v>
      </c>
      <c r="Y1" s="2" t="s">
        <v>24</v>
      </c>
      <c r="Z1" s="1" t="s">
        <v>25</v>
      </c>
      <c r="AA1" s="4" t="s">
        <v>26</v>
      </c>
      <c r="AB1" s="1" t="s">
        <v>27</v>
      </c>
      <c r="AC1" s="2" t="s">
        <v>28</v>
      </c>
      <c r="AD1" s="2" t="s">
        <v>29</v>
      </c>
      <c r="AE1" s="1" t="s">
        <v>30</v>
      </c>
      <c r="AF1" s="1" t="s">
        <v>31</v>
      </c>
      <c r="AG1" s="1" t="s">
        <v>32</v>
      </c>
      <c r="AH1" s="2" t="s">
        <v>33</v>
      </c>
      <c r="AI1" s="1" t="s">
        <v>34</v>
      </c>
      <c r="AJ1" s="2" t="s">
        <v>35</v>
      </c>
      <c r="AK1" s="1" t="s">
        <v>36</v>
      </c>
      <c r="AL1" s="2" t="s">
        <v>37</v>
      </c>
      <c r="AM1" s="2" t="s">
        <v>38</v>
      </c>
      <c r="AN1" s="1" t="s">
        <v>39</v>
      </c>
      <c r="AO1" s="1"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60</v>
      </c>
      <c r="BO1" s="2" t="s">
        <v>65</v>
      </c>
      <c r="BP1" s="2" t="s">
        <v>66</v>
      </c>
      <c r="BQ1" s="5" t="s">
        <v>67</v>
      </c>
      <c r="BR1" s="5" t="s">
        <v>68</v>
      </c>
      <c r="BS1" s="5" t="s">
        <v>69</v>
      </c>
      <c r="BT1" s="5" t="s">
        <v>70</v>
      </c>
      <c r="BU1" s="5" t="s">
        <v>71</v>
      </c>
      <c r="BV1" s="5" t="s">
        <v>72</v>
      </c>
      <c r="BW1" s="5" t="s">
        <v>73</v>
      </c>
      <c r="BX1" s="5" t="s">
        <v>74</v>
      </c>
      <c r="BY1" s="5" t="s">
        <v>75</v>
      </c>
      <c r="BZ1" s="5" t="s">
        <v>71</v>
      </c>
      <c r="CA1" s="5" t="s">
        <v>76</v>
      </c>
      <c r="CB1" s="5" t="s">
        <v>77</v>
      </c>
      <c r="CC1" s="5" t="s">
        <v>78</v>
      </c>
      <c r="CD1" s="5" t="s">
        <v>79</v>
      </c>
      <c r="CE1" s="5" t="s">
        <v>71</v>
      </c>
      <c r="CF1" s="5" t="s">
        <v>80</v>
      </c>
      <c r="CG1" s="5" t="s">
        <v>81</v>
      </c>
      <c r="CH1" s="5" t="s">
        <v>82</v>
      </c>
      <c r="CI1" s="5" t="s">
        <v>83</v>
      </c>
      <c r="CJ1" s="5" t="s">
        <v>71</v>
      </c>
      <c r="CK1" s="5" t="s">
        <v>84</v>
      </c>
      <c r="CL1" s="5" t="s">
        <v>85</v>
      </c>
      <c r="CM1" s="5" t="s">
        <v>86</v>
      </c>
      <c r="CN1" s="5" t="s">
        <v>87</v>
      </c>
      <c r="CO1" s="5" t="s">
        <v>71</v>
      </c>
      <c r="CP1" s="5" t="s">
        <v>88</v>
      </c>
      <c r="CQ1" s="5" t="s">
        <v>89</v>
      </c>
      <c r="CR1" s="5" t="s">
        <v>90</v>
      </c>
      <c r="CS1" s="5" t="s">
        <v>91</v>
      </c>
      <c r="CT1" s="5" t="s">
        <v>71</v>
      </c>
      <c r="CU1" s="5" t="s">
        <v>92</v>
      </c>
      <c r="CV1" s="5" t="s">
        <v>93</v>
      </c>
      <c r="CW1" s="5" t="s">
        <v>94</v>
      </c>
      <c r="CX1" s="5" t="s">
        <v>95</v>
      </c>
      <c r="CY1" s="5" t="s">
        <v>71</v>
      </c>
      <c r="CZ1" s="5" t="s">
        <v>96</v>
      </c>
      <c r="DA1" s="5" t="s">
        <v>97</v>
      </c>
      <c r="DB1" s="5" t="s">
        <v>98</v>
      </c>
      <c r="DC1" s="5" t="s">
        <v>99</v>
      </c>
      <c r="DD1" s="5" t="s">
        <v>71</v>
      </c>
      <c r="DE1" s="5" t="s">
        <v>100</v>
      </c>
      <c r="DF1" s="5" t="s">
        <v>101</v>
      </c>
      <c r="DG1" s="5" t="s">
        <v>102</v>
      </c>
      <c r="DH1" s="5" t="s">
        <v>103</v>
      </c>
      <c r="DI1" s="5" t="s">
        <v>71</v>
      </c>
      <c r="DJ1" s="5" t="s">
        <v>104</v>
      </c>
      <c r="DK1" s="5" t="s">
        <v>105</v>
      </c>
      <c r="DL1" s="5" t="s">
        <v>106</v>
      </c>
      <c r="DM1" s="5" t="s">
        <v>107</v>
      </c>
      <c r="DN1" s="5" t="s">
        <v>71</v>
      </c>
      <c r="DO1" s="5" t="s">
        <v>108</v>
      </c>
      <c r="DP1" s="5" t="s">
        <v>109</v>
      </c>
      <c r="DQ1" s="5" t="s">
        <v>110</v>
      </c>
      <c r="DR1" s="5" t="s">
        <v>111</v>
      </c>
      <c r="DS1" s="5" t="s">
        <v>71</v>
      </c>
      <c r="DT1" s="5" t="s">
        <v>112</v>
      </c>
      <c r="DU1" s="5" t="s">
        <v>113</v>
      </c>
      <c r="DV1" s="5" t="s">
        <v>114</v>
      </c>
      <c r="DW1" s="5" t="s">
        <v>115</v>
      </c>
      <c r="DX1" s="5" t="s">
        <v>71</v>
      </c>
      <c r="DY1" s="5" t="s">
        <v>116</v>
      </c>
      <c r="DZ1" s="5" t="s">
        <v>117</v>
      </c>
      <c r="EA1" s="5" t="s">
        <v>118</v>
      </c>
      <c r="EB1" s="5" t="s">
        <v>119</v>
      </c>
      <c r="EC1" s="5" t="s">
        <v>71</v>
      </c>
      <c r="ED1" s="2" t="s">
        <v>120</v>
      </c>
      <c r="EE1" s="2" t="s">
        <v>121</v>
      </c>
      <c r="EF1" s="6" t="s">
        <v>122</v>
      </c>
      <c r="EG1" s="6" t="s">
        <v>123</v>
      </c>
      <c r="EH1" s="6" t="s">
        <v>124</v>
      </c>
      <c r="EI1" s="2" t="s">
        <v>125</v>
      </c>
      <c r="EJ1" s="2" t="s">
        <v>126</v>
      </c>
      <c r="EK1" s="2" t="s">
        <v>127</v>
      </c>
      <c r="EL1" s="2" t="s">
        <v>128</v>
      </c>
      <c r="EM1" s="2" t="s">
        <v>12</v>
      </c>
      <c r="EN1" s="2" t="s">
        <v>129</v>
      </c>
      <c r="EO1" s="2" t="s">
        <v>130</v>
      </c>
      <c r="EP1" s="2" t="s">
        <v>131</v>
      </c>
      <c r="EQ1" s="2" t="s">
        <v>132</v>
      </c>
      <c r="ER1" s="2" t="s">
        <v>133</v>
      </c>
      <c r="ES1" s="2" t="s">
        <v>134</v>
      </c>
      <c r="ET1" s="2" t="s">
        <v>135</v>
      </c>
      <c r="EU1" s="2" t="s">
        <v>136</v>
      </c>
      <c r="EV1" s="2" t="s">
        <v>137</v>
      </c>
      <c r="EW1" s="2" t="s">
        <v>138</v>
      </c>
      <c r="EX1" s="2" t="s">
        <v>139</v>
      </c>
      <c r="EY1" s="2" t="s">
        <v>140</v>
      </c>
      <c r="EZ1" s="2" t="s">
        <v>141</v>
      </c>
      <c r="FA1" s="2" t="s">
        <v>142</v>
      </c>
      <c r="FB1" s="2" t="s">
        <v>143</v>
      </c>
      <c r="FC1" s="3" t="s">
        <v>144</v>
      </c>
      <c r="FD1" s="3" t="s">
        <v>145</v>
      </c>
      <c r="FE1" s="2" t="s">
        <v>146</v>
      </c>
      <c r="FF1" s="2" t="s">
        <v>147</v>
      </c>
      <c r="FG1" s="2" t="s">
        <v>148</v>
      </c>
      <c r="FH1" s="2" t="s">
        <v>149</v>
      </c>
      <c r="FI1" s="2" t="s">
        <v>150</v>
      </c>
      <c r="FJ1" s="7" t="s">
        <v>151</v>
      </c>
      <c r="FK1" s="7" t="s">
        <v>152</v>
      </c>
      <c r="FL1" s="7" t="s">
        <v>153</v>
      </c>
      <c r="FM1" s="7" t="s">
        <v>154</v>
      </c>
      <c r="FN1" s="7" t="s">
        <v>155</v>
      </c>
      <c r="FO1" s="2" t="s">
        <v>156</v>
      </c>
      <c r="FP1" s="2" t="s">
        <v>157</v>
      </c>
      <c r="FQ1" s="2" t="s">
        <v>158</v>
      </c>
      <c r="FR1" s="2" t="s">
        <v>159</v>
      </c>
      <c r="FS1" s="2" t="s">
        <v>160</v>
      </c>
      <c r="FT1" s="2" t="s">
        <v>161</v>
      </c>
      <c r="FU1" s="2" t="s">
        <v>162</v>
      </c>
      <c r="FV1" s="2" t="s">
        <v>163</v>
      </c>
      <c r="FW1" s="2" t="s">
        <v>164</v>
      </c>
      <c r="FX1" s="2" t="s">
        <v>165</v>
      </c>
      <c r="FY1" s="4" t="s">
        <v>166</v>
      </c>
      <c r="FZ1" s="4" t="s">
        <v>167</v>
      </c>
      <c r="GA1" s="4" t="s">
        <v>168</v>
      </c>
      <c r="GB1" s="2" t="s">
        <v>169</v>
      </c>
      <c r="GC1" s="2" t="s">
        <v>170</v>
      </c>
      <c r="GD1" s="2" t="s">
        <v>171</v>
      </c>
      <c r="GE1" s="2" t="s">
        <v>172</v>
      </c>
      <c r="GF1" s="2" t="s">
        <v>173</v>
      </c>
      <c r="GG1" s="2" t="s">
        <v>174</v>
      </c>
      <c r="GH1" s="2" t="s">
        <v>175</v>
      </c>
      <c r="GI1" s="2" t="s">
        <v>176</v>
      </c>
      <c r="GJ1" s="2" t="s">
        <v>177</v>
      </c>
      <c r="GK1" s="1" t="s">
        <v>178</v>
      </c>
      <c r="GL1" s="1" t="s">
        <v>179</v>
      </c>
      <c r="GM1" s="1" t="s">
        <v>180</v>
      </c>
      <c r="GN1" s="1" t="s">
        <v>181</v>
      </c>
      <c r="GO1" s="1" t="s">
        <v>182</v>
      </c>
      <c r="GP1" s="2" t="s">
        <v>183</v>
      </c>
      <c r="GQ1" s="1" t="s">
        <v>184</v>
      </c>
      <c r="GR1" s="1" t="s">
        <v>185</v>
      </c>
      <c r="GS1" s="1" t="s">
        <v>186</v>
      </c>
      <c r="GT1" s="1" t="s">
        <v>187</v>
      </c>
      <c r="GU1" s="1" t="s">
        <v>188</v>
      </c>
      <c r="GV1" s="2" t="s">
        <v>189</v>
      </c>
      <c r="GW1" s="2" t="s">
        <v>190</v>
      </c>
    </row>
    <row r="2" spans="1:205" ht="15.75" x14ac:dyDescent="0.25">
      <c r="A2" s="2">
        <v>1</v>
      </c>
      <c r="B2" s="2" t="s">
        <v>191</v>
      </c>
      <c r="C2" s="8">
        <v>0</v>
      </c>
      <c r="D2" s="1">
        <v>2255</v>
      </c>
      <c r="E2" s="2" t="s">
        <v>192</v>
      </c>
      <c r="F2" s="2"/>
      <c r="G2" s="9" t="s">
        <v>568</v>
      </c>
      <c r="H2" s="10" t="s">
        <v>195</v>
      </c>
      <c r="I2" s="2"/>
      <c r="J2" s="2"/>
      <c r="K2" s="2"/>
      <c r="L2" s="2" t="s">
        <v>569</v>
      </c>
      <c r="M2" s="2">
        <v>1</v>
      </c>
      <c r="N2" s="11" t="s">
        <v>197</v>
      </c>
      <c r="O2" s="2"/>
      <c r="P2" s="12" t="s">
        <v>198</v>
      </c>
      <c r="Q2" s="2" t="s">
        <v>199</v>
      </c>
      <c r="R2" s="2" t="s">
        <v>200</v>
      </c>
      <c r="S2" s="2" t="s">
        <v>201</v>
      </c>
      <c r="T2" s="2"/>
      <c r="U2" s="2" t="b">
        <v>0</v>
      </c>
      <c r="V2" s="2"/>
      <c r="W2" s="2"/>
      <c r="X2" s="2"/>
      <c r="Y2" s="2"/>
      <c r="Z2" s="13">
        <v>5.0000000000000001E-3</v>
      </c>
      <c r="AA2" s="13"/>
      <c r="AB2" s="2">
        <v>3.5000000000000001E-3</v>
      </c>
      <c r="AC2" s="2">
        <v>90</v>
      </c>
      <c r="AD2" s="2"/>
      <c r="AE2" s="14">
        <f>((Z2+AR2)-AB2)*AC2/100</f>
        <v>1.3500000000000001E-3</v>
      </c>
      <c r="AF2" s="15" t="s">
        <v>192</v>
      </c>
      <c r="AG2" s="15" t="s">
        <v>192</v>
      </c>
      <c r="AH2" s="2">
        <v>100</v>
      </c>
      <c r="AI2" s="2">
        <v>223.72</v>
      </c>
      <c r="AJ2" s="2"/>
      <c r="AK2" s="2">
        <f t="shared" ref="AK2:AK8" si="0">AJ2+AI2</f>
        <v>223.72</v>
      </c>
      <c r="AL2" s="2"/>
      <c r="AM2" s="2"/>
      <c r="AN2" s="2">
        <f t="shared" ref="AN2:AN8" si="1">AK2+AL2</f>
        <v>223.72</v>
      </c>
      <c r="AO2" s="2">
        <v>25</v>
      </c>
      <c r="AP2" s="2"/>
      <c r="AQ2" s="2"/>
      <c r="AR2" s="2"/>
      <c r="AS2" s="2"/>
      <c r="AT2" s="2"/>
      <c r="AU2" s="16">
        <f>(Z2*AN2)-(AO2*AE2)</f>
        <v>1.0848500000000001</v>
      </c>
      <c r="AV2" s="2">
        <f t="shared" ref="AV2:AV8" si="2">(AU2)*M2</f>
        <v>1.0848500000000001</v>
      </c>
      <c r="AW2" s="16"/>
      <c r="AX2" s="16"/>
      <c r="AY2" s="2"/>
      <c r="AZ2" s="2"/>
      <c r="BA2" s="2"/>
      <c r="BB2" s="2"/>
      <c r="BC2" s="2"/>
      <c r="BD2" s="2"/>
      <c r="BE2" s="2"/>
      <c r="BF2" s="2"/>
      <c r="BG2" s="2"/>
      <c r="BH2" s="2"/>
      <c r="BI2" s="2"/>
      <c r="BJ2" s="2">
        <v>8</v>
      </c>
      <c r="BK2" s="2">
        <v>120</v>
      </c>
      <c r="BL2" s="2" t="s">
        <v>202</v>
      </c>
      <c r="BM2" s="16">
        <f t="shared" ref="BM2:BM8" si="3">BK2/GT2</f>
        <v>0.1388888888888889</v>
      </c>
      <c r="BN2" s="2"/>
      <c r="BO2" s="2">
        <f t="shared" ref="BO2:BO8" si="4">BM2+BH2</f>
        <v>0.1388888888888889</v>
      </c>
      <c r="BP2" s="2">
        <f t="shared" ref="BP2:BP8" si="5">BO2*M2</f>
        <v>0.1388888888888889</v>
      </c>
      <c r="BQ2" s="2">
        <v>1</v>
      </c>
      <c r="BR2" s="2">
        <v>0.15</v>
      </c>
      <c r="BS2" s="2" t="s">
        <v>203</v>
      </c>
      <c r="BT2" s="2">
        <f>BQ2*BR2</f>
        <v>0.15</v>
      </c>
      <c r="BU2" s="2" t="b">
        <v>0</v>
      </c>
      <c r="BV2" s="2">
        <v>1</v>
      </c>
      <c r="BW2" s="2">
        <v>20</v>
      </c>
      <c r="BX2" s="2" t="s">
        <v>203</v>
      </c>
      <c r="BY2" s="2">
        <f>BV2*BW2</f>
        <v>20</v>
      </c>
      <c r="BZ2" s="2" t="b">
        <v>0</v>
      </c>
      <c r="CA2" s="2">
        <v>1</v>
      </c>
      <c r="CB2" s="2">
        <v>10</v>
      </c>
      <c r="CC2" s="2" t="s">
        <v>201</v>
      </c>
      <c r="CD2" s="2">
        <f>CA2*CB2</f>
        <v>10</v>
      </c>
      <c r="CE2" s="2" t="b">
        <v>0</v>
      </c>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6">
        <f t="shared" ref="EF2:EF8" si="6">IF(ISERROR(SEARCH("TRUE",BU2)),BT2,0)+IF(ISERROR(SEARCH("TRUE",BZ2)),BY2,0)+IF(ISERROR(SEARCH("TRUE",CE2)),CD2,0)+IF(ISERROR(SEARCH("TRUE",CJ2)),CI2,0)+IF(ISERROR(SEARCH("TRUE",CO2)),CN2,0)+IF(ISERROR(SEARCH("TRUE",CT2)),CS2,0)+IF(ISERROR(SEARCH("TRUE",CY2)),CX2,0)+IF(ISERROR(SEARCH("TRUE",DD2)),DC2,0)+IF(ISERROR(SEARCH("TRUE",DI2)),DH2,0)+IF(ISERROR(SEARCH("TRUE",DN2)),DM2,0)+IF(ISERROR(SEARCH("TRUE",DS2)),DR2,0)+IF(ISERROR(SEARCH("TRUE",DX2)),DW2,0)+IF(ISERROR(SEARCH("TRUE",EC2)),EB2,0)</f>
        <v>30.15</v>
      </c>
      <c r="EG2" s="6">
        <f t="shared" ref="EG2:EG8" si="7">EF2*M2</f>
        <v>30.15</v>
      </c>
      <c r="EH2" s="6">
        <f t="shared" ref="EH2:EH8" si="8">IF(ISERROR(SEARCH("FALSE",BU2)),BT2,0)+IF(ISERROR(SEARCH("FALSE",BZ2)),BY2,0)+IF(ISERROR(SEARCH("FALSE",CE2)),CD2,0)+IF(ISERROR(SEARCH("FALSE",CJ2)),CI2,0)+IF(ISERROR(SEARCH("FALSE",CO2)),CN2,0)+IF(ISERROR(SEARCH("FALSE",CT2)),CS2,0)+IF(ISERROR(SEARCH("FALSE",CY2)),CX2,0)+IF(ISERROR(SEARCH("FALSE",DD2)),DC2,0)+IF(ISERROR(SEARCH("FALSE",DI2)),DH2,0)+IF(ISERROR(SEARCH("FALSE",DN2)),DM2,0)+IF(ISERROR(SEARCH("FALSE",DS2)),DR2,0)+IF(ISERROR(SEARCH("FALSE",DX2)),DW2,0)+IF(ISERROR(SEARCH("FALSE",EC2)),EB2,0)*M2</f>
        <v>0</v>
      </c>
      <c r="EI2" s="18">
        <f t="shared" ref="EI2:EI8" si="9">EH2+EG2+BO2</f>
        <v>30.288888888888888</v>
      </c>
      <c r="EJ2" s="2"/>
      <c r="EK2" s="2"/>
      <c r="EL2" s="2"/>
      <c r="EM2" s="2"/>
      <c r="EN2" s="2"/>
      <c r="EO2" s="2"/>
      <c r="EP2" s="2"/>
      <c r="EQ2" s="2"/>
      <c r="ER2" s="2"/>
      <c r="ES2" s="2"/>
      <c r="ET2" s="2"/>
      <c r="EU2" s="2"/>
      <c r="EV2" s="2"/>
      <c r="EW2" s="2"/>
      <c r="EX2" s="2"/>
      <c r="EY2" s="2"/>
      <c r="EZ2" s="2"/>
      <c r="FA2" s="2"/>
      <c r="FB2" s="2"/>
      <c r="FC2" s="2"/>
      <c r="FD2" s="2"/>
      <c r="FE2" s="2" t="s">
        <v>204</v>
      </c>
      <c r="FF2" s="2">
        <v>2</v>
      </c>
      <c r="FG2" s="18">
        <f t="shared" ref="FG2:FG8" si="10">AV2+EI2-EH2</f>
        <v>31.373738888888887</v>
      </c>
      <c r="FH2" s="18">
        <f t="shared" ref="FH2:FH8" si="11">FG2*FF2/100</f>
        <v>0.62747477777777771</v>
      </c>
      <c r="FI2" s="2"/>
      <c r="FJ2" s="2"/>
      <c r="FK2" s="2"/>
      <c r="FL2" s="2"/>
      <c r="FM2" s="2"/>
      <c r="FN2" s="2"/>
      <c r="FO2" s="2" t="s">
        <v>205</v>
      </c>
      <c r="FP2" s="2" t="s">
        <v>206</v>
      </c>
      <c r="FQ2" s="2"/>
      <c r="FR2" s="2"/>
      <c r="FS2" s="2">
        <v>6.8488749999999999E-3</v>
      </c>
      <c r="FT2" s="2"/>
      <c r="FU2" s="2"/>
      <c r="FV2" s="2"/>
      <c r="FW2" s="2"/>
      <c r="FX2" s="2"/>
      <c r="FY2" s="2" t="s">
        <v>207</v>
      </c>
      <c r="FZ2" s="2">
        <v>1.25</v>
      </c>
      <c r="GA2" s="18">
        <f t="shared" ref="GA2:GA8" si="12">FS2+FH2+EI2+AV2</f>
        <v>32.008062541666668</v>
      </c>
      <c r="GB2" s="19">
        <f t="shared" ref="GB2:GB8" si="13">GA2*FZ2/100</f>
        <v>0.40010078177083336</v>
      </c>
      <c r="GC2" s="2"/>
      <c r="GD2" s="2"/>
      <c r="GE2" s="2"/>
      <c r="GF2" s="2"/>
      <c r="GG2" s="2"/>
      <c r="GH2" s="2"/>
      <c r="GI2" s="2"/>
      <c r="GJ2" s="2"/>
      <c r="GK2" s="2"/>
      <c r="GL2" s="2"/>
      <c r="GM2" s="2"/>
      <c r="GN2" s="2"/>
      <c r="GO2" s="16"/>
      <c r="GP2" s="2"/>
      <c r="GQ2" s="2">
        <v>8</v>
      </c>
      <c r="GR2" s="2">
        <v>30</v>
      </c>
      <c r="GS2" s="2">
        <v>90</v>
      </c>
      <c r="GT2" s="2">
        <f t="shared" ref="GT2:GT8" si="14">(3600/GR2)*GS2*GQ2/100</f>
        <v>864</v>
      </c>
      <c r="GU2" s="16">
        <f t="shared" ref="GU2:GU8" si="15">AV2+AY2+EI2+ES2+EV2+EZ2+FH2-FN2+FS2+FI2+FX2+GB2+GC2+GD2+GE2+GG2+GH2-GJ2</f>
        <v>32.408163323437499</v>
      </c>
      <c r="GV2" s="20">
        <v>44927</v>
      </c>
      <c r="GW2" s="2"/>
    </row>
    <row r="3" spans="1:205" ht="15.75" x14ac:dyDescent="0.25">
      <c r="A3" s="2">
        <v>2</v>
      </c>
      <c r="B3" s="2" t="s">
        <v>191</v>
      </c>
      <c r="C3" s="8">
        <v>0</v>
      </c>
      <c r="D3" s="1">
        <v>2255</v>
      </c>
      <c r="E3" s="2" t="s">
        <v>192</v>
      </c>
      <c r="F3" s="2"/>
      <c r="G3" s="9" t="s">
        <v>570</v>
      </c>
      <c r="H3" s="10" t="s">
        <v>210</v>
      </c>
      <c r="I3" s="2"/>
      <c r="J3" s="2"/>
      <c r="K3" s="2"/>
      <c r="L3" s="2" t="s">
        <v>569</v>
      </c>
      <c r="M3" s="2">
        <v>1</v>
      </c>
      <c r="N3" s="21" t="s">
        <v>211</v>
      </c>
      <c r="O3" s="2"/>
      <c r="P3" s="2" t="s">
        <v>211</v>
      </c>
      <c r="Q3" s="2" t="s">
        <v>199</v>
      </c>
      <c r="R3" s="2" t="s">
        <v>200</v>
      </c>
      <c r="S3" s="2" t="s">
        <v>201</v>
      </c>
      <c r="T3" s="2"/>
      <c r="U3" s="2" t="b">
        <v>0</v>
      </c>
      <c r="V3" s="2"/>
      <c r="W3" s="2"/>
      <c r="X3" s="2"/>
      <c r="Y3" s="2"/>
      <c r="Z3" s="22">
        <f>44.4/1000</f>
        <v>4.4400000000000002E-2</v>
      </c>
      <c r="AA3" s="22"/>
      <c r="AB3" s="2">
        <f>37.4/1000</f>
        <v>3.7399999999999996E-2</v>
      </c>
      <c r="AC3" s="2">
        <v>100</v>
      </c>
      <c r="AD3" s="2"/>
      <c r="AE3" s="14">
        <f t="shared" ref="AE3:AE8" si="16">((Z3+AR3)-AB3)*AC3/100</f>
        <v>7.0000000000000062E-3</v>
      </c>
      <c r="AF3" s="15" t="s">
        <v>192</v>
      </c>
      <c r="AG3" s="15" t="s">
        <v>192</v>
      </c>
      <c r="AH3" s="2">
        <v>100</v>
      </c>
      <c r="AI3" s="2">
        <v>141</v>
      </c>
      <c r="AJ3" s="2"/>
      <c r="AK3" s="2">
        <f t="shared" si="0"/>
        <v>141</v>
      </c>
      <c r="AL3" s="2"/>
      <c r="AM3" s="2"/>
      <c r="AN3" s="2">
        <f t="shared" si="1"/>
        <v>141</v>
      </c>
      <c r="AO3" s="2">
        <f t="shared" ref="AO3:AO8" si="17">AN3*90/100</f>
        <v>126.9</v>
      </c>
      <c r="AP3" s="2"/>
      <c r="AQ3" s="2"/>
      <c r="AR3" s="2"/>
      <c r="AS3" s="2"/>
      <c r="AT3" s="2"/>
      <c r="AU3" s="16">
        <f t="shared" ref="AU3:AU8" si="18">(Z3*AN3)-(AO3*AE3)</f>
        <v>5.3720999999999997</v>
      </c>
      <c r="AV3" s="2">
        <f t="shared" si="2"/>
        <v>5.3720999999999997</v>
      </c>
      <c r="AW3" s="2"/>
      <c r="AX3" s="2"/>
      <c r="AY3" s="2"/>
      <c r="AZ3" s="2"/>
      <c r="BA3" s="2"/>
      <c r="BB3" s="2"/>
      <c r="BC3" s="2"/>
      <c r="BD3" s="2"/>
      <c r="BE3" s="2"/>
      <c r="BF3" s="2"/>
      <c r="BG3" s="2"/>
      <c r="BH3" s="2"/>
      <c r="BI3" s="2"/>
      <c r="BJ3" s="2">
        <v>2</v>
      </c>
      <c r="BK3" s="2">
        <v>300</v>
      </c>
      <c r="BL3" s="2" t="s">
        <v>202</v>
      </c>
      <c r="BM3" s="17">
        <f t="shared" si="3"/>
        <v>3.4722222222222219</v>
      </c>
      <c r="BN3" s="2"/>
      <c r="BO3" s="2">
        <f t="shared" si="4"/>
        <v>3.4722222222222219</v>
      </c>
      <c r="BP3" s="2">
        <f t="shared" si="5"/>
        <v>3.4722222222222219</v>
      </c>
      <c r="BQ3" s="2">
        <v>1</v>
      </c>
      <c r="BR3" s="2">
        <v>2</v>
      </c>
      <c r="BS3" s="2" t="s">
        <v>203</v>
      </c>
      <c r="BT3" s="2">
        <f>BQ3*BR3</f>
        <v>2</v>
      </c>
      <c r="BU3" s="2" t="b">
        <v>0</v>
      </c>
      <c r="BV3" s="2">
        <v>1</v>
      </c>
      <c r="BW3" s="2">
        <v>10</v>
      </c>
      <c r="BX3" s="2" t="s">
        <v>203</v>
      </c>
      <c r="BY3" s="2">
        <f>BV3*BW3</f>
        <v>10</v>
      </c>
      <c r="BZ3" s="2" t="b">
        <v>0</v>
      </c>
      <c r="CA3" s="2">
        <v>1</v>
      </c>
      <c r="CB3" s="2">
        <v>10</v>
      </c>
      <c r="CC3" s="2" t="s">
        <v>201</v>
      </c>
      <c r="CD3" s="2">
        <f>CA3*CB3</f>
        <v>10</v>
      </c>
      <c r="CE3" s="2" t="b">
        <v>0</v>
      </c>
      <c r="CF3" s="2">
        <v>1</v>
      </c>
      <c r="CG3" s="2">
        <v>10</v>
      </c>
      <c r="CH3" s="2" t="s">
        <v>201</v>
      </c>
      <c r="CI3" s="2">
        <f>CF3*CG3</f>
        <v>10</v>
      </c>
      <c r="CJ3" s="2" t="b">
        <v>0</v>
      </c>
      <c r="CK3" s="2"/>
      <c r="CL3" s="2"/>
      <c r="CM3" s="2"/>
      <c r="CN3" s="2"/>
      <c r="CO3" s="2"/>
      <c r="CP3" s="2"/>
      <c r="CQ3" s="2"/>
      <c r="CR3" s="2"/>
      <c r="CS3" s="2"/>
      <c r="CT3" s="2"/>
      <c r="CU3" s="2">
        <v>1</v>
      </c>
      <c r="CV3" s="2">
        <v>10</v>
      </c>
      <c r="CW3" s="2" t="s">
        <v>201</v>
      </c>
      <c r="CX3" s="2">
        <f>CU3*CV3</f>
        <v>10</v>
      </c>
      <c r="CY3" s="2" t="b">
        <v>0</v>
      </c>
      <c r="CZ3" s="2">
        <v>1</v>
      </c>
      <c r="DA3" s="2">
        <v>10</v>
      </c>
      <c r="DB3" s="2" t="s">
        <v>201</v>
      </c>
      <c r="DC3" s="2">
        <f>CZ3*DA3</f>
        <v>10</v>
      </c>
      <c r="DD3" s="2" t="b">
        <v>0</v>
      </c>
      <c r="DE3" s="2"/>
      <c r="DF3" s="2"/>
      <c r="DG3" s="2"/>
      <c r="DH3" s="2"/>
      <c r="DI3" s="2"/>
      <c r="DJ3" s="2"/>
      <c r="DK3" s="2"/>
      <c r="DL3" s="2"/>
      <c r="DM3" s="2"/>
      <c r="DN3" s="2"/>
      <c r="DO3" s="2"/>
      <c r="DP3" s="2"/>
      <c r="DQ3" s="2"/>
      <c r="DR3" s="2"/>
      <c r="DS3" s="2"/>
      <c r="DT3" s="2"/>
      <c r="DU3" s="2"/>
      <c r="DV3" s="2"/>
      <c r="DW3" s="2"/>
      <c r="DX3" s="2"/>
      <c r="DY3" s="2">
        <v>1</v>
      </c>
      <c r="DZ3" s="2">
        <v>10</v>
      </c>
      <c r="EA3" s="2" t="s">
        <v>201</v>
      </c>
      <c r="EB3" s="2">
        <f>DY3*DZ3</f>
        <v>10</v>
      </c>
      <c r="EC3" s="2" t="b">
        <v>1</v>
      </c>
      <c r="ED3" s="2"/>
      <c r="EE3" s="2"/>
      <c r="EF3" s="6">
        <f t="shared" si="6"/>
        <v>52</v>
      </c>
      <c r="EG3" s="6">
        <f t="shared" si="7"/>
        <v>52</v>
      </c>
      <c r="EH3" s="6">
        <f t="shared" si="8"/>
        <v>10</v>
      </c>
      <c r="EI3" s="18">
        <f t="shared" si="9"/>
        <v>65.472222222222229</v>
      </c>
      <c r="EJ3" s="2" t="s">
        <v>212</v>
      </c>
      <c r="EK3" s="2" t="s">
        <v>201</v>
      </c>
      <c r="EL3" s="2">
        <v>2</v>
      </c>
      <c r="EM3" s="2">
        <v>0.52</v>
      </c>
      <c r="EN3" s="2">
        <f>EL3*EM3</f>
        <v>1.04</v>
      </c>
      <c r="EO3" s="2"/>
      <c r="EP3" s="2">
        <f>EN3</f>
        <v>1.04</v>
      </c>
      <c r="EQ3" s="2"/>
      <c r="ER3" s="2"/>
      <c r="ES3" s="2">
        <f>EP3</f>
        <v>1.04</v>
      </c>
      <c r="ET3" s="2"/>
      <c r="EU3" s="2"/>
      <c r="EV3" s="2"/>
      <c r="EW3" s="2"/>
      <c r="EX3" s="2"/>
      <c r="EY3" s="2"/>
      <c r="EZ3" s="2"/>
      <c r="FA3" s="2"/>
      <c r="FB3" s="2"/>
      <c r="FC3" s="2" t="b">
        <v>0</v>
      </c>
      <c r="FD3" s="2" t="b">
        <v>0</v>
      </c>
      <c r="FE3" s="2" t="s">
        <v>204</v>
      </c>
      <c r="FF3" s="2">
        <v>2</v>
      </c>
      <c r="FG3" s="18">
        <f t="shared" si="10"/>
        <v>60.844322222222232</v>
      </c>
      <c r="FH3" s="18">
        <f t="shared" si="11"/>
        <v>1.2168864444444447</v>
      </c>
      <c r="FI3" s="2"/>
      <c r="FJ3" s="2"/>
      <c r="FK3" s="2"/>
      <c r="FL3" s="2"/>
      <c r="FM3" s="2"/>
      <c r="FN3" s="2"/>
      <c r="FO3" s="2" t="s">
        <v>205</v>
      </c>
      <c r="FP3" s="2" t="s">
        <v>206</v>
      </c>
      <c r="FQ3" s="2"/>
      <c r="FR3" s="2"/>
      <c r="FS3" s="2">
        <v>0.13531813000000001</v>
      </c>
      <c r="FT3" s="2"/>
      <c r="FU3" s="2"/>
      <c r="FV3" s="2"/>
      <c r="FW3" s="2"/>
      <c r="FX3" s="2"/>
      <c r="FY3" s="2" t="s">
        <v>207</v>
      </c>
      <c r="FZ3" s="2">
        <v>1.25</v>
      </c>
      <c r="GA3" s="18">
        <f t="shared" si="12"/>
        <v>72.196526796666674</v>
      </c>
      <c r="GB3" s="19">
        <f t="shared" si="13"/>
        <v>0.90245658495833336</v>
      </c>
      <c r="GC3" s="2"/>
      <c r="GD3" s="2"/>
      <c r="GE3" s="2"/>
      <c r="GF3" s="2"/>
      <c r="GG3" s="2"/>
      <c r="GH3" s="2"/>
      <c r="GI3" s="2"/>
      <c r="GJ3" s="2"/>
      <c r="GK3" s="2"/>
      <c r="GL3" s="2"/>
      <c r="GM3" s="2"/>
      <c r="GN3" s="2"/>
      <c r="GO3" s="16"/>
      <c r="GP3" s="2"/>
      <c r="GQ3" s="2">
        <v>2</v>
      </c>
      <c r="GR3" s="2">
        <v>75</v>
      </c>
      <c r="GS3" s="2">
        <v>90</v>
      </c>
      <c r="GT3" s="2">
        <f t="shared" si="14"/>
        <v>86.4</v>
      </c>
      <c r="GU3" s="16">
        <f t="shared" si="15"/>
        <v>74.13898338162501</v>
      </c>
      <c r="GV3" s="20">
        <v>44927</v>
      </c>
      <c r="GW3" s="2"/>
    </row>
    <row r="4" spans="1:205" ht="15.75" x14ac:dyDescent="0.25">
      <c r="A4" s="2">
        <v>3</v>
      </c>
      <c r="B4" s="2" t="s">
        <v>191</v>
      </c>
      <c r="C4" s="8">
        <v>0</v>
      </c>
      <c r="D4" s="1">
        <v>2255</v>
      </c>
      <c r="E4" s="2" t="s">
        <v>192</v>
      </c>
      <c r="F4" s="2"/>
      <c r="G4" s="9" t="s">
        <v>571</v>
      </c>
      <c r="H4" s="10" t="s">
        <v>215</v>
      </c>
      <c r="I4" s="2"/>
      <c r="J4" s="2"/>
      <c r="K4" s="2"/>
      <c r="L4" s="2" t="s">
        <v>569</v>
      </c>
      <c r="M4" s="2">
        <v>1</v>
      </c>
      <c r="N4" s="21" t="s">
        <v>216</v>
      </c>
      <c r="O4" s="2"/>
      <c r="P4" s="2" t="s">
        <v>216</v>
      </c>
      <c r="Q4" s="2" t="s">
        <v>199</v>
      </c>
      <c r="R4" s="2" t="s">
        <v>200</v>
      </c>
      <c r="S4" s="2" t="s">
        <v>201</v>
      </c>
      <c r="T4" s="2"/>
      <c r="U4" s="2" t="b">
        <v>0</v>
      </c>
      <c r="V4" s="2"/>
      <c r="W4" s="2"/>
      <c r="X4" s="2"/>
      <c r="Y4" s="2"/>
      <c r="Z4" s="22">
        <f>78.6/1000</f>
        <v>7.8599999999999989E-2</v>
      </c>
      <c r="AA4" s="22"/>
      <c r="AB4" s="2">
        <f>65.6/1000</f>
        <v>6.5599999999999992E-2</v>
      </c>
      <c r="AC4" s="2">
        <v>100</v>
      </c>
      <c r="AD4" s="2"/>
      <c r="AE4" s="14">
        <f t="shared" si="16"/>
        <v>1.2999999999999998E-2</v>
      </c>
      <c r="AF4" s="15" t="s">
        <v>192</v>
      </c>
      <c r="AG4" s="15" t="s">
        <v>192</v>
      </c>
      <c r="AH4" s="2">
        <v>100</v>
      </c>
      <c r="AI4" s="2">
        <v>130</v>
      </c>
      <c r="AJ4" s="2"/>
      <c r="AK4" s="2">
        <f t="shared" si="0"/>
        <v>130</v>
      </c>
      <c r="AL4" s="2"/>
      <c r="AM4" s="2"/>
      <c r="AN4" s="2">
        <f t="shared" si="1"/>
        <v>130</v>
      </c>
      <c r="AO4" s="2">
        <f t="shared" si="17"/>
        <v>117</v>
      </c>
      <c r="AP4" s="2"/>
      <c r="AQ4" s="2"/>
      <c r="AR4" s="2"/>
      <c r="AS4" s="2"/>
      <c r="AT4" s="2"/>
      <c r="AU4" s="16">
        <f t="shared" si="18"/>
        <v>8.6969999999999992</v>
      </c>
      <c r="AV4" s="2">
        <f t="shared" si="2"/>
        <v>8.6969999999999992</v>
      </c>
      <c r="AW4" s="2"/>
      <c r="AX4" s="2"/>
      <c r="AY4" s="2"/>
      <c r="AZ4" s="2"/>
      <c r="BA4" s="2"/>
      <c r="BB4" s="2"/>
      <c r="BC4" s="2"/>
      <c r="BD4" s="2"/>
      <c r="BE4" s="2"/>
      <c r="BF4" s="2"/>
      <c r="BG4" s="2"/>
      <c r="BH4" s="2"/>
      <c r="BI4" s="2"/>
      <c r="BJ4" s="2">
        <v>2</v>
      </c>
      <c r="BK4" s="2">
        <v>300</v>
      </c>
      <c r="BL4" s="2" t="s">
        <v>202</v>
      </c>
      <c r="BM4" s="17">
        <f t="shared" si="3"/>
        <v>3.2407407407407409</v>
      </c>
      <c r="BN4" s="2"/>
      <c r="BO4" s="2">
        <f t="shared" si="4"/>
        <v>3.2407407407407409</v>
      </c>
      <c r="BP4" s="2">
        <f t="shared" si="5"/>
        <v>3.2407407407407409</v>
      </c>
      <c r="BQ4" s="2">
        <v>1</v>
      </c>
      <c r="BR4" s="2">
        <v>3</v>
      </c>
      <c r="BS4" s="2" t="s">
        <v>201</v>
      </c>
      <c r="BT4" s="2">
        <f>BQ4*BR4</f>
        <v>3</v>
      </c>
      <c r="BU4" s="2" t="b">
        <v>0</v>
      </c>
      <c r="BV4" s="2"/>
      <c r="BW4" s="2"/>
      <c r="BX4" s="2"/>
      <c r="BY4" s="2"/>
      <c r="BZ4" s="2"/>
      <c r="CA4" s="2">
        <v>2</v>
      </c>
      <c r="CB4" s="2">
        <v>10</v>
      </c>
      <c r="CC4" s="2" t="s">
        <v>201</v>
      </c>
      <c r="CD4" s="2">
        <f>CA4*CB4</f>
        <v>20</v>
      </c>
      <c r="CE4" s="2" t="b">
        <v>0</v>
      </c>
      <c r="CF4" s="2">
        <v>1</v>
      </c>
      <c r="CG4" s="2">
        <v>10</v>
      </c>
      <c r="CH4" s="2" t="s">
        <v>201</v>
      </c>
      <c r="CI4" s="2">
        <f>CF4*CG4</f>
        <v>10</v>
      </c>
      <c r="CJ4" s="2" t="b">
        <v>0</v>
      </c>
      <c r="CK4" s="2"/>
      <c r="CL4" s="2"/>
      <c r="CM4" s="2"/>
      <c r="CN4" s="2"/>
      <c r="CO4" s="2"/>
      <c r="CP4" s="2"/>
      <c r="CQ4" s="2"/>
      <c r="CR4" s="2"/>
      <c r="CS4" s="2"/>
      <c r="CT4" s="2"/>
      <c r="CU4" s="2">
        <v>1</v>
      </c>
      <c r="CV4" s="2">
        <v>10</v>
      </c>
      <c r="CW4" s="2" t="s">
        <v>201</v>
      </c>
      <c r="CX4" s="2">
        <f>CU4*CV4</f>
        <v>10</v>
      </c>
      <c r="CY4" s="2" t="b">
        <v>0</v>
      </c>
      <c r="CZ4" s="2">
        <v>1</v>
      </c>
      <c r="DA4" s="2">
        <v>10</v>
      </c>
      <c r="DB4" s="2" t="s">
        <v>201</v>
      </c>
      <c r="DC4" s="2">
        <f>CZ4*DA4</f>
        <v>10</v>
      </c>
      <c r="DD4" s="2" t="b">
        <v>0</v>
      </c>
      <c r="DE4" s="2"/>
      <c r="DF4" s="2"/>
      <c r="DG4" s="2"/>
      <c r="DH4" s="2"/>
      <c r="DI4" s="2"/>
      <c r="DJ4" s="2"/>
      <c r="DK4" s="2"/>
      <c r="DL4" s="2"/>
      <c r="DM4" s="2"/>
      <c r="DN4" s="2"/>
      <c r="DO4" s="2"/>
      <c r="DP4" s="2"/>
      <c r="DQ4" s="2"/>
      <c r="DR4" s="2"/>
      <c r="DS4" s="2"/>
      <c r="DT4" s="2"/>
      <c r="DU4" s="2"/>
      <c r="DV4" s="2"/>
      <c r="DW4" s="2"/>
      <c r="DX4" s="2"/>
      <c r="DY4" s="2">
        <v>1</v>
      </c>
      <c r="DZ4" s="2">
        <v>10</v>
      </c>
      <c r="EA4" s="2" t="s">
        <v>201</v>
      </c>
      <c r="EB4" s="2">
        <f>DY4*DZ4</f>
        <v>10</v>
      </c>
      <c r="EC4" s="2" t="b">
        <v>0</v>
      </c>
      <c r="ED4" s="2"/>
      <c r="EE4" s="2"/>
      <c r="EF4" s="6">
        <f t="shared" si="6"/>
        <v>63</v>
      </c>
      <c r="EG4" s="6">
        <f t="shared" si="7"/>
        <v>63</v>
      </c>
      <c r="EH4" s="6">
        <f t="shared" si="8"/>
        <v>0</v>
      </c>
      <c r="EI4" s="18">
        <f t="shared" si="9"/>
        <v>66.240740740740748</v>
      </c>
      <c r="EJ4" s="2"/>
      <c r="EK4" s="2"/>
      <c r="EL4" s="2"/>
      <c r="EM4" s="2"/>
      <c r="EN4" s="2"/>
      <c r="EO4" s="2"/>
      <c r="EP4" s="2"/>
      <c r="EQ4" s="2"/>
      <c r="ER4" s="2"/>
      <c r="ES4" s="2"/>
      <c r="ET4" s="2"/>
      <c r="EU4" s="2"/>
      <c r="EV4" s="2"/>
      <c r="EW4" s="2"/>
      <c r="EX4" s="2"/>
      <c r="EY4" s="2"/>
      <c r="EZ4" s="2"/>
      <c r="FA4" s="2"/>
      <c r="FB4" s="2"/>
      <c r="FC4" s="2"/>
      <c r="FD4" s="2"/>
      <c r="FE4" s="2" t="s">
        <v>204</v>
      </c>
      <c r="FF4" s="2">
        <v>2</v>
      </c>
      <c r="FG4" s="18">
        <f t="shared" si="10"/>
        <v>74.93774074074075</v>
      </c>
      <c r="FH4" s="18">
        <f t="shared" si="11"/>
        <v>1.4987548148148151</v>
      </c>
      <c r="FI4" s="2"/>
      <c r="FJ4" s="2"/>
      <c r="FK4" s="2"/>
      <c r="FL4" s="2"/>
      <c r="FM4" s="2"/>
      <c r="FN4" s="2"/>
      <c r="FO4" s="2" t="s">
        <v>205</v>
      </c>
      <c r="FP4" s="2" t="s">
        <v>206</v>
      </c>
      <c r="FQ4" s="2"/>
      <c r="FR4" s="2"/>
      <c r="FS4" s="2">
        <v>0.182647433</v>
      </c>
      <c r="FT4" s="2"/>
      <c r="FU4" s="2"/>
      <c r="FV4" s="2"/>
      <c r="FW4" s="2"/>
      <c r="FX4" s="2"/>
      <c r="FY4" s="2" t="s">
        <v>207</v>
      </c>
      <c r="FZ4" s="2">
        <v>1.25</v>
      </c>
      <c r="GA4" s="18">
        <f t="shared" si="12"/>
        <v>76.619142988555566</v>
      </c>
      <c r="GB4" s="19">
        <f t="shared" si="13"/>
        <v>0.95773928735694458</v>
      </c>
      <c r="GC4" s="2"/>
      <c r="GD4" s="2"/>
      <c r="GE4" s="2"/>
      <c r="GF4" s="2"/>
      <c r="GG4" s="2"/>
      <c r="GH4" s="2"/>
      <c r="GI4" s="2"/>
      <c r="GJ4" s="2"/>
      <c r="GK4" s="2"/>
      <c r="GL4" s="2"/>
      <c r="GM4" s="2"/>
      <c r="GN4" s="2"/>
      <c r="GO4" s="16"/>
      <c r="GP4" s="2"/>
      <c r="GQ4" s="2">
        <v>2</v>
      </c>
      <c r="GR4" s="2">
        <v>70</v>
      </c>
      <c r="GS4" s="2">
        <v>90</v>
      </c>
      <c r="GT4" s="2">
        <f t="shared" si="14"/>
        <v>92.571428571428569</v>
      </c>
      <c r="GU4" s="16">
        <f t="shared" si="15"/>
        <v>77.57688227591251</v>
      </c>
      <c r="GV4" s="20">
        <v>44927</v>
      </c>
      <c r="GW4" s="2"/>
    </row>
    <row r="5" spans="1:205" ht="15.75" x14ac:dyDescent="0.25">
      <c r="A5" s="2">
        <v>4</v>
      </c>
      <c r="B5" s="2" t="s">
        <v>191</v>
      </c>
      <c r="C5" s="8">
        <v>0</v>
      </c>
      <c r="D5" s="1">
        <v>2255</v>
      </c>
      <c r="E5" s="2" t="s">
        <v>192</v>
      </c>
      <c r="F5" s="2"/>
      <c r="G5" s="9" t="s">
        <v>572</v>
      </c>
      <c r="H5" s="10" t="s">
        <v>219</v>
      </c>
      <c r="I5" s="2"/>
      <c r="J5" s="2"/>
      <c r="K5" s="2"/>
      <c r="L5" s="2" t="s">
        <v>569</v>
      </c>
      <c r="M5" s="2">
        <v>1</v>
      </c>
      <c r="N5" s="23" t="s">
        <v>220</v>
      </c>
      <c r="O5" s="2"/>
      <c r="P5" s="2" t="s">
        <v>221</v>
      </c>
      <c r="Q5" s="2" t="s">
        <v>199</v>
      </c>
      <c r="R5" s="2" t="s">
        <v>200</v>
      </c>
      <c r="S5" s="2" t="s">
        <v>201</v>
      </c>
      <c r="T5" s="2"/>
      <c r="U5" s="2" t="b">
        <v>0</v>
      </c>
      <c r="V5" s="2"/>
      <c r="W5" s="2"/>
      <c r="X5" s="2"/>
      <c r="Y5" s="2"/>
      <c r="Z5" s="22">
        <f>1.75/1000</f>
        <v>1.75E-3</v>
      </c>
      <c r="AA5" s="22"/>
      <c r="AB5" s="2">
        <f>1/1000</f>
        <v>1E-3</v>
      </c>
      <c r="AC5" s="2">
        <v>100</v>
      </c>
      <c r="AD5" s="2"/>
      <c r="AE5" s="14">
        <f t="shared" si="16"/>
        <v>7.5000000000000002E-4</v>
      </c>
      <c r="AF5" s="15" t="s">
        <v>192</v>
      </c>
      <c r="AG5" s="15" t="s">
        <v>192</v>
      </c>
      <c r="AH5" s="2">
        <v>100</v>
      </c>
      <c r="AI5" s="2">
        <v>197</v>
      </c>
      <c r="AJ5" s="2"/>
      <c r="AK5" s="2">
        <f t="shared" si="0"/>
        <v>197</v>
      </c>
      <c r="AL5" s="2"/>
      <c r="AM5" s="2"/>
      <c r="AN5" s="2">
        <f t="shared" si="1"/>
        <v>197</v>
      </c>
      <c r="AO5" s="2">
        <f t="shared" si="17"/>
        <v>177.3</v>
      </c>
      <c r="AP5" s="2"/>
      <c r="AQ5" s="2"/>
      <c r="AR5" s="2"/>
      <c r="AS5" s="2"/>
      <c r="AT5" s="2"/>
      <c r="AU5" s="16">
        <f t="shared" si="18"/>
        <v>0.21177499999999999</v>
      </c>
      <c r="AV5" s="2">
        <f t="shared" si="2"/>
        <v>0.21177499999999999</v>
      </c>
      <c r="AW5" s="2"/>
      <c r="AX5" s="2"/>
      <c r="AY5" s="2"/>
      <c r="AZ5" s="2"/>
      <c r="BA5" s="2"/>
      <c r="BB5" s="2"/>
      <c r="BC5" s="2"/>
      <c r="BD5" s="2"/>
      <c r="BE5" s="2"/>
      <c r="BF5" s="2"/>
      <c r="BG5" s="2"/>
      <c r="BH5" s="2"/>
      <c r="BI5" s="2"/>
      <c r="BJ5" s="2">
        <v>8</v>
      </c>
      <c r="BK5" s="2">
        <v>120</v>
      </c>
      <c r="BL5" s="2" t="s">
        <v>202</v>
      </c>
      <c r="BM5" s="17">
        <f t="shared" si="3"/>
        <v>0.11574074074074074</v>
      </c>
      <c r="BN5" s="2"/>
      <c r="BO5" s="2">
        <f t="shared" si="4"/>
        <v>0.11574074074074074</v>
      </c>
      <c r="BP5" s="2">
        <f t="shared" si="5"/>
        <v>0.11574074074074074</v>
      </c>
      <c r="BQ5" s="2"/>
      <c r="BR5" s="2"/>
      <c r="BS5" s="2"/>
      <c r="BT5" s="2"/>
      <c r="BU5" s="2"/>
      <c r="BV5" s="2">
        <v>1</v>
      </c>
      <c r="BW5" s="2">
        <v>10</v>
      </c>
      <c r="BX5" s="2" t="s">
        <v>201</v>
      </c>
      <c r="BY5" s="2">
        <f>BV5*BW5</f>
        <v>10</v>
      </c>
      <c r="BZ5" s="2" t="b">
        <v>0</v>
      </c>
      <c r="CA5" s="2"/>
      <c r="CB5" s="2"/>
      <c r="CC5" s="2"/>
      <c r="CD5" s="2"/>
      <c r="CE5" s="2"/>
      <c r="CF5" s="2">
        <v>2</v>
      </c>
      <c r="CG5" s="2">
        <v>10</v>
      </c>
      <c r="CH5" s="2" t="s">
        <v>201</v>
      </c>
      <c r="CI5" s="2">
        <f>CF5*CG5</f>
        <v>20</v>
      </c>
      <c r="CJ5" s="2" t="b">
        <v>0</v>
      </c>
      <c r="CK5" s="2"/>
      <c r="CL5" s="2"/>
      <c r="CM5" s="2"/>
      <c r="CN5" s="2"/>
      <c r="CO5" s="2"/>
      <c r="CP5" s="2"/>
      <c r="CQ5" s="2"/>
      <c r="CR5" s="2"/>
      <c r="CS5" s="2"/>
      <c r="CT5" s="2"/>
      <c r="CU5" s="2">
        <v>2</v>
      </c>
      <c r="CV5" s="2">
        <v>10</v>
      </c>
      <c r="CW5" s="2" t="s">
        <v>201</v>
      </c>
      <c r="CX5" s="2">
        <f>CU5*CV5</f>
        <v>20</v>
      </c>
      <c r="CY5" s="2" t="b">
        <v>0</v>
      </c>
      <c r="CZ5" s="2">
        <v>2</v>
      </c>
      <c r="DA5" s="2">
        <v>10</v>
      </c>
      <c r="DB5" s="2" t="s">
        <v>201</v>
      </c>
      <c r="DC5" s="2">
        <f>CZ5*DA5</f>
        <v>20</v>
      </c>
      <c r="DD5" s="2" t="b">
        <v>0</v>
      </c>
      <c r="DE5" s="2"/>
      <c r="DF5" s="2"/>
      <c r="DG5" s="2"/>
      <c r="DH5" s="2"/>
      <c r="DI5" s="2"/>
      <c r="DJ5" s="2"/>
      <c r="DK5" s="2"/>
      <c r="DL5" s="2"/>
      <c r="DM5" s="2"/>
      <c r="DN5" s="2"/>
      <c r="DO5" s="2"/>
      <c r="DP5" s="2"/>
      <c r="DQ5" s="2"/>
      <c r="DR5" s="2"/>
      <c r="DS5" s="2"/>
      <c r="DT5" s="2"/>
      <c r="DU5" s="2"/>
      <c r="DV5" s="2"/>
      <c r="DW5" s="2"/>
      <c r="DX5" s="2"/>
      <c r="DY5" s="2">
        <v>2</v>
      </c>
      <c r="DZ5" s="2">
        <v>10</v>
      </c>
      <c r="EA5" s="2" t="s">
        <v>201</v>
      </c>
      <c r="EB5" s="2">
        <f>DY5*DZ5</f>
        <v>20</v>
      </c>
      <c r="EC5" s="2" t="b">
        <v>0</v>
      </c>
      <c r="ED5" s="2"/>
      <c r="EE5" s="2"/>
      <c r="EF5" s="6">
        <f t="shared" si="6"/>
        <v>90</v>
      </c>
      <c r="EG5" s="6">
        <f t="shared" si="7"/>
        <v>90</v>
      </c>
      <c r="EH5" s="6">
        <f t="shared" si="8"/>
        <v>0</v>
      </c>
      <c r="EI5" s="18">
        <f t="shared" si="9"/>
        <v>90.115740740740748</v>
      </c>
      <c r="EJ5" s="2"/>
      <c r="EK5" s="2"/>
      <c r="EL5" s="2"/>
      <c r="EM5" s="2"/>
      <c r="EN5" s="2"/>
      <c r="EO5" s="2"/>
      <c r="EP5" s="2"/>
      <c r="EQ5" s="2"/>
      <c r="ER5" s="2"/>
      <c r="ES5" s="2"/>
      <c r="ET5" s="2"/>
      <c r="EU5" s="2"/>
      <c r="EV5" s="2"/>
      <c r="EW5" s="2"/>
      <c r="EX5" s="2"/>
      <c r="EY5" s="2"/>
      <c r="EZ5" s="2"/>
      <c r="FA5" s="2"/>
      <c r="FB5" s="2"/>
      <c r="FC5" s="2"/>
      <c r="FD5" s="2"/>
      <c r="FE5" s="2" t="s">
        <v>204</v>
      </c>
      <c r="FF5" s="2">
        <v>2</v>
      </c>
      <c r="FG5" s="18">
        <f t="shared" si="10"/>
        <v>90.327515740740751</v>
      </c>
      <c r="FH5" s="18">
        <f t="shared" si="11"/>
        <v>1.806550314814815</v>
      </c>
      <c r="FI5" s="2"/>
      <c r="FJ5" s="2"/>
      <c r="FK5" s="2"/>
      <c r="FL5" s="2"/>
      <c r="FM5" s="2"/>
      <c r="FN5" s="2"/>
      <c r="FO5" s="2" t="s">
        <v>205</v>
      </c>
      <c r="FP5" s="2" t="s">
        <v>206</v>
      </c>
      <c r="FQ5" s="2"/>
      <c r="FR5" s="2"/>
      <c r="FS5" s="2">
        <v>5.0109910000000002E-3</v>
      </c>
      <c r="FT5" s="2"/>
      <c r="FU5" s="2"/>
      <c r="FV5" s="2"/>
      <c r="FW5" s="2"/>
      <c r="FX5" s="2"/>
      <c r="FY5" s="2" t="s">
        <v>207</v>
      </c>
      <c r="FZ5" s="2">
        <v>1.25</v>
      </c>
      <c r="GA5" s="18">
        <f t="shared" si="12"/>
        <v>92.13907704655557</v>
      </c>
      <c r="GB5" s="19">
        <f t="shared" si="13"/>
        <v>1.1517384630819447</v>
      </c>
      <c r="GC5" s="2"/>
      <c r="GD5" s="2"/>
      <c r="GE5" s="2"/>
      <c r="GF5" s="2"/>
      <c r="GG5" s="2"/>
      <c r="GH5" s="2"/>
      <c r="GI5" s="2"/>
      <c r="GJ5" s="2"/>
      <c r="GK5" s="2"/>
      <c r="GL5" s="2"/>
      <c r="GM5" s="2"/>
      <c r="GN5" s="2"/>
      <c r="GO5" s="16"/>
      <c r="GP5" s="2"/>
      <c r="GQ5" s="2">
        <v>8</v>
      </c>
      <c r="GR5" s="2">
        <v>25</v>
      </c>
      <c r="GS5" s="2">
        <v>90</v>
      </c>
      <c r="GT5" s="2">
        <f t="shared" si="14"/>
        <v>1036.8</v>
      </c>
      <c r="GU5" s="16">
        <f t="shared" si="15"/>
        <v>93.290815509637511</v>
      </c>
      <c r="GV5" s="20">
        <v>44927</v>
      </c>
      <c r="GW5" s="2"/>
    </row>
    <row r="6" spans="1:205" ht="15.75" x14ac:dyDescent="0.25">
      <c r="A6" s="2">
        <v>5</v>
      </c>
      <c r="B6" s="2" t="s">
        <v>191</v>
      </c>
      <c r="C6" s="8">
        <v>0</v>
      </c>
      <c r="D6" s="1">
        <v>2255</v>
      </c>
      <c r="E6" s="2" t="s">
        <v>192</v>
      </c>
      <c r="F6" s="2"/>
      <c r="G6" s="9" t="s">
        <v>573</v>
      </c>
      <c r="H6" s="10" t="s">
        <v>224</v>
      </c>
      <c r="I6" s="2"/>
      <c r="J6" s="2"/>
      <c r="K6" s="2"/>
      <c r="L6" s="2" t="s">
        <v>569</v>
      </c>
      <c r="M6" s="2">
        <v>1</v>
      </c>
      <c r="N6" s="23" t="s">
        <v>225</v>
      </c>
      <c r="O6" s="2"/>
      <c r="P6" s="2" t="str">
        <f>N6</f>
        <v>ABS WHITE</v>
      </c>
      <c r="Q6" s="2" t="s">
        <v>199</v>
      </c>
      <c r="R6" s="2" t="s">
        <v>200</v>
      </c>
      <c r="S6" s="2" t="s">
        <v>201</v>
      </c>
      <c r="T6" s="2"/>
      <c r="U6" s="2" t="b">
        <v>0</v>
      </c>
      <c r="V6" s="2"/>
      <c r="W6" s="2"/>
      <c r="X6" s="2"/>
      <c r="Y6" s="2"/>
      <c r="Z6" s="22">
        <f>69.5/1000</f>
        <v>6.9500000000000006E-2</v>
      </c>
      <c r="AA6" s="22"/>
      <c r="AB6" s="2">
        <f>61/1000</f>
        <v>6.0999999999999999E-2</v>
      </c>
      <c r="AC6" s="2">
        <v>100</v>
      </c>
      <c r="AD6" s="2"/>
      <c r="AE6" s="14">
        <f t="shared" si="16"/>
        <v>8.5000000000000075E-3</v>
      </c>
      <c r="AF6" s="15" t="s">
        <v>192</v>
      </c>
      <c r="AG6" s="15" t="s">
        <v>192</v>
      </c>
      <c r="AH6" s="2">
        <v>100</v>
      </c>
      <c r="AI6" s="2">
        <v>141</v>
      </c>
      <c r="AJ6" s="2"/>
      <c r="AK6" s="2">
        <f t="shared" si="0"/>
        <v>141</v>
      </c>
      <c r="AL6" s="2"/>
      <c r="AM6" s="2"/>
      <c r="AN6" s="2">
        <f t="shared" si="1"/>
        <v>141</v>
      </c>
      <c r="AO6" s="2">
        <f t="shared" si="17"/>
        <v>126.9</v>
      </c>
      <c r="AP6" s="2"/>
      <c r="AQ6" s="2"/>
      <c r="AR6" s="2"/>
      <c r="AS6" s="2"/>
      <c r="AT6" s="2"/>
      <c r="AU6" s="16">
        <f t="shared" si="18"/>
        <v>8.7208499999999987</v>
      </c>
      <c r="AV6" s="2">
        <f t="shared" si="2"/>
        <v>8.7208499999999987</v>
      </c>
      <c r="AW6" s="2"/>
      <c r="AX6" s="2"/>
      <c r="AY6" s="2"/>
      <c r="AZ6" s="2"/>
      <c r="BA6" s="2"/>
      <c r="BB6" s="2"/>
      <c r="BC6" s="2"/>
      <c r="BD6" s="2"/>
      <c r="BE6" s="2"/>
      <c r="BF6" s="2"/>
      <c r="BG6" s="2"/>
      <c r="BH6" s="2"/>
      <c r="BI6" s="2"/>
      <c r="BJ6" s="2">
        <v>2</v>
      </c>
      <c r="BK6" s="2">
        <v>240</v>
      </c>
      <c r="BL6" s="2" t="s">
        <v>202</v>
      </c>
      <c r="BM6" s="17">
        <f t="shared" si="3"/>
        <v>1.4814814814814814</v>
      </c>
      <c r="BN6" s="2"/>
      <c r="BO6" s="2">
        <f t="shared" si="4"/>
        <v>1.4814814814814814</v>
      </c>
      <c r="BP6" s="2">
        <f t="shared" si="5"/>
        <v>1.4814814814814814</v>
      </c>
      <c r="BQ6" s="2"/>
      <c r="BR6" s="2"/>
      <c r="BS6" s="2"/>
      <c r="BT6" s="2"/>
      <c r="BU6" s="2"/>
      <c r="BV6" s="2">
        <v>1</v>
      </c>
      <c r="BW6" s="2">
        <v>10</v>
      </c>
      <c r="BX6" s="2" t="s">
        <v>201</v>
      </c>
      <c r="BY6" s="2">
        <f>BV6*BW6</f>
        <v>10</v>
      </c>
      <c r="BZ6" s="2" t="b">
        <v>0</v>
      </c>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6">
        <f t="shared" si="6"/>
        <v>10</v>
      </c>
      <c r="EG6" s="6">
        <f t="shared" si="7"/>
        <v>10</v>
      </c>
      <c r="EH6" s="6">
        <f t="shared" si="8"/>
        <v>0</v>
      </c>
      <c r="EI6" s="18">
        <f t="shared" si="9"/>
        <v>11.481481481481481</v>
      </c>
      <c r="EJ6" s="2"/>
      <c r="EK6" s="2"/>
      <c r="EL6" s="2"/>
      <c r="EM6" s="2"/>
      <c r="EN6" s="2"/>
      <c r="EO6" s="2"/>
      <c r="EP6" s="2"/>
      <c r="EQ6" s="2"/>
      <c r="ER6" s="2"/>
      <c r="ES6" s="2"/>
      <c r="ET6" s="2"/>
      <c r="EU6" s="2"/>
      <c r="EV6" s="2"/>
      <c r="EW6" s="2"/>
      <c r="EX6" s="2"/>
      <c r="EY6" s="2"/>
      <c r="EZ6" s="2"/>
      <c r="FA6" s="2"/>
      <c r="FB6" s="2"/>
      <c r="FC6" s="2"/>
      <c r="FD6" s="2"/>
      <c r="FE6" s="2" t="s">
        <v>204</v>
      </c>
      <c r="FF6" s="2">
        <v>2</v>
      </c>
      <c r="FG6" s="18">
        <f t="shared" si="10"/>
        <v>20.20233148148148</v>
      </c>
      <c r="FH6" s="18">
        <f t="shared" si="11"/>
        <v>0.40404662962962962</v>
      </c>
      <c r="FI6" s="2"/>
      <c r="FJ6" s="2"/>
      <c r="FK6" s="2"/>
      <c r="FL6" s="2"/>
      <c r="FM6" s="2"/>
      <c r="FN6" s="2"/>
      <c r="FO6" s="2" t="s">
        <v>205</v>
      </c>
      <c r="FP6" s="2" t="s">
        <v>206</v>
      </c>
      <c r="FQ6" s="2"/>
      <c r="FR6" s="2"/>
      <c r="FS6" s="2">
        <v>0.15609567199999999</v>
      </c>
      <c r="FT6" s="2"/>
      <c r="FU6" s="2"/>
      <c r="FV6" s="2"/>
      <c r="FW6" s="2"/>
      <c r="FX6" s="2"/>
      <c r="FY6" s="2" t="s">
        <v>207</v>
      </c>
      <c r="FZ6" s="2">
        <v>1.25</v>
      </c>
      <c r="GA6" s="18">
        <f t="shared" si="12"/>
        <v>20.762473783111108</v>
      </c>
      <c r="GB6" s="19">
        <f t="shared" si="13"/>
        <v>0.25953092228888885</v>
      </c>
      <c r="GC6" s="2"/>
      <c r="GD6" s="2"/>
      <c r="GE6" s="2"/>
      <c r="GF6" s="2"/>
      <c r="GG6" s="2"/>
      <c r="GH6" s="2"/>
      <c r="GI6" s="2"/>
      <c r="GJ6" s="2"/>
      <c r="GK6" s="2"/>
      <c r="GL6" s="2"/>
      <c r="GM6" s="2"/>
      <c r="GN6" s="2"/>
      <c r="GO6" s="2"/>
      <c r="GP6" s="2"/>
      <c r="GQ6" s="2">
        <v>2</v>
      </c>
      <c r="GR6" s="2">
        <v>40</v>
      </c>
      <c r="GS6" s="2">
        <v>90</v>
      </c>
      <c r="GT6" s="2">
        <f t="shared" si="14"/>
        <v>162</v>
      </c>
      <c r="GU6" s="16">
        <f t="shared" si="15"/>
        <v>21.022004705399997</v>
      </c>
      <c r="GV6" s="20">
        <v>44927</v>
      </c>
      <c r="GW6" s="2"/>
    </row>
    <row r="7" spans="1:205" ht="15.75" x14ac:dyDescent="0.25">
      <c r="A7" s="2">
        <v>6</v>
      </c>
      <c r="B7" s="2" t="s">
        <v>191</v>
      </c>
      <c r="C7" s="8">
        <v>0</v>
      </c>
      <c r="D7" s="1">
        <v>2255</v>
      </c>
      <c r="E7" s="2" t="s">
        <v>192</v>
      </c>
      <c r="F7" s="2"/>
      <c r="G7" s="9" t="s">
        <v>574</v>
      </c>
      <c r="H7" s="10" t="s">
        <v>227</v>
      </c>
      <c r="I7" s="2"/>
      <c r="J7" s="2"/>
      <c r="K7" s="2"/>
      <c r="L7" s="2" t="s">
        <v>569</v>
      </c>
      <c r="M7" s="2">
        <v>1</v>
      </c>
      <c r="N7" s="23" t="s">
        <v>228</v>
      </c>
      <c r="O7" s="2"/>
      <c r="P7" s="2" t="str">
        <f>N7</f>
        <v>PC Smoke Grey</v>
      </c>
      <c r="Q7" s="2" t="s">
        <v>199</v>
      </c>
      <c r="R7" s="2" t="s">
        <v>200</v>
      </c>
      <c r="S7" s="2" t="s">
        <v>201</v>
      </c>
      <c r="T7" s="2"/>
      <c r="U7" s="2" t="b">
        <v>0</v>
      </c>
      <c r="V7" s="2"/>
      <c r="W7" s="2"/>
      <c r="X7" s="2"/>
      <c r="Y7" s="2"/>
      <c r="Z7" s="22">
        <f>5.05/1000</f>
        <v>5.0499999999999998E-3</v>
      </c>
      <c r="AA7" s="22"/>
      <c r="AB7" s="2">
        <f>3.8/1000</f>
        <v>3.8E-3</v>
      </c>
      <c r="AC7" s="2">
        <v>100</v>
      </c>
      <c r="AD7" s="2"/>
      <c r="AE7" s="14">
        <f t="shared" si="16"/>
        <v>1.2499999999999998E-3</v>
      </c>
      <c r="AF7" s="15" t="s">
        <v>192</v>
      </c>
      <c r="AG7" s="15" t="s">
        <v>192</v>
      </c>
      <c r="AH7" s="2">
        <v>100</v>
      </c>
      <c r="AI7" s="2">
        <v>224</v>
      </c>
      <c r="AJ7" s="2"/>
      <c r="AK7" s="2">
        <f t="shared" si="0"/>
        <v>224</v>
      </c>
      <c r="AL7" s="2"/>
      <c r="AM7" s="2"/>
      <c r="AN7" s="2">
        <f t="shared" si="1"/>
        <v>224</v>
      </c>
      <c r="AO7" s="2">
        <f t="shared" si="17"/>
        <v>201.6</v>
      </c>
      <c r="AP7" s="2"/>
      <c r="AQ7" s="2"/>
      <c r="AR7" s="2"/>
      <c r="AS7" s="2"/>
      <c r="AT7" s="2"/>
      <c r="AU7" s="16">
        <f t="shared" si="18"/>
        <v>0.87919999999999998</v>
      </c>
      <c r="AV7" s="2">
        <f t="shared" si="2"/>
        <v>0.87919999999999998</v>
      </c>
      <c r="AW7" s="2"/>
      <c r="AX7" s="2"/>
      <c r="AY7" s="2"/>
      <c r="AZ7" s="2"/>
      <c r="BA7" s="2"/>
      <c r="BB7" s="2"/>
      <c r="BC7" s="2"/>
      <c r="BD7" s="2"/>
      <c r="BE7" s="2"/>
      <c r="BF7" s="2"/>
      <c r="BG7" s="2"/>
      <c r="BH7" s="2"/>
      <c r="BI7" s="2"/>
      <c r="BJ7" s="2">
        <v>4</v>
      </c>
      <c r="BK7" s="2">
        <v>120</v>
      </c>
      <c r="BL7" s="2" t="s">
        <v>202</v>
      </c>
      <c r="BM7" s="17">
        <f t="shared" si="3"/>
        <v>0.27777777777777779</v>
      </c>
      <c r="BN7" s="2"/>
      <c r="BO7" s="2">
        <f t="shared" si="4"/>
        <v>0.27777777777777779</v>
      </c>
      <c r="BP7" s="2">
        <f t="shared" si="5"/>
        <v>0.27777777777777779</v>
      </c>
      <c r="BQ7" s="2"/>
      <c r="BR7" s="2"/>
      <c r="BS7" s="2"/>
      <c r="BT7" s="2"/>
      <c r="BU7" s="2"/>
      <c r="BV7" s="2">
        <v>2</v>
      </c>
      <c r="BW7" s="2">
        <v>10</v>
      </c>
      <c r="BX7" s="2" t="s">
        <v>201</v>
      </c>
      <c r="BY7" s="2">
        <f>BV7*BW7</f>
        <v>20</v>
      </c>
      <c r="BZ7" s="2" t="b">
        <v>0</v>
      </c>
      <c r="CA7" s="2">
        <v>1</v>
      </c>
      <c r="CB7" s="2">
        <v>10</v>
      </c>
      <c r="CC7" s="2" t="s">
        <v>201</v>
      </c>
      <c r="CD7" s="2">
        <f>CA7*CB7</f>
        <v>10</v>
      </c>
      <c r="CE7" s="2" t="b">
        <v>0</v>
      </c>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6">
        <f t="shared" si="6"/>
        <v>30</v>
      </c>
      <c r="EG7" s="6">
        <f t="shared" si="7"/>
        <v>30</v>
      </c>
      <c r="EH7" s="6">
        <f t="shared" si="8"/>
        <v>0</v>
      </c>
      <c r="EI7" s="18">
        <f t="shared" si="9"/>
        <v>30.277777777777779</v>
      </c>
      <c r="EJ7" s="2"/>
      <c r="EK7" s="2"/>
      <c r="EL7" s="2"/>
      <c r="EM7" s="2"/>
      <c r="EN7" s="2"/>
      <c r="EO7" s="2"/>
      <c r="EP7" s="2"/>
      <c r="EQ7" s="2"/>
      <c r="ER7" s="2"/>
      <c r="ES7" s="2"/>
      <c r="ET7" s="2"/>
      <c r="EU7" s="2"/>
      <c r="EV7" s="2"/>
      <c r="EW7" s="2"/>
      <c r="EX7" s="2"/>
      <c r="EY7" s="2"/>
      <c r="EZ7" s="2"/>
      <c r="FA7" s="2"/>
      <c r="FB7" s="2"/>
      <c r="FC7" s="2"/>
      <c r="FD7" s="2"/>
      <c r="FE7" s="2" t="s">
        <v>204</v>
      </c>
      <c r="FF7" s="2">
        <v>2</v>
      </c>
      <c r="FG7" s="18">
        <f t="shared" si="10"/>
        <v>31.156977777777779</v>
      </c>
      <c r="FH7" s="18">
        <f t="shared" si="11"/>
        <v>0.62313955555555556</v>
      </c>
      <c r="FI7" s="2"/>
      <c r="FJ7" s="2"/>
      <c r="FK7" s="2"/>
      <c r="FL7" s="2"/>
      <c r="FM7" s="2"/>
      <c r="FN7" s="2"/>
      <c r="FO7" s="2" t="s">
        <v>205</v>
      </c>
      <c r="FP7" s="2" t="s">
        <v>206</v>
      </c>
      <c r="FQ7" s="2"/>
      <c r="FR7" s="2"/>
      <c r="FS7" s="2">
        <v>1.770176E-2</v>
      </c>
      <c r="FT7" s="2"/>
      <c r="FU7" s="2"/>
      <c r="FV7" s="2"/>
      <c r="FW7" s="2"/>
      <c r="FX7" s="2"/>
      <c r="FY7" s="2" t="s">
        <v>207</v>
      </c>
      <c r="FZ7" s="2">
        <v>1.25</v>
      </c>
      <c r="GA7" s="18">
        <f t="shared" si="12"/>
        <v>31.797819093333334</v>
      </c>
      <c r="GB7" s="19">
        <f t="shared" si="13"/>
        <v>0.39747273866666666</v>
      </c>
      <c r="GC7" s="2"/>
      <c r="GD7" s="2"/>
      <c r="GE7" s="2"/>
      <c r="GF7" s="2"/>
      <c r="GG7" s="2"/>
      <c r="GH7" s="2"/>
      <c r="GI7" s="2"/>
      <c r="GJ7" s="2"/>
      <c r="GK7" s="2"/>
      <c r="GL7" s="2"/>
      <c r="GM7" s="2"/>
      <c r="GN7" s="2"/>
      <c r="GO7" s="2"/>
      <c r="GP7" s="2"/>
      <c r="GQ7" s="2">
        <v>4</v>
      </c>
      <c r="GR7" s="2">
        <v>30</v>
      </c>
      <c r="GS7" s="2">
        <v>90</v>
      </c>
      <c r="GT7" s="2">
        <f t="shared" si="14"/>
        <v>432</v>
      </c>
      <c r="GU7" s="16">
        <f t="shared" si="15"/>
        <v>32.195291832000002</v>
      </c>
      <c r="GV7" s="20">
        <v>44927</v>
      </c>
      <c r="GW7" s="2"/>
    </row>
    <row r="8" spans="1:205" ht="15.75" x14ac:dyDescent="0.25">
      <c r="A8" s="2">
        <v>7</v>
      </c>
      <c r="B8" s="2" t="s">
        <v>191</v>
      </c>
      <c r="C8" s="8">
        <v>0</v>
      </c>
      <c r="D8" s="1">
        <v>2255</v>
      </c>
      <c r="E8" s="2" t="s">
        <v>192</v>
      </c>
      <c r="F8" s="2"/>
      <c r="G8" s="9" t="s">
        <v>575</v>
      </c>
      <c r="H8" s="10" t="s">
        <v>230</v>
      </c>
      <c r="I8" s="2"/>
      <c r="J8" s="2"/>
      <c r="K8" s="2"/>
      <c r="L8" s="2" t="s">
        <v>569</v>
      </c>
      <c r="M8" s="2">
        <v>1</v>
      </c>
      <c r="N8" s="10" t="s">
        <v>231</v>
      </c>
      <c r="O8" s="2"/>
      <c r="P8" s="2" t="str">
        <f>N8</f>
        <v>PC WHITE</v>
      </c>
      <c r="Q8" s="2" t="s">
        <v>199</v>
      </c>
      <c r="R8" s="2" t="s">
        <v>200</v>
      </c>
      <c r="S8" s="2" t="s">
        <v>201</v>
      </c>
      <c r="T8" s="2"/>
      <c r="U8" s="2" t="b">
        <v>0</v>
      </c>
      <c r="V8" s="2"/>
      <c r="W8" s="2"/>
      <c r="X8" s="2"/>
      <c r="Y8" s="2"/>
      <c r="Z8" s="22">
        <v>6.57</v>
      </c>
      <c r="AA8" s="22"/>
      <c r="AB8" s="2">
        <f>4.9/1000</f>
        <v>4.9000000000000007E-3</v>
      </c>
      <c r="AC8" s="2">
        <v>100</v>
      </c>
      <c r="AD8" s="2"/>
      <c r="AE8" s="14">
        <f t="shared" si="16"/>
        <v>6.5651000000000002</v>
      </c>
      <c r="AF8" s="15" t="s">
        <v>192</v>
      </c>
      <c r="AG8" s="15" t="s">
        <v>192</v>
      </c>
      <c r="AH8" s="2">
        <v>100</v>
      </c>
      <c r="AI8" s="2">
        <v>214</v>
      </c>
      <c r="AJ8" s="2"/>
      <c r="AK8" s="2">
        <f t="shared" si="0"/>
        <v>214</v>
      </c>
      <c r="AL8" s="2"/>
      <c r="AM8" s="2"/>
      <c r="AN8" s="2">
        <f t="shared" si="1"/>
        <v>214</v>
      </c>
      <c r="AO8" s="2">
        <f t="shared" si="17"/>
        <v>192.6</v>
      </c>
      <c r="AP8" s="2"/>
      <c r="AQ8" s="2"/>
      <c r="AR8" s="2"/>
      <c r="AS8" s="2"/>
      <c r="AT8" s="2"/>
      <c r="AU8" s="16">
        <f t="shared" si="18"/>
        <v>141.54174000000012</v>
      </c>
      <c r="AV8" s="2">
        <f t="shared" si="2"/>
        <v>141.54174000000012</v>
      </c>
      <c r="AW8" s="2"/>
      <c r="AX8" s="2"/>
      <c r="AY8" s="2"/>
      <c r="AZ8" s="2"/>
      <c r="BA8" s="2"/>
      <c r="BB8" s="2"/>
      <c r="BC8" s="2"/>
      <c r="BD8" s="2"/>
      <c r="BE8" s="2"/>
      <c r="BF8" s="2"/>
      <c r="BG8" s="2"/>
      <c r="BH8" s="2"/>
      <c r="BI8" s="2"/>
      <c r="BJ8" s="2">
        <v>3</v>
      </c>
      <c r="BK8" s="2">
        <v>120</v>
      </c>
      <c r="BL8" s="2" t="s">
        <v>202</v>
      </c>
      <c r="BM8" s="17">
        <f t="shared" si="3"/>
        <v>0.37037037037037035</v>
      </c>
      <c r="BN8" s="2"/>
      <c r="BO8" s="2">
        <f t="shared" si="4"/>
        <v>0.37037037037037035</v>
      </c>
      <c r="BP8" s="2">
        <f t="shared" si="5"/>
        <v>0.37037037037037035</v>
      </c>
      <c r="BQ8" s="2">
        <v>1</v>
      </c>
      <c r="BR8" s="2">
        <v>0.5</v>
      </c>
      <c r="BS8" s="2" t="s">
        <v>232</v>
      </c>
      <c r="BT8" s="2">
        <v>5</v>
      </c>
      <c r="BU8" s="2" t="b">
        <v>0</v>
      </c>
      <c r="BV8" s="2"/>
      <c r="BW8" s="2"/>
      <c r="BX8" s="2"/>
      <c r="BY8" s="2"/>
      <c r="BZ8" s="2"/>
      <c r="CA8" s="2">
        <v>1</v>
      </c>
      <c r="CB8" s="2">
        <v>10</v>
      </c>
      <c r="CC8" s="2" t="s">
        <v>201</v>
      </c>
      <c r="CD8" s="2">
        <f>CA8*CB8</f>
        <v>10</v>
      </c>
      <c r="CE8" s="2" t="b">
        <v>0</v>
      </c>
      <c r="CF8" s="2"/>
      <c r="CG8" s="2"/>
      <c r="CH8" s="2"/>
      <c r="CI8" s="2"/>
      <c r="CJ8" s="2"/>
      <c r="CK8" s="2">
        <v>1</v>
      </c>
      <c r="CL8" s="2">
        <v>10</v>
      </c>
      <c r="CM8" s="2" t="s">
        <v>201</v>
      </c>
      <c r="CN8" s="2">
        <f>CK8*CL8</f>
        <v>10</v>
      </c>
      <c r="CO8" s="2" t="b">
        <v>0</v>
      </c>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v>1</v>
      </c>
      <c r="DZ8" s="2">
        <v>10</v>
      </c>
      <c r="EA8" s="2" t="s">
        <v>201</v>
      </c>
      <c r="EB8" s="2">
        <f>DY8*DZ8</f>
        <v>10</v>
      </c>
      <c r="EC8" s="2" t="b">
        <v>1</v>
      </c>
      <c r="ED8" s="2"/>
      <c r="EE8" s="2"/>
      <c r="EF8" s="6">
        <f t="shared" si="6"/>
        <v>25</v>
      </c>
      <c r="EG8" s="6">
        <f t="shared" si="7"/>
        <v>25</v>
      </c>
      <c r="EH8" s="6">
        <f t="shared" si="8"/>
        <v>10</v>
      </c>
      <c r="EI8" s="18">
        <f t="shared" si="9"/>
        <v>35.370370370370374</v>
      </c>
      <c r="EJ8" s="2"/>
      <c r="EK8" s="2"/>
      <c r="EL8" s="2"/>
      <c r="EM8" s="2"/>
      <c r="EN8" s="2"/>
      <c r="EO8" s="2"/>
      <c r="EP8" s="2"/>
      <c r="EQ8" s="2"/>
      <c r="ER8" s="2"/>
      <c r="ES8" s="2"/>
      <c r="ET8" s="2"/>
      <c r="EU8" s="2"/>
      <c r="EV8" s="2"/>
      <c r="EW8" s="2"/>
      <c r="EX8" s="2"/>
      <c r="EY8" s="2"/>
      <c r="EZ8" s="2"/>
      <c r="FA8" s="2"/>
      <c r="FB8" s="2"/>
      <c r="FC8" s="2"/>
      <c r="FD8" s="2"/>
      <c r="FE8" s="2" t="s">
        <v>204</v>
      </c>
      <c r="FF8" s="2">
        <v>2</v>
      </c>
      <c r="FG8" s="18">
        <f t="shared" si="10"/>
        <v>166.9121103703705</v>
      </c>
      <c r="FH8" s="18">
        <f t="shared" si="11"/>
        <v>3.3382422074074101</v>
      </c>
      <c r="FI8" s="2"/>
      <c r="FJ8" s="2"/>
      <c r="FK8" s="2"/>
      <c r="FL8" s="2"/>
      <c r="FM8" s="2"/>
      <c r="FN8" s="2"/>
      <c r="FO8" s="2" t="s">
        <v>205</v>
      </c>
      <c r="FP8" s="2" t="s">
        <v>206</v>
      </c>
      <c r="FQ8" s="2"/>
      <c r="FR8" s="2"/>
      <c r="FS8" s="2">
        <v>2.2255947000000002E-2</v>
      </c>
      <c r="FT8" s="2"/>
      <c r="FU8" s="2"/>
      <c r="FV8" s="2"/>
      <c r="FW8" s="2"/>
      <c r="FX8" s="2"/>
      <c r="FY8" s="2" t="s">
        <v>207</v>
      </c>
      <c r="FZ8" s="2">
        <v>1.25</v>
      </c>
      <c r="GA8" s="18">
        <f t="shared" si="12"/>
        <v>180.27260852477789</v>
      </c>
      <c r="GB8" s="19">
        <f t="shared" si="13"/>
        <v>2.2534076065597235</v>
      </c>
      <c r="GC8" s="2"/>
      <c r="GD8" s="2"/>
      <c r="GE8" s="2"/>
      <c r="GF8" s="2"/>
      <c r="GG8" s="2"/>
      <c r="GH8" s="2"/>
      <c r="GI8" s="2"/>
      <c r="GJ8" s="2"/>
      <c r="GK8" s="2"/>
      <c r="GL8" s="2"/>
      <c r="GM8" s="2"/>
      <c r="GN8" s="2"/>
      <c r="GO8" s="2"/>
      <c r="GP8" s="2"/>
      <c r="GQ8" s="2">
        <v>3</v>
      </c>
      <c r="GR8" s="2">
        <v>30</v>
      </c>
      <c r="GS8" s="2">
        <v>90</v>
      </c>
      <c r="GT8" s="2">
        <f t="shared" si="14"/>
        <v>324</v>
      </c>
      <c r="GU8" s="16">
        <f t="shared" si="15"/>
        <v>182.52601613133763</v>
      </c>
      <c r="GV8" s="20">
        <v>44927</v>
      </c>
      <c r="GW8" s="2"/>
    </row>
    <row r="18" spans="203:203" x14ac:dyDescent="0.25">
      <c r="GU18" s="45"/>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AC211-3077-41F0-941B-07F8281E4527}">
  <dimension ref="A1:GU5"/>
  <sheetViews>
    <sheetView topLeftCell="X1" workbookViewId="0">
      <selection activeCell="AI10" sqref="AI10"/>
    </sheetView>
  </sheetViews>
  <sheetFormatPr defaultColWidth="8.85546875" defaultRowHeight="15" x14ac:dyDescent="0.25"/>
  <cols>
    <col min="1" max="1" width="3.5703125" bestFit="1" customWidth="1"/>
    <col min="2" max="2" width="4.140625" bestFit="1" customWidth="1"/>
    <col min="3" max="3" width="6.7109375" bestFit="1" customWidth="1"/>
    <col min="4" max="4" width="7" bestFit="1" customWidth="1"/>
    <col min="5" max="5" width="8" bestFit="1" customWidth="1"/>
    <col min="6" max="6" width="5.42578125" bestFit="1" customWidth="1"/>
    <col min="7" max="7" width="10.28515625" bestFit="1" customWidth="1"/>
    <col min="8" max="8" width="30.7109375" bestFit="1" customWidth="1"/>
    <col min="9" max="10" width="10.7109375" bestFit="1" customWidth="1"/>
    <col min="11" max="11" width="7.5703125" bestFit="1" customWidth="1"/>
    <col min="12" max="12" width="7.7109375" bestFit="1" customWidth="1"/>
    <col min="13" max="13" width="6.140625" bestFit="1" customWidth="1"/>
    <col min="14" max="14" width="9.7109375" bestFit="1" customWidth="1"/>
    <col min="15" max="15" width="5.7109375" bestFit="1" customWidth="1"/>
    <col min="16" max="16" width="6.42578125" bestFit="1" customWidth="1"/>
    <col min="17" max="17" width="5.5703125" bestFit="1" customWidth="1"/>
    <col min="18" max="18" width="8.7109375" bestFit="1" customWidth="1"/>
    <col min="19" max="19" width="6.42578125" bestFit="1" customWidth="1"/>
    <col min="20" max="20" width="14.28515625" bestFit="1" customWidth="1"/>
    <col min="21" max="21" width="8" bestFit="1" customWidth="1"/>
    <col min="22" max="22" width="10.140625" bestFit="1" customWidth="1"/>
    <col min="23" max="23" width="7.7109375" bestFit="1" customWidth="1"/>
    <col min="24" max="24" width="15.7109375" bestFit="1" customWidth="1"/>
    <col min="25" max="25" width="10.140625" bestFit="1" customWidth="1"/>
    <col min="26" max="26" width="9" bestFit="1" customWidth="1"/>
    <col min="27" max="27" width="8.7109375" bestFit="1" customWidth="1"/>
    <col min="28" max="28" width="8.85546875" bestFit="1" customWidth="1"/>
    <col min="29" max="29" width="14.28515625" bestFit="1" customWidth="1"/>
    <col min="30" max="30" width="12.140625" bestFit="1" customWidth="1"/>
    <col min="31" max="31" width="10.7109375" bestFit="1" customWidth="1"/>
    <col min="32" max="32" width="9.28515625" bestFit="1" customWidth="1"/>
    <col min="34" max="34" width="3.28515625" bestFit="1" customWidth="1"/>
    <col min="35" max="35" width="8.85546875" bestFit="1" customWidth="1"/>
    <col min="36" max="37" width="13.28515625" bestFit="1" customWidth="1"/>
    <col min="38" max="38" width="12.28515625" bestFit="1" customWidth="1"/>
    <col min="39" max="39" width="9.7109375" bestFit="1" customWidth="1"/>
    <col min="40" max="40" width="10.85546875" bestFit="1" customWidth="1"/>
    <col min="41" max="41" width="12.42578125" bestFit="1" customWidth="1"/>
    <col min="42" max="42" width="14" bestFit="1" customWidth="1"/>
    <col min="43" max="43" width="7.7109375" bestFit="1" customWidth="1"/>
    <col min="44" max="44" width="8" bestFit="1" customWidth="1"/>
    <col min="45" max="45" width="7.7109375" bestFit="1" customWidth="1"/>
    <col min="46" max="46" width="9.7109375" bestFit="1" customWidth="1"/>
    <col min="47" max="47" width="10.7109375" bestFit="1" customWidth="1"/>
    <col min="48" max="48" width="8.5703125" bestFit="1" customWidth="1"/>
    <col min="49" max="49" width="8.7109375" bestFit="1" customWidth="1"/>
    <col min="50" max="50" width="6.42578125" bestFit="1" customWidth="1"/>
    <col min="51" max="51" width="11.28515625" bestFit="1" customWidth="1"/>
    <col min="52" max="52" width="13.85546875" bestFit="1" customWidth="1"/>
    <col min="53" max="53" width="12" bestFit="1" customWidth="1"/>
    <col min="54" max="54" width="20.140625" bestFit="1" customWidth="1"/>
    <col min="55" max="55" width="13.85546875" bestFit="1" customWidth="1"/>
    <col min="56" max="56" width="11.5703125" bestFit="1" customWidth="1"/>
    <col min="57" max="57" width="21.28515625" bestFit="1" customWidth="1"/>
    <col min="58" max="58" width="20.7109375" bestFit="1" customWidth="1"/>
    <col min="59" max="59" width="26.5703125" bestFit="1" customWidth="1"/>
    <col min="60" max="60" width="16.7109375" bestFit="1" customWidth="1"/>
    <col min="61" max="61" width="11.28515625" bestFit="1" customWidth="1"/>
    <col min="62" max="62" width="21.7109375" bestFit="1" customWidth="1"/>
    <col min="63" max="63" width="21.28515625" bestFit="1" customWidth="1"/>
    <col min="64" max="64" width="27.140625" bestFit="1" customWidth="1"/>
    <col min="65" max="65" width="17.42578125" bestFit="1" customWidth="1"/>
    <col min="66" max="67" width="11.28515625" bestFit="1" customWidth="1"/>
    <col min="68" max="68" width="17.28515625" bestFit="1" customWidth="1"/>
    <col min="69" max="69" width="14.7109375" bestFit="1" customWidth="1"/>
    <col min="70" max="70" width="15.7109375" bestFit="1" customWidth="1"/>
    <col min="71" max="71" width="25.7109375" bestFit="1" customWidth="1"/>
    <col min="72" max="72" width="15.7109375" bestFit="1" customWidth="1"/>
    <col min="73" max="73" width="11.5703125" bestFit="1" customWidth="1"/>
    <col min="74" max="74" width="22.85546875" bestFit="1" customWidth="1"/>
    <col min="75" max="75" width="23.85546875" bestFit="1" customWidth="1"/>
    <col min="76" max="76" width="33.85546875" bestFit="1" customWidth="1"/>
    <col min="77" max="77" width="23.85546875" bestFit="1" customWidth="1"/>
    <col min="78" max="78" width="11.5703125" bestFit="1" customWidth="1"/>
    <col min="79" max="79" width="22.85546875" bestFit="1" customWidth="1"/>
    <col min="80" max="80" width="23.85546875" bestFit="1" customWidth="1"/>
    <col min="81" max="81" width="33.85546875" bestFit="1" customWidth="1"/>
    <col min="82" max="82" width="23.85546875" bestFit="1" customWidth="1"/>
    <col min="83" max="83" width="11.5703125" bestFit="1" customWidth="1"/>
    <col min="84" max="84" width="22.85546875" bestFit="1" customWidth="1"/>
    <col min="85" max="85" width="23.85546875" bestFit="1" customWidth="1"/>
    <col min="86" max="86" width="33.85546875" bestFit="1" customWidth="1"/>
    <col min="87" max="87" width="23.85546875" bestFit="1" customWidth="1"/>
    <col min="88" max="88" width="11.5703125" bestFit="1" customWidth="1"/>
    <col min="89" max="89" width="22.85546875" bestFit="1" customWidth="1"/>
    <col min="90" max="90" width="23.85546875" bestFit="1" customWidth="1"/>
    <col min="91" max="91" width="33.85546875" bestFit="1" customWidth="1"/>
    <col min="92" max="92" width="23.85546875" bestFit="1" customWidth="1"/>
    <col min="93" max="93" width="11.5703125" bestFit="1" customWidth="1"/>
    <col min="94" max="94" width="22.85546875" bestFit="1" customWidth="1"/>
    <col min="95" max="95" width="23.85546875" bestFit="1" customWidth="1"/>
    <col min="96" max="96" width="33.85546875" bestFit="1" customWidth="1"/>
    <col min="97" max="97" width="23.85546875" bestFit="1" customWidth="1"/>
    <col min="98" max="98" width="11.5703125" bestFit="1" customWidth="1"/>
    <col min="99" max="99" width="23.7109375" bestFit="1" customWidth="1"/>
    <col min="100" max="100" width="24.7109375" bestFit="1" customWidth="1"/>
    <col min="101" max="101" width="34.7109375" bestFit="1" customWidth="1"/>
    <col min="102" max="102" width="24.7109375" bestFit="1" customWidth="1"/>
    <col min="103" max="103" width="11.5703125" bestFit="1" customWidth="1"/>
    <col min="104" max="104" width="23.7109375" bestFit="1" customWidth="1"/>
    <col min="105" max="105" width="24.7109375" bestFit="1" customWidth="1"/>
    <col min="106" max="106" width="34.7109375" bestFit="1" customWidth="1"/>
    <col min="107" max="107" width="24.7109375" bestFit="1" customWidth="1"/>
    <col min="108" max="108" width="11.5703125" bestFit="1" customWidth="1"/>
    <col min="109" max="109" width="23.7109375" bestFit="1" customWidth="1"/>
    <col min="110" max="110" width="24.7109375" bestFit="1" customWidth="1"/>
    <col min="111" max="111" width="34.7109375" bestFit="1" customWidth="1"/>
    <col min="112" max="112" width="24.7109375" bestFit="1" customWidth="1"/>
    <col min="113" max="113" width="11.5703125" bestFit="1" customWidth="1"/>
    <col min="114" max="114" width="23.7109375" bestFit="1" customWidth="1"/>
    <col min="115" max="115" width="24.7109375" bestFit="1" customWidth="1"/>
    <col min="116" max="116" width="34.7109375" bestFit="1" customWidth="1"/>
    <col min="117" max="117" width="24.7109375" bestFit="1" customWidth="1"/>
    <col min="118" max="118" width="11.5703125" bestFit="1" customWidth="1"/>
    <col min="119" max="119" width="16.28515625" bestFit="1" customWidth="1"/>
    <col min="120" max="120" width="17.42578125" bestFit="1" customWidth="1"/>
    <col min="121" max="121" width="48.140625" bestFit="1" customWidth="1"/>
    <col min="122" max="122" width="17.42578125" bestFit="1" customWidth="1"/>
    <col min="123" max="123" width="11.5703125" bestFit="1" customWidth="1"/>
    <col min="124" max="124" width="10.7109375" bestFit="1" customWidth="1"/>
    <col min="125" max="125" width="11.7109375" bestFit="1" customWidth="1"/>
    <col min="126" max="126" width="21.7109375" bestFit="1" customWidth="1"/>
    <col min="127" max="127" width="11.7109375" bestFit="1" customWidth="1"/>
    <col min="128" max="128" width="11.5703125" bestFit="1" customWidth="1"/>
    <col min="129" max="129" width="9.7109375" bestFit="1" customWidth="1"/>
    <col min="130" max="130" width="10.7109375" bestFit="1" customWidth="1"/>
    <col min="131" max="131" width="20.5703125" bestFit="1" customWidth="1"/>
    <col min="132" max="132" width="10.7109375" bestFit="1" customWidth="1"/>
    <col min="133" max="133" width="11.5703125" bestFit="1" customWidth="1"/>
    <col min="134" max="134" width="15.7109375" bestFit="1" customWidth="1"/>
    <col min="135" max="135" width="12.85546875" bestFit="1" customWidth="1"/>
    <col min="136" max="136" width="15.28515625" bestFit="1" customWidth="1"/>
    <col min="137" max="137" width="18.85546875" bestFit="1" customWidth="1"/>
    <col min="138" max="138" width="10.28515625" bestFit="1" customWidth="1"/>
    <col min="139" max="139" width="10" bestFit="1" customWidth="1"/>
    <col min="140" max="140" width="6.5703125" bestFit="1" customWidth="1"/>
    <col min="141" max="141" width="3.42578125" bestFit="1" customWidth="1"/>
    <col min="142" max="142" width="6.140625" bestFit="1" customWidth="1"/>
    <col min="143" max="143" width="8.7109375" bestFit="1" customWidth="1"/>
    <col min="144" max="144" width="16.5703125" bestFit="1" customWidth="1"/>
    <col min="145" max="145" width="14.7109375" bestFit="1" customWidth="1"/>
    <col min="146" max="146" width="24.42578125" bestFit="1" customWidth="1"/>
    <col min="147" max="147" width="27.7109375" bestFit="1" customWidth="1"/>
    <col min="148" max="148" width="22.7109375" bestFit="1" customWidth="1"/>
    <col min="149" max="149" width="23" bestFit="1" customWidth="1"/>
    <col min="150" max="150" width="26.28515625" bestFit="1" customWidth="1"/>
    <col min="151" max="151" width="23.85546875" bestFit="1" customWidth="1"/>
    <col min="152" max="152" width="9.85546875" bestFit="1" customWidth="1"/>
    <col min="153" max="153" width="7.28515625" bestFit="1" customWidth="1"/>
    <col min="154" max="154" width="13.42578125" bestFit="1" customWidth="1"/>
    <col min="155" max="155" width="8.5703125" bestFit="1" customWidth="1"/>
    <col min="156" max="156" width="18.28515625" bestFit="1" customWidth="1"/>
    <col min="157" max="157" width="16.28515625" bestFit="1" customWidth="1"/>
    <col min="158" max="158" width="33" bestFit="1" customWidth="1"/>
    <col min="159" max="159" width="28.85546875" bestFit="1" customWidth="1"/>
    <col min="160" max="160" width="13.7109375" bestFit="1" customWidth="1"/>
    <col min="161" max="161" width="11" bestFit="1" customWidth="1"/>
    <col min="162" max="162" width="17.28515625" bestFit="1" customWidth="1"/>
    <col min="163" max="163" width="9.140625" bestFit="1" customWidth="1"/>
    <col min="164" max="164" width="9.7109375" bestFit="1" customWidth="1"/>
    <col min="165" max="165" width="19.28515625" bestFit="1" customWidth="1"/>
    <col min="166" max="166" width="16.5703125" bestFit="1" customWidth="1"/>
    <col min="167" max="167" width="16" bestFit="1" customWidth="1"/>
    <col min="168" max="168" width="17" bestFit="1" customWidth="1"/>
    <col min="169" max="169" width="14.7109375" bestFit="1" customWidth="1"/>
    <col min="170" max="170" width="13.42578125" bestFit="1" customWidth="1"/>
    <col min="171" max="171" width="13.85546875" bestFit="1" customWidth="1"/>
    <col min="172" max="172" width="11.28515625" bestFit="1" customWidth="1"/>
    <col min="173" max="173" width="17.42578125" bestFit="1" customWidth="1"/>
    <col min="174" max="174" width="9.28515625" bestFit="1" customWidth="1"/>
    <col min="175" max="175" width="10.85546875" bestFit="1" customWidth="1"/>
    <col min="176" max="176" width="11.28515625" bestFit="1" customWidth="1"/>
    <col min="177" max="177" width="8.7109375" bestFit="1" customWidth="1"/>
    <col min="178" max="178" width="14.85546875" bestFit="1" customWidth="1"/>
    <col min="179" max="179" width="6.85546875" bestFit="1" customWidth="1"/>
    <col min="180" max="180" width="11.28515625" bestFit="1" customWidth="1"/>
    <col min="181" max="181" width="8.7109375" bestFit="1" customWidth="1"/>
    <col min="182" max="182" width="14.85546875" bestFit="1" customWidth="1"/>
    <col min="183" max="183" width="6.85546875" bestFit="1" customWidth="1"/>
    <col min="184" max="184" width="18.7109375" bestFit="1" customWidth="1"/>
    <col min="185" max="185" width="16.140625" bestFit="1" customWidth="1"/>
    <col min="186" max="186" width="19.5703125" bestFit="1" customWidth="1"/>
    <col min="187" max="188" width="14.28515625" bestFit="1" customWidth="1"/>
    <col min="189" max="189" width="9.7109375" bestFit="1" customWidth="1"/>
    <col min="190" max="190" width="12.7109375" bestFit="1" customWidth="1"/>
    <col min="191" max="191" width="14.140625" bestFit="1" customWidth="1"/>
    <col min="192" max="192" width="10" bestFit="1" customWidth="1"/>
    <col min="193" max="193" width="15.5703125" bestFit="1" customWidth="1"/>
    <col min="194" max="194" width="13.42578125" bestFit="1" customWidth="1"/>
    <col min="195" max="195" width="13.85546875" bestFit="1" customWidth="1"/>
    <col min="197" max="197" width="7.7109375" bestFit="1" customWidth="1"/>
    <col min="198" max="198" width="6.85546875" bestFit="1" customWidth="1"/>
    <col min="199" max="199" width="6.7109375" bestFit="1" customWidth="1"/>
    <col min="200" max="200" width="12.5703125" bestFit="1" customWidth="1"/>
    <col min="201" max="201" width="13.5703125" bestFit="1" customWidth="1"/>
    <col min="202" max="202" width="8.7109375" bestFit="1" customWidth="1"/>
    <col min="203" max="203" width="5.28515625" bestFit="1" customWidth="1"/>
  </cols>
  <sheetData>
    <row r="1" spans="1:203" x14ac:dyDescent="0.25">
      <c r="A1" s="72" t="s">
        <v>0</v>
      </c>
      <c r="B1" s="72" t="s">
        <v>1</v>
      </c>
      <c r="C1" s="72" t="s">
        <v>2</v>
      </c>
      <c r="D1" s="72" t="s">
        <v>3</v>
      </c>
      <c r="E1" s="72" t="s">
        <v>4</v>
      </c>
      <c r="F1" s="56" t="s">
        <v>5</v>
      </c>
      <c r="G1" s="72" t="s">
        <v>6</v>
      </c>
      <c r="H1" s="72" t="s">
        <v>7</v>
      </c>
      <c r="I1" s="56" t="s">
        <v>8</v>
      </c>
      <c r="J1" s="56" t="s">
        <v>9</v>
      </c>
      <c r="K1" s="56" t="s">
        <v>10</v>
      </c>
      <c r="L1" s="72" t="s">
        <v>11</v>
      </c>
      <c r="M1" s="72" t="s">
        <v>12</v>
      </c>
      <c r="N1" s="72" t="s">
        <v>13</v>
      </c>
      <c r="O1" s="72" t="s">
        <v>14</v>
      </c>
      <c r="P1" s="72" t="s">
        <v>15</v>
      </c>
      <c r="Q1" s="72" t="s">
        <v>16</v>
      </c>
      <c r="R1" s="72" t="s">
        <v>17</v>
      </c>
      <c r="S1" s="72" t="s">
        <v>18</v>
      </c>
      <c r="T1" s="50" t="s">
        <v>19</v>
      </c>
      <c r="U1" s="72" t="s">
        <v>20</v>
      </c>
      <c r="V1" s="50" t="s">
        <v>531</v>
      </c>
      <c r="W1" s="50" t="s">
        <v>532</v>
      </c>
      <c r="X1" s="50" t="s">
        <v>533</v>
      </c>
      <c r="Y1" s="50" t="s">
        <v>534</v>
      </c>
      <c r="Z1" s="50" t="s">
        <v>535</v>
      </c>
      <c r="AA1" s="72" t="s">
        <v>25</v>
      </c>
      <c r="AB1" s="72" t="s">
        <v>27</v>
      </c>
      <c r="AC1" s="72" t="s">
        <v>28</v>
      </c>
      <c r="AD1" s="56" t="s">
        <v>29</v>
      </c>
      <c r="AE1" s="72" t="s">
        <v>30</v>
      </c>
      <c r="AF1" s="72" t="s">
        <v>31</v>
      </c>
      <c r="AG1" s="72" t="s">
        <v>32</v>
      </c>
      <c r="AH1" s="56" t="s">
        <v>33</v>
      </c>
      <c r="AI1" s="72" t="s">
        <v>34</v>
      </c>
      <c r="AJ1" s="72" t="s">
        <v>35</v>
      </c>
      <c r="AK1" s="72" t="s">
        <v>36</v>
      </c>
      <c r="AL1" s="56" t="s">
        <v>37</v>
      </c>
      <c r="AM1" s="56" t="s">
        <v>38</v>
      </c>
      <c r="AN1" s="72" t="s">
        <v>39</v>
      </c>
      <c r="AO1" s="72" t="s">
        <v>40</v>
      </c>
      <c r="AP1" s="56" t="s">
        <v>41</v>
      </c>
      <c r="AQ1" s="50" t="s">
        <v>536</v>
      </c>
      <c r="AR1" s="50" t="s">
        <v>537</v>
      </c>
      <c r="AS1" s="50" t="s">
        <v>538</v>
      </c>
      <c r="AT1" s="50" t="s">
        <v>539</v>
      </c>
      <c r="AU1" s="73" t="s">
        <v>46</v>
      </c>
      <c r="AV1" s="73" t="s">
        <v>47</v>
      </c>
      <c r="AW1" s="72" t="s">
        <v>48</v>
      </c>
      <c r="AX1" s="72" t="s">
        <v>49</v>
      </c>
      <c r="AY1" s="72" t="s">
        <v>50</v>
      </c>
      <c r="AZ1" s="72" t="s">
        <v>51</v>
      </c>
      <c r="BA1" s="72" t="s">
        <v>52</v>
      </c>
      <c r="BB1" s="72" t="s">
        <v>53</v>
      </c>
      <c r="BC1" s="72" t="s">
        <v>54</v>
      </c>
      <c r="BD1" s="72" t="s">
        <v>55</v>
      </c>
      <c r="BE1" s="72" t="s">
        <v>540</v>
      </c>
      <c r="BF1" s="72" t="s">
        <v>541</v>
      </c>
      <c r="BG1" s="72" t="s">
        <v>542</v>
      </c>
      <c r="BH1" s="72" t="s">
        <v>543</v>
      </c>
      <c r="BI1" s="72" t="s">
        <v>60</v>
      </c>
      <c r="BJ1" s="72" t="s">
        <v>544</v>
      </c>
      <c r="BK1" s="72" t="s">
        <v>545</v>
      </c>
      <c r="BL1" s="72" t="s">
        <v>546</v>
      </c>
      <c r="BM1" s="72" t="s">
        <v>547</v>
      </c>
      <c r="BN1" s="72" t="s">
        <v>60</v>
      </c>
      <c r="BO1" s="56" t="s">
        <v>65</v>
      </c>
      <c r="BP1" s="56" t="s">
        <v>66</v>
      </c>
      <c r="BQ1" s="56" t="s">
        <v>67</v>
      </c>
      <c r="BR1" s="56" t="s">
        <v>68</v>
      </c>
      <c r="BS1" s="56" t="s">
        <v>69</v>
      </c>
      <c r="BT1" s="56" t="s">
        <v>70</v>
      </c>
      <c r="BU1" s="56" t="s">
        <v>71</v>
      </c>
      <c r="BV1" s="56" t="s">
        <v>72</v>
      </c>
      <c r="BW1" s="56" t="s">
        <v>73</v>
      </c>
      <c r="BX1" s="56" t="s">
        <v>74</v>
      </c>
      <c r="BY1" s="56" t="s">
        <v>75</v>
      </c>
      <c r="BZ1" s="56" t="s">
        <v>71</v>
      </c>
      <c r="CA1" s="56" t="s">
        <v>76</v>
      </c>
      <c r="CB1" s="56" t="s">
        <v>77</v>
      </c>
      <c r="CC1" s="56" t="s">
        <v>78</v>
      </c>
      <c r="CD1" s="56" t="s">
        <v>79</v>
      </c>
      <c r="CE1" s="56" t="s">
        <v>71</v>
      </c>
      <c r="CF1" s="56" t="s">
        <v>80</v>
      </c>
      <c r="CG1" s="56" t="s">
        <v>81</v>
      </c>
      <c r="CH1" s="56" t="s">
        <v>82</v>
      </c>
      <c r="CI1" s="56" t="s">
        <v>83</v>
      </c>
      <c r="CJ1" s="56" t="s">
        <v>71</v>
      </c>
      <c r="CK1" s="56" t="s">
        <v>84</v>
      </c>
      <c r="CL1" s="56" t="s">
        <v>85</v>
      </c>
      <c r="CM1" s="56" t="s">
        <v>86</v>
      </c>
      <c r="CN1" s="56" t="s">
        <v>87</v>
      </c>
      <c r="CO1" s="56" t="s">
        <v>71</v>
      </c>
      <c r="CP1" s="56" t="s">
        <v>88</v>
      </c>
      <c r="CQ1" s="56" t="s">
        <v>89</v>
      </c>
      <c r="CR1" s="56" t="s">
        <v>90</v>
      </c>
      <c r="CS1" s="56" t="s">
        <v>91</v>
      </c>
      <c r="CT1" s="56" t="s">
        <v>71</v>
      </c>
      <c r="CU1" s="56" t="s">
        <v>92</v>
      </c>
      <c r="CV1" s="56" t="s">
        <v>93</v>
      </c>
      <c r="CW1" s="56" t="s">
        <v>94</v>
      </c>
      <c r="CX1" s="56" t="s">
        <v>95</v>
      </c>
      <c r="CY1" s="56" t="s">
        <v>71</v>
      </c>
      <c r="CZ1" s="56" t="s">
        <v>96</v>
      </c>
      <c r="DA1" s="56" t="s">
        <v>97</v>
      </c>
      <c r="DB1" s="56" t="s">
        <v>98</v>
      </c>
      <c r="DC1" s="56" t="s">
        <v>99</v>
      </c>
      <c r="DD1" s="56" t="s">
        <v>71</v>
      </c>
      <c r="DE1" s="56" t="s">
        <v>100</v>
      </c>
      <c r="DF1" s="56" t="s">
        <v>101</v>
      </c>
      <c r="DG1" s="56" t="s">
        <v>102</v>
      </c>
      <c r="DH1" s="56" t="s">
        <v>103</v>
      </c>
      <c r="DI1" s="56" t="s">
        <v>71</v>
      </c>
      <c r="DJ1" s="56" t="s">
        <v>104</v>
      </c>
      <c r="DK1" s="56" t="s">
        <v>105</v>
      </c>
      <c r="DL1" s="56" t="s">
        <v>106</v>
      </c>
      <c r="DM1" s="56" t="s">
        <v>107</v>
      </c>
      <c r="DN1" s="56" t="s">
        <v>71</v>
      </c>
      <c r="DO1" s="56" t="s">
        <v>108</v>
      </c>
      <c r="DP1" s="56" t="s">
        <v>109</v>
      </c>
      <c r="DQ1" s="56" t="s">
        <v>110</v>
      </c>
      <c r="DR1" s="56" t="s">
        <v>111</v>
      </c>
      <c r="DS1" s="56" t="s">
        <v>71</v>
      </c>
      <c r="DT1" s="56" t="s">
        <v>112</v>
      </c>
      <c r="DU1" s="56" t="s">
        <v>113</v>
      </c>
      <c r="DV1" s="56" t="s">
        <v>114</v>
      </c>
      <c r="DW1" s="56" t="s">
        <v>115</v>
      </c>
      <c r="DX1" s="56" t="s">
        <v>71</v>
      </c>
      <c r="DY1" s="56" t="s">
        <v>116</v>
      </c>
      <c r="DZ1" s="56" t="s">
        <v>117</v>
      </c>
      <c r="EA1" s="56" t="s">
        <v>118</v>
      </c>
      <c r="EB1" s="56" t="s">
        <v>119</v>
      </c>
      <c r="EC1" s="56" t="s">
        <v>71</v>
      </c>
      <c r="ED1" s="56" t="s">
        <v>121</v>
      </c>
      <c r="EE1" s="74" t="s">
        <v>122</v>
      </c>
      <c r="EF1" s="74" t="s">
        <v>123</v>
      </c>
      <c r="EG1" s="74" t="s">
        <v>124</v>
      </c>
      <c r="EH1" s="56" t="s">
        <v>125</v>
      </c>
      <c r="EI1" s="56" t="s">
        <v>126</v>
      </c>
      <c r="EJ1" s="56" t="s">
        <v>127</v>
      </c>
      <c r="EK1" s="56" t="s">
        <v>128</v>
      </c>
      <c r="EL1" s="56" t="s">
        <v>12</v>
      </c>
      <c r="EM1" s="56" t="s">
        <v>129</v>
      </c>
      <c r="EN1" s="56" t="s">
        <v>130</v>
      </c>
      <c r="EO1" s="56" t="s">
        <v>131</v>
      </c>
      <c r="EP1" s="56" t="s">
        <v>132</v>
      </c>
      <c r="EQ1" s="56" t="s">
        <v>133</v>
      </c>
      <c r="ER1" s="56" t="s">
        <v>134</v>
      </c>
      <c r="ES1" s="56" t="s">
        <v>135</v>
      </c>
      <c r="ET1" s="56" t="s">
        <v>136</v>
      </c>
      <c r="EU1" s="56" t="s">
        <v>137</v>
      </c>
      <c r="EV1" s="56" t="s">
        <v>138</v>
      </c>
      <c r="EW1" s="72" t="s">
        <v>139</v>
      </c>
      <c r="EX1" s="56" t="s">
        <v>140</v>
      </c>
      <c r="EY1" s="56" t="s">
        <v>141</v>
      </c>
      <c r="EZ1" s="56" t="s">
        <v>142</v>
      </c>
      <c r="FA1" s="56" t="s">
        <v>143</v>
      </c>
      <c r="FB1" s="75" t="s">
        <v>144</v>
      </c>
      <c r="FC1" s="75" t="s">
        <v>145</v>
      </c>
      <c r="FD1" s="56" t="s">
        <v>146</v>
      </c>
      <c r="FE1" s="72" t="s">
        <v>147</v>
      </c>
      <c r="FF1" s="56" t="s">
        <v>148</v>
      </c>
      <c r="FG1" s="56" t="s">
        <v>149</v>
      </c>
      <c r="FH1" s="56" t="s">
        <v>150</v>
      </c>
      <c r="FI1" s="7" t="s">
        <v>151</v>
      </c>
      <c r="FJ1" s="7" t="s">
        <v>152</v>
      </c>
      <c r="FK1" s="7" t="s">
        <v>153</v>
      </c>
      <c r="FL1" s="7" t="s">
        <v>154</v>
      </c>
      <c r="FM1" s="7" t="s">
        <v>155</v>
      </c>
      <c r="FN1" s="56" t="s">
        <v>156</v>
      </c>
      <c r="FO1" s="56" t="s">
        <v>157</v>
      </c>
      <c r="FP1" s="72" t="s">
        <v>158</v>
      </c>
      <c r="FQ1" s="56" t="s">
        <v>159</v>
      </c>
      <c r="FR1" s="56" t="s">
        <v>160</v>
      </c>
      <c r="FS1" s="56" t="s">
        <v>161</v>
      </c>
      <c r="FT1" s="56" t="s">
        <v>162</v>
      </c>
      <c r="FU1" s="72" t="s">
        <v>163</v>
      </c>
      <c r="FV1" s="56" t="s">
        <v>164</v>
      </c>
      <c r="FW1" s="56" t="s">
        <v>165</v>
      </c>
      <c r="FX1" s="56" t="s">
        <v>162</v>
      </c>
      <c r="FY1" s="72" t="s">
        <v>163</v>
      </c>
      <c r="FZ1" s="56" t="s">
        <v>164</v>
      </c>
      <c r="GA1" s="56" t="s">
        <v>165</v>
      </c>
      <c r="GB1" s="7" t="s">
        <v>166</v>
      </c>
      <c r="GC1" s="7" t="s">
        <v>167</v>
      </c>
      <c r="GD1" s="7" t="s">
        <v>168</v>
      </c>
      <c r="GE1" s="7" t="s">
        <v>169</v>
      </c>
      <c r="GF1" s="72" t="s">
        <v>170</v>
      </c>
      <c r="GG1" s="72" t="s">
        <v>171</v>
      </c>
      <c r="GH1" s="72" t="s">
        <v>172</v>
      </c>
      <c r="GI1" s="56" t="s">
        <v>173</v>
      </c>
      <c r="GJ1" s="56" t="s">
        <v>174</v>
      </c>
      <c r="GK1" s="56" t="s">
        <v>175</v>
      </c>
      <c r="GL1" s="56" t="s">
        <v>176</v>
      </c>
      <c r="GM1" s="56" t="s">
        <v>177</v>
      </c>
      <c r="GN1" s="56" t="s">
        <v>183</v>
      </c>
      <c r="GO1" s="56" t="s">
        <v>184</v>
      </c>
      <c r="GP1" s="56" t="s">
        <v>185</v>
      </c>
      <c r="GQ1" s="56" t="s">
        <v>186</v>
      </c>
      <c r="GR1" s="56" t="s">
        <v>187</v>
      </c>
      <c r="GS1" s="72" t="s">
        <v>188</v>
      </c>
      <c r="GT1" s="56" t="s">
        <v>189</v>
      </c>
      <c r="GU1" s="56" t="s">
        <v>190</v>
      </c>
    </row>
    <row r="2" spans="1:203" x14ac:dyDescent="0.25">
      <c r="A2" s="76">
        <v>1</v>
      </c>
      <c r="B2" s="76" t="s">
        <v>191</v>
      </c>
      <c r="C2" s="76">
        <v>0</v>
      </c>
      <c r="D2" s="76" t="s">
        <v>192</v>
      </c>
      <c r="E2" s="76" t="s">
        <v>193</v>
      </c>
      <c r="F2" s="77"/>
      <c r="G2" s="78" t="s">
        <v>548</v>
      </c>
      <c r="H2" s="78" t="s">
        <v>549</v>
      </c>
      <c r="I2" s="77"/>
      <c r="J2" s="77"/>
      <c r="K2" s="77"/>
      <c r="L2" s="76" t="s">
        <v>550</v>
      </c>
      <c r="M2" s="76">
        <v>1</v>
      </c>
      <c r="N2" s="76" t="s">
        <v>551</v>
      </c>
      <c r="O2" s="77"/>
      <c r="P2" s="76" t="s">
        <v>552</v>
      </c>
      <c r="Q2" s="76" t="s">
        <v>199</v>
      </c>
      <c r="R2" s="76" t="s">
        <v>552</v>
      </c>
      <c r="S2" s="76" t="s">
        <v>553</v>
      </c>
      <c r="T2" s="76"/>
      <c r="U2" s="76" t="b">
        <v>0</v>
      </c>
      <c r="V2" s="76" t="s">
        <v>554</v>
      </c>
      <c r="W2" s="79">
        <v>0.56999999999999995</v>
      </c>
      <c r="X2" s="76">
        <v>1</v>
      </c>
      <c r="Y2" s="79">
        <v>6</v>
      </c>
      <c r="Z2" s="80">
        <f>(W2/X2)*Y2/100</f>
        <v>3.4200000000000001E-2</v>
      </c>
      <c r="AA2" s="81">
        <v>0.56999999999999995</v>
      </c>
      <c r="AB2" s="81">
        <v>0.56999999999999995</v>
      </c>
      <c r="AC2" s="76"/>
      <c r="AD2" s="77"/>
      <c r="AE2" s="82">
        <f>(AA2-AB2)*AC2/100</f>
        <v>0</v>
      </c>
      <c r="AF2" s="83" t="s">
        <v>555</v>
      </c>
      <c r="AG2" s="76" t="s">
        <v>192</v>
      </c>
      <c r="AH2" s="77"/>
      <c r="AI2" s="82">
        <v>191</v>
      </c>
      <c r="AJ2" s="77"/>
      <c r="AK2" s="84">
        <f>AI2+AJ2</f>
        <v>191</v>
      </c>
      <c r="AL2" s="77"/>
      <c r="AM2" s="77"/>
      <c r="AN2" s="84">
        <f>AK2+AL2</f>
        <v>191</v>
      </c>
      <c r="AO2" s="85">
        <v>191</v>
      </c>
      <c r="AP2" s="77"/>
      <c r="AQ2" s="77"/>
      <c r="AR2" s="76"/>
      <c r="AS2" s="82"/>
      <c r="AT2" s="82"/>
      <c r="AU2" s="80">
        <f>((AA2+Z2+AT2)*AN2)-(AO2*AE2)</f>
        <v>115.40219999999999</v>
      </c>
      <c r="AV2" s="80">
        <f>AU2*M2</f>
        <v>115.40219999999999</v>
      </c>
      <c r="AW2" s="77"/>
      <c r="AX2" s="77"/>
      <c r="AY2" s="77">
        <f>AZ2+BD2</f>
        <v>60</v>
      </c>
      <c r="AZ2" s="77">
        <f>AY3*M3</f>
        <v>60</v>
      </c>
      <c r="BA2" s="77"/>
      <c r="BB2" s="77"/>
      <c r="BC2" s="77"/>
      <c r="BD2" s="77"/>
      <c r="BE2" s="86">
        <v>1</v>
      </c>
      <c r="BF2" s="86">
        <v>40</v>
      </c>
      <c r="BG2" s="86" t="s">
        <v>556</v>
      </c>
      <c r="BH2" s="86">
        <f>BF2/BE2</f>
        <v>40</v>
      </c>
      <c r="BI2" s="86">
        <v>400</v>
      </c>
      <c r="BJ2" s="87"/>
      <c r="BK2" s="86"/>
      <c r="BL2" s="86"/>
      <c r="BM2" s="88"/>
      <c r="BN2" s="77"/>
      <c r="BO2" s="88">
        <f>BH2+BM2</f>
        <v>40</v>
      </c>
      <c r="BP2" s="88">
        <f>BO2</f>
        <v>40</v>
      </c>
      <c r="BQ2" s="86">
        <v>1</v>
      </c>
      <c r="BR2" s="86">
        <v>5</v>
      </c>
      <c r="BS2" s="86" t="s">
        <v>203</v>
      </c>
      <c r="BT2" s="89">
        <f>BQ2*BR2</f>
        <v>5</v>
      </c>
      <c r="BU2" s="89" t="b">
        <v>0</v>
      </c>
      <c r="BV2" s="77">
        <v>1</v>
      </c>
      <c r="BW2" s="77">
        <v>20</v>
      </c>
      <c r="BX2" s="77" t="s">
        <v>201</v>
      </c>
      <c r="BY2" s="77">
        <f>BV2*BW2</f>
        <v>20</v>
      </c>
      <c r="BZ2" s="77" t="b">
        <v>0</v>
      </c>
      <c r="CA2" s="77">
        <v>1</v>
      </c>
      <c r="CB2" s="77">
        <v>20</v>
      </c>
      <c r="CC2" s="77" t="s">
        <v>201</v>
      </c>
      <c r="CD2" s="77">
        <f>CA2*CB2</f>
        <v>20</v>
      </c>
      <c r="CE2" s="77" t="b">
        <v>0</v>
      </c>
      <c r="CF2" s="77">
        <v>1</v>
      </c>
      <c r="CG2" s="77">
        <v>20</v>
      </c>
      <c r="CH2" s="77" t="s">
        <v>201</v>
      </c>
      <c r="CI2" s="77">
        <f>CF2*CG2</f>
        <v>20</v>
      </c>
      <c r="CJ2" s="77" t="b">
        <v>0</v>
      </c>
      <c r="CK2" s="77">
        <v>1</v>
      </c>
      <c r="CL2" s="77">
        <v>20</v>
      </c>
      <c r="CM2" s="77" t="s">
        <v>201</v>
      </c>
      <c r="CN2" s="77">
        <f>CK2*CL2</f>
        <v>20</v>
      </c>
      <c r="CO2" s="77" t="b">
        <v>0</v>
      </c>
      <c r="CP2" s="77">
        <v>1</v>
      </c>
      <c r="CQ2" s="77">
        <v>20</v>
      </c>
      <c r="CR2" s="77" t="s">
        <v>203</v>
      </c>
      <c r="CS2" s="77">
        <f>CP2*CQ2</f>
        <v>20</v>
      </c>
      <c r="CT2" s="77" t="b">
        <v>0</v>
      </c>
      <c r="CU2" s="77">
        <v>1</v>
      </c>
      <c r="CV2" s="77">
        <v>20</v>
      </c>
      <c r="CW2" s="77" t="s">
        <v>203</v>
      </c>
      <c r="CX2" s="77">
        <f>CU2*CV2</f>
        <v>20</v>
      </c>
      <c r="CY2" s="77" t="b">
        <v>0</v>
      </c>
      <c r="CZ2" s="77">
        <v>1</v>
      </c>
      <c r="DA2" s="77">
        <v>20</v>
      </c>
      <c r="DB2" s="77" t="s">
        <v>203</v>
      </c>
      <c r="DC2" s="77">
        <f>CZ2*DA2</f>
        <v>20</v>
      </c>
      <c r="DD2" s="77" t="b">
        <v>0</v>
      </c>
      <c r="DE2" s="77">
        <v>1</v>
      </c>
      <c r="DF2" s="77">
        <v>20</v>
      </c>
      <c r="DG2" s="77" t="s">
        <v>203</v>
      </c>
      <c r="DH2" s="77">
        <f>DE2*DF2</f>
        <v>20</v>
      </c>
      <c r="DI2" s="77" t="b">
        <v>0</v>
      </c>
      <c r="DJ2" s="77">
        <v>1</v>
      </c>
      <c r="DK2" s="77">
        <v>20</v>
      </c>
      <c r="DL2" s="77" t="s">
        <v>203</v>
      </c>
      <c r="DM2" s="77">
        <f>DJ2*DK2</f>
        <v>20</v>
      </c>
      <c r="DN2" s="77" t="b">
        <v>0</v>
      </c>
      <c r="DO2" s="77">
        <v>1</v>
      </c>
      <c r="DP2" s="77">
        <v>20</v>
      </c>
      <c r="DQ2" s="77" t="s">
        <v>203</v>
      </c>
      <c r="DR2" s="77">
        <f>DO2*DP2</f>
        <v>20</v>
      </c>
      <c r="DS2" s="77" t="b">
        <v>0</v>
      </c>
      <c r="DT2" s="77"/>
      <c r="DU2" s="77"/>
      <c r="DV2" s="77"/>
      <c r="DW2" s="77"/>
      <c r="DX2" s="77"/>
      <c r="DY2" s="77">
        <v>1</v>
      </c>
      <c r="DZ2" s="77">
        <v>10</v>
      </c>
      <c r="EA2" s="77" t="s">
        <v>203</v>
      </c>
      <c r="EB2" s="77">
        <f>DY2*DZ2</f>
        <v>10</v>
      </c>
      <c r="EC2" s="89" t="b">
        <v>0</v>
      </c>
      <c r="ED2" s="77"/>
      <c r="EE2" s="78">
        <f>IF(ISERROR(SEARCH("TRUE",BU2)),BT2,0)+IF(ISERROR(SEARCH("TRUE",BZ2)),BY2,0)+IF(ISERROR(SEARCH("TRUE",CE2)),CD2,0)+IF(ISERROR(SEARCH("TRUE",CJ2)),CI2,0)+IF(ISERROR(SEARCH("TRUE",CO2)),CN2,0)+IF(ISERROR(SEARCH("TRUE",CT2)),CS2,0)+IF(ISERROR(SEARCH("TRUE",CY2)),CX2,0)+IF(ISERROR(SEARCH("TRUE",DD2)),DC2,0)+IF(ISERROR(SEARCH("TRUE",DI2)),DH2,0)+IF(ISERROR(SEARCH("TRUE",DN2)),DM2,0)+IF(ISERROR(SEARCH("TRUE",DS2)),DR2,0)+IF(ISERROR(SEARCH("TRUE",DX2)),DW2,0)+IF(ISERROR(SEARCH("TRUE",EC2)),EB2,0)</f>
        <v>215</v>
      </c>
      <c r="EF2" s="86">
        <f>EE2*M2</f>
        <v>215</v>
      </c>
      <c r="EG2" s="86">
        <f>IF(ISERROR(SEARCH("FALSE",BU2)),BT2,0)+IF(ISERROR(SEARCH("FALSE",BZ2)),BY2,0)+IF(ISERROR(SEARCH("FALSE",CE2)),CD2,0)+IF(ISERROR(SEARCH("FALSE",CJ2)),CI2,0)+IF(ISERROR(SEARCH("FALSE",CO2)),CN2,0)+IF(ISERROR(SEARCH("FALSE",CT2)),CS2,0)+IF(ISERROR(SEARCH("FALSE",CY2)),CX2,0)+IF(ISERROR(SEARCH("FALSE",DD2)),DC2,0)+IF(ISERROR(SEARCH("FALSE",DI2)),DH2,0)+IF(ISERROR(SEARCH("FALSE",DN2)),DM2,0)+IF(ISERROR(SEARCH("FALSE",DS2)),DR2,0)+IF(ISERROR(SEARCH("FALSE",DX2)),DW2,0)+IF(ISERROR(SEARCH("FALSE",EC2)),EB2,0)*M2</f>
        <v>0</v>
      </c>
      <c r="EH2" s="90">
        <f>EF2+BP2+EG2</f>
        <v>255</v>
      </c>
      <c r="EI2" s="77"/>
      <c r="EJ2" s="77"/>
      <c r="EK2" s="77"/>
      <c r="EL2" s="77"/>
      <c r="EM2" s="77"/>
      <c r="EN2" s="77"/>
      <c r="EO2" s="77"/>
      <c r="EP2" s="77"/>
      <c r="EQ2" s="77"/>
      <c r="ER2" s="77"/>
      <c r="ES2" s="77"/>
      <c r="ET2" s="77"/>
      <c r="EU2" s="77"/>
      <c r="EV2" s="86"/>
      <c r="EW2" s="86"/>
      <c r="EX2" s="87"/>
      <c r="EY2" s="86"/>
      <c r="EZ2" s="77"/>
      <c r="FA2" s="77"/>
      <c r="FB2" s="77"/>
      <c r="FC2" s="77"/>
      <c r="FD2" s="86" t="s">
        <v>206</v>
      </c>
      <c r="FE2" s="77"/>
      <c r="FF2" s="77"/>
      <c r="FG2" s="77"/>
      <c r="FH2" s="86">
        <v>1.4668000000000001</v>
      </c>
      <c r="FI2" s="86"/>
      <c r="FJ2" s="86"/>
      <c r="FK2" s="86"/>
      <c r="FL2" s="86"/>
      <c r="FM2" s="86"/>
      <c r="FN2" s="86"/>
      <c r="FO2" s="86"/>
      <c r="FP2" s="77"/>
      <c r="FQ2" s="77"/>
      <c r="FR2" s="86"/>
      <c r="FS2" s="86" t="s">
        <v>557</v>
      </c>
      <c r="FT2" s="86" t="s">
        <v>558</v>
      </c>
      <c r="FU2" s="77"/>
      <c r="FV2" s="77"/>
      <c r="FW2" s="86">
        <v>24.813800000000001</v>
      </c>
      <c r="FX2" s="77"/>
      <c r="FY2" s="77"/>
      <c r="FZ2" s="77"/>
      <c r="GA2" s="77"/>
      <c r="GB2" s="77" t="s">
        <v>206</v>
      </c>
      <c r="GC2" s="77"/>
      <c r="GD2" s="77"/>
      <c r="GE2" s="77">
        <v>0.3</v>
      </c>
      <c r="GF2" s="77"/>
      <c r="GG2" s="91"/>
      <c r="GH2" s="88">
        <v>4.9627599999999994</v>
      </c>
      <c r="GI2" s="77" t="s">
        <v>559</v>
      </c>
      <c r="GJ2" s="77">
        <v>18.34</v>
      </c>
      <c r="GK2" s="77"/>
      <c r="GL2" s="86"/>
      <c r="GM2" s="92"/>
      <c r="GN2" s="77"/>
      <c r="GO2" s="77"/>
      <c r="GP2" s="77"/>
      <c r="GQ2" s="77"/>
      <c r="GR2" s="77"/>
      <c r="GS2" s="93">
        <v>279.68136000000004</v>
      </c>
      <c r="GT2" s="94">
        <v>45363</v>
      </c>
      <c r="GU2" s="77"/>
    </row>
    <row r="3" spans="1:203" x14ac:dyDescent="0.25">
      <c r="A3" s="76">
        <v>2</v>
      </c>
      <c r="B3" s="76" t="s">
        <v>191</v>
      </c>
      <c r="C3" s="76"/>
      <c r="D3" s="76" t="s">
        <v>192</v>
      </c>
      <c r="E3" s="76" t="s">
        <v>260</v>
      </c>
      <c r="F3" s="77"/>
      <c r="G3" s="78" t="s">
        <v>260</v>
      </c>
      <c r="H3" s="5" t="s">
        <v>560</v>
      </c>
      <c r="I3" s="77"/>
      <c r="J3" s="77"/>
      <c r="K3" s="77"/>
      <c r="L3" s="76"/>
      <c r="M3" s="76">
        <v>1</v>
      </c>
      <c r="N3" s="76"/>
      <c r="O3" s="77"/>
      <c r="P3" s="76"/>
      <c r="Q3" s="76"/>
      <c r="R3" s="76"/>
      <c r="S3" s="76"/>
      <c r="T3" s="76"/>
      <c r="U3" s="76"/>
      <c r="V3" s="76"/>
      <c r="W3" s="79"/>
      <c r="X3" s="76"/>
      <c r="Y3" s="79"/>
      <c r="Z3" s="80"/>
      <c r="AA3" s="81"/>
      <c r="AB3" s="81"/>
      <c r="AC3" s="76"/>
      <c r="AD3" s="77"/>
      <c r="AE3" s="82"/>
      <c r="AF3" s="83" t="s">
        <v>555</v>
      </c>
      <c r="AG3" s="76" t="s">
        <v>192</v>
      </c>
      <c r="AH3" s="77"/>
      <c r="AI3" s="82"/>
      <c r="AJ3" s="77"/>
      <c r="AK3" s="85"/>
      <c r="AL3" s="77"/>
      <c r="AM3" s="77"/>
      <c r="AN3" s="85"/>
      <c r="AO3" s="85"/>
      <c r="AP3" s="77"/>
      <c r="AQ3" s="77"/>
      <c r="AR3" s="76"/>
      <c r="AS3" s="82"/>
      <c r="AT3" s="82"/>
      <c r="AU3" s="80"/>
      <c r="AV3" s="80"/>
      <c r="AW3" s="77" t="s">
        <v>561</v>
      </c>
      <c r="AX3" s="77" t="s">
        <v>562</v>
      </c>
      <c r="AY3" s="77">
        <v>60</v>
      </c>
      <c r="AZ3" s="77"/>
      <c r="BA3" s="77"/>
      <c r="BB3" s="77"/>
      <c r="BC3" s="77"/>
      <c r="BD3" s="77"/>
      <c r="BE3" s="86"/>
      <c r="BF3" s="86"/>
      <c r="BG3" s="86"/>
      <c r="BH3" s="86"/>
      <c r="BI3" s="86"/>
      <c r="BJ3" s="87"/>
      <c r="BK3" s="86"/>
      <c r="BL3" s="86"/>
      <c r="BM3" s="88"/>
      <c r="BN3" s="77"/>
      <c r="BO3" s="88"/>
      <c r="BP3" s="88"/>
      <c r="BQ3" s="86"/>
      <c r="BR3" s="86"/>
      <c r="BS3" s="86"/>
      <c r="BT3" s="89"/>
      <c r="BU3" s="89"/>
      <c r="BV3" s="77"/>
      <c r="BW3" s="77"/>
      <c r="BX3" s="77"/>
      <c r="BY3" s="77"/>
      <c r="BZ3" s="77"/>
      <c r="CA3" s="77"/>
      <c r="CB3" s="77"/>
      <c r="CC3" s="77"/>
      <c r="CD3" s="77"/>
      <c r="CE3" s="77"/>
      <c r="CF3" s="77"/>
      <c r="CG3" s="77"/>
      <c r="CH3" s="77"/>
      <c r="CI3" s="77"/>
      <c r="CJ3" s="77"/>
      <c r="CK3" s="77"/>
      <c r="CL3" s="77"/>
      <c r="CM3" s="77"/>
      <c r="CN3" s="77"/>
      <c r="CO3" s="77"/>
      <c r="CP3" s="77">
        <v>2</v>
      </c>
      <c r="CQ3" s="77">
        <v>8</v>
      </c>
      <c r="CR3" s="77" t="s">
        <v>203</v>
      </c>
      <c r="CS3" s="77">
        <f>CP3*CQ3</f>
        <v>16</v>
      </c>
      <c r="CT3" s="77" t="b">
        <v>1</v>
      </c>
      <c r="CU3" s="77">
        <v>2</v>
      </c>
      <c r="CV3" s="77">
        <v>8</v>
      </c>
      <c r="CW3" s="77" t="s">
        <v>203</v>
      </c>
      <c r="CX3" s="77">
        <f>CU3*CV3</f>
        <v>16</v>
      </c>
      <c r="CY3" s="77" t="b">
        <v>1</v>
      </c>
      <c r="CZ3" s="77">
        <v>2</v>
      </c>
      <c r="DA3" s="77">
        <v>8</v>
      </c>
      <c r="DB3" s="77" t="s">
        <v>203</v>
      </c>
      <c r="DC3" s="77">
        <f>CZ3*DA3</f>
        <v>16</v>
      </c>
      <c r="DD3" s="77" t="b">
        <v>1</v>
      </c>
      <c r="DE3" s="77">
        <v>2</v>
      </c>
      <c r="DF3" s="77">
        <v>8</v>
      </c>
      <c r="DG3" s="77" t="s">
        <v>203</v>
      </c>
      <c r="DH3" s="77">
        <f>DE3*DF3</f>
        <v>16</v>
      </c>
      <c r="DI3" s="77" t="b">
        <v>1</v>
      </c>
      <c r="DJ3" s="77">
        <v>2</v>
      </c>
      <c r="DK3" s="77">
        <v>8</v>
      </c>
      <c r="DL3" s="77" t="s">
        <v>203</v>
      </c>
      <c r="DM3" s="77">
        <f>DJ3*DK3</f>
        <v>16</v>
      </c>
      <c r="DN3" s="77" t="b">
        <v>1</v>
      </c>
      <c r="DO3" s="77">
        <v>2</v>
      </c>
      <c r="DP3" s="77">
        <v>8</v>
      </c>
      <c r="DQ3" s="77" t="s">
        <v>203</v>
      </c>
      <c r="DR3" s="77">
        <f>DO3*DP3</f>
        <v>16</v>
      </c>
      <c r="DS3" s="77" t="b">
        <v>1</v>
      </c>
      <c r="DT3" s="77"/>
      <c r="DU3" s="77"/>
      <c r="DV3" s="77"/>
      <c r="DW3" s="77"/>
      <c r="DX3" s="77"/>
      <c r="DY3" s="77"/>
      <c r="DZ3" s="77"/>
      <c r="EA3" s="77"/>
      <c r="EB3" s="77"/>
      <c r="EC3" s="89"/>
      <c r="ED3" s="77"/>
      <c r="EE3" s="78"/>
      <c r="EF3" s="86"/>
      <c r="EG3" s="86"/>
      <c r="EH3" s="90"/>
      <c r="EI3" s="77"/>
      <c r="EJ3" s="77"/>
      <c r="EK3" s="77"/>
      <c r="EL3" s="77"/>
      <c r="EM3" s="77"/>
      <c r="EN3" s="77"/>
      <c r="EO3" s="77"/>
      <c r="EP3" s="77"/>
      <c r="EQ3" s="77"/>
      <c r="ER3" s="77"/>
      <c r="ES3" s="77"/>
      <c r="ET3" s="77"/>
      <c r="EU3" s="77"/>
      <c r="EV3" s="86"/>
      <c r="EW3" s="86"/>
      <c r="EX3" s="87"/>
      <c r="EY3" s="86"/>
      <c r="EZ3" s="77"/>
      <c r="FA3" s="77"/>
      <c r="FB3" s="77"/>
      <c r="FC3" s="77"/>
      <c r="FD3" s="86"/>
      <c r="FE3" s="77"/>
      <c r="FF3" s="77"/>
      <c r="FG3" s="77"/>
      <c r="FH3" s="86"/>
      <c r="FI3" s="86"/>
      <c r="FJ3" s="86"/>
      <c r="FK3" s="86"/>
      <c r="FL3" s="86"/>
      <c r="FM3" s="86"/>
      <c r="FN3" s="86"/>
      <c r="FO3" s="86"/>
      <c r="FP3" s="77"/>
      <c r="FQ3" s="77"/>
      <c r="FR3" s="86"/>
      <c r="FS3" s="86"/>
      <c r="FT3" s="86"/>
      <c r="FU3" s="77"/>
      <c r="FV3" s="77"/>
      <c r="FW3" s="86"/>
      <c r="FX3" s="77"/>
      <c r="FY3" s="77"/>
      <c r="FZ3" s="77"/>
      <c r="GA3" s="77"/>
      <c r="GB3" s="77"/>
      <c r="GC3" s="77"/>
      <c r="GD3" s="77"/>
      <c r="GE3" s="77"/>
      <c r="GF3" s="77"/>
      <c r="GG3" s="88"/>
      <c r="GH3" s="88"/>
      <c r="GI3" s="77"/>
      <c r="GJ3" s="77"/>
      <c r="GK3" s="77"/>
      <c r="GL3" s="86"/>
      <c r="GM3" s="77"/>
      <c r="GN3" s="77"/>
      <c r="GO3" s="77"/>
      <c r="GP3" s="77"/>
      <c r="GQ3" s="77"/>
      <c r="GR3" s="77"/>
      <c r="GS3" s="93"/>
      <c r="GT3" s="94">
        <v>45363</v>
      </c>
      <c r="GU3" s="77"/>
    </row>
    <row r="4" spans="1:203" x14ac:dyDescent="0.25">
      <c r="A4" s="76">
        <v>3</v>
      </c>
      <c r="B4" s="76" t="s">
        <v>191</v>
      </c>
      <c r="C4" s="76">
        <v>0</v>
      </c>
      <c r="D4" s="76" t="s">
        <v>192</v>
      </c>
      <c r="E4" s="76" t="s">
        <v>193</v>
      </c>
      <c r="F4" s="77"/>
      <c r="G4" s="78" t="s">
        <v>563</v>
      </c>
      <c r="H4" s="78" t="s">
        <v>564</v>
      </c>
      <c r="I4" s="77"/>
      <c r="J4" s="77"/>
      <c r="K4" s="77"/>
      <c r="L4" s="76" t="s">
        <v>550</v>
      </c>
      <c r="M4" s="76">
        <v>1</v>
      </c>
      <c r="N4" s="76" t="s">
        <v>551</v>
      </c>
      <c r="O4" s="77"/>
      <c r="P4" s="76" t="s">
        <v>552</v>
      </c>
      <c r="Q4" s="76" t="s">
        <v>199</v>
      </c>
      <c r="R4" s="76" t="s">
        <v>552</v>
      </c>
      <c r="S4" s="76" t="s">
        <v>553</v>
      </c>
      <c r="T4" s="76"/>
      <c r="U4" s="76" t="b">
        <v>0</v>
      </c>
      <c r="V4" s="76" t="s">
        <v>554</v>
      </c>
      <c r="W4" s="79">
        <v>0.13500000000000001</v>
      </c>
      <c r="X4" s="76">
        <v>1</v>
      </c>
      <c r="Y4" s="79">
        <v>6</v>
      </c>
      <c r="Z4" s="80">
        <f>(W4/X4)*Y4/100</f>
        <v>8.1000000000000013E-3</v>
      </c>
      <c r="AA4" s="81">
        <v>0.13500000000000001</v>
      </c>
      <c r="AB4" s="81">
        <v>0.13500000000000001</v>
      </c>
      <c r="AC4" s="76"/>
      <c r="AD4" s="77"/>
      <c r="AE4" s="82">
        <f>(AA4-AB4)*AC4/100</f>
        <v>0</v>
      </c>
      <c r="AF4" s="83" t="s">
        <v>555</v>
      </c>
      <c r="AG4" s="76" t="s">
        <v>192</v>
      </c>
      <c r="AH4" s="77"/>
      <c r="AI4" s="82">
        <v>191</v>
      </c>
      <c r="AJ4" s="77"/>
      <c r="AK4" s="84">
        <f>AI4+AJ4</f>
        <v>191</v>
      </c>
      <c r="AL4" s="77"/>
      <c r="AM4" s="77"/>
      <c r="AN4" s="84">
        <f>AK4+AL4</f>
        <v>191</v>
      </c>
      <c r="AO4" s="85">
        <v>191</v>
      </c>
      <c r="AP4" s="77"/>
      <c r="AQ4" s="77"/>
      <c r="AR4" s="76"/>
      <c r="AS4" s="82"/>
      <c r="AT4" s="82"/>
      <c r="AU4" s="80">
        <f>((AA4+Z4+AT4)*AN4)-(AO4*AE4)</f>
        <v>27.332100000000001</v>
      </c>
      <c r="AV4" s="80">
        <f>AU4*M4</f>
        <v>27.332100000000001</v>
      </c>
      <c r="AW4" s="77"/>
      <c r="AX4" s="77"/>
      <c r="AY4" s="77"/>
      <c r="AZ4" s="77"/>
      <c r="BA4" s="77"/>
      <c r="BB4" s="77"/>
      <c r="BC4" s="77"/>
      <c r="BD4" s="77"/>
      <c r="BE4" s="86">
        <v>1</v>
      </c>
      <c r="BF4" s="86">
        <v>12</v>
      </c>
      <c r="BG4" s="86" t="s">
        <v>556</v>
      </c>
      <c r="BH4" s="86">
        <f>BF4/BE4</f>
        <v>12</v>
      </c>
      <c r="BI4" s="86">
        <v>180</v>
      </c>
      <c r="BJ4" s="87">
        <v>1</v>
      </c>
      <c r="BK4" s="95">
        <v>1</v>
      </c>
      <c r="BL4" s="86" t="s">
        <v>201</v>
      </c>
      <c r="BM4" s="96">
        <f>BJ4*BK4</f>
        <v>1</v>
      </c>
      <c r="BN4" s="77"/>
      <c r="BO4" s="88">
        <f>BH4+BM4</f>
        <v>13</v>
      </c>
      <c r="BP4" s="88">
        <f>BO4</f>
        <v>13</v>
      </c>
      <c r="BQ4" s="86">
        <v>1</v>
      </c>
      <c r="BR4" s="86">
        <v>3</v>
      </c>
      <c r="BS4" s="86" t="s">
        <v>203</v>
      </c>
      <c r="BT4" s="89">
        <f>BQ4*BR4</f>
        <v>3</v>
      </c>
      <c r="BU4" s="89" t="b">
        <v>0</v>
      </c>
      <c r="BV4" s="77">
        <v>2</v>
      </c>
      <c r="BW4" s="77">
        <v>30</v>
      </c>
      <c r="BX4" s="77" t="s">
        <v>201</v>
      </c>
      <c r="BY4" s="77">
        <f>BV4*BW4</f>
        <v>60</v>
      </c>
      <c r="BZ4" s="77" t="b">
        <v>0</v>
      </c>
      <c r="CA4" s="77">
        <v>2</v>
      </c>
      <c r="CB4" s="77">
        <v>30</v>
      </c>
      <c r="CC4" s="77" t="s">
        <v>201</v>
      </c>
      <c r="CD4" s="77">
        <f>CA4*CB4</f>
        <v>60</v>
      </c>
      <c r="CE4" s="77" t="b">
        <v>0</v>
      </c>
      <c r="CF4" s="77">
        <v>2</v>
      </c>
      <c r="CG4" s="77">
        <v>30</v>
      </c>
      <c r="CH4" s="77" t="s">
        <v>201</v>
      </c>
      <c r="CI4" s="77">
        <f>CF4*CG4</f>
        <v>60</v>
      </c>
      <c r="CJ4" s="77" t="b">
        <v>0</v>
      </c>
      <c r="CK4" s="77">
        <v>2</v>
      </c>
      <c r="CL4" s="77">
        <v>30</v>
      </c>
      <c r="CM4" s="77" t="s">
        <v>201</v>
      </c>
      <c r="CN4" s="77">
        <f>CK4*CL4</f>
        <v>60</v>
      </c>
      <c r="CO4" s="77" t="b">
        <v>0</v>
      </c>
      <c r="CP4" s="77">
        <v>2</v>
      </c>
      <c r="CQ4" s="77">
        <v>30</v>
      </c>
      <c r="CR4" s="77" t="s">
        <v>201</v>
      </c>
      <c r="CS4" s="77">
        <f>CP4*CQ4</f>
        <v>60</v>
      </c>
      <c r="CT4" s="77" t="b">
        <v>0</v>
      </c>
      <c r="CU4" s="77">
        <v>2</v>
      </c>
      <c r="CV4" s="77">
        <v>30</v>
      </c>
      <c r="CW4" s="77" t="s">
        <v>201</v>
      </c>
      <c r="CX4" s="77">
        <f>CU4*CV4</f>
        <v>60</v>
      </c>
      <c r="CY4" s="77" t="b">
        <v>0</v>
      </c>
      <c r="CZ4" s="77">
        <v>2</v>
      </c>
      <c r="DA4" s="77">
        <v>30</v>
      </c>
      <c r="DB4" s="77" t="s">
        <v>201</v>
      </c>
      <c r="DC4" s="77">
        <f>CZ4*DA4</f>
        <v>60</v>
      </c>
      <c r="DD4" s="77" t="b">
        <v>0</v>
      </c>
      <c r="DE4" s="77">
        <v>2</v>
      </c>
      <c r="DF4" s="77">
        <v>30</v>
      </c>
      <c r="DG4" s="77" t="s">
        <v>201</v>
      </c>
      <c r="DH4" s="77">
        <f>DE4*DF4</f>
        <v>60</v>
      </c>
      <c r="DI4" s="77" t="b">
        <v>0</v>
      </c>
      <c r="DJ4" s="77">
        <v>2</v>
      </c>
      <c r="DK4" s="77">
        <v>30</v>
      </c>
      <c r="DL4" s="77" t="s">
        <v>201</v>
      </c>
      <c r="DM4" s="77">
        <f>DJ4*DK4</f>
        <v>60</v>
      </c>
      <c r="DN4" s="77" t="b">
        <v>0</v>
      </c>
      <c r="DO4" s="77">
        <v>2</v>
      </c>
      <c r="DP4" s="77">
        <v>30</v>
      </c>
      <c r="DQ4" s="77" t="s">
        <v>201</v>
      </c>
      <c r="DR4" s="77">
        <f>DO4*DP4</f>
        <v>60</v>
      </c>
      <c r="DS4" s="77" t="b">
        <v>0</v>
      </c>
      <c r="DT4" s="77"/>
      <c r="DU4" s="77"/>
      <c r="DV4" s="77"/>
      <c r="DW4" s="77"/>
      <c r="DX4" s="77"/>
      <c r="DY4" s="77">
        <v>1</v>
      </c>
      <c r="DZ4" s="77">
        <v>2</v>
      </c>
      <c r="EA4" s="77" t="s">
        <v>203</v>
      </c>
      <c r="EB4" s="77">
        <f>DY4*DZ4</f>
        <v>2</v>
      </c>
      <c r="EC4" s="89" t="b">
        <v>0</v>
      </c>
      <c r="ED4" s="77"/>
      <c r="EE4" s="78">
        <f>IF(ISERROR(SEARCH("TRUE",BU4)),BT4,0)+IF(ISERROR(SEARCH("TRUE",BZ4)),BY4,0)+IF(ISERROR(SEARCH("TRUE",CE4)),CD4,0)+IF(ISERROR(SEARCH("TRUE",CJ4)),CI4,0)+IF(ISERROR(SEARCH("TRUE",CO4)),CN4,0)+IF(ISERROR(SEARCH("TRUE",CT4)),CS4,0)+IF(ISERROR(SEARCH("TRUE",CY4)),CX4,0)+IF(ISERROR(SEARCH("TRUE",DD4)),DC4,0)+IF(ISERROR(SEARCH("TRUE",DI4)),DH4,0)+IF(ISERROR(SEARCH("TRUE",DN4)),DM4,0)+IF(ISERROR(SEARCH("TRUE",DS4)),DR4,0)+IF(ISERROR(SEARCH("TRUE",DX4)),DW4,0)+IF(ISERROR(SEARCH("TRUE",EC4)),EB4,0)</f>
        <v>605</v>
      </c>
      <c r="EF4" s="86">
        <f>EE4*M4</f>
        <v>605</v>
      </c>
      <c r="EG4" s="86">
        <f>IF(ISERROR(SEARCH("FALSE",BU4)),BT4,0)+IF(ISERROR(SEARCH("FALSE",BZ4)),BY4,0)+IF(ISERROR(SEARCH("FALSE",CE4)),CD4,0)+IF(ISERROR(SEARCH("FALSE",CJ4)),CI4,0)+IF(ISERROR(SEARCH("FALSE",CO4)),CN4,0)+IF(ISERROR(SEARCH("FALSE",CT4)),CS4,0)+IF(ISERROR(SEARCH("FALSE",CY4)),CX4,0)+IF(ISERROR(SEARCH("FALSE",DD4)),DC4,0)+IF(ISERROR(SEARCH("FALSE",DI4)),DH4,0)+IF(ISERROR(SEARCH("FALSE",DN4)),DM4,0)+IF(ISERROR(SEARCH("FALSE",DS4)),DR4,0)+IF(ISERROR(SEARCH("FALSE",DX4)),DW4,0)+IF(ISERROR(SEARCH("FALSE",EC4)),EB4,0)*M4</f>
        <v>0</v>
      </c>
      <c r="EH4" s="90">
        <f>EF4+BP4+EG4</f>
        <v>618</v>
      </c>
      <c r="EI4" s="77"/>
      <c r="EJ4" s="77"/>
      <c r="EK4" s="77"/>
      <c r="EL4" s="77"/>
      <c r="EM4" s="77"/>
      <c r="EN4" s="77"/>
      <c r="EO4" s="77"/>
      <c r="EP4" s="77"/>
      <c r="EQ4" s="77"/>
      <c r="ER4" s="77"/>
      <c r="ES4" s="77"/>
      <c r="ET4" s="77"/>
      <c r="EU4" s="77"/>
      <c r="EV4" s="86" t="s">
        <v>526</v>
      </c>
      <c r="EW4" s="86">
        <v>2.25</v>
      </c>
      <c r="EX4" s="87">
        <f>AV4</f>
        <v>27.332100000000001</v>
      </c>
      <c r="EY4" s="86">
        <f>EW4*EX4/100</f>
        <v>0.61497225</v>
      </c>
      <c r="EZ4" s="77"/>
      <c r="FA4" s="77"/>
      <c r="FB4" s="77"/>
      <c r="FC4" s="77"/>
      <c r="FD4" s="86" t="s">
        <v>206</v>
      </c>
      <c r="FE4" s="77"/>
      <c r="FF4" s="77"/>
      <c r="FG4" s="77"/>
      <c r="FH4" s="86">
        <v>0.54600000000000004</v>
      </c>
      <c r="FI4" s="86"/>
      <c r="FJ4" s="86"/>
      <c r="FK4" s="86"/>
      <c r="FL4" s="86"/>
      <c r="FM4" s="86"/>
      <c r="FN4" s="86"/>
      <c r="FO4" s="86"/>
      <c r="FP4" s="77"/>
      <c r="FQ4" s="77"/>
      <c r="FR4" s="86"/>
      <c r="FS4" s="86" t="s">
        <v>557</v>
      </c>
      <c r="FT4" s="86" t="s">
        <v>558</v>
      </c>
      <c r="FU4" s="77"/>
      <c r="FV4" s="77"/>
      <c r="FW4" s="86">
        <v>2.7300000000000004</v>
      </c>
      <c r="FX4" s="77"/>
      <c r="FY4" s="77"/>
      <c r="FZ4" s="77"/>
      <c r="GA4" s="77"/>
      <c r="GB4" s="77"/>
      <c r="GC4" s="77"/>
      <c r="GD4" s="77"/>
      <c r="GE4" s="77"/>
      <c r="GF4" s="77"/>
      <c r="GG4" s="88">
        <v>0.4</v>
      </c>
      <c r="GH4" s="77"/>
      <c r="GI4" s="77"/>
      <c r="GJ4" s="77"/>
      <c r="GK4" s="77"/>
      <c r="GL4" s="86"/>
      <c r="GM4" s="92"/>
      <c r="GN4" s="77"/>
      <c r="GO4" s="77"/>
      <c r="GP4" s="77"/>
      <c r="GQ4" s="77"/>
      <c r="GR4" s="77"/>
      <c r="GS4" s="93">
        <v>49.364086292499998</v>
      </c>
      <c r="GT4" s="94">
        <v>45363</v>
      </c>
      <c r="GU4" s="77"/>
    </row>
    <row r="5" spans="1:203" x14ac:dyDescent="0.25">
      <c r="A5" s="76">
        <v>4</v>
      </c>
      <c r="B5" s="76" t="s">
        <v>191</v>
      </c>
      <c r="C5" s="76">
        <v>0</v>
      </c>
      <c r="D5" s="76" t="s">
        <v>192</v>
      </c>
      <c r="E5" s="76" t="s">
        <v>193</v>
      </c>
      <c r="F5" s="77"/>
      <c r="G5" s="78" t="s">
        <v>565</v>
      </c>
      <c r="H5" s="78" t="s">
        <v>566</v>
      </c>
      <c r="I5" s="77"/>
      <c r="J5" s="77"/>
      <c r="K5" s="77"/>
      <c r="L5" s="76" t="s">
        <v>550</v>
      </c>
      <c r="M5" s="76">
        <v>1</v>
      </c>
      <c r="N5" s="76" t="s">
        <v>551</v>
      </c>
      <c r="O5" s="77"/>
      <c r="P5" s="76" t="s">
        <v>552</v>
      </c>
      <c r="Q5" s="76" t="s">
        <v>199</v>
      </c>
      <c r="R5" s="76" t="s">
        <v>552</v>
      </c>
      <c r="S5" s="76" t="s">
        <v>553</v>
      </c>
      <c r="T5" s="76"/>
      <c r="U5" s="76" t="b">
        <v>0</v>
      </c>
      <c r="V5" s="76" t="s">
        <v>554</v>
      </c>
      <c r="W5" s="79">
        <v>0.29599999999999999</v>
      </c>
      <c r="X5" s="76">
        <v>1</v>
      </c>
      <c r="Y5" s="79">
        <v>6</v>
      </c>
      <c r="Z5" s="80">
        <f>(W5/X5)*Y5/100</f>
        <v>1.7759999999999998E-2</v>
      </c>
      <c r="AA5" s="81">
        <v>0.29599999999999999</v>
      </c>
      <c r="AB5" s="81">
        <v>0.29599999999999999</v>
      </c>
      <c r="AC5" s="76"/>
      <c r="AD5" s="77"/>
      <c r="AE5" s="82">
        <f>(AA5-AB5)*AC5/100</f>
        <v>0</v>
      </c>
      <c r="AF5" s="83" t="s">
        <v>555</v>
      </c>
      <c r="AG5" s="76" t="s">
        <v>192</v>
      </c>
      <c r="AH5" s="77"/>
      <c r="AI5" s="82">
        <v>191</v>
      </c>
      <c r="AJ5" s="77"/>
      <c r="AK5" s="84">
        <f>AI5+AJ5</f>
        <v>191</v>
      </c>
      <c r="AL5" s="77"/>
      <c r="AM5" s="77"/>
      <c r="AN5" s="84">
        <f>AK5+AL5</f>
        <v>191</v>
      </c>
      <c r="AO5" s="85">
        <v>191</v>
      </c>
      <c r="AP5" s="77"/>
      <c r="AQ5" s="77"/>
      <c r="AR5" s="76"/>
      <c r="AS5" s="82"/>
      <c r="AT5" s="82"/>
      <c r="AU5" s="80">
        <f>((AA5+Z5+AT5)*AN5)-(AO5*AE5)</f>
        <v>59.928159999999998</v>
      </c>
      <c r="AV5" s="80">
        <f>AU5*M5</f>
        <v>59.928159999999998</v>
      </c>
      <c r="AW5" s="77"/>
      <c r="AX5" s="77"/>
      <c r="AY5" s="77"/>
      <c r="AZ5" s="77"/>
      <c r="BA5" s="77"/>
      <c r="BB5" s="77"/>
      <c r="BC5" s="77"/>
      <c r="BD5" s="77"/>
      <c r="BE5" s="86">
        <v>1</v>
      </c>
      <c r="BF5" s="86">
        <v>16</v>
      </c>
      <c r="BG5" s="86" t="s">
        <v>556</v>
      </c>
      <c r="BH5" s="86">
        <f>BF5/BE5</f>
        <v>16</v>
      </c>
      <c r="BI5" s="86">
        <v>180</v>
      </c>
      <c r="BJ5" s="87"/>
      <c r="BK5" s="77"/>
      <c r="BL5" s="77"/>
      <c r="BM5" s="96"/>
      <c r="BN5" s="77"/>
      <c r="BO5" s="88">
        <f>BH5+BM5</f>
        <v>16</v>
      </c>
      <c r="BP5" s="88">
        <f>BO5</f>
        <v>16</v>
      </c>
      <c r="BQ5" s="86">
        <v>1</v>
      </c>
      <c r="BR5" s="86">
        <v>2.42</v>
      </c>
      <c r="BS5" s="86" t="s">
        <v>203</v>
      </c>
      <c r="BT5" s="89">
        <f>BQ5*BR5</f>
        <v>2.42</v>
      </c>
      <c r="BU5" s="89" t="b">
        <v>0</v>
      </c>
      <c r="BV5" s="77">
        <v>3</v>
      </c>
      <c r="BW5" s="77">
        <v>10</v>
      </c>
      <c r="BX5" s="77" t="s">
        <v>201</v>
      </c>
      <c r="BY5" s="77">
        <f>BV5*BW5</f>
        <v>30</v>
      </c>
      <c r="BZ5" s="77" t="b">
        <v>0</v>
      </c>
      <c r="CA5" s="77">
        <v>3</v>
      </c>
      <c r="CB5" s="77">
        <v>10</v>
      </c>
      <c r="CC5" s="77" t="s">
        <v>201</v>
      </c>
      <c r="CD5" s="77">
        <f>CA5*CB5</f>
        <v>30</v>
      </c>
      <c r="CE5" s="77" t="b">
        <v>0</v>
      </c>
      <c r="CF5" s="77">
        <v>3</v>
      </c>
      <c r="CG5" s="77">
        <v>10</v>
      </c>
      <c r="CH5" s="77" t="s">
        <v>201</v>
      </c>
      <c r="CI5" s="77">
        <f>CF5*CG5</f>
        <v>30</v>
      </c>
      <c r="CJ5" s="77" t="b">
        <v>0</v>
      </c>
      <c r="CK5" s="77">
        <v>3</v>
      </c>
      <c r="CL5" s="77">
        <v>10</v>
      </c>
      <c r="CM5" s="77" t="s">
        <v>201</v>
      </c>
      <c r="CN5" s="77">
        <f>CK5*CL5</f>
        <v>30</v>
      </c>
      <c r="CO5" s="77" t="b">
        <v>0</v>
      </c>
      <c r="CP5" s="77">
        <v>3</v>
      </c>
      <c r="CQ5" s="77">
        <v>10</v>
      </c>
      <c r="CR5" s="77" t="s">
        <v>201</v>
      </c>
      <c r="CS5" s="77">
        <f>CP5*CQ5</f>
        <v>30</v>
      </c>
      <c r="CT5" s="77" t="b">
        <v>0</v>
      </c>
      <c r="CU5" s="77">
        <v>3</v>
      </c>
      <c r="CV5" s="77">
        <v>10</v>
      </c>
      <c r="CW5" s="77" t="s">
        <v>201</v>
      </c>
      <c r="CX5" s="77">
        <f>CU5*CV5</f>
        <v>30</v>
      </c>
      <c r="CY5" s="77" t="b">
        <v>0</v>
      </c>
      <c r="CZ5" s="77">
        <v>3</v>
      </c>
      <c r="DA5" s="77">
        <v>10</v>
      </c>
      <c r="DB5" s="77" t="s">
        <v>201</v>
      </c>
      <c r="DC5" s="77">
        <f>CZ5*DA5</f>
        <v>30</v>
      </c>
      <c r="DD5" s="77" t="b">
        <v>0</v>
      </c>
      <c r="DE5" s="77">
        <v>3</v>
      </c>
      <c r="DF5" s="77">
        <v>10</v>
      </c>
      <c r="DG5" s="77" t="s">
        <v>201</v>
      </c>
      <c r="DH5" s="77">
        <f>DE5*DF5</f>
        <v>30</v>
      </c>
      <c r="DI5" s="77" t="b">
        <v>0</v>
      </c>
      <c r="DJ5" s="77">
        <v>3</v>
      </c>
      <c r="DK5" s="77">
        <v>10</v>
      </c>
      <c r="DL5" s="77" t="s">
        <v>201</v>
      </c>
      <c r="DM5" s="77">
        <f>DJ5*DK5</f>
        <v>30</v>
      </c>
      <c r="DN5" s="77" t="b">
        <v>0</v>
      </c>
      <c r="DO5" s="77">
        <v>3</v>
      </c>
      <c r="DP5" s="77">
        <v>10</v>
      </c>
      <c r="DQ5" s="77" t="s">
        <v>201</v>
      </c>
      <c r="DR5" s="77">
        <f>DO5*DP5</f>
        <v>30</v>
      </c>
      <c r="DS5" s="77" t="b">
        <v>0</v>
      </c>
      <c r="DT5" s="77"/>
      <c r="DU5" s="77"/>
      <c r="DV5" s="77"/>
      <c r="DW5" s="77"/>
      <c r="DX5" s="77"/>
      <c r="DY5" s="77">
        <v>1</v>
      </c>
      <c r="DZ5" s="77">
        <v>4.08</v>
      </c>
      <c r="EA5" s="77" t="s">
        <v>203</v>
      </c>
      <c r="EB5" s="77">
        <f>DY5*DZ5</f>
        <v>4.08</v>
      </c>
      <c r="EC5" s="89" t="b">
        <v>0</v>
      </c>
      <c r="ED5" s="77"/>
      <c r="EE5" s="78">
        <f>IF(ISERROR(SEARCH("TRUE",BU5)),BT5,0)+IF(ISERROR(SEARCH("TRUE",BZ5)),BY5,0)+IF(ISERROR(SEARCH("TRUE",CE5)),CD5,0)+IF(ISERROR(SEARCH("TRUE",CJ5)),CI5,0)+IF(ISERROR(SEARCH("TRUE",CO5)),CN5,0)+IF(ISERROR(SEARCH("TRUE",CT5)),CS5,0)+IF(ISERROR(SEARCH("TRUE",CY5)),CX5,0)+IF(ISERROR(SEARCH("TRUE",DD5)),DC5,0)+IF(ISERROR(SEARCH("TRUE",DI5)),DH5,0)+IF(ISERROR(SEARCH("TRUE",DN5)),DM5,0)+IF(ISERROR(SEARCH("TRUE",DS5)),DR5,0)+IF(ISERROR(SEARCH("TRUE",DX5)),DW5,0)+IF(ISERROR(SEARCH("TRUE",EC5)),EB5,0)</f>
        <v>306.5</v>
      </c>
      <c r="EF5" s="86">
        <f>EE5*M5</f>
        <v>306.5</v>
      </c>
      <c r="EG5" s="86">
        <f>IF(ISERROR(SEARCH("FALSE",BU5)),BT5,0)+IF(ISERROR(SEARCH("FALSE",BZ5)),BY5,0)+IF(ISERROR(SEARCH("FALSE",CE5)),CD5,0)+IF(ISERROR(SEARCH("FALSE",CJ5)),CI5,0)+IF(ISERROR(SEARCH("FALSE",CO5)),CN5,0)+IF(ISERROR(SEARCH("FALSE",CT5)),CS5,0)+IF(ISERROR(SEARCH("FALSE",CY5)),CX5,0)+IF(ISERROR(SEARCH("FALSE",DD5)),DC5,0)+IF(ISERROR(SEARCH("FALSE",DI5)),DH5,0)+IF(ISERROR(SEARCH("FALSE",DN5)),DM5,0)+IF(ISERROR(SEARCH("FALSE",DS5)),DR5,0)+IF(ISERROR(SEARCH("FALSE",DX5)),DW5,0)+IF(ISERROR(SEARCH("FALSE",EC5)),EB5,0)*M5</f>
        <v>0</v>
      </c>
      <c r="EH5" s="90">
        <f>EF5+BP5+EG5</f>
        <v>322.5</v>
      </c>
      <c r="EI5" s="77"/>
      <c r="EJ5" s="77"/>
      <c r="EK5" s="77"/>
      <c r="EL5" s="77"/>
      <c r="EM5" s="77"/>
      <c r="EN5" s="77"/>
      <c r="EO5" s="77"/>
      <c r="EP5" s="77"/>
      <c r="EQ5" s="77"/>
      <c r="ER5" s="77"/>
      <c r="ES5" s="77"/>
      <c r="ET5" s="77"/>
      <c r="EU5" s="77"/>
      <c r="EV5" s="86" t="s">
        <v>526</v>
      </c>
      <c r="EW5" s="86">
        <v>2</v>
      </c>
      <c r="EX5" s="87">
        <f>AV5</f>
        <v>59.928159999999998</v>
      </c>
      <c r="EY5" s="86">
        <f>EX5*EW5/100</f>
        <v>1.1985631999999999</v>
      </c>
      <c r="EZ5" s="77"/>
      <c r="FA5" s="77"/>
      <c r="FB5" s="77"/>
      <c r="FC5" s="77"/>
      <c r="FD5" s="86"/>
      <c r="FE5" s="77"/>
      <c r="FF5" s="77"/>
      <c r="FG5" s="77"/>
      <c r="FH5" s="86"/>
      <c r="FI5" s="86"/>
      <c r="FJ5" s="86"/>
      <c r="FK5" s="86"/>
      <c r="FL5" s="86"/>
      <c r="FM5" s="86"/>
      <c r="FN5" s="86"/>
      <c r="FO5" s="86"/>
      <c r="FP5" s="77"/>
      <c r="FQ5" s="77"/>
      <c r="FR5" s="86"/>
      <c r="FS5" s="86"/>
      <c r="FT5" s="86"/>
      <c r="FU5" s="77"/>
      <c r="FV5" s="77"/>
      <c r="FW5" s="86"/>
      <c r="FX5" s="77"/>
      <c r="FY5" s="77"/>
      <c r="FZ5" s="77"/>
      <c r="GA5" s="77"/>
      <c r="GB5" s="77"/>
      <c r="GC5" s="77"/>
      <c r="GD5" s="77"/>
      <c r="GE5" s="77"/>
      <c r="GF5" s="77"/>
      <c r="GG5" s="88">
        <v>1.5</v>
      </c>
      <c r="GH5" s="77"/>
      <c r="GI5" s="77"/>
      <c r="GJ5" s="77"/>
      <c r="GK5" s="77"/>
      <c r="GL5" s="86" t="s">
        <v>567</v>
      </c>
      <c r="GM5" s="77">
        <v>0</v>
      </c>
      <c r="GN5" s="77"/>
      <c r="GO5" s="77"/>
      <c r="GP5" s="77"/>
      <c r="GQ5" s="77"/>
      <c r="GR5" s="77"/>
      <c r="GS5" s="93">
        <v>85.126723199999986</v>
      </c>
      <c r="GT5" s="94">
        <v>45363</v>
      </c>
      <c r="GU5" s="77"/>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486B-C58A-4929-8FD4-D9FF88C08564}">
  <dimension ref="A1:GW11"/>
  <sheetViews>
    <sheetView workbookViewId="0">
      <pane xSplit="3" ySplit="1" topLeftCell="D2" activePane="bottomRight" state="frozen"/>
      <selection pane="topRight" activeCell="D1" sqref="D1"/>
      <selection pane="bottomLeft" activeCell="A2" sqref="A2"/>
      <selection pane="bottomRight" activeCell="BP2" sqref="BP2"/>
    </sheetView>
  </sheetViews>
  <sheetFormatPr defaultColWidth="8.85546875" defaultRowHeight="15" x14ac:dyDescent="0.25"/>
  <cols>
    <col min="1" max="1" width="5.140625" bestFit="1" customWidth="1"/>
    <col min="2" max="2" width="5.42578125" bestFit="1" customWidth="1"/>
    <col min="3" max="3" width="10" bestFit="1" customWidth="1"/>
    <col min="4" max="4" width="10.140625" bestFit="1" customWidth="1"/>
    <col min="5" max="5" width="11.42578125" bestFit="1" customWidth="1"/>
    <col min="6" max="6" width="8.85546875" bestFit="1" customWidth="1"/>
    <col min="7" max="7" width="13.28515625" bestFit="1" customWidth="1"/>
    <col min="8" max="8" width="42.140625" bestFit="1" customWidth="1"/>
    <col min="9" max="9" width="15.85546875" bestFit="1" customWidth="1"/>
    <col min="10" max="10" width="16" bestFit="1" customWidth="1"/>
    <col min="11" max="11" width="11" bestFit="1" customWidth="1"/>
    <col min="12" max="12" width="11.140625" bestFit="1" customWidth="1"/>
    <col min="13" max="13" width="8.7109375" bestFit="1" customWidth="1"/>
    <col min="14" max="14" width="21.85546875" bestFit="1" customWidth="1"/>
    <col min="15" max="15" width="8.42578125" bestFit="1" customWidth="1"/>
    <col min="16" max="16" width="16.7109375" bestFit="1" customWidth="1"/>
    <col min="17" max="17" width="8.140625" bestFit="1" customWidth="1"/>
    <col min="18" max="18" width="16.7109375" bestFit="1" customWidth="1"/>
    <col min="19" max="19" width="8.28515625" bestFit="1" customWidth="1"/>
    <col min="20" max="20" width="8.28515625" customWidth="1"/>
    <col min="21" max="21" width="11.42578125" bestFit="1" customWidth="1"/>
    <col min="22" max="22" width="10.42578125" bestFit="1" customWidth="1"/>
    <col min="23" max="23" width="10.28515625" bestFit="1" customWidth="1"/>
    <col min="24" max="24" width="11.28515625" bestFit="1" customWidth="1"/>
    <col min="25" max="25" width="10.5703125" bestFit="1" customWidth="1"/>
    <col min="26" max="26" width="12.28515625" bestFit="1" customWidth="1"/>
    <col min="27" max="27" width="12.5703125" bestFit="1" customWidth="1"/>
    <col min="28" max="28" width="12.7109375" bestFit="1" customWidth="1"/>
    <col min="29" max="29" width="21" bestFit="1" customWidth="1"/>
    <col min="30" max="30" width="17.42578125" bestFit="1" customWidth="1"/>
    <col min="31" max="31" width="15.140625" bestFit="1" customWidth="1"/>
    <col min="32" max="32" width="13.85546875" bestFit="1" customWidth="1"/>
    <col min="33" max="33" width="13.140625" bestFit="1" customWidth="1"/>
    <col min="34" max="34" width="4.5703125" bestFit="1" customWidth="1"/>
    <col min="35" max="35" width="13.140625" bestFit="1" customWidth="1"/>
    <col min="36" max="36" width="19.42578125" bestFit="1" customWidth="1"/>
    <col min="37" max="37" width="19.5703125" bestFit="1" customWidth="1"/>
    <col min="38" max="38" width="18" bestFit="1" customWidth="1"/>
    <col min="39" max="39" width="14.28515625" bestFit="1" customWidth="1"/>
    <col min="40" max="40" width="16.28515625" bestFit="1" customWidth="1"/>
    <col min="41" max="41" width="17.85546875" bestFit="1" customWidth="1"/>
    <col min="42" max="42" width="20" bestFit="1" customWidth="1"/>
    <col min="43" max="43" width="21.42578125" bestFit="1" customWidth="1"/>
    <col min="44" max="44" width="20.85546875" bestFit="1" customWidth="1"/>
    <col min="45" max="45" width="18.7109375" bestFit="1" customWidth="1"/>
    <col min="46" max="46" width="18.28515625" bestFit="1" customWidth="1"/>
    <col min="47" max="47" width="15.7109375" bestFit="1" customWidth="1"/>
    <col min="48" max="48" width="12.140625" customWidth="1"/>
    <col min="49" max="50" width="13.42578125" customWidth="1"/>
    <col min="51" max="51" width="16.5703125" customWidth="1"/>
    <col min="52" max="52" width="20.42578125" customWidth="1"/>
    <col min="53" max="53" width="17.5703125" customWidth="1"/>
    <col min="54" max="54" width="29" customWidth="1"/>
    <col min="55" max="55" width="19.85546875" customWidth="1"/>
    <col min="56" max="56" width="16.5703125" customWidth="1"/>
    <col min="57" max="57" width="31.42578125" customWidth="1"/>
    <col min="58" max="58" width="31" customWidth="1"/>
    <col min="59" max="59" width="39.5703125" customWidth="1"/>
    <col min="60" max="60" width="24.85546875" customWidth="1"/>
    <col min="61" max="61" width="16.28515625" customWidth="1"/>
    <col min="62" max="62" width="26.140625" customWidth="1"/>
    <col min="63" max="63" width="25.7109375" customWidth="1"/>
    <col min="64" max="64" width="34.28515625" customWidth="1"/>
    <col min="65" max="65" width="19.5703125" customWidth="1"/>
    <col min="66" max="66" width="16.28515625" customWidth="1"/>
    <col min="67" max="67" width="16.140625" customWidth="1"/>
    <col min="68" max="131" width="25" customWidth="1"/>
    <col min="132" max="132" width="19.5703125" customWidth="1"/>
    <col min="133" max="133" width="21" customWidth="1"/>
    <col min="134" max="134" width="14.28515625" customWidth="1"/>
    <col min="135" max="135" width="23.140625" customWidth="1"/>
    <col min="136" max="136" width="18.5703125" customWidth="1"/>
    <col min="137" max="137" width="22.28515625" customWidth="1"/>
    <col min="138" max="138" width="27.5703125" customWidth="1"/>
    <col min="139" max="139" width="15" customWidth="1"/>
    <col min="140" max="140" width="14.5703125" customWidth="1"/>
    <col min="141" max="141" width="9.42578125" customWidth="1"/>
    <col min="142" max="142" width="5" customWidth="1"/>
    <col min="143" max="143" width="8.7109375" customWidth="1"/>
    <col min="144" max="144" width="12.7109375" customWidth="1"/>
    <col min="145" max="145" width="24" customWidth="1"/>
    <col min="146" max="146" width="21.7109375" customWidth="1"/>
    <col min="147" max="147" width="36.42578125" customWidth="1"/>
    <col min="148" max="148" width="41" customWidth="1"/>
    <col min="149" max="149" width="33.5703125" customWidth="1"/>
    <col min="150" max="150" width="33.42578125" customWidth="1"/>
    <col min="151" max="151" width="38.140625" customWidth="1"/>
    <col min="152" max="152" width="34.7109375" customWidth="1"/>
    <col min="153" max="153" width="14.140625" customWidth="1"/>
    <col min="154" max="154" width="10.7109375" customWidth="1"/>
    <col min="155" max="155" width="19.140625" customWidth="1"/>
    <col min="156" max="156" width="7.7109375" customWidth="1"/>
    <col min="157" max="157" width="26.5703125" customWidth="1"/>
    <col min="158" max="160" width="23.7109375" customWidth="1"/>
    <col min="161" max="161" width="19.85546875" customWidth="1"/>
    <col min="162" max="162" width="16.42578125" customWidth="1"/>
    <col min="163" max="163" width="24.85546875" customWidth="1"/>
    <col min="164" max="164" width="13.42578125" customWidth="1"/>
    <col min="165" max="170" width="14.42578125" customWidth="1"/>
    <col min="171" max="171" width="20" customWidth="1"/>
    <col min="172" max="172" width="20.140625" customWidth="1"/>
    <col min="173" max="173" width="16.7109375" customWidth="1"/>
    <col min="174" max="174" width="25.140625" customWidth="1"/>
    <col min="175" max="175" width="13.7109375" customWidth="1"/>
    <col min="176" max="176" width="16.140625" customWidth="1"/>
    <col min="177" max="177" width="16.28515625" customWidth="1"/>
    <col min="178" max="178" width="12.85546875" customWidth="1"/>
    <col min="179" max="179" width="21.42578125" customWidth="1"/>
    <col min="180" max="180" width="9.85546875" customWidth="1"/>
    <col min="181" max="181" width="24.85546875" customWidth="1"/>
    <col min="182" max="182" width="9.7109375" customWidth="1"/>
    <col min="183" max="183" width="25.5703125" customWidth="1"/>
    <col min="184" max="185" width="20.5703125" customWidth="1"/>
    <col min="186" max="186" width="13.7109375" customWidth="1"/>
    <col min="187" max="187" width="18.140625" customWidth="1"/>
    <col min="188" max="188" width="20.42578125" customWidth="1"/>
    <col min="189" max="189" width="14.85546875" customWidth="1"/>
    <col min="190" max="190" width="23.28515625" customWidth="1"/>
    <col min="191" max="191" width="19.140625" customWidth="1"/>
    <col min="192" max="192" width="20" customWidth="1"/>
    <col min="193" max="193" width="20.42578125" bestFit="1" customWidth="1"/>
    <col min="194" max="194" width="19.5703125" bestFit="1" customWidth="1"/>
    <col min="195" max="195" width="22.42578125" bestFit="1" customWidth="1"/>
    <col min="196" max="196" width="16.5703125" bestFit="1" customWidth="1"/>
    <col min="197" max="197" width="14.140625" bestFit="1" customWidth="1"/>
    <col min="198" max="198" width="12.85546875" bestFit="1" customWidth="1"/>
    <col min="199" max="199" width="11.140625" bestFit="1" customWidth="1"/>
    <col min="200" max="200" width="10.140625" bestFit="1" customWidth="1"/>
    <col min="201" max="201" width="9.5703125" bestFit="1" customWidth="1"/>
    <col min="202" max="202" width="18.28515625" bestFit="1" customWidth="1"/>
    <col min="203" max="203" width="20" bestFit="1" customWidth="1"/>
    <col min="204" max="204" width="13.140625" bestFit="1" customWidth="1"/>
    <col min="205" max="205" width="7.7109375" bestFit="1" customWidth="1"/>
  </cols>
  <sheetData>
    <row r="1" spans="1:205" x14ac:dyDescent="0.25">
      <c r="A1" s="1" t="s">
        <v>0</v>
      </c>
      <c r="B1" s="1" t="s">
        <v>1</v>
      </c>
      <c r="C1" s="1" t="s">
        <v>2</v>
      </c>
      <c r="D1" s="1" t="s">
        <v>3</v>
      </c>
      <c r="E1" s="1" t="s">
        <v>4</v>
      </c>
      <c r="F1" s="2" t="s">
        <v>5</v>
      </c>
      <c r="G1" s="1" t="s">
        <v>6</v>
      </c>
      <c r="H1" s="1" t="s">
        <v>7</v>
      </c>
      <c r="I1" s="2" t="s">
        <v>8</v>
      </c>
      <c r="J1" s="2" t="s">
        <v>9</v>
      </c>
      <c r="K1" s="2" t="s">
        <v>10</v>
      </c>
      <c r="L1" s="1" t="s">
        <v>11</v>
      </c>
      <c r="M1" s="1" t="s">
        <v>12</v>
      </c>
      <c r="N1" s="1" t="s">
        <v>13</v>
      </c>
      <c r="O1" s="2" t="s">
        <v>14</v>
      </c>
      <c r="P1" s="1" t="s">
        <v>15</v>
      </c>
      <c r="Q1" s="1" t="s">
        <v>16</v>
      </c>
      <c r="R1" s="1" t="s">
        <v>17</v>
      </c>
      <c r="S1" s="2" t="s">
        <v>18</v>
      </c>
      <c r="T1" s="3" t="s">
        <v>19</v>
      </c>
      <c r="U1" s="1" t="s">
        <v>20</v>
      </c>
      <c r="V1" s="2" t="s">
        <v>21</v>
      </c>
      <c r="W1" s="2" t="s">
        <v>22</v>
      </c>
      <c r="X1" s="2" t="s">
        <v>23</v>
      </c>
      <c r="Y1" s="2" t="s">
        <v>24</v>
      </c>
      <c r="Z1" s="1" t="s">
        <v>25</v>
      </c>
      <c r="AA1" s="4" t="s">
        <v>26</v>
      </c>
      <c r="AB1" s="1" t="s">
        <v>27</v>
      </c>
      <c r="AC1" s="2" t="s">
        <v>28</v>
      </c>
      <c r="AD1" s="2" t="s">
        <v>29</v>
      </c>
      <c r="AE1" s="1" t="s">
        <v>30</v>
      </c>
      <c r="AF1" s="1" t="s">
        <v>31</v>
      </c>
      <c r="AG1" s="1" t="s">
        <v>32</v>
      </c>
      <c r="AH1" s="2" t="s">
        <v>33</v>
      </c>
      <c r="AI1" s="1" t="s">
        <v>34</v>
      </c>
      <c r="AJ1" s="2" t="s">
        <v>35</v>
      </c>
      <c r="AK1" s="1" t="s">
        <v>36</v>
      </c>
      <c r="AL1" s="2" t="s">
        <v>37</v>
      </c>
      <c r="AM1" s="2" t="s">
        <v>38</v>
      </c>
      <c r="AN1" s="1" t="s">
        <v>39</v>
      </c>
      <c r="AO1" s="1"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60</v>
      </c>
      <c r="BO1" s="2" t="s">
        <v>65</v>
      </c>
      <c r="BP1" s="2" t="s">
        <v>66</v>
      </c>
      <c r="BQ1" s="5" t="s">
        <v>67</v>
      </c>
      <c r="BR1" s="5" t="s">
        <v>68</v>
      </c>
      <c r="BS1" s="5" t="s">
        <v>69</v>
      </c>
      <c r="BT1" s="5" t="s">
        <v>70</v>
      </c>
      <c r="BU1" s="5" t="s">
        <v>71</v>
      </c>
      <c r="BV1" s="5" t="s">
        <v>72</v>
      </c>
      <c r="BW1" s="5" t="s">
        <v>73</v>
      </c>
      <c r="BX1" s="5" t="s">
        <v>74</v>
      </c>
      <c r="BY1" s="5" t="s">
        <v>75</v>
      </c>
      <c r="BZ1" s="5" t="s">
        <v>71</v>
      </c>
      <c r="CA1" s="5" t="s">
        <v>76</v>
      </c>
      <c r="CB1" s="5" t="s">
        <v>77</v>
      </c>
      <c r="CC1" s="5" t="s">
        <v>78</v>
      </c>
      <c r="CD1" s="5" t="s">
        <v>79</v>
      </c>
      <c r="CE1" s="5" t="s">
        <v>71</v>
      </c>
      <c r="CF1" s="5" t="s">
        <v>80</v>
      </c>
      <c r="CG1" s="5" t="s">
        <v>81</v>
      </c>
      <c r="CH1" s="5" t="s">
        <v>82</v>
      </c>
      <c r="CI1" s="5" t="s">
        <v>83</v>
      </c>
      <c r="CJ1" s="5" t="s">
        <v>71</v>
      </c>
      <c r="CK1" s="5" t="s">
        <v>84</v>
      </c>
      <c r="CL1" s="5" t="s">
        <v>85</v>
      </c>
      <c r="CM1" s="5" t="s">
        <v>86</v>
      </c>
      <c r="CN1" s="5" t="s">
        <v>87</v>
      </c>
      <c r="CO1" s="5" t="s">
        <v>71</v>
      </c>
      <c r="CP1" s="5" t="s">
        <v>88</v>
      </c>
      <c r="CQ1" s="5" t="s">
        <v>89</v>
      </c>
      <c r="CR1" s="5" t="s">
        <v>90</v>
      </c>
      <c r="CS1" s="5" t="s">
        <v>91</v>
      </c>
      <c r="CT1" s="5" t="s">
        <v>71</v>
      </c>
      <c r="CU1" s="5" t="s">
        <v>92</v>
      </c>
      <c r="CV1" s="5" t="s">
        <v>93</v>
      </c>
      <c r="CW1" s="5" t="s">
        <v>94</v>
      </c>
      <c r="CX1" s="5" t="s">
        <v>95</v>
      </c>
      <c r="CY1" s="5" t="s">
        <v>71</v>
      </c>
      <c r="CZ1" s="5" t="s">
        <v>96</v>
      </c>
      <c r="DA1" s="5" t="s">
        <v>97</v>
      </c>
      <c r="DB1" s="5" t="s">
        <v>98</v>
      </c>
      <c r="DC1" s="5" t="s">
        <v>99</v>
      </c>
      <c r="DD1" s="5" t="s">
        <v>71</v>
      </c>
      <c r="DE1" s="5" t="s">
        <v>100</v>
      </c>
      <c r="DF1" s="5" t="s">
        <v>101</v>
      </c>
      <c r="DG1" s="5" t="s">
        <v>102</v>
      </c>
      <c r="DH1" s="5" t="s">
        <v>103</v>
      </c>
      <c r="DI1" s="5" t="s">
        <v>71</v>
      </c>
      <c r="DJ1" s="5" t="s">
        <v>104</v>
      </c>
      <c r="DK1" s="5" t="s">
        <v>105</v>
      </c>
      <c r="DL1" s="5" t="s">
        <v>106</v>
      </c>
      <c r="DM1" s="5" t="s">
        <v>107</v>
      </c>
      <c r="DN1" s="5" t="s">
        <v>71</v>
      </c>
      <c r="DO1" s="5" t="s">
        <v>108</v>
      </c>
      <c r="DP1" s="5" t="s">
        <v>109</v>
      </c>
      <c r="DQ1" s="5" t="s">
        <v>110</v>
      </c>
      <c r="DR1" s="5" t="s">
        <v>111</v>
      </c>
      <c r="DS1" s="5" t="s">
        <v>71</v>
      </c>
      <c r="DT1" s="5" t="s">
        <v>112</v>
      </c>
      <c r="DU1" s="5" t="s">
        <v>113</v>
      </c>
      <c r="DV1" s="5" t="s">
        <v>114</v>
      </c>
      <c r="DW1" s="5" t="s">
        <v>115</v>
      </c>
      <c r="DX1" s="5" t="s">
        <v>71</v>
      </c>
      <c r="DY1" s="5" t="s">
        <v>116</v>
      </c>
      <c r="DZ1" s="5" t="s">
        <v>117</v>
      </c>
      <c r="EA1" s="5" t="s">
        <v>118</v>
      </c>
      <c r="EB1" s="5" t="s">
        <v>119</v>
      </c>
      <c r="EC1" s="5" t="s">
        <v>71</v>
      </c>
      <c r="ED1" s="2" t="s">
        <v>120</v>
      </c>
      <c r="EE1" s="2" t="s">
        <v>121</v>
      </c>
      <c r="EF1" s="6" t="s">
        <v>122</v>
      </c>
      <c r="EG1" s="6" t="s">
        <v>123</v>
      </c>
      <c r="EH1" s="6" t="s">
        <v>124</v>
      </c>
      <c r="EI1" s="2" t="s">
        <v>125</v>
      </c>
      <c r="EJ1" s="2" t="s">
        <v>126</v>
      </c>
      <c r="EK1" s="2" t="s">
        <v>127</v>
      </c>
      <c r="EL1" s="2" t="s">
        <v>128</v>
      </c>
      <c r="EM1" s="2" t="s">
        <v>12</v>
      </c>
      <c r="EN1" s="2" t="s">
        <v>129</v>
      </c>
      <c r="EO1" s="2" t="s">
        <v>130</v>
      </c>
      <c r="EP1" s="2" t="s">
        <v>131</v>
      </c>
      <c r="EQ1" s="2" t="s">
        <v>132</v>
      </c>
      <c r="ER1" s="2" t="s">
        <v>133</v>
      </c>
      <c r="ES1" s="2" t="s">
        <v>134</v>
      </c>
      <c r="ET1" s="2" t="s">
        <v>135</v>
      </c>
      <c r="EU1" s="2" t="s">
        <v>136</v>
      </c>
      <c r="EV1" s="2" t="s">
        <v>137</v>
      </c>
      <c r="EW1" s="2" t="s">
        <v>138</v>
      </c>
      <c r="EX1" s="2" t="s">
        <v>139</v>
      </c>
      <c r="EY1" s="2" t="s">
        <v>140</v>
      </c>
      <c r="EZ1" s="2" t="s">
        <v>141</v>
      </c>
      <c r="FA1" s="2" t="s">
        <v>142</v>
      </c>
      <c r="FB1" s="2" t="s">
        <v>143</v>
      </c>
      <c r="FC1" s="3" t="s">
        <v>144</v>
      </c>
      <c r="FD1" s="3" t="s">
        <v>145</v>
      </c>
      <c r="FE1" s="2" t="s">
        <v>146</v>
      </c>
      <c r="FF1" s="2" t="s">
        <v>147</v>
      </c>
      <c r="FG1" s="2" t="s">
        <v>148</v>
      </c>
      <c r="FH1" s="2" t="s">
        <v>149</v>
      </c>
      <c r="FI1" s="2" t="s">
        <v>150</v>
      </c>
      <c r="FJ1" s="7" t="s">
        <v>151</v>
      </c>
      <c r="FK1" s="7" t="s">
        <v>152</v>
      </c>
      <c r="FL1" s="7" t="s">
        <v>153</v>
      </c>
      <c r="FM1" s="7" t="s">
        <v>154</v>
      </c>
      <c r="FN1" s="7" t="s">
        <v>155</v>
      </c>
      <c r="FO1" s="2" t="s">
        <v>156</v>
      </c>
      <c r="FP1" s="2" t="s">
        <v>157</v>
      </c>
      <c r="FQ1" s="2" t="s">
        <v>158</v>
      </c>
      <c r="FR1" s="2" t="s">
        <v>159</v>
      </c>
      <c r="FS1" s="2" t="s">
        <v>160</v>
      </c>
      <c r="FT1" s="2" t="s">
        <v>161</v>
      </c>
      <c r="FU1" s="2" t="s">
        <v>162</v>
      </c>
      <c r="FV1" s="2" t="s">
        <v>163</v>
      </c>
      <c r="FW1" s="2" t="s">
        <v>164</v>
      </c>
      <c r="FX1" s="2" t="s">
        <v>165</v>
      </c>
      <c r="FY1" s="4" t="s">
        <v>166</v>
      </c>
      <c r="FZ1" s="4" t="s">
        <v>167</v>
      </c>
      <c r="GA1" s="4" t="s">
        <v>168</v>
      </c>
      <c r="GB1" s="2" t="s">
        <v>169</v>
      </c>
      <c r="GC1" s="2" t="s">
        <v>170</v>
      </c>
      <c r="GD1" s="2" t="s">
        <v>171</v>
      </c>
      <c r="GE1" s="2" t="s">
        <v>172</v>
      </c>
      <c r="GF1" s="2" t="s">
        <v>173</v>
      </c>
      <c r="GG1" s="2" t="s">
        <v>174</v>
      </c>
      <c r="GH1" s="2" t="s">
        <v>175</v>
      </c>
      <c r="GI1" s="2" t="s">
        <v>176</v>
      </c>
      <c r="GJ1" s="2" t="s">
        <v>177</v>
      </c>
      <c r="GK1" s="1" t="s">
        <v>178</v>
      </c>
      <c r="GL1" s="1" t="s">
        <v>179</v>
      </c>
      <c r="GM1" s="1" t="s">
        <v>180</v>
      </c>
      <c r="GN1" s="1" t="s">
        <v>181</v>
      </c>
      <c r="GO1" s="1" t="s">
        <v>182</v>
      </c>
      <c r="GP1" s="2" t="s">
        <v>183</v>
      </c>
      <c r="GQ1" s="1" t="s">
        <v>184</v>
      </c>
      <c r="GR1" s="1" t="s">
        <v>185</v>
      </c>
      <c r="GS1" s="1" t="s">
        <v>186</v>
      </c>
      <c r="GT1" s="1" t="s">
        <v>187</v>
      </c>
      <c r="GU1" s="1" t="s">
        <v>188</v>
      </c>
      <c r="GV1" s="2" t="s">
        <v>189</v>
      </c>
      <c r="GW1" s="2" t="s">
        <v>190</v>
      </c>
    </row>
    <row r="2" spans="1:205" ht="15.75" x14ac:dyDescent="0.25">
      <c r="A2" s="2">
        <v>1</v>
      </c>
      <c r="B2" s="2" t="s">
        <v>191</v>
      </c>
      <c r="C2" s="8">
        <v>0</v>
      </c>
      <c r="D2" s="1" t="s">
        <v>192</v>
      </c>
      <c r="E2" s="2" t="s">
        <v>524</v>
      </c>
      <c r="F2" s="9" t="s">
        <v>525</v>
      </c>
      <c r="G2" s="9" t="s">
        <v>525</v>
      </c>
      <c r="H2" s="10" t="s">
        <v>195</v>
      </c>
      <c r="I2" s="9" t="s">
        <v>525</v>
      </c>
      <c r="J2" s="2"/>
      <c r="K2" s="2"/>
      <c r="L2" s="2" t="s">
        <v>196</v>
      </c>
      <c r="M2" s="2">
        <v>1</v>
      </c>
      <c r="N2" s="11"/>
      <c r="O2" s="2"/>
      <c r="P2" s="12"/>
      <c r="Q2" s="2"/>
      <c r="R2" s="2"/>
      <c r="S2" s="2"/>
      <c r="T2" s="2"/>
      <c r="U2" s="2"/>
      <c r="V2" s="2"/>
      <c r="W2" s="2"/>
      <c r="X2" s="2"/>
      <c r="Y2" s="2"/>
      <c r="Z2" s="13"/>
      <c r="AA2" s="13"/>
      <c r="AB2" s="2"/>
      <c r="AC2" s="2"/>
      <c r="AD2" s="2"/>
      <c r="AE2" s="14"/>
      <c r="AF2" s="15" t="s">
        <v>192</v>
      </c>
      <c r="AG2" s="15" t="s">
        <v>192</v>
      </c>
      <c r="AH2" s="2">
        <v>100</v>
      </c>
      <c r="AI2" s="2"/>
      <c r="AJ2" s="2"/>
      <c r="AK2" s="2"/>
      <c r="AL2" s="2"/>
      <c r="AM2" s="2"/>
      <c r="AN2" s="2"/>
      <c r="AO2" s="2"/>
      <c r="AP2" s="2"/>
      <c r="AQ2" s="2"/>
      <c r="AR2" s="2"/>
      <c r="AS2" s="2"/>
      <c r="AT2" s="2"/>
      <c r="AU2" s="16"/>
      <c r="AV2" s="2">
        <f>(AV3+AV4+AV5)*M2</f>
        <v>14.189854999999998</v>
      </c>
      <c r="AW2" s="16"/>
      <c r="AX2" s="16"/>
      <c r="AY2" s="2"/>
      <c r="AZ2" s="2"/>
      <c r="BA2" s="2"/>
      <c r="BB2" s="2"/>
      <c r="BC2" s="2"/>
      <c r="BD2" s="2"/>
      <c r="BE2" s="2"/>
      <c r="BF2" s="2"/>
      <c r="BG2" s="2"/>
      <c r="BH2" s="2"/>
      <c r="BI2" s="2"/>
      <c r="BJ2" s="2"/>
      <c r="BK2" s="2"/>
      <c r="BL2" s="2"/>
      <c r="BM2" s="17"/>
      <c r="BN2" s="2"/>
      <c r="BO2" s="2"/>
      <c r="BP2" s="2">
        <f>(BP3+BP4+BP5)*M2</f>
        <v>6.8287037037037033</v>
      </c>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6"/>
      <c r="EG2" s="6">
        <f>EG3+EG4+EG5</f>
        <v>205</v>
      </c>
      <c r="EH2" s="6">
        <f>EH3+EH4+EH5</f>
        <v>10</v>
      </c>
      <c r="EI2" s="18">
        <f>EG2+EH2+EE2</f>
        <v>215</v>
      </c>
      <c r="EJ2" s="2"/>
      <c r="EK2" s="2"/>
      <c r="EL2" s="2"/>
      <c r="EM2" s="2"/>
      <c r="EN2" s="2"/>
      <c r="EO2" s="2"/>
      <c r="EP2" s="2"/>
      <c r="EQ2" s="2">
        <f>EP3*M3</f>
        <v>1.04</v>
      </c>
      <c r="ER2" s="2"/>
      <c r="ES2" s="2">
        <f>EQ2</f>
        <v>1.04</v>
      </c>
      <c r="ET2" s="2"/>
      <c r="EU2" s="2"/>
      <c r="EV2" s="2"/>
      <c r="EW2" s="2" t="s">
        <v>526</v>
      </c>
      <c r="EX2" s="2">
        <v>2</v>
      </c>
      <c r="EY2" s="2">
        <f>AV2</f>
        <v>14.189854999999998</v>
      </c>
      <c r="EZ2" s="2">
        <f>EY2*EX2/100</f>
        <v>0.28379709999999997</v>
      </c>
      <c r="FA2" s="2"/>
      <c r="FB2" s="2"/>
      <c r="FC2" s="2" t="b">
        <v>0</v>
      </c>
      <c r="FD2" s="2" t="b">
        <v>0</v>
      </c>
      <c r="FE2" s="2" t="s">
        <v>204</v>
      </c>
      <c r="FF2" s="2">
        <v>2</v>
      </c>
      <c r="FG2" s="18">
        <f>AV2+EI2-EH2</f>
        <v>219.18985499999999</v>
      </c>
      <c r="FH2" s="18">
        <f>FG2*FF2/100</f>
        <v>4.3837970999999998</v>
      </c>
      <c r="FI2" s="2"/>
      <c r="FJ2" s="2"/>
      <c r="FK2" s="2"/>
      <c r="FL2" s="2"/>
      <c r="FM2" s="2"/>
      <c r="FN2" s="2"/>
      <c r="FO2" s="2" t="s">
        <v>205</v>
      </c>
      <c r="FP2" s="2" t="s">
        <v>204</v>
      </c>
      <c r="FQ2" s="2">
        <v>2</v>
      </c>
      <c r="FR2" s="18">
        <f>AV2+EI2-EH2</f>
        <v>219.18985499999999</v>
      </c>
      <c r="FS2" s="2">
        <f>FR2*FQ2/100</f>
        <v>4.3837970999999998</v>
      </c>
      <c r="FT2" s="2" t="s">
        <v>205</v>
      </c>
      <c r="FU2" s="2" t="s">
        <v>204</v>
      </c>
      <c r="FV2" s="2">
        <v>6</v>
      </c>
      <c r="FW2" s="18">
        <f>AV2+EI2-EH2</f>
        <v>219.18985499999999</v>
      </c>
      <c r="FX2" s="2">
        <f>FW2*FV2/100</f>
        <v>13.1513913</v>
      </c>
      <c r="FY2" s="2" t="s">
        <v>527</v>
      </c>
      <c r="FZ2" s="2">
        <v>2</v>
      </c>
      <c r="GA2" s="18">
        <f>EI2-EH2</f>
        <v>205</v>
      </c>
      <c r="GB2" s="19">
        <f>GA2*FZ2/100</f>
        <v>4.0999999999999996</v>
      </c>
      <c r="GC2" s="2"/>
      <c r="GD2" s="2">
        <v>0.25</v>
      </c>
      <c r="GE2" s="2">
        <v>0.65</v>
      </c>
      <c r="GF2" s="2"/>
      <c r="GG2" s="2"/>
      <c r="GH2" s="2"/>
      <c r="GI2" s="2"/>
      <c r="GJ2" s="2"/>
      <c r="GK2" s="2"/>
      <c r="GL2" s="2"/>
      <c r="GM2" s="2"/>
      <c r="GN2" s="2"/>
      <c r="GO2" s="16"/>
      <c r="GP2" s="2"/>
      <c r="GQ2" s="2"/>
      <c r="GR2" s="2"/>
      <c r="GS2" s="2"/>
      <c r="GT2" s="2"/>
      <c r="GU2" s="16">
        <f>AV2+AY2+EI2+ES2+EV2+EZ2+FH2-FN2+FS2+FI2+FX2+GB2+GC2+GD2+GE2+GG2+GH2-GJ2</f>
        <v>257.43263759999996</v>
      </c>
      <c r="GV2" s="20">
        <v>45292</v>
      </c>
      <c r="GW2" s="2"/>
    </row>
    <row r="3" spans="1:205" ht="15.75" x14ac:dyDescent="0.25">
      <c r="A3" s="2">
        <v>2</v>
      </c>
      <c r="B3" s="2" t="s">
        <v>191</v>
      </c>
      <c r="C3" s="8">
        <v>1</v>
      </c>
      <c r="D3" s="1" t="s">
        <v>192</v>
      </c>
      <c r="E3" s="2" t="s">
        <v>193</v>
      </c>
      <c r="F3" s="9" t="s">
        <v>525</v>
      </c>
      <c r="G3" s="9" t="s">
        <v>209</v>
      </c>
      <c r="H3" s="10" t="s">
        <v>210</v>
      </c>
      <c r="I3" s="9" t="s">
        <v>525</v>
      </c>
      <c r="J3" s="2"/>
      <c r="K3" s="2"/>
      <c r="L3" s="2" t="s">
        <v>196</v>
      </c>
      <c r="M3" s="2">
        <v>1</v>
      </c>
      <c r="N3" s="21" t="s">
        <v>211</v>
      </c>
      <c r="O3" s="2"/>
      <c r="P3" s="2" t="s">
        <v>211</v>
      </c>
      <c r="Q3" s="2" t="s">
        <v>199</v>
      </c>
      <c r="R3" s="2" t="s">
        <v>200</v>
      </c>
      <c r="S3" s="2" t="s">
        <v>201</v>
      </c>
      <c r="T3" s="2"/>
      <c r="U3" s="2" t="b">
        <v>0</v>
      </c>
      <c r="V3" s="2"/>
      <c r="W3" s="2"/>
      <c r="X3" s="2"/>
      <c r="Y3" s="2"/>
      <c r="Z3" s="22">
        <f>44.4/1000</f>
        <v>4.4400000000000002E-2</v>
      </c>
      <c r="AA3" s="22"/>
      <c r="AB3" s="2">
        <f>37.4/1000</f>
        <v>3.7399999999999996E-2</v>
      </c>
      <c r="AC3" s="2">
        <v>100</v>
      </c>
      <c r="AD3" s="2"/>
      <c r="AE3" s="14">
        <f>((Z3+AA3+AR3)-AB3)*AC3/100</f>
        <v>7.0000000000000062E-3</v>
      </c>
      <c r="AF3" s="15" t="s">
        <v>192</v>
      </c>
      <c r="AG3" s="15" t="s">
        <v>192</v>
      </c>
      <c r="AH3" s="2">
        <v>100</v>
      </c>
      <c r="AI3" s="2">
        <v>141</v>
      </c>
      <c r="AJ3" s="2"/>
      <c r="AK3" s="2">
        <f>AJ3+AI3</f>
        <v>141</v>
      </c>
      <c r="AL3" s="2"/>
      <c r="AM3" s="2"/>
      <c r="AN3" s="2">
        <f>AK3+AL3</f>
        <v>141</v>
      </c>
      <c r="AO3" s="2">
        <f>AN3*90/100</f>
        <v>126.9</v>
      </c>
      <c r="AP3" s="2"/>
      <c r="AQ3" s="2"/>
      <c r="AR3" s="2"/>
      <c r="AS3" s="2"/>
      <c r="AT3" s="2"/>
      <c r="AU3" s="16">
        <f>((AN3*((100-GM3)/100)+GN3))*(Z3+AR3+AT3+AA3)-(AO3*(Z3+AR3-AB3+AA3)*AC3/100)</f>
        <v>5.2810799999999984</v>
      </c>
      <c r="AV3" s="2">
        <f>(AU3)*M3</f>
        <v>5.2810799999999984</v>
      </c>
      <c r="AW3" s="2"/>
      <c r="AX3" s="2"/>
      <c r="AY3" s="2"/>
      <c r="AZ3" s="2"/>
      <c r="BA3" s="2"/>
      <c r="BB3" s="2"/>
      <c r="BC3" s="2"/>
      <c r="BD3" s="2"/>
      <c r="BE3" s="2"/>
      <c r="BF3" s="2"/>
      <c r="BG3" s="2"/>
      <c r="BH3" s="2"/>
      <c r="BI3" s="2"/>
      <c r="BJ3" s="2">
        <v>2</v>
      </c>
      <c r="BK3" s="2">
        <v>300</v>
      </c>
      <c r="BL3" s="2" t="s">
        <v>202</v>
      </c>
      <c r="BM3" s="17">
        <f>BK3/GT3</f>
        <v>3.4722222222222219</v>
      </c>
      <c r="BN3" s="2"/>
      <c r="BO3" s="2">
        <f>BM3+BH3</f>
        <v>3.4722222222222219</v>
      </c>
      <c r="BP3" s="2">
        <f>BO3*M3</f>
        <v>3.4722222222222219</v>
      </c>
      <c r="BQ3" s="2">
        <v>1</v>
      </c>
      <c r="BR3" s="2">
        <v>2</v>
      </c>
      <c r="BS3" s="2" t="s">
        <v>203</v>
      </c>
      <c r="BT3" s="2">
        <f>BQ3*BR3</f>
        <v>2</v>
      </c>
      <c r="BU3" s="2" t="b">
        <v>0</v>
      </c>
      <c r="BV3" s="2">
        <v>1</v>
      </c>
      <c r="BW3" s="2">
        <v>10</v>
      </c>
      <c r="BX3" s="2" t="s">
        <v>203</v>
      </c>
      <c r="BY3" s="2">
        <f>BV3*BW3</f>
        <v>10</v>
      </c>
      <c r="BZ3" s="2" t="b">
        <v>0</v>
      </c>
      <c r="CA3" s="2">
        <v>1</v>
      </c>
      <c r="CB3" s="2">
        <v>10</v>
      </c>
      <c r="CC3" s="2" t="s">
        <v>201</v>
      </c>
      <c r="CD3" s="2">
        <f>CA3*CB3</f>
        <v>10</v>
      </c>
      <c r="CE3" s="2" t="b">
        <v>0</v>
      </c>
      <c r="CF3" s="2">
        <v>1</v>
      </c>
      <c r="CG3" s="2">
        <v>10</v>
      </c>
      <c r="CH3" s="2" t="s">
        <v>201</v>
      </c>
      <c r="CI3" s="2">
        <f>CF3*CG3</f>
        <v>10</v>
      </c>
      <c r="CJ3" s="2" t="b">
        <v>0</v>
      </c>
      <c r="CK3" s="2"/>
      <c r="CL3" s="2"/>
      <c r="CM3" s="2"/>
      <c r="CN3" s="2"/>
      <c r="CO3" s="2"/>
      <c r="CP3" s="2"/>
      <c r="CQ3" s="2"/>
      <c r="CR3" s="2"/>
      <c r="CS3" s="2"/>
      <c r="CT3" s="2"/>
      <c r="CU3" s="2">
        <v>1</v>
      </c>
      <c r="CV3" s="2">
        <v>10</v>
      </c>
      <c r="CW3" s="2" t="s">
        <v>201</v>
      </c>
      <c r="CX3" s="2">
        <f>CU3*CV3</f>
        <v>10</v>
      </c>
      <c r="CY3" s="2" t="b">
        <v>0</v>
      </c>
      <c r="CZ3" s="2">
        <v>1</v>
      </c>
      <c r="DA3" s="2">
        <v>10</v>
      </c>
      <c r="DB3" s="2" t="s">
        <v>201</v>
      </c>
      <c r="DC3" s="2">
        <f>CZ3*DA3</f>
        <v>10</v>
      </c>
      <c r="DD3" s="2" t="b">
        <v>0</v>
      </c>
      <c r="DE3" s="2"/>
      <c r="DF3" s="2"/>
      <c r="DG3" s="2"/>
      <c r="DH3" s="2"/>
      <c r="DI3" s="2"/>
      <c r="DJ3" s="2"/>
      <c r="DK3" s="2"/>
      <c r="DL3" s="2"/>
      <c r="DM3" s="2"/>
      <c r="DN3" s="2"/>
      <c r="DO3" s="2"/>
      <c r="DP3" s="2"/>
      <c r="DQ3" s="2"/>
      <c r="DR3" s="2"/>
      <c r="DS3" s="2"/>
      <c r="DT3" s="2"/>
      <c r="DU3" s="2"/>
      <c r="DV3" s="2"/>
      <c r="DW3" s="2"/>
      <c r="DX3" s="2"/>
      <c r="DY3" s="2">
        <v>1</v>
      </c>
      <c r="DZ3" s="2">
        <v>10</v>
      </c>
      <c r="EA3" s="2" t="s">
        <v>201</v>
      </c>
      <c r="EB3" s="2">
        <f>DY3*DZ3</f>
        <v>10</v>
      </c>
      <c r="EC3" s="2" t="b">
        <v>1</v>
      </c>
      <c r="ED3" s="2"/>
      <c r="EE3" s="2"/>
      <c r="EF3" s="6">
        <f>IF(ISERROR(SEARCH("TRUE",BU3)),BT3,0)+IF(ISERROR(SEARCH("TRUE",BZ3)),BY3,0)+IF(ISERROR(SEARCH("TRUE",CE3)),CD3,0)+IF(ISERROR(SEARCH("TRUE",CJ3)),CI3,0)+IF(ISERROR(SEARCH("TRUE",CO3)),CN3,0)+IF(ISERROR(SEARCH("TRUE",CT3)),CS3,0)+IF(ISERROR(SEARCH("TRUE",CY3)),CX3,0)+IF(ISERROR(SEARCH("TRUE",DD3)),DC3,0)+IF(ISERROR(SEARCH("TRUE",DI3)),DH3,0)+IF(ISERROR(SEARCH("TRUE",DN3)),DM3,0)+IF(ISERROR(SEARCH("TRUE",DS3)),DR3,0)+IF(ISERROR(SEARCH("TRUE",DX3)),DW3,0)+IF(ISERROR(SEARCH("TRUE",EC3)),EB3,0)</f>
        <v>52</v>
      </c>
      <c r="EG3" s="6">
        <f>EF3*M3</f>
        <v>52</v>
      </c>
      <c r="EH3" s="6">
        <f>IF(ISERROR(SEARCH("FALSE",BU3)),BT3,0)+IF(ISERROR(SEARCH("FALSE",BZ3)),BY3,0)+IF(ISERROR(SEARCH("FALSE",CE3)),CD3,0)+IF(ISERROR(SEARCH("FALSE",CJ3)),CI3,0)+IF(ISERROR(SEARCH("FALSE",CO3)),CN3,0)+IF(ISERROR(SEARCH("FALSE",CT3)),CS3,0)+IF(ISERROR(SEARCH("FALSE",CY3)),CX3,0)+IF(ISERROR(SEARCH("FALSE",DD3)),DC3,0)+IF(ISERROR(SEARCH("FALSE",DI3)),DH3,0)+IF(ISERROR(SEARCH("FALSE",DN3)),DM3,0)+IF(ISERROR(SEARCH("FALSE",DS3)),DR3,0)+IF(ISERROR(SEARCH("FALSE",DX3)),DW3,0)+IF(ISERROR(SEARCH("FALSE",EC3)),EB3,0)*M3</f>
        <v>10</v>
      </c>
      <c r="EI3" s="18">
        <f>EH3+EG3+BO3</f>
        <v>65.472222222222229</v>
      </c>
      <c r="EJ3" s="2" t="s">
        <v>212</v>
      </c>
      <c r="EK3" s="2" t="s">
        <v>201</v>
      </c>
      <c r="EL3" s="2">
        <v>2</v>
      </c>
      <c r="EM3" s="2">
        <v>0.52</v>
      </c>
      <c r="EN3" s="2">
        <f>EL3*EM3</f>
        <v>1.04</v>
      </c>
      <c r="EO3" s="2"/>
      <c r="EP3" s="2">
        <f>EN3</f>
        <v>1.04</v>
      </c>
      <c r="EQ3" s="2"/>
      <c r="ER3" s="2"/>
      <c r="ES3" s="2">
        <f>EP3</f>
        <v>1.04</v>
      </c>
      <c r="ET3" s="2"/>
      <c r="EU3" s="2"/>
      <c r="EV3" s="2"/>
      <c r="EW3" s="2"/>
      <c r="EX3" s="2"/>
      <c r="EY3" s="2"/>
      <c r="EZ3" s="2"/>
      <c r="FA3" s="2"/>
      <c r="FB3" s="2"/>
      <c r="FC3" s="2"/>
      <c r="FD3" s="2"/>
      <c r="FE3" s="2"/>
      <c r="FF3" s="2"/>
      <c r="FG3" s="18"/>
      <c r="FH3" s="18"/>
      <c r="FI3" s="2"/>
      <c r="FJ3" s="2"/>
      <c r="FK3" s="2"/>
      <c r="FL3" s="2"/>
      <c r="FM3" s="2"/>
      <c r="FN3" s="2"/>
      <c r="FO3" s="2"/>
      <c r="FP3" s="2"/>
      <c r="FQ3" s="2"/>
      <c r="FR3" s="2"/>
      <c r="FS3" s="2"/>
      <c r="FT3" s="2"/>
      <c r="FU3" s="2"/>
      <c r="FV3" s="2"/>
      <c r="FW3" s="2"/>
      <c r="FX3" s="2"/>
      <c r="FY3" s="2"/>
      <c r="FZ3" s="2"/>
      <c r="GA3" s="18"/>
      <c r="GB3" s="19"/>
      <c r="GC3" s="2"/>
      <c r="GD3" s="2"/>
      <c r="GE3" s="2"/>
      <c r="GF3" s="2"/>
      <c r="GG3" s="2"/>
      <c r="GH3" s="2"/>
      <c r="GI3" s="2"/>
      <c r="GJ3" s="2"/>
      <c r="GK3" s="2" t="s">
        <v>213</v>
      </c>
      <c r="GL3" s="2">
        <v>100</v>
      </c>
      <c r="GM3" s="2">
        <v>5</v>
      </c>
      <c r="GN3" s="2">
        <f>GL3*GM3/100</f>
        <v>5</v>
      </c>
      <c r="GO3" s="16">
        <f>+((AN3*((100-GM3)/100)+GN3))*(Z3+AR3+AT3+AA3)-(AO3*(Z3+AA3+AR3-AB3)*AC3/100)</f>
        <v>5.2810799999999984</v>
      </c>
      <c r="GP3" s="2"/>
      <c r="GQ3" s="2">
        <v>2</v>
      </c>
      <c r="GR3" s="2">
        <v>75</v>
      </c>
      <c r="GS3" s="2">
        <v>90</v>
      </c>
      <c r="GT3" s="2">
        <f>(3600/GR3)*GS3*GQ3/100</f>
        <v>86.4</v>
      </c>
      <c r="GU3" s="16">
        <f>AV3+AY3+EI3+ES3+EV3+EZ3+FH3-FN3+FS2+FI3+FX3+GB3+GC3+GD3+GE3+GG3+GH3-GJ3</f>
        <v>76.177099322222233</v>
      </c>
      <c r="GV3" s="20">
        <v>45292</v>
      </c>
      <c r="GW3" s="2"/>
    </row>
    <row r="4" spans="1:205" ht="15.75" x14ac:dyDescent="0.25">
      <c r="A4" s="2">
        <v>3</v>
      </c>
      <c r="B4" s="2" t="s">
        <v>191</v>
      </c>
      <c r="C4" s="8">
        <v>1</v>
      </c>
      <c r="D4" s="1" t="s">
        <v>192</v>
      </c>
      <c r="E4" s="2" t="s">
        <v>193</v>
      </c>
      <c r="F4" s="9" t="s">
        <v>525</v>
      </c>
      <c r="G4" s="9" t="s">
        <v>214</v>
      </c>
      <c r="H4" s="10" t="s">
        <v>215</v>
      </c>
      <c r="I4" s="9" t="s">
        <v>525</v>
      </c>
      <c r="J4" s="2"/>
      <c r="K4" s="2"/>
      <c r="L4" s="2" t="s">
        <v>196</v>
      </c>
      <c r="M4" s="2">
        <v>1</v>
      </c>
      <c r="N4" s="21" t="s">
        <v>216</v>
      </c>
      <c r="O4" s="2"/>
      <c r="P4" s="2" t="s">
        <v>216</v>
      </c>
      <c r="Q4" s="2" t="s">
        <v>199</v>
      </c>
      <c r="R4" s="2" t="s">
        <v>200</v>
      </c>
      <c r="S4" s="2" t="s">
        <v>201</v>
      </c>
      <c r="T4" s="2"/>
      <c r="U4" s="2" t="b">
        <v>0</v>
      </c>
      <c r="V4" s="2"/>
      <c r="W4" s="2"/>
      <c r="X4" s="2"/>
      <c r="Y4" s="2"/>
      <c r="Z4" s="22">
        <f>78.6/1000</f>
        <v>7.8599999999999989E-2</v>
      </c>
      <c r="AA4" s="22"/>
      <c r="AB4" s="2">
        <f>65.6/1000</f>
        <v>6.5599999999999992E-2</v>
      </c>
      <c r="AC4" s="2">
        <v>100</v>
      </c>
      <c r="AD4" s="2"/>
      <c r="AE4" s="14">
        <f>((Z4+AA4+AR4)-AB4)*AC4/100</f>
        <v>1.2999999999999998E-2</v>
      </c>
      <c r="AF4" s="15" t="s">
        <v>192</v>
      </c>
      <c r="AG4" s="15" t="s">
        <v>192</v>
      </c>
      <c r="AH4" s="2">
        <v>100</v>
      </c>
      <c r="AI4" s="2">
        <v>130</v>
      </c>
      <c r="AJ4" s="2"/>
      <c r="AK4" s="2">
        <f>AJ4+AI4</f>
        <v>130</v>
      </c>
      <c r="AL4" s="2"/>
      <c r="AM4" s="2"/>
      <c r="AN4" s="2">
        <f>AK4+AL4</f>
        <v>130</v>
      </c>
      <c r="AO4" s="2">
        <f>AN4*90/100</f>
        <v>117</v>
      </c>
      <c r="AP4" s="2"/>
      <c r="AQ4" s="2"/>
      <c r="AR4" s="2"/>
      <c r="AS4" s="2"/>
      <c r="AT4" s="2"/>
      <c r="AU4" s="16">
        <f>((AN4*((100-GM4)/100)+GN4))*(Z4+AR4+AT4+AA4)-(AO4*(Z4+AR4-AB4+AA4)*AC4/100)</f>
        <v>8.6969999999999992</v>
      </c>
      <c r="AV4" s="2">
        <f>(AU4)*M4</f>
        <v>8.6969999999999992</v>
      </c>
      <c r="AW4" s="2"/>
      <c r="AX4" s="2"/>
      <c r="AY4" s="2"/>
      <c r="AZ4" s="2"/>
      <c r="BA4" s="2"/>
      <c r="BB4" s="2"/>
      <c r="BC4" s="2"/>
      <c r="BD4" s="2"/>
      <c r="BE4" s="2"/>
      <c r="BF4" s="2"/>
      <c r="BG4" s="2"/>
      <c r="BH4" s="2"/>
      <c r="BI4" s="2"/>
      <c r="BJ4" s="2">
        <v>2</v>
      </c>
      <c r="BK4" s="2">
        <v>300</v>
      </c>
      <c r="BL4" s="2" t="s">
        <v>202</v>
      </c>
      <c r="BM4" s="17">
        <f>BK4/GT4</f>
        <v>3.2407407407407409</v>
      </c>
      <c r="BN4" s="2"/>
      <c r="BO4" s="2">
        <f>BM4+BH4</f>
        <v>3.2407407407407409</v>
      </c>
      <c r="BP4" s="2">
        <f>BO4*M4</f>
        <v>3.2407407407407409</v>
      </c>
      <c r="BQ4" s="2">
        <v>1</v>
      </c>
      <c r="BR4" s="2">
        <v>3</v>
      </c>
      <c r="BS4" s="2" t="s">
        <v>201</v>
      </c>
      <c r="BT4" s="2">
        <f>BQ4*BR4</f>
        <v>3</v>
      </c>
      <c r="BU4" s="2" t="b">
        <v>0</v>
      </c>
      <c r="BV4" s="2"/>
      <c r="BW4" s="2"/>
      <c r="BX4" s="2"/>
      <c r="BY4" s="2"/>
      <c r="BZ4" s="2"/>
      <c r="CA4" s="2">
        <v>2</v>
      </c>
      <c r="CB4" s="2">
        <v>10</v>
      </c>
      <c r="CC4" s="2" t="s">
        <v>201</v>
      </c>
      <c r="CD4" s="2">
        <f>CA4*CB4</f>
        <v>20</v>
      </c>
      <c r="CE4" s="2" t="b">
        <v>0</v>
      </c>
      <c r="CF4" s="2">
        <v>1</v>
      </c>
      <c r="CG4" s="2">
        <v>10</v>
      </c>
      <c r="CH4" s="2" t="s">
        <v>201</v>
      </c>
      <c r="CI4" s="2">
        <f>CF4*CG4</f>
        <v>10</v>
      </c>
      <c r="CJ4" s="2" t="b">
        <v>0</v>
      </c>
      <c r="CK4" s="2"/>
      <c r="CL4" s="2"/>
      <c r="CM4" s="2"/>
      <c r="CN4" s="2"/>
      <c r="CO4" s="2"/>
      <c r="CP4" s="2"/>
      <c r="CQ4" s="2"/>
      <c r="CR4" s="2"/>
      <c r="CS4" s="2"/>
      <c r="CT4" s="2"/>
      <c r="CU4" s="2">
        <v>1</v>
      </c>
      <c r="CV4" s="2">
        <v>10</v>
      </c>
      <c r="CW4" s="2" t="s">
        <v>201</v>
      </c>
      <c r="CX4" s="2">
        <f>CU4*CV4</f>
        <v>10</v>
      </c>
      <c r="CY4" s="2" t="b">
        <v>0</v>
      </c>
      <c r="CZ4" s="2">
        <v>1</v>
      </c>
      <c r="DA4" s="2">
        <v>10</v>
      </c>
      <c r="DB4" s="2" t="s">
        <v>201</v>
      </c>
      <c r="DC4" s="2">
        <f>CZ4*DA4</f>
        <v>10</v>
      </c>
      <c r="DD4" s="2" t="b">
        <v>0</v>
      </c>
      <c r="DE4" s="2"/>
      <c r="DF4" s="2"/>
      <c r="DG4" s="2"/>
      <c r="DH4" s="2"/>
      <c r="DI4" s="2"/>
      <c r="DJ4" s="2"/>
      <c r="DK4" s="2"/>
      <c r="DL4" s="2"/>
      <c r="DM4" s="2"/>
      <c r="DN4" s="2"/>
      <c r="DO4" s="2"/>
      <c r="DP4" s="2"/>
      <c r="DQ4" s="2"/>
      <c r="DR4" s="2"/>
      <c r="DS4" s="2"/>
      <c r="DT4" s="2"/>
      <c r="DU4" s="2"/>
      <c r="DV4" s="2"/>
      <c r="DW4" s="2"/>
      <c r="DX4" s="2"/>
      <c r="DY4" s="2">
        <v>1</v>
      </c>
      <c r="DZ4" s="2">
        <v>10</v>
      </c>
      <c r="EA4" s="2" t="s">
        <v>201</v>
      </c>
      <c r="EB4" s="2">
        <f>DY4*DZ4</f>
        <v>10</v>
      </c>
      <c r="EC4" s="2" t="b">
        <v>0</v>
      </c>
      <c r="ED4" s="2"/>
      <c r="EE4" s="2"/>
      <c r="EF4" s="6">
        <f>IF(ISERROR(SEARCH("TRUE",BU4)),BT4,0)+IF(ISERROR(SEARCH("TRUE",BZ4)),BY4,0)+IF(ISERROR(SEARCH("TRUE",CE4)),CD4,0)+IF(ISERROR(SEARCH("TRUE",CJ4)),CI4,0)+IF(ISERROR(SEARCH("TRUE",CO4)),CN4,0)+IF(ISERROR(SEARCH("TRUE",CT4)),CS4,0)+IF(ISERROR(SEARCH("TRUE",CY4)),CX4,0)+IF(ISERROR(SEARCH("TRUE",DD4)),DC4,0)+IF(ISERROR(SEARCH("TRUE",DI4)),DH4,0)+IF(ISERROR(SEARCH("TRUE",DN4)),DM4,0)+IF(ISERROR(SEARCH("TRUE",DS4)),DR4,0)+IF(ISERROR(SEARCH("TRUE",DX4)),DW4,0)+IF(ISERROR(SEARCH("TRUE",EC4)),EB4,0)</f>
        <v>63</v>
      </c>
      <c r="EG4" s="6">
        <f>EF4*M4</f>
        <v>63</v>
      </c>
      <c r="EH4" s="6">
        <f>IF(ISERROR(SEARCH("FALSE",BU4)),BT4,0)+IF(ISERROR(SEARCH("FALSE",BZ4)),BY4,0)+IF(ISERROR(SEARCH("FALSE",CE4)),CD4,0)+IF(ISERROR(SEARCH("FALSE",CJ4)),CI4,0)+IF(ISERROR(SEARCH("FALSE",CO4)),CN4,0)+IF(ISERROR(SEARCH("FALSE",CT4)),CS4,0)+IF(ISERROR(SEARCH("FALSE",CY4)),CX4,0)+IF(ISERROR(SEARCH("FALSE",DD4)),DC4,0)+IF(ISERROR(SEARCH("FALSE",DI4)),DH4,0)+IF(ISERROR(SEARCH("FALSE",DN4)),DM4,0)+IF(ISERROR(SEARCH("FALSE",DS4)),DR4,0)+IF(ISERROR(SEARCH("FALSE",DX4)),DW4,0)+IF(ISERROR(SEARCH("FALSE",EC4)),EB4,0)*M4</f>
        <v>0</v>
      </c>
      <c r="EI4" s="18">
        <f>EH4+EG4+BO4</f>
        <v>66.240740740740748</v>
      </c>
      <c r="EJ4" s="2"/>
      <c r="EK4" s="2"/>
      <c r="EL4" s="2"/>
      <c r="EM4" s="2"/>
      <c r="EN4" s="2"/>
      <c r="EO4" s="2"/>
      <c r="EP4" s="2"/>
      <c r="EQ4" s="2"/>
      <c r="ER4" s="2"/>
      <c r="ES4" s="2"/>
      <c r="ET4" s="2"/>
      <c r="EU4" s="2"/>
      <c r="EV4" s="2"/>
      <c r="EW4" s="2"/>
      <c r="EX4" s="2"/>
      <c r="EY4" s="2"/>
      <c r="EZ4" s="2"/>
      <c r="FA4" s="2"/>
      <c r="FB4" s="2"/>
      <c r="FC4" s="2"/>
      <c r="FD4" s="2"/>
      <c r="FE4" s="2"/>
      <c r="FF4" s="2"/>
      <c r="FG4" s="18"/>
      <c r="FH4" s="18"/>
      <c r="FI4" s="2"/>
      <c r="FJ4" s="2"/>
      <c r="FK4" s="2"/>
      <c r="FL4" s="2"/>
      <c r="FM4" s="2"/>
      <c r="FN4" s="2"/>
      <c r="FO4" s="2"/>
      <c r="FP4" s="2"/>
      <c r="FQ4" s="2"/>
      <c r="FR4" s="2"/>
      <c r="FS4" s="2"/>
      <c r="FT4" s="2"/>
      <c r="FU4" s="2"/>
      <c r="FV4" s="2"/>
      <c r="FW4" s="2"/>
      <c r="FX4" s="2"/>
      <c r="FY4" s="2"/>
      <c r="FZ4" s="2"/>
      <c r="GA4" s="18"/>
      <c r="GB4" s="19"/>
      <c r="GC4" s="2"/>
      <c r="GD4" s="2"/>
      <c r="GE4" s="2"/>
      <c r="GF4" s="2"/>
      <c r="GG4" s="2"/>
      <c r="GH4" s="2"/>
      <c r="GI4" s="2"/>
      <c r="GJ4" s="2"/>
      <c r="GK4" s="2"/>
      <c r="GL4" s="2"/>
      <c r="GM4" s="2"/>
      <c r="GN4" s="2"/>
      <c r="GO4" s="16"/>
      <c r="GP4" s="2"/>
      <c r="GQ4" s="2">
        <v>2</v>
      </c>
      <c r="GR4" s="2">
        <v>70</v>
      </c>
      <c r="GS4" s="2">
        <v>90</v>
      </c>
      <c r="GT4" s="2">
        <f>(3600/GR4)*GS4*GQ4/100</f>
        <v>92.571428571428569</v>
      </c>
      <c r="GU4" s="16">
        <f>AV4+AY4+EI4+ES4+EV4+EZ4+FH4-FN4+FS4+FI4+FX4+GB4+GC4+GD4+GE4+GG4+GH4-GJ4</f>
        <v>74.93774074074075</v>
      </c>
      <c r="GV4" s="20">
        <v>45292</v>
      </c>
      <c r="GW4" s="2"/>
    </row>
    <row r="5" spans="1:205" ht="15.75" x14ac:dyDescent="0.25">
      <c r="A5" s="2">
        <v>4</v>
      </c>
      <c r="B5" s="2" t="s">
        <v>191</v>
      </c>
      <c r="C5" s="8">
        <v>1</v>
      </c>
      <c r="D5" s="1" t="s">
        <v>192</v>
      </c>
      <c r="E5" s="2" t="s">
        <v>193</v>
      </c>
      <c r="F5" s="9" t="s">
        <v>525</v>
      </c>
      <c r="G5" s="9" t="s">
        <v>218</v>
      </c>
      <c r="H5" s="10" t="s">
        <v>219</v>
      </c>
      <c r="I5" s="9" t="s">
        <v>525</v>
      </c>
      <c r="J5" s="2"/>
      <c r="K5" s="2"/>
      <c r="L5" s="2" t="s">
        <v>196</v>
      </c>
      <c r="M5" s="2">
        <v>1</v>
      </c>
      <c r="N5" s="23" t="s">
        <v>220</v>
      </c>
      <c r="O5" s="2"/>
      <c r="P5" s="2" t="s">
        <v>221</v>
      </c>
      <c r="Q5" s="2" t="s">
        <v>199</v>
      </c>
      <c r="R5" s="2" t="s">
        <v>200</v>
      </c>
      <c r="S5" s="2" t="s">
        <v>201</v>
      </c>
      <c r="T5" s="2"/>
      <c r="U5" s="2" t="b">
        <v>0</v>
      </c>
      <c r="V5" s="2"/>
      <c r="W5" s="2"/>
      <c r="X5" s="2"/>
      <c r="Y5" s="2"/>
      <c r="Z5" s="22">
        <f>1.75/1000</f>
        <v>1.75E-3</v>
      </c>
      <c r="AA5" s="22"/>
      <c r="AB5" s="2">
        <f>1/1000</f>
        <v>1E-3</v>
      </c>
      <c r="AC5" s="2">
        <v>100</v>
      </c>
      <c r="AD5" s="2"/>
      <c r="AE5" s="14">
        <f>((Z5+AA5+AR5)-AB5)*AC5/100</f>
        <v>7.5000000000000002E-4</v>
      </c>
      <c r="AF5" s="15" t="s">
        <v>192</v>
      </c>
      <c r="AG5" s="15" t="s">
        <v>192</v>
      </c>
      <c r="AH5" s="2">
        <v>100</v>
      </c>
      <c r="AI5" s="2">
        <v>197</v>
      </c>
      <c r="AJ5" s="2"/>
      <c r="AK5" s="2">
        <f>AJ5+AI5</f>
        <v>197</v>
      </c>
      <c r="AL5" s="2"/>
      <c r="AM5" s="2"/>
      <c r="AN5" s="2">
        <f>AK5+AL5</f>
        <v>197</v>
      </c>
      <c r="AO5" s="2">
        <f>AN5*90/100</f>
        <v>177.3</v>
      </c>
      <c r="AP5" s="2"/>
      <c r="AQ5" s="2"/>
      <c r="AR5" s="2"/>
      <c r="AS5" s="2"/>
      <c r="AT5" s="2"/>
      <c r="AU5" s="16">
        <f>((AN5*((100-GM5)/100)+GN5))*(Z5+AR5+AT5+AA5)-(AO5*(Z5+AR5-AB5+AA5)*AC5/100)</f>
        <v>0.21177499999999999</v>
      </c>
      <c r="AV5" s="2">
        <f>(AU5)*M5</f>
        <v>0.21177499999999999</v>
      </c>
      <c r="AW5" s="2"/>
      <c r="AX5" s="2"/>
      <c r="AY5" s="2"/>
      <c r="AZ5" s="2"/>
      <c r="BA5" s="2"/>
      <c r="BB5" s="2"/>
      <c r="BC5" s="2"/>
      <c r="BD5" s="2"/>
      <c r="BE5" s="2"/>
      <c r="BF5" s="2"/>
      <c r="BG5" s="2"/>
      <c r="BH5" s="2"/>
      <c r="BI5" s="2"/>
      <c r="BJ5" s="2">
        <v>8</v>
      </c>
      <c r="BK5" s="2">
        <v>120</v>
      </c>
      <c r="BL5" s="2" t="s">
        <v>202</v>
      </c>
      <c r="BM5" s="17">
        <f>BK5/GT5</f>
        <v>0.11574074074074074</v>
      </c>
      <c r="BN5" s="2"/>
      <c r="BO5" s="2">
        <f>BM5+BH5</f>
        <v>0.11574074074074074</v>
      </c>
      <c r="BP5" s="2">
        <f>BO5*M5</f>
        <v>0.11574074074074074</v>
      </c>
      <c r="BQ5" s="2"/>
      <c r="BR5" s="2"/>
      <c r="BS5" s="2"/>
      <c r="BT5" s="2"/>
      <c r="BU5" s="2"/>
      <c r="BV5" s="2">
        <v>1</v>
      </c>
      <c r="BW5" s="2">
        <v>10</v>
      </c>
      <c r="BX5" s="2" t="s">
        <v>201</v>
      </c>
      <c r="BY5" s="2">
        <f>BV5*BW5</f>
        <v>10</v>
      </c>
      <c r="BZ5" s="2" t="b">
        <v>0</v>
      </c>
      <c r="CA5" s="2"/>
      <c r="CB5" s="2"/>
      <c r="CC5" s="2"/>
      <c r="CD5" s="2"/>
      <c r="CE5" s="2"/>
      <c r="CF5" s="2">
        <v>2</v>
      </c>
      <c r="CG5" s="2">
        <v>10</v>
      </c>
      <c r="CH5" s="2" t="s">
        <v>201</v>
      </c>
      <c r="CI5" s="2">
        <f>CF5*CG5</f>
        <v>20</v>
      </c>
      <c r="CJ5" s="2" t="b">
        <v>0</v>
      </c>
      <c r="CK5" s="2"/>
      <c r="CL5" s="2"/>
      <c r="CM5" s="2"/>
      <c r="CN5" s="2"/>
      <c r="CO5" s="2"/>
      <c r="CP5" s="2"/>
      <c r="CQ5" s="2"/>
      <c r="CR5" s="2"/>
      <c r="CS5" s="2"/>
      <c r="CT5" s="2"/>
      <c r="CU5" s="2">
        <v>2</v>
      </c>
      <c r="CV5" s="2">
        <v>10</v>
      </c>
      <c r="CW5" s="2" t="s">
        <v>201</v>
      </c>
      <c r="CX5" s="2">
        <f>CU5*CV5</f>
        <v>20</v>
      </c>
      <c r="CY5" s="2" t="b">
        <v>0</v>
      </c>
      <c r="CZ5" s="2">
        <v>2</v>
      </c>
      <c r="DA5" s="2">
        <v>10</v>
      </c>
      <c r="DB5" s="2" t="s">
        <v>201</v>
      </c>
      <c r="DC5" s="2">
        <f>CZ5*DA5</f>
        <v>20</v>
      </c>
      <c r="DD5" s="2" t="b">
        <v>0</v>
      </c>
      <c r="DE5" s="2"/>
      <c r="DF5" s="2"/>
      <c r="DG5" s="2"/>
      <c r="DH5" s="2"/>
      <c r="DI5" s="2"/>
      <c r="DJ5" s="2"/>
      <c r="DK5" s="2"/>
      <c r="DL5" s="2"/>
      <c r="DM5" s="2"/>
      <c r="DN5" s="2"/>
      <c r="DO5" s="2"/>
      <c r="DP5" s="2"/>
      <c r="DQ5" s="2"/>
      <c r="DR5" s="2"/>
      <c r="DS5" s="2"/>
      <c r="DT5" s="2"/>
      <c r="DU5" s="2"/>
      <c r="DV5" s="2"/>
      <c r="DW5" s="2"/>
      <c r="DX5" s="2"/>
      <c r="DY5" s="2">
        <v>2</v>
      </c>
      <c r="DZ5" s="2">
        <v>10</v>
      </c>
      <c r="EA5" s="2" t="s">
        <v>201</v>
      </c>
      <c r="EB5" s="2">
        <f>DY5*DZ5</f>
        <v>20</v>
      </c>
      <c r="EC5" s="2" t="b">
        <v>0</v>
      </c>
      <c r="ED5" s="2"/>
      <c r="EE5" s="2"/>
      <c r="EF5" s="6">
        <f>IF(ISERROR(SEARCH("TRUE",BU5)),BT5,0)+IF(ISERROR(SEARCH("TRUE",BZ5)),BY5,0)+IF(ISERROR(SEARCH("TRUE",CE5)),CD5,0)+IF(ISERROR(SEARCH("TRUE",CJ5)),CI5,0)+IF(ISERROR(SEARCH("TRUE",CO5)),CN5,0)+IF(ISERROR(SEARCH("TRUE",CT5)),CS5,0)+IF(ISERROR(SEARCH("TRUE",CY5)),CX5,0)+IF(ISERROR(SEARCH("TRUE",DD5)),DC5,0)+IF(ISERROR(SEARCH("TRUE",DI5)),DH5,0)+IF(ISERROR(SEARCH("TRUE",DN5)),DM5,0)+IF(ISERROR(SEARCH("TRUE",DS5)),DR5,0)+IF(ISERROR(SEARCH("TRUE",DX5)),DW5,0)+IF(ISERROR(SEARCH("TRUE",EC5)),EB5,0)</f>
        <v>90</v>
      </c>
      <c r="EG5" s="6">
        <f>EF5*M5</f>
        <v>90</v>
      </c>
      <c r="EH5" s="6">
        <f>IF(ISERROR(SEARCH("FALSE",BU5)),BT5,0)+IF(ISERROR(SEARCH("FALSE",BZ5)),BY5,0)+IF(ISERROR(SEARCH("FALSE",CE5)),CD5,0)+IF(ISERROR(SEARCH("FALSE",CJ5)),CI5,0)+IF(ISERROR(SEARCH("FALSE",CO5)),CN5,0)+IF(ISERROR(SEARCH("FALSE",CT5)),CS5,0)+IF(ISERROR(SEARCH("FALSE",CY5)),CX5,0)+IF(ISERROR(SEARCH("FALSE",DD5)),DC5,0)+IF(ISERROR(SEARCH("FALSE",DI5)),DH5,0)+IF(ISERROR(SEARCH("FALSE",DN5)),DM5,0)+IF(ISERROR(SEARCH("FALSE",DS5)),DR5,0)+IF(ISERROR(SEARCH("FALSE",DX5)),DW5,0)+IF(ISERROR(SEARCH("FALSE",EC5)),EB5,0)*M5</f>
        <v>0</v>
      </c>
      <c r="EI5" s="18">
        <f>EH5+EG5+BO5</f>
        <v>90.115740740740748</v>
      </c>
      <c r="EJ5" s="2"/>
      <c r="EK5" s="2"/>
      <c r="EL5" s="2"/>
      <c r="EM5" s="2"/>
      <c r="EN5" s="2"/>
      <c r="EO5" s="2"/>
      <c r="EP5" s="2"/>
      <c r="EQ5" s="2"/>
      <c r="ER5" s="2"/>
      <c r="ES5" s="2"/>
      <c r="ET5" s="2"/>
      <c r="EU5" s="2"/>
      <c r="EV5" s="2"/>
      <c r="EW5" s="2"/>
      <c r="EX5" s="2"/>
      <c r="EY5" s="2"/>
      <c r="EZ5" s="2"/>
      <c r="FA5" s="2"/>
      <c r="FB5" s="2"/>
      <c r="FC5" s="2"/>
      <c r="FD5" s="2"/>
      <c r="FE5" s="2"/>
      <c r="FF5" s="2"/>
      <c r="FG5" s="18"/>
      <c r="FH5" s="18"/>
      <c r="FI5" s="2"/>
      <c r="FJ5" s="2"/>
      <c r="FK5" s="2"/>
      <c r="FL5" s="2"/>
      <c r="FM5" s="2"/>
      <c r="FN5" s="2"/>
      <c r="FO5" s="2"/>
      <c r="FP5" s="2"/>
      <c r="FQ5" s="2"/>
      <c r="FR5" s="2"/>
      <c r="FS5" s="2"/>
      <c r="FT5" s="2"/>
      <c r="FU5" s="2"/>
      <c r="FV5" s="2"/>
      <c r="FW5" s="2"/>
      <c r="FX5" s="2"/>
      <c r="FY5" s="2"/>
      <c r="FZ5" s="2"/>
      <c r="GA5" s="18"/>
      <c r="GB5" s="19"/>
      <c r="GC5" s="2"/>
      <c r="GD5" s="2"/>
      <c r="GE5" s="2"/>
      <c r="GF5" s="2"/>
      <c r="GG5" s="2"/>
      <c r="GH5" s="2"/>
      <c r="GI5" s="2"/>
      <c r="GJ5" s="2"/>
      <c r="GK5" s="2"/>
      <c r="GL5" s="2"/>
      <c r="GM5" s="2"/>
      <c r="GN5" s="2"/>
      <c r="GO5" s="16"/>
      <c r="GP5" s="2"/>
      <c r="GQ5" s="2">
        <v>8</v>
      </c>
      <c r="GR5" s="2">
        <v>25</v>
      </c>
      <c r="GS5" s="2">
        <v>90</v>
      </c>
      <c r="GT5" s="2">
        <f>(3600/GR5)*GS5*GQ5/100</f>
        <v>1036.8</v>
      </c>
      <c r="GU5" s="16">
        <f>AV5+AY5+EI5+ES5+EV5+EZ5+FH5-FN5+FS5+FI5+FX5+GB5+GC5+GD5+GE5+GG5+GH5-GJ5</f>
        <v>90.327515740740751</v>
      </c>
      <c r="GV5" s="20">
        <v>45292</v>
      </c>
      <c r="GW5" s="2"/>
    </row>
    <row r="6" spans="1:205" x14ac:dyDescent="0.25">
      <c r="D6" s="1"/>
      <c r="AF6" s="15"/>
      <c r="AG6" s="15"/>
    </row>
    <row r="7" spans="1:205" ht="15.75" hidden="1" x14ac:dyDescent="0.25">
      <c r="A7" s="2">
        <v>1</v>
      </c>
      <c r="B7" s="2" t="s">
        <v>191</v>
      </c>
      <c r="C7" s="8">
        <v>0</v>
      </c>
      <c r="D7" s="1" t="s">
        <v>192</v>
      </c>
      <c r="E7" s="2" t="s">
        <v>524</v>
      </c>
      <c r="F7" s="9" t="s">
        <v>525</v>
      </c>
      <c r="G7" s="9" t="s">
        <v>525</v>
      </c>
      <c r="H7" s="10" t="s">
        <v>195</v>
      </c>
      <c r="I7" s="9" t="s">
        <v>525</v>
      </c>
      <c r="J7" s="2"/>
      <c r="K7" s="2"/>
      <c r="L7" s="2" t="s">
        <v>196</v>
      </c>
      <c r="M7" s="2">
        <v>1</v>
      </c>
      <c r="N7" s="11"/>
      <c r="O7" s="2"/>
      <c r="P7" s="12"/>
      <c r="Q7" s="2"/>
      <c r="R7" s="2"/>
      <c r="S7" s="2"/>
      <c r="T7" s="2"/>
      <c r="U7" s="2"/>
      <c r="V7" s="2"/>
      <c r="W7" s="2"/>
      <c r="X7" s="2"/>
      <c r="Y7" s="2"/>
      <c r="Z7" s="13"/>
      <c r="AA7" s="13"/>
      <c r="AB7" s="2"/>
      <c r="AC7" s="2"/>
      <c r="AD7" s="2"/>
      <c r="AE7" s="14"/>
      <c r="AF7" s="15"/>
      <c r="AG7" s="15"/>
      <c r="AH7" s="2">
        <v>100</v>
      </c>
      <c r="AI7" s="2"/>
      <c r="AJ7" s="2"/>
      <c r="AK7" s="2"/>
      <c r="AL7" s="2"/>
      <c r="AM7" s="2"/>
      <c r="AN7" s="2"/>
      <c r="AO7" s="2"/>
      <c r="AP7" s="2"/>
      <c r="AQ7" s="2"/>
      <c r="AR7" s="2"/>
      <c r="AS7" s="2"/>
      <c r="AT7" s="2"/>
      <c r="AU7" s="16"/>
      <c r="AV7" s="2">
        <f>(AV8+AV9+AV10)*M7</f>
        <v>14.189854999999998</v>
      </c>
      <c r="AW7" s="16"/>
      <c r="AX7" s="16"/>
      <c r="AY7" s="2"/>
      <c r="AZ7" s="2"/>
      <c r="BA7" s="2"/>
      <c r="BB7" s="2"/>
      <c r="BC7" s="2"/>
      <c r="BD7" s="2"/>
      <c r="BE7" s="2"/>
      <c r="BF7" s="2"/>
      <c r="BG7" s="2"/>
      <c r="BH7" s="2"/>
      <c r="BI7" s="2"/>
      <c r="BJ7" s="2"/>
      <c r="BK7" s="2"/>
      <c r="BL7" s="2"/>
      <c r="BM7" s="17"/>
      <c r="BN7" s="2"/>
      <c r="BO7" s="2"/>
      <c r="BP7" s="2">
        <f>(BP8+BP9+BP10)*M7</f>
        <v>6.8287037037037033</v>
      </c>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6"/>
      <c r="EG7" s="6">
        <f>EG8+EG9+EG10</f>
        <v>205</v>
      </c>
      <c r="EH7" s="6">
        <f>EH8+EH9+EH10</f>
        <v>10</v>
      </c>
      <c r="EI7" s="18">
        <f>EG7+EH7+EE7</f>
        <v>215</v>
      </c>
      <c r="EJ7" s="2" t="s">
        <v>528</v>
      </c>
      <c r="EK7" s="2" t="s">
        <v>201</v>
      </c>
      <c r="EL7" s="2">
        <v>2</v>
      </c>
      <c r="EM7" s="2">
        <v>0.35199999999999998</v>
      </c>
      <c r="EN7" s="2">
        <f>EL7*EM7</f>
        <v>0.70399999999999996</v>
      </c>
      <c r="EO7" s="2"/>
      <c r="EP7" s="2">
        <f>EN7</f>
        <v>0.70399999999999996</v>
      </c>
      <c r="EQ7" s="2">
        <f>EP8*M8</f>
        <v>1.04</v>
      </c>
      <c r="ER7" s="2"/>
      <c r="ES7" s="2">
        <f>EP7+EQ7</f>
        <v>1.744</v>
      </c>
      <c r="ET7" s="2"/>
      <c r="EU7" s="2"/>
      <c r="EV7" s="2"/>
      <c r="EW7" s="2" t="s">
        <v>526</v>
      </c>
      <c r="EX7" s="2">
        <v>2</v>
      </c>
      <c r="EY7" s="2">
        <f>AV7</f>
        <v>14.189854999999998</v>
      </c>
      <c r="EZ7" s="2">
        <f>EY7*EX7/100</f>
        <v>0.28379709999999997</v>
      </c>
      <c r="FA7" s="2"/>
      <c r="FB7" s="2"/>
      <c r="FC7" s="2" t="b">
        <v>1</v>
      </c>
      <c r="FD7" s="2" t="b">
        <v>1</v>
      </c>
      <c r="FE7" s="2" t="s">
        <v>204</v>
      </c>
      <c r="FF7" s="2">
        <v>2</v>
      </c>
      <c r="FG7" s="18">
        <f>AV7+EI7-EH7</f>
        <v>219.18985499999999</v>
      </c>
      <c r="FH7" s="18">
        <f>FG7*FF7/100</f>
        <v>4.3837970999999998</v>
      </c>
      <c r="FI7" s="2"/>
      <c r="FJ7" s="2"/>
      <c r="FK7" s="2"/>
      <c r="FL7" s="2"/>
      <c r="FM7" s="2"/>
      <c r="FN7" s="2"/>
      <c r="FO7" s="2" t="s">
        <v>205</v>
      </c>
      <c r="FP7" s="2" t="s">
        <v>204</v>
      </c>
      <c r="FQ7" s="2">
        <v>2</v>
      </c>
      <c r="FR7" s="18">
        <f>AV7+EI7-EH7</f>
        <v>219.18985499999999</v>
      </c>
      <c r="FS7" s="2">
        <f>FR7*FQ7/100</f>
        <v>4.3837970999999998</v>
      </c>
      <c r="FT7" s="2" t="s">
        <v>205</v>
      </c>
      <c r="FU7" s="2" t="s">
        <v>204</v>
      </c>
      <c r="FV7" s="2">
        <v>6</v>
      </c>
      <c r="FW7" s="18">
        <f>AV7+EI7-EH7</f>
        <v>219.18985499999999</v>
      </c>
      <c r="FX7" s="2">
        <f>FW7*FV7/100</f>
        <v>13.1513913</v>
      </c>
      <c r="FY7" s="2" t="s">
        <v>527</v>
      </c>
      <c r="FZ7" s="2">
        <v>2</v>
      </c>
      <c r="GA7" s="18">
        <f>EI7-EH7</f>
        <v>205</v>
      </c>
      <c r="GB7" s="19">
        <f>GA7*FZ7/100</f>
        <v>4.0999999999999996</v>
      </c>
      <c r="GC7" s="2"/>
      <c r="GD7" s="2">
        <v>0.25</v>
      </c>
      <c r="GE7" s="2">
        <v>0.65</v>
      </c>
      <c r="GF7" s="2"/>
      <c r="GG7" s="2"/>
      <c r="GH7" s="2"/>
      <c r="GI7" s="2"/>
      <c r="GJ7" s="2"/>
      <c r="GK7" s="2"/>
      <c r="GL7" s="2"/>
      <c r="GM7" s="2"/>
      <c r="GN7" s="2"/>
      <c r="GO7" s="16"/>
      <c r="GP7" s="2"/>
      <c r="GQ7" s="2"/>
      <c r="GR7" s="2"/>
      <c r="GS7" s="2"/>
      <c r="GT7" s="2"/>
      <c r="GU7" s="16">
        <f>AV7+AY7+EI7+ES7+EV7+EZ7+FH7-FN7+FS7+FI7+FX7+GB7+GC7+GD7+GE7+GG7+GH7-GJ7</f>
        <v>258.13663759999997</v>
      </c>
      <c r="GV7" s="20">
        <v>45292</v>
      </c>
      <c r="GW7" s="2"/>
    </row>
    <row r="8" spans="1:205" ht="15.75" hidden="1" x14ac:dyDescent="0.25">
      <c r="A8" s="2">
        <v>2</v>
      </c>
      <c r="B8" s="2" t="s">
        <v>191</v>
      </c>
      <c r="C8" s="8">
        <v>1</v>
      </c>
      <c r="D8" s="1" t="s">
        <v>192</v>
      </c>
      <c r="E8" s="2" t="s">
        <v>193</v>
      </c>
      <c r="F8" s="9" t="s">
        <v>525</v>
      </c>
      <c r="G8" s="9" t="s">
        <v>209</v>
      </c>
      <c r="H8" s="10" t="s">
        <v>210</v>
      </c>
      <c r="I8" s="9" t="s">
        <v>525</v>
      </c>
      <c r="J8" s="2"/>
      <c r="K8" s="2"/>
      <c r="L8" s="2" t="s">
        <v>196</v>
      </c>
      <c r="M8" s="2">
        <v>1</v>
      </c>
      <c r="N8" s="21" t="s">
        <v>211</v>
      </c>
      <c r="O8" s="2"/>
      <c r="P8" s="2" t="s">
        <v>211</v>
      </c>
      <c r="Q8" s="2" t="s">
        <v>199</v>
      </c>
      <c r="R8" s="2" t="s">
        <v>200</v>
      </c>
      <c r="S8" s="2" t="s">
        <v>201</v>
      </c>
      <c r="T8" s="2"/>
      <c r="U8" s="2" t="b">
        <v>0</v>
      </c>
      <c r="V8" s="2"/>
      <c r="W8" s="2"/>
      <c r="X8" s="2"/>
      <c r="Y8" s="2"/>
      <c r="Z8" s="22">
        <f>44.4/1000</f>
        <v>4.4400000000000002E-2</v>
      </c>
      <c r="AA8" s="22"/>
      <c r="AB8" s="2">
        <f>37.4/1000</f>
        <v>3.7399999999999996E-2</v>
      </c>
      <c r="AC8" s="2">
        <v>100</v>
      </c>
      <c r="AD8" s="2"/>
      <c r="AE8" s="14">
        <f>((Z8+AA8+AR8)-AB8)*AC8/100</f>
        <v>7.0000000000000062E-3</v>
      </c>
      <c r="AF8" s="15" t="s">
        <v>192</v>
      </c>
      <c r="AG8" s="15" t="s">
        <v>192</v>
      </c>
      <c r="AH8" s="2">
        <v>100</v>
      </c>
      <c r="AI8" s="2">
        <v>141</v>
      </c>
      <c r="AJ8" s="2"/>
      <c r="AK8" s="2">
        <f>AJ8+AI8</f>
        <v>141</v>
      </c>
      <c r="AL8" s="2"/>
      <c r="AM8" s="2"/>
      <c r="AN8" s="2">
        <f>AK8+AL8</f>
        <v>141</v>
      </c>
      <c r="AO8" s="2">
        <f>AN8*90/100</f>
        <v>126.9</v>
      </c>
      <c r="AP8" s="2"/>
      <c r="AQ8" s="2"/>
      <c r="AR8" s="2"/>
      <c r="AS8" s="2"/>
      <c r="AT8" s="2"/>
      <c r="AU8" s="16">
        <f>((AN8*((100-GM8)/100)+GN8))*(Z8+AR8+AT8+AA8)-(AO8*(Z8+AR8-AB8+AA8)*AC8/100)</f>
        <v>5.2810799999999984</v>
      </c>
      <c r="AV8" s="2">
        <f>(AU8)*M8</f>
        <v>5.2810799999999984</v>
      </c>
      <c r="AW8" s="2"/>
      <c r="AX8" s="2"/>
      <c r="AY8" s="2"/>
      <c r="AZ8" s="2"/>
      <c r="BA8" s="2"/>
      <c r="BB8" s="2"/>
      <c r="BC8" s="2"/>
      <c r="BD8" s="2"/>
      <c r="BE8" s="2"/>
      <c r="BF8" s="2"/>
      <c r="BG8" s="2"/>
      <c r="BH8" s="2"/>
      <c r="BI8" s="2"/>
      <c r="BJ8" s="2">
        <v>2</v>
      </c>
      <c r="BK8" s="2">
        <v>300</v>
      </c>
      <c r="BL8" s="2" t="s">
        <v>202</v>
      </c>
      <c r="BM8" s="17">
        <f>BK8/GT8</f>
        <v>3.4722222222222219</v>
      </c>
      <c r="BN8" s="2"/>
      <c r="BO8" s="2">
        <f>BM8+BH8</f>
        <v>3.4722222222222219</v>
      </c>
      <c r="BP8" s="2">
        <f>BO8*M8</f>
        <v>3.4722222222222219</v>
      </c>
      <c r="BQ8" s="2">
        <v>1</v>
      </c>
      <c r="BR8" s="2">
        <v>2</v>
      </c>
      <c r="BS8" s="2" t="s">
        <v>203</v>
      </c>
      <c r="BT8" s="2">
        <f>BQ8*BR8</f>
        <v>2</v>
      </c>
      <c r="BU8" s="2" t="b">
        <v>0</v>
      </c>
      <c r="BV8" s="2">
        <v>1</v>
      </c>
      <c r="BW8" s="2">
        <v>10</v>
      </c>
      <c r="BX8" s="2" t="s">
        <v>203</v>
      </c>
      <c r="BY8" s="2">
        <f>BV8*BW8</f>
        <v>10</v>
      </c>
      <c r="BZ8" s="2" t="b">
        <v>0</v>
      </c>
      <c r="CA8" s="2">
        <v>1</v>
      </c>
      <c r="CB8" s="2">
        <v>10</v>
      </c>
      <c r="CC8" s="2" t="s">
        <v>201</v>
      </c>
      <c r="CD8" s="2">
        <f>CA8*CB8</f>
        <v>10</v>
      </c>
      <c r="CE8" s="2" t="b">
        <v>0</v>
      </c>
      <c r="CF8" s="2">
        <v>1</v>
      </c>
      <c r="CG8" s="2">
        <v>10</v>
      </c>
      <c r="CH8" s="2" t="s">
        <v>201</v>
      </c>
      <c r="CI8" s="2">
        <f>CF8*CG8</f>
        <v>10</v>
      </c>
      <c r="CJ8" s="2" t="b">
        <v>0</v>
      </c>
      <c r="CK8" s="2"/>
      <c r="CL8" s="2"/>
      <c r="CM8" s="2"/>
      <c r="CN8" s="2"/>
      <c r="CO8" s="2"/>
      <c r="CP8" s="2"/>
      <c r="CQ8" s="2"/>
      <c r="CR8" s="2"/>
      <c r="CS8" s="2"/>
      <c r="CT8" s="2"/>
      <c r="CU8" s="2">
        <v>1</v>
      </c>
      <c r="CV8" s="2">
        <v>10</v>
      </c>
      <c r="CW8" s="2" t="s">
        <v>201</v>
      </c>
      <c r="CX8" s="2">
        <f>CU8*CV8</f>
        <v>10</v>
      </c>
      <c r="CY8" s="2" t="b">
        <v>0</v>
      </c>
      <c r="CZ8" s="2">
        <v>1</v>
      </c>
      <c r="DA8" s="2">
        <v>10</v>
      </c>
      <c r="DB8" s="2" t="s">
        <v>201</v>
      </c>
      <c r="DC8" s="2">
        <f>CZ8*DA8</f>
        <v>10</v>
      </c>
      <c r="DD8" s="2" t="b">
        <v>0</v>
      </c>
      <c r="DE8" s="2"/>
      <c r="DF8" s="2"/>
      <c r="DG8" s="2"/>
      <c r="DH8" s="2"/>
      <c r="DI8" s="2"/>
      <c r="DJ8" s="2"/>
      <c r="DK8" s="2"/>
      <c r="DL8" s="2"/>
      <c r="DM8" s="2"/>
      <c r="DN8" s="2"/>
      <c r="DO8" s="2"/>
      <c r="DP8" s="2"/>
      <c r="DQ8" s="2"/>
      <c r="DR8" s="2"/>
      <c r="DS8" s="2"/>
      <c r="DT8" s="2"/>
      <c r="DU8" s="2"/>
      <c r="DV8" s="2"/>
      <c r="DW8" s="2"/>
      <c r="DX8" s="2"/>
      <c r="DY8" s="2">
        <v>1</v>
      </c>
      <c r="DZ8" s="2">
        <v>10</v>
      </c>
      <c r="EA8" s="2" t="s">
        <v>201</v>
      </c>
      <c r="EB8" s="2">
        <f>DY8*DZ8</f>
        <v>10</v>
      </c>
      <c r="EC8" s="2" t="b">
        <v>1</v>
      </c>
      <c r="ED8" s="2"/>
      <c r="EE8" s="2"/>
      <c r="EF8" s="6">
        <f>IF(ISERROR(SEARCH("TRUE",BU8)),BT8,0)+IF(ISERROR(SEARCH("TRUE",BZ8)),BY8,0)+IF(ISERROR(SEARCH("TRUE",CE8)),CD8,0)+IF(ISERROR(SEARCH("TRUE",CJ8)),CI8,0)+IF(ISERROR(SEARCH("TRUE",CO8)),CN8,0)+IF(ISERROR(SEARCH("TRUE",CT8)),CS8,0)+IF(ISERROR(SEARCH("TRUE",CY8)),CX8,0)+IF(ISERROR(SEARCH("TRUE",DD8)),DC8,0)+IF(ISERROR(SEARCH("TRUE",DI8)),DH8,0)+IF(ISERROR(SEARCH("TRUE",DN8)),DM8,0)+IF(ISERROR(SEARCH("TRUE",DS8)),DR8,0)+IF(ISERROR(SEARCH("TRUE",DX8)),DW8,0)+IF(ISERROR(SEARCH("TRUE",EC8)),EB8,0)</f>
        <v>52</v>
      </c>
      <c r="EG8" s="6">
        <f>EF8*M8</f>
        <v>52</v>
      </c>
      <c r="EH8" s="6">
        <f>IF(ISERROR(SEARCH("FALSE",BU8)),BT8,0)+IF(ISERROR(SEARCH("FALSE",BZ8)),BY8,0)+IF(ISERROR(SEARCH("FALSE",CE8)),CD8,0)+IF(ISERROR(SEARCH("FALSE",CJ8)),CI8,0)+IF(ISERROR(SEARCH("FALSE",CO8)),CN8,0)+IF(ISERROR(SEARCH("FALSE",CT8)),CS8,0)+IF(ISERROR(SEARCH("FALSE",CY8)),CX8,0)+IF(ISERROR(SEARCH("FALSE",DD8)),DC8,0)+IF(ISERROR(SEARCH("FALSE",DI8)),DH8,0)+IF(ISERROR(SEARCH("FALSE",DN8)),DM8,0)+IF(ISERROR(SEARCH("FALSE",DS8)),DR8,0)+IF(ISERROR(SEARCH("FALSE",DX8)),DW8,0)+IF(ISERROR(SEARCH("FALSE",EC8)),EB8,0)*M8</f>
        <v>10</v>
      </c>
      <c r="EI8" s="18">
        <f>EH8+EG8+BO8</f>
        <v>65.472222222222229</v>
      </c>
      <c r="EJ8" s="2" t="s">
        <v>212</v>
      </c>
      <c r="EK8" s="2" t="s">
        <v>201</v>
      </c>
      <c r="EL8" s="2">
        <v>2</v>
      </c>
      <c r="EM8" s="2">
        <v>0.52</v>
      </c>
      <c r="EN8" s="2">
        <f>EL8*EM8</f>
        <v>1.04</v>
      </c>
      <c r="EO8" s="2"/>
      <c r="EP8" s="2">
        <f>EN8</f>
        <v>1.04</v>
      </c>
      <c r="EQ8" s="2"/>
      <c r="ER8" s="2"/>
      <c r="ES8" s="2">
        <f>EP8</f>
        <v>1.04</v>
      </c>
      <c r="ET8" s="2"/>
      <c r="EU8" s="2"/>
      <c r="EV8" s="2"/>
      <c r="EW8" s="2"/>
      <c r="EX8" s="2"/>
      <c r="EY8" s="2"/>
      <c r="EZ8" s="2"/>
      <c r="FA8" s="2"/>
      <c r="FB8" s="2"/>
      <c r="FC8" s="2"/>
      <c r="FD8" s="2"/>
      <c r="FE8" s="2"/>
      <c r="FF8" s="2"/>
      <c r="FG8" s="18"/>
      <c r="FH8" s="18"/>
      <c r="FI8" s="2"/>
      <c r="FJ8" s="2"/>
      <c r="FK8" s="2"/>
      <c r="FL8" s="2"/>
      <c r="FM8" s="2"/>
      <c r="FN8" s="2"/>
      <c r="FO8" s="2"/>
      <c r="FP8" s="2"/>
      <c r="FQ8" s="2"/>
      <c r="FR8" s="2"/>
      <c r="FS8" s="2"/>
      <c r="FT8" s="2"/>
      <c r="FU8" s="2"/>
      <c r="FV8" s="2"/>
      <c r="FW8" s="2"/>
      <c r="FX8" s="2"/>
      <c r="FY8" s="2"/>
      <c r="FZ8" s="2"/>
      <c r="GA8" s="18"/>
      <c r="GB8" s="19"/>
      <c r="GC8" s="2"/>
      <c r="GD8" s="2"/>
      <c r="GE8" s="2"/>
      <c r="GF8" s="2"/>
      <c r="GG8" s="2"/>
      <c r="GH8" s="2"/>
      <c r="GI8" s="2"/>
      <c r="GJ8" s="2"/>
      <c r="GK8" s="2" t="s">
        <v>213</v>
      </c>
      <c r="GL8" s="2">
        <v>100</v>
      </c>
      <c r="GM8" s="2">
        <v>5</v>
      </c>
      <c r="GN8" s="2">
        <f>GL8*GM8/100</f>
        <v>5</v>
      </c>
      <c r="GO8" s="16">
        <f>+((AN8*((100-GM8)/100)+GN8))*(Z8+AR8+AT8+AA8)-(AO8*(Z8+AA8+AR8-AB8)*AC8/100)</f>
        <v>5.2810799999999984</v>
      </c>
      <c r="GP8" s="2"/>
      <c r="GQ8" s="2">
        <v>2</v>
      </c>
      <c r="GR8" s="2">
        <v>75</v>
      </c>
      <c r="GS8" s="2">
        <v>90</v>
      </c>
      <c r="GT8" s="2">
        <f>(3600/GR8)*GS8*GQ8/100</f>
        <v>86.4</v>
      </c>
      <c r="GU8" s="16">
        <f>AV8+AY8+EI8+ES8+EV8+EZ8+FH8-FN8+FS7+FI8+FX8+GB8+GC8+GD8+GE8+GG8+GH8-GJ8</f>
        <v>76.177099322222233</v>
      </c>
      <c r="GV8" s="20">
        <v>45292</v>
      </c>
      <c r="GW8" s="2"/>
    </row>
    <row r="9" spans="1:205" ht="15.75" hidden="1" x14ac:dyDescent="0.25">
      <c r="A9" s="2">
        <v>3</v>
      </c>
      <c r="B9" s="2" t="s">
        <v>191</v>
      </c>
      <c r="C9" s="8">
        <v>1</v>
      </c>
      <c r="D9" s="1" t="s">
        <v>192</v>
      </c>
      <c r="E9" s="2" t="s">
        <v>193</v>
      </c>
      <c r="F9" s="9" t="s">
        <v>525</v>
      </c>
      <c r="G9" s="9" t="s">
        <v>214</v>
      </c>
      <c r="H9" s="10" t="s">
        <v>215</v>
      </c>
      <c r="I9" s="9" t="s">
        <v>525</v>
      </c>
      <c r="J9" s="2"/>
      <c r="K9" s="2"/>
      <c r="L9" s="2" t="s">
        <v>196</v>
      </c>
      <c r="M9" s="2">
        <v>1</v>
      </c>
      <c r="N9" s="21" t="s">
        <v>216</v>
      </c>
      <c r="O9" s="2"/>
      <c r="P9" s="2" t="s">
        <v>216</v>
      </c>
      <c r="Q9" s="2" t="s">
        <v>199</v>
      </c>
      <c r="R9" s="2" t="s">
        <v>200</v>
      </c>
      <c r="S9" s="2" t="s">
        <v>201</v>
      </c>
      <c r="T9" s="2"/>
      <c r="U9" s="2" t="b">
        <v>0</v>
      </c>
      <c r="V9" s="2"/>
      <c r="W9" s="2"/>
      <c r="X9" s="2"/>
      <c r="Y9" s="2"/>
      <c r="Z9" s="22">
        <f>78.6/1000</f>
        <v>7.8599999999999989E-2</v>
      </c>
      <c r="AA9" s="22"/>
      <c r="AB9" s="2">
        <f>65.6/1000</f>
        <v>6.5599999999999992E-2</v>
      </c>
      <c r="AC9" s="2">
        <v>100</v>
      </c>
      <c r="AD9" s="2"/>
      <c r="AE9" s="14">
        <f>((Z9+AA9+AR9)-AB9)*AC9/100</f>
        <v>1.2999999999999998E-2</v>
      </c>
      <c r="AF9" s="15" t="s">
        <v>192</v>
      </c>
      <c r="AG9" s="15" t="s">
        <v>192</v>
      </c>
      <c r="AH9" s="2">
        <v>100</v>
      </c>
      <c r="AI9" s="2">
        <v>130</v>
      </c>
      <c r="AJ9" s="2"/>
      <c r="AK9" s="2">
        <f>AJ9+AI9</f>
        <v>130</v>
      </c>
      <c r="AL9" s="2"/>
      <c r="AM9" s="2"/>
      <c r="AN9" s="2">
        <f>AK9+AL9</f>
        <v>130</v>
      </c>
      <c r="AO9" s="2">
        <f>AN9*90/100</f>
        <v>117</v>
      </c>
      <c r="AP9" s="2"/>
      <c r="AQ9" s="2"/>
      <c r="AR9" s="2"/>
      <c r="AS9" s="2"/>
      <c r="AT9" s="2"/>
      <c r="AU9" s="16">
        <f>((AN9*((100-GM9)/100)+GN9))*(Z9+AR9+AT9+AA9)-(AO9*(Z9+AR9-AB9+AA9)*AC9/100)</f>
        <v>8.6969999999999992</v>
      </c>
      <c r="AV9" s="2">
        <f>(AU9)*M9</f>
        <v>8.6969999999999992</v>
      </c>
      <c r="AW9" s="2"/>
      <c r="AX9" s="2"/>
      <c r="AY9" s="2"/>
      <c r="AZ9" s="2"/>
      <c r="BA9" s="2"/>
      <c r="BB9" s="2"/>
      <c r="BC9" s="2"/>
      <c r="BD9" s="2"/>
      <c r="BE9" s="2"/>
      <c r="BF9" s="2"/>
      <c r="BG9" s="2"/>
      <c r="BH9" s="2"/>
      <c r="BI9" s="2"/>
      <c r="BJ9" s="2">
        <v>2</v>
      </c>
      <c r="BK9" s="2">
        <v>300</v>
      </c>
      <c r="BL9" s="2" t="s">
        <v>202</v>
      </c>
      <c r="BM9" s="17">
        <f>BK9/GT9</f>
        <v>3.2407407407407409</v>
      </c>
      <c r="BN9" s="2"/>
      <c r="BO9" s="2">
        <f>BM9+BH9</f>
        <v>3.2407407407407409</v>
      </c>
      <c r="BP9" s="2">
        <f>BO9*M9</f>
        <v>3.2407407407407409</v>
      </c>
      <c r="BQ9" s="2">
        <v>1</v>
      </c>
      <c r="BR9" s="2">
        <v>3</v>
      </c>
      <c r="BS9" s="2" t="s">
        <v>201</v>
      </c>
      <c r="BT9" s="2">
        <f>BQ9*BR9</f>
        <v>3</v>
      </c>
      <c r="BU9" s="2" t="b">
        <v>0</v>
      </c>
      <c r="BV9" s="2"/>
      <c r="BW9" s="2"/>
      <c r="BX9" s="2"/>
      <c r="BY9" s="2"/>
      <c r="BZ9" s="2"/>
      <c r="CA9" s="2">
        <v>2</v>
      </c>
      <c r="CB9" s="2">
        <v>10</v>
      </c>
      <c r="CC9" s="2" t="s">
        <v>201</v>
      </c>
      <c r="CD9" s="2">
        <f>CA9*CB9</f>
        <v>20</v>
      </c>
      <c r="CE9" s="2" t="b">
        <v>0</v>
      </c>
      <c r="CF9" s="2">
        <v>1</v>
      </c>
      <c r="CG9" s="2">
        <v>10</v>
      </c>
      <c r="CH9" s="2" t="s">
        <v>201</v>
      </c>
      <c r="CI9" s="2">
        <f>CF9*CG9</f>
        <v>10</v>
      </c>
      <c r="CJ9" s="2" t="b">
        <v>0</v>
      </c>
      <c r="CK9" s="2"/>
      <c r="CL9" s="2"/>
      <c r="CM9" s="2"/>
      <c r="CN9" s="2"/>
      <c r="CO9" s="2"/>
      <c r="CP9" s="2"/>
      <c r="CQ9" s="2"/>
      <c r="CR9" s="2"/>
      <c r="CS9" s="2"/>
      <c r="CT9" s="2"/>
      <c r="CU9" s="2">
        <v>1</v>
      </c>
      <c r="CV9" s="2">
        <v>10</v>
      </c>
      <c r="CW9" s="2" t="s">
        <v>201</v>
      </c>
      <c r="CX9" s="2">
        <f>CU9*CV9</f>
        <v>10</v>
      </c>
      <c r="CY9" s="2" t="b">
        <v>0</v>
      </c>
      <c r="CZ9" s="2">
        <v>1</v>
      </c>
      <c r="DA9" s="2">
        <v>10</v>
      </c>
      <c r="DB9" s="2" t="s">
        <v>201</v>
      </c>
      <c r="DC9" s="2">
        <f>CZ9*DA9</f>
        <v>10</v>
      </c>
      <c r="DD9" s="2" t="b">
        <v>0</v>
      </c>
      <c r="DE9" s="2"/>
      <c r="DF9" s="2"/>
      <c r="DG9" s="2"/>
      <c r="DH9" s="2"/>
      <c r="DI9" s="2"/>
      <c r="DJ9" s="2"/>
      <c r="DK9" s="2"/>
      <c r="DL9" s="2"/>
      <c r="DM9" s="2"/>
      <c r="DN9" s="2"/>
      <c r="DO9" s="2"/>
      <c r="DP9" s="2"/>
      <c r="DQ9" s="2"/>
      <c r="DR9" s="2"/>
      <c r="DS9" s="2"/>
      <c r="DT9" s="2"/>
      <c r="DU9" s="2"/>
      <c r="DV9" s="2"/>
      <c r="DW9" s="2"/>
      <c r="DX9" s="2"/>
      <c r="DY9" s="2">
        <v>1</v>
      </c>
      <c r="DZ9" s="2">
        <v>10</v>
      </c>
      <c r="EA9" s="2" t="s">
        <v>201</v>
      </c>
      <c r="EB9" s="2">
        <f>DY9*DZ9</f>
        <v>10</v>
      </c>
      <c r="EC9" s="2" t="b">
        <v>0</v>
      </c>
      <c r="ED9" s="2"/>
      <c r="EE9" s="2"/>
      <c r="EF9" s="6">
        <f>IF(ISERROR(SEARCH("TRUE",BU9)),BT9,0)+IF(ISERROR(SEARCH("TRUE",BZ9)),BY9,0)+IF(ISERROR(SEARCH("TRUE",CE9)),CD9,0)+IF(ISERROR(SEARCH("TRUE",CJ9)),CI9,0)+IF(ISERROR(SEARCH("TRUE",CO9)),CN9,0)+IF(ISERROR(SEARCH("TRUE",CT9)),CS9,0)+IF(ISERROR(SEARCH("TRUE",CY9)),CX9,0)+IF(ISERROR(SEARCH("TRUE",DD9)),DC9,0)+IF(ISERROR(SEARCH("TRUE",DI9)),DH9,0)+IF(ISERROR(SEARCH("TRUE",DN9)),DM9,0)+IF(ISERROR(SEARCH("TRUE",DS9)),DR9,0)+IF(ISERROR(SEARCH("TRUE",DX9)),DW9,0)+IF(ISERROR(SEARCH("TRUE",EC9)),EB9,0)</f>
        <v>63</v>
      </c>
      <c r="EG9" s="6">
        <f>EF9*M9</f>
        <v>63</v>
      </c>
      <c r="EH9" s="6">
        <f>IF(ISERROR(SEARCH("FALSE",BU9)),BT9,0)+IF(ISERROR(SEARCH("FALSE",BZ9)),BY9,0)+IF(ISERROR(SEARCH("FALSE",CE9)),CD9,0)+IF(ISERROR(SEARCH("FALSE",CJ9)),CI9,0)+IF(ISERROR(SEARCH("FALSE",CO9)),CN9,0)+IF(ISERROR(SEARCH("FALSE",CT9)),CS9,0)+IF(ISERROR(SEARCH("FALSE",CY9)),CX9,0)+IF(ISERROR(SEARCH("FALSE",DD9)),DC9,0)+IF(ISERROR(SEARCH("FALSE",DI9)),DH9,0)+IF(ISERROR(SEARCH("FALSE",DN9)),DM9,0)+IF(ISERROR(SEARCH("FALSE",DS9)),DR9,0)+IF(ISERROR(SEARCH("FALSE",DX9)),DW9,0)+IF(ISERROR(SEARCH("FALSE",EC9)),EB9,0)*M9</f>
        <v>0</v>
      </c>
      <c r="EI9" s="18">
        <f>EH9+EG9+BO9</f>
        <v>66.240740740740748</v>
      </c>
      <c r="EJ9" s="2"/>
      <c r="EK9" s="2"/>
      <c r="EL9" s="2"/>
      <c r="EM9" s="2"/>
      <c r="EN9" s="2"/>
      <c r="EO9" s="2"/>
      <c r="EP9" s="2"/>
      <c r="EQ9" s="2"/>
      <c r="ER9" s="2"/>
      <c r="ES9" s="2"/>
      <c r="ET9" s="2"/>
      <c r="EU9" s="2"/>
      <c r="EV9" s="2"/>
      <c r="EW9" s="2"/>
      <c r="EX9" s="2"/>
      <c r="EY9" s="2"/>
      <c r="EZ9" s="2"/>
      <c r="FA9" s="2"/>
      <c r="FB9" s="2"/>
      <c r="FC9" s="2"/>
      <c r="FD9" s="2"/>
      <c r="FE9" s="2"/>
      <c r="FF9" s="2"/>
      <c r="FG9" s="18"/>
      <c r="FH9" s="18"/>
      <c r="FI9" s="2"/>
      <c r="FJ9" s="2"/>
      <c r="FK9" s="2"/>
      <c r="FL9" s="2"/>
      <c r="FM9" s="2"/>
      <c r="FN9" s="2"/>
      <c r="FO9" s="2"/>
      <c r="FP9" s="2"/>
      <c r="FQ9" s="2"/>
      <c r="FR9" s="2"/>
      <c r="FS9" s="2"/>
      <c r="FT9" s="2"/>
      <c r="FU9" s="2"/>
      <c r="FV9" s="2"/>
      <c r="FW9" s="2"/>
      <c r="FX9" s="2"/>
      <c r="FY9" s="2"/>
      <c r="FZ9" s="2"/>
      <c r="GA9" s="18"/>
      <c r="GB9" s="19"/>
      <c r="GC9" s="2"/>
      <c r="GD9" s="2"/>
      <c r="GE9" s="2"/>
      <c r="GF9" s="2"/>
      <c r="GG9" s="2"/>
      <c r="GH9" s="2"/>
      <c r="GI9" s="2"/>
      <c r="GJ9" s="2"/>
      <c r="GK9" s="2"/>
      <c r="GL9" s="2"/>
      <c r="GM9" s="2"/>
      <c r="GN9" s="2"/>
      <c r="GO9" s="16"/>
      <c r="GP9" s="2"/>
      <c r="GQ9" s="2">
        <v>2</v>
      </c>
      <c r="GR9" s="2">
        <v>70</v>
      </c>
      <c r="GS9" s="2">
        <v>90</v>
      </c>
      <c r="GT9" s="2">
        <f>(3600/GR9)*GS9*GQ9/100</f>
        <v>92.571428571428569</v>
      </c>
      <c r="GU9" s="16">
        <f>AV9+AY9+EI9+ES9+EV9+EZ9+FH9-FN9+FS9+FI9+FX9+GB9+GC9+GD9+GE9+GG9+GH9-GJ9</f>
        <v>74.93774074074075</v>
      </c>
      <c r="GV9" s="20">
        <v>45292</v>
      </c>
      <c r="GW9" s="2"/>
    </row>
    <row r="10" spans="1:205" ht="15.75" hidden="1" x14ac:dyDescent="0.25">
      <c r="A10" s="2">
        <v>4</v>
      </c>
      <c r="B10" s="2" t="s">
        <v>191</v>
      </c>
      <c r="C10" s="8">
        <v>1</v>
      </c>
      <c r="D10" s="1" t="s">
        <v>192</v>
      </c>
      <c r="E10" s="2" t="s">
        <v>193</v>
      </c>
      <c r="F10" s="9" t="s">
        <v>525</v>
      </c>
      <c r="G10" s="9" t="s">
        <v>218</v>
      </c>
      <c r="H10" s="10" t="s">
        <v>219</v>
      </c>
      <c r="I10" s="9" t="s">
        <v>525</v>
      </c>
      <c r="J10" s="2"/>
      <c r="K10" s="2"/>
      <c r="L10" s="2" t="s">
        <v>196</v>
      </c>
      <c r="M10" s="2">
        <v>1</v>
      </c>
      <c r="N10" s="23" t="s">
        <v>220</v>
      </c>
      <c r="O10" s="2"/>
      <c r="P10" s="2" t="s">
        <v>221</v>
      </c>
      <c r="Q10" s="2" t="s">
        <v>199</v>
      </c>
      <c r="R10" s="2" t="s">
        <v>200</v>
      </c>
      <c r="S10" s="2" t="s">
        <v>201</v>
      </c>
      <c r="T10" s="2"/>
      <c r="U10" s="2" t="b">
        <v>0</v>
      </c>
      <c r="V10" s="2"/>
      <c r="W10" s="2"/>
      <c r="X10" s="2"/>
      <c r="Y10" s="2"/>
      <c r="Z10" s="22">
        <f>1.75/1000</f>
        <v>1.75E-3</v>
      </c>
      <c r="AA10" s="22"/>
      <c r="AB10" s="2">
        <f>1/1000</f>
        <v>1E-3</v>
      </c>
      <c r="AC10" s="2">
        <v>100</v>
      </c>
      <c r="AD10" s="2"/>
      <c r="AE10" s="14">
        <f>((Z10+AA10+AR10)-AB10)*AC10/100</f>
        <v>7.5000000000000002E-4</v>
      </c>
      <c r="AF10" s="15" t="s">
        <v>192</v>
      </c>
      <c r="AG10" s="15" t="s">
        <v>192</v>
      </c>
      <c r="AH10" s="2">
        <v>100</v>
      </c>
      <c r="AI10" s="2">
        <v>197</v>
      </c>
      <c r="AJ10" s="2"/>
      <c r="AK10" s="2">
        <f>AJ10+AI10</f>
        <v>197</v>
      </c>
      <c r="AL10" s="2"/>
      <c r="AM10" s="2"/>
      <c r="AN10" s="2">
        <f>AK10+AL10</f>
        <v>197</v>
      </c>
      <c r="AO10" s="2">
        <f>AN10*90/100</f>
        <v>177.3</v>
      </c>
      <c r="AP10" s="2"/>
      <c r="AQ10" s="2"/>
      <c r="AR10" s="2"/>
      <c r="AS10" s="2"/>
      <c r="AT10" s="2"/>
      <c r="AU10" s="16">
        <f>((AN10*((100-GM10)/100)+GN10))*(Z10+AR10+AT10+AA10)-(AO10*(Z10+AR10-AB10+AA10)*AC10/100)</f>
        <v>0.21177499999999999</v>
      </c>
      <c r="AV10" s="2">
        <f>(AU10)*M10</f>
        <v>0.21177499999999999</v>
      </c>
      <c r="AW10" s="2"/>
      <c r="AX10" s="2"/>
      <c r="AY10" s="2">
        <f>AZ10+BD10</f>
        <v>2.35</v>
      </c>
      <c r="AZ10" s="2">
        <f>AY11*M11</f>
        <v>2</v>
      </c>
      <c r="BA10" s="2" t="s">
        <v>206</v>
      </c>
      <c r="BB10" s="2"/>
      <c r="BC10" s="2"/>
      <c r="BD10" s="2">
        <v>0.35</v>
      </c>
      <c r="BE10" s="2"/>
      <c r="BF10" s="2"/>
      <c r="BG10" s="2"/>
      <c r="BH10" s="2"/>
      <c r="BI10" s="2"/>
      <c r="BJ10" s="2">
        <v>8</v>
      </c>
      <c r="BK10" s="2">
        <v>120</v>
      </c>
      <c r="BL10" s="2" t="s">
        <v>202</v>
      </c>
      <c r="BM10" s="17">
        <f>BK10/GT10</f>
        <v>0.11574074074074074</v>
      </c>
      <c r="BN10" s="2"/>
      <c r="BO10" s="2">
        <f>BM10+BH10</f>
        <v>0.11574074074074074</v>
      </c>
      <c r="BP10" s="2">
        <f>BO10*M10</f>
        <v>0.11574074074074074</v>
      </c>
      <c r="BQ10" s="2"/>
      <c r="BR10" s="2"/>
      <c r="BS10" s="2"/>
      <c r="BT10" s="2"/>
      <c r="BU10" s="2"/>
      <c r="BV10" s="2">
        <v>1</v>
      </c>
      <c r="BW10" s="2">
        <v>10</v>
      </c>
      <c r="BX10" s="2" t="s">
        <v>201</v>
      </c>
      <c r="BY10" s="2">
        <f>BV10*BW10</f>
        <v>10</v>
      </c>
      <c r="BZ10" s="2" t="b">
        <v>0</v>
      </c>
      <c r="CA10" s="2"/>
      <c r="CB10" s="2"/>
      <c r="CC10" s="2"/>
      <c r="CD10" s="2"/>
      <c r="CE10" s="2"/>
      <c r="CF10" s="2">
        <v>2</v>
      </c>
      <c r="CG10" s="2">
        <v>10</v>
      </c>
      <c r="CH10" s="2" t="s">
        <v>201</v>
      </c>
      <c r="CI10" s="2">
        <f>CF10*CG10</f>
        <v>20</v>
      </c>
      <c r="CJ10" s="2" t="b">
        <v>0</v>
      </c>
      <c r="CK10" s="2"/>
      <c r="CL10" s="2"/>
      <c r="CM10" s="2"/>
      <c r="CN10" s="2"/>
      <c r="CO10" s="2"/>
      <c r="CP10" s="2"/>
      <c r="CQ10" s="2"/>
      <c r="CR10" s="2"/>
      <c r="CS10" s="2"/>
      <c r="CT10" s="2"/>
      <c r="CU10" s="2">
        <v>2</v>
      </c>
      <c r="CV10" s="2">
        <v>10</v>
      </c>
      <c r="CW10" s="2" t="s">
        <v>201</v>
      </c>
      <c r="CX10" s="2">
        <f>CU10*CV10</f>
        <v>20</v>
      </c>
      <c r="CY10" s="2" t="b">
        <v>0</v>
      </c>
      <c r="CZ10" s="2">
        <v>2</v>
      </c>
      <c r="DA10" s="2">
        <v>10</v>
      </c>
      <c r="DB10" s="2" t="s">
        <v>201</v>
      </c>
      <c r="DC10" s="2">
        <f>CZ10*DA10</f>
        <v>20</v>
      </c>
      <c r="DD10" s="2" t="b">
        <v>0</v>
      </c>
      <c r="DE10" s="2"/>
      <c r="DF10" s="2"/>
      <c r="DG10" s="2"/>
      <c r="DH10" s="2"/>
      <c r="DI10" s="2"/>
      <c r="DJ10" s="2"/>
      <c r="DK10" s="2"/>
      <c r="DL10" s="2"/>
      <c r="DM10" s="2"/>
      <c r="DN10" s="2"/>
      <c r="DO10" s="2"/>
      <c r="DP10" s="2"/>
      <c r="DQ10" s="2"/>
      <c r="DR10" s="2"/>
      <c r="DS10" s="2"/>
      <c r="DT10" s="2"/>
      <c r="DU10" s="2"/>
      <c r="DV10" s="2"/>
      <c r="DW10" s="2"/>
      <c r="DX10" s="2"/>
      <c r="DY10" s="2">
        <v>2</v>
      </c>
      <c r="DZ10" s="2">
        <v>10</v>
      </c>
      <c r="EA10" s="2" t="s">
        <v>201</v>
      </c>
      <c r="EB10" s="2">
        <f>DY10*DZ10</f>
        <v>20</v>
      </c>
      <c r="EC10" s="2" t="b">
        <v>0</v>
      </c>
      <c r="ED10" s="2"/>
      <c r="EE10" s="2"/>
      <c r="EF10" s="6">
        <f>IF(ISERROR(SEARCH("TRUE",BU10)),BT10,0)+IF(ISERROR(SEARCH("TRUE",BZ10)),BY10,0)+IF(ISERROR(SEARCH("TRUE",CE10)),CD10,0)+IF(ISERROR(SEARCH("TRUE",CJ10)),CI10,0)+IF(ISERROR(SEARCH("TRUE",CO10)),CN10,0)+IF(ISERROR(SEARCH("TRUE",CT10)),CS10,0)+IF(ISERROR(SEARCH("TRUE",CY10)),CX10,0)+IF(ISERROR(SEARCH("TRUE",DD10)),DC10,0)+IF(ISERROR(SEARCH("TRUE",DI10)),DH10,0)+IF(ISERROR(SEARCH("TRUE",DN10)),DM10,0)+IF(ISERROR(SEARCH("TRUE",DS10)),DR10,0)+IF(ISERROR(SEARCH("TRUE",DX10)),DW10,0)+IF(ISERROR(SEARCH("TRUE",EC10)),EB10,0)</f>
        <v>90</v>
      </c>
      <c r="EG10" s="6">
        <f>EF10*M10</f>
        <v>90</v>
      </c>
      <c r="EH10" s="6">
        <f>IF(ISERROR(SEARCH("FALSE",BU10)),BT10,0)+IF(ISERROR(SEARCH("FALSE",BZ10)),BY10,0)+IF(ISERROR(SEARCH("FALSE",CE10)),CD10,0)+IF(ISERROR(SEARCH("FALSE",CJ10)),CI10,0)+IF(ISERROR(SEARCH("FALSE",CO10)),CN10,0)+IF(ISERROR(SEARCH("FALSE",CT10)),CS10,0)+IF(ISERROR(SEARCH("FALSE",CY10)),CX10,0)+IF(ISERROR(SEARCH("FALSE",DD10)),DC10,0)+IF(ISERROR(SEARCH("FALSE",DI10)),DH10,0)+IF(ISERROR(SEARCH("FALSE",DN10)),DM10,0)+IF(ISERROR(SEARCH("FALSE",DS10)),DR10,0)+IF(ISERROR(SEARCH("FALSE",DX10)),DW10,0)+IF(ISERROR(SEARCH("FALSE",EC10)),EB10,0)*M10</f>
        <v>0</v>
      </c>
      <c r="EI10" s="18">
        <f>EH10+EG10+BO10</f>
        <v>90.115740740740748</v>
      </c>
      <c r="EJ10" s="2"/>
      <c r="EK10" s="2"/>
      <c r="EL10" s="2"/>
      <c r="EM10" s="2"/>
      <c r="EN10" s="2"/>
      <c r="EO10" s="2"/>
      <c r="EP10" s="2"/>
      <c r="EQ10" s="2"/>
      <c r="ER10" s="2"/>
      <c r="ES10" s="2"/>
      <c r="ET10" s="2"/>
      <c r="EU10" s="2"/>
      <c r="EV10" s="2"/>
      <c r="EW10" s="2"/>
      <c r="EX10" s="2"/>
      <c r="EY10" s="2"/>
      <c r="EZ10" s="2"/>
      <c r="FA10" s="2"/>
      <c r="FB10" s="2"/>
      <c r="FC10" s="2"/>
      <c r="FD10" s="2"/>
      <c r="FE10" s="2"/>
      <c r="FF10" s="2"/>
      <c r="FG10" s="18"/>
      <c r="FH10" s="18"/>
      <c r="FI10" s="2"/>
      <c r="FJ10" s="2"/>
      <c r="FK10" s="2"/>
      <c r="FL10" s="2"/>
      <c r="FM10" s="2"/>
      <c r="FN10" s="2"/>
      <c r="FO10" s="2"/>
      <c r="FP10" s="2"/>
      <c r="FQ10" s="2"/>
      <c r="FR10" s="2"/>
      <c r="FS10" s="2"/>
      <c r="FT10" s="2"/>
      <c r="FU10" s="2"/>
      <c r="FV10" s="2"/>
      <c r="FW10" s="2"/>
      <c r="FX10" s="2"/>
      <c r="FY10" s="2"/>
      <c r="FZ10" s="2"/>
      <c r="GA10" s="18"/>
      <c r="GB10" s="19"/>
      <c r="GC10" s="2"/>
      <c r="GD10" s="2"/>
      <c r="GE10" s="2"/>
      <c r="GF10" s="2"/>
      <c r="GG10" s="2"/>
      <c r="GH10" s="2"/>
      <c r="GI10" s="2"/>
      <c r="GJ10" s="2"/>
      <c r="GK10" s="2"/>
      <c r="GL10" s="2"/>
      <c r="GM10" s="2"/>
      <c r="GN10" s="2"/>
      <c r="GO10" s="16"/>
      <c r="GP10" s="2"/>
      <c r="GQ10" s="2">
        <v>8</v>
      </c>
      <c r="GR10" s="2">
        <v>25</v>
      </c>
      <c r="GS10" s="2">
        <v>90</v>
      </c>
      <c r="GT10" s="2">
        <f>(3600/GR10)*GS10*GQ10/100</f>
        <v>1036.8</v>
      </c>
      <c r="GU10" s="16">
        <f>AV10+AY10+EI10+ES10+EV10+EZ10+FH10-FN10+FS10+FI10+FX10+GB10+GC10+GD10+GE10+GG10+GH10-GJ10</f>
        <v>92.677515740740745</v>
      </c>
      <c r="GV10" s="20">
        <v>45292</v>
      </c>
      <c r="GW10" s="2"/>
    </row>
    <row r="11" spans="1:205" hidden="1" x14ac:dyDescent="0.25">
      <c r="A11" s="2">
        <v>5</v>
      </c>
      <c r="B11" s="2" t="s">
        <v>191</v>
      </c>
      <c r="C11" s="2"/>
      <c r="D11" s="1" t="s">
        <v>192</v>
      </c>
      <c r="E11" s="2" t="s">
        <v>260</v>
      </c>
      <c r="F11" s="9" t="s">
        <v>525</v>
      </c>
      <c r="G11" s="9" t="s">
        <v>529</v>
      </c>
      <c r="H11" s="9" t="s">
        <v>529</v>
      </c>
      <c r="I11" s="9" t="s">
        <v>525</v>
      </c>
      <c r="J11" s="2"/>
      <c r="K11" s="2"/>
      <c r="L11" s="2"/>
      <c r="M11" s="2">
        <v>1</v>
      </c>
      <c r="N11" s="2"/>
      <c r="O11" s="2"/>
      <c r="P11" s="2"/>
      <c r="Q11" s="2"/>
      <c r="R11" s="2"/>
      <c r="S11" s="2"/>
      <c r="T11" s="2"/>
      <c r="U11" s="2"/>
      <c r="V11" s="2"/>
      <c r="W11" s="2"/>
      <c r="X11" s="2"/>
      <c r="Y11" s="2"/>
      <c r="Z11" s="2"/>
      <c r="AA11" s="2"/>
      <c r="AB11" s="2"/>
      <c r="AC11" s="2"/>
      <c r="AD11" s="2"/>
      <c r="AE11" s="2"/>
      <c r="AF11" s="15" t="s">
        <v>192</v>
      </c>
      <c r="AG11" s="15" t="s">
        <v>192</v>
      </c>
      <c r="AH11" s="2"/>
      <c r="AI11" s="2"/>
      <c r="AJ11" s="2"/>
      <c r="AK11" s="2"/>
      <c r="AL11" s="2"/>
      <c r="AM11" s="2"/>
      <c r="AN11" s="2"/>
      <c r="AO11" s="2"/>
      <c r="AP11" s="2"/>
      <c r="AQ11" s="2"/>
      <c r="AR11" s="2"/>
      <c r="AS11" s="2"/>
      <c r="AT11" s="2"/>
      <c r="AU11" s="2"/>
      <c r="AV11" s="2"/>
      <c r="AW11" s="2" t="s">
        <v>530</v>
      </c>
      <c r="AX11" s="2" t="s">
        <v>203</v>
      </c>
      <c r="AY11" s="2">
        <v>2</v>
      </c>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41477-E2B2-474C-A0E7-78BBADFB6233}">
  <dimension ref="A1:LM22"/>
  <sheetViews>
    <sheetView zoomScale="130" zoomScaleNormal="130" workbookViewId="0">
      <pane ySplit="1" topLeftCell="A2" activePane="bottomLeft" state="frozen"/>
      <selection activeCell="AJ1" sqref="AJ1"/>
      <selection pane="bottomLeft" activeCell="KN2" sqref="KN2"/>
    </sheetView>
  </sheetViews>
  <sheetFormatPr defaultColWidth="9.140625" defaultRowHeight="11.25" x14ac:dyDescent="0.2"/>
  <cols>
    <col min="1" max="1" width="4.28515625" style="71" bestFit="1" customWidth="1"/>
    <col min="2" max="2" width="4.5703125" style="71" bestFit="1" customWidth="1"/>
    <col min="3" max="3" width="7.7109375" style="71" bestFit="1" customWidth="1"/>
    <col min="4" max="4" width="8" style="71" bestFit="1" customWidth="1"/>
    <col min="5" max="5" width="10" style="71" bestFit="1" customWidth="1"/>
    <col min="6" max="6" width="6" style="71" bestFit="1" customWidth="1"/>
    <col min="7" max="7" width="14.85546875" style="71" bestFit="1" customWidth="1"/>
    <col min="8" max="8" width="52" style="71" bestFit="1" customWidth="1"/>
    <col min="9" max="10" width="12.140625" style="71" bestFit="1" customWidth="1"/>
    <col min="11" max="11" width="8.5703125" style="71" bestFit="1" customWidth="1"/>
    <col min="12" max="12" width="10.28515625" style="71" bestFit="1" customWidth="1"/>
    <col min="13" max="13" width="6.85546875" style="71" customWidth="1"/>
    <col min="14" max="14" width="10.85546875" style="71" customWidth="1"/>
    <col min="15" max="15" width="6.5703125" style="71" customWidth="1"/>
    <col min="16" max="16" width="7.28515625" style="71" bestFit="1" customWidth="1"/>
    <col min="17" max="17" width="6.28515625" style="71" bestFit="1" customWidth="1"/>
    <col min="18" max="18" width="9.7109375" style="71" bestFit="1" customWidth="1"/>
    <col min="19" max="19" width="8.140625" style="71" bestFit="1" customWidth="1"/>
    <col min="20" max="20" width="16.140625" style="71" bestFit="1" customWidth="1"/>
    <col min="21" max="21" width="8.85546875" style="71" bestFit="1" customWidth="1"/>
    <col min="22" max="23" width="8" style="71" bestFit="1" customWidth="1"/>
    <col min="24" max="24" width="8.7109375" style="71" bestFit="1" customWidth="1"/>
    <col min="25" max="25" width="8.140625" style="71" bestFit="1" customWidth="1"/>
    <col min="26" max="26" width="9.7109375" style="71" bestFit="1" customWidth="1"/>
    <col min="27" max="27" width="9.85546875" style="71" bestFit="1" customWidth="1"/>
    <col min="28" max="28" width="16.28515625" style="71" bestFit="1" customWidth="1"/>
    <col min="29" max="29" width="13.5703125" style="71" bestFit="1" customWidth="1"/>
    <col min="30" max="30" width="11.85546875" style="71" bestFit="1" customWidth="1"/>
    <col min="31" max="31" width="28.42578125" style="71" bestFit="1" customWidth="1"/>
    <col min="32" max="32" width="10" style="71" bestFit="1" customWidth="1"/>
    <col min="33" max="33" width="4.28515625" style="71" bestFit="1" customWidth="1"/>
    <col min="34" max="34" width="10.140625" style="71" customWidth="1"/>
    <col min="35" max="35" width="14.85546875" style="71" bestFit="1" customWidth="1"/>
    <col min="36" max="36" width="15.140625" style="71" customWidth="1"/>
    <col min="37" max="37" width="13.85546875" style="71" bestFit="1" customWidth="1"/>
    <col min="38" max="38" width="10.7109375" style="71" bestFit="1" customWidth="1"/>
    <col min="39" max="39" width="12.42578125" style="71" customWidth="1"/>
    <col min="40" max="40" width="14" style="71" customWidth="1"/>
    <col min="41" max="41" width="15.5703125" style="71" customWidth="1"/>
    <col min="42" max="42" width="12.140625" style="71" customWidth="1"/>
    <col min="43" max="43" width="9.5703125" style="71" bestFit="1" customWidth="1"/>
    <col min="44" max="44" width="15.42578125" style="71" bestFit="1" customWidth="1"/>
    <col min="45" max="45" width="7" style="71" customWidth="1"/>
    <col min="46" max="46" width="12.85546875" style="71" bestFit="1" customWidth="1"/>
    <col min="47" max="47" width="15.5703125" style="71" bestFit="1" customWidth="1"/>
    <col min="48" max="48" width="13.28515625" style="71" bestFit="1" customWidth="1"/>
    <col min="49" max="49" width="22.140625" style="71" bestFit="1" customWidth="1"/>
    <col min="50" max="50" width="15.28515625" style="71" bestFit="1" customWidth="1"/>
    <col min="51" max="51" width="12.7109375" style="71" bestFit="1" customWidth="1"/>
    <col min="52" max="53" width="23.7109375" style="71" customWidth="1"/>
    <col min="54" max="54" width="30.42578125" style="71" customWidth="1"/>
    <col min="55" max="55" width="19.140625" style="71" customWidth="1"/>
    <col min="56" max="56" width="12.5703125" style="71" customWidth="1"/>
    <col min="57" max="58" width="15" style="71" customWidth="1"/>
    <col min="59" max="59" width="21.7109375" style="71" customWidth="1"/>
    <col min="60" max="60" width="10.7109375" style="71" customWidth="1"/>
    <col min="61" max="61" width="12.5703125" style="71" customWidth="1"/>
    <col min="62" max="63" width="21.7109375" style="71" customWidth="1"/>
    <col min="64" max="64" width="28.28515625" style="71" customWidth="1"/>
    <col min="65" max="65" width="17" style="71" customWidth="1"/>
    <col min="66" max="66" width="12.5703125" style="71" customWidth="1"/>
    <col min="67" max="68" width="21.7109375" style="71" customWidth="1"/>
    <col min="69" max="69" width="28.28515625" style="71" customWidth="1"/>
    <col min="70" max="70" width="17" style="71" customWidth="1"/>
    <col min="71" max="71" width="12.5703125" style="71" customWidth="1"/>
    <col min="72" max="73" width="14.7109375" style="71" customWidth="1"/>
    <col min="74" max="74" width="21.42578125" style="71" customWidth="1"/>
    <col min="75" max="75" width="10.140625" style="71" customWidth="1"/>
    <col min="76" max="76" width="12.5703125" style="71" customWidth="1"/>
    <col min="77" max="78" width="14.7109375" style="71" customWidth="1"/>
    <col min="79" max="79" width="21.42578125" style="71" customWidth="1"/>
    <col min="80" max="80" width="10.140625" style="71" customWidth="1"/>
    <col min="81" max="81" width="12.5703125" style="71" customWidth="1"/>
    <col min="82" max="83" width="15.5703125" style="71" customWidth="1"/>
    <col min="84" max="84" width="22.28515625" style="71" customWidth="1"/>
    <col min="85" max="85" width="11" style="71" customWidth="1"/>
    <col min="86" max="86" width="12.5703125" style="71" customWidth="1"/>
    <col min="87" max="88" width="15.5703125" style="71" customWidth="1"/>
    <col min="89" max="89" width="22.28515625" style="71" customWidth="1"/>
    <col min="90" max="90" width="11" style="71" customWidth="1"/>
    <col min="91" max="91" width="12.5703125" style="71" customWidth="1"/>
    <col min="92" max="93" width="14.28515625" style="71" customWidth="1"/>
    <col min="94" max="94" width="20.85546875" style="71" customWidth="1"/>
    <col min="95" max="95" width="9.7109375" style="71" customWidth="1"/>
    <col min="96" max="96" width="12.5703125" style="71" customWidth="1"/>
    <col min="97" max="98" width="14.28515625" style="71" customWidth="1"/>
    <col min="99" max="99" width="20.85546875" style="71" customWidth="1"/>
    <col min="100" max="100" width="9.7109375" style="71" customWidth="1"/>
    <col min="101" max="101" width="12.5703125" style="71" customWidth="1"/>
    <col min="102" max="103" width="12.85546875" style="71" customWidth="1"/>
    <col min="104" max="104" width="19.5703125" style="71" customWidth="1"/>
    <col min="105" max="105" width="8.42578125" style="71" customWidth="1"/>
    <col min="106" max="106" width="12.5703125" style="71" customWidth="1"/>
    <col min="107" max="108" width="12.85546875" style="71" customWidth="1"/>
    <col min="109" max="109" width="19.5703125" style="71" customWidth="1"/>
    <col min="110" max="110" width="8.42578125" style="71" customWidth="1"/>
    <col min="111" max="111" width="12.5703125" style="71" customWidth="1"/>
    <col min="112" max="113" width="14.85546875" style="71" customWidth="1"/>
    <col min="114" max="114" width="21.5703125" style="71" customWidth="1"/>
    <col min="115" max="115" width="10.28515625" style="71" customWidth="1"/>
    <col min="116" max="116" width="12.5703125" style="71" customWidth="1"/>
    <col min="117" max="118" width="19.7109375" style="71" bestFit="1" customWidth="1"/>
    <col min="119" max="119" width="26.42578125" style="71" bestFit="1" customWidth="1"/>
    <col min="120" max="120" width="15.140625" style="71" bestFit="1" customWidth="1"/>
    <col min="121" max="121" width="12.5703125" style="71" bestFit="1" customWidth="1"/>
    <col min="122" max="123" width="19.85546875" style="71" bestFit="1" customWidth="1"/>
    <col min="124" max="124" width="26.5703125" style="71" bestFit="1" customWidth="1"/>
    <col min="125" max="125" width="15.28515625" style="71" bestFit="1" customWidth="1"/>
    <col min="126" max="126" width="12.5703125" style="71" bestFit="1" customWidth="1"/>
    <col min="127" max="128" width="14.7109375" style="71" bestFit="1" customWidth="1"/>
    <col min="129" max="129" width="21.42578125" style="71" bestFit="1" customWidth="1"/>
    <col min="130" max="130" width="10.140625" style="71" bestFit="1" customWidth="1"/>
    <col min="131" max="131" width="12.5703125" style="71" bestFit="1" customWidth="1"/>
    <col min="132" max="133" width="14.7109375" style="71" bestFit="1" customWidth="1"/>
    <col min="134" max="134" width="21.42578125" style="71" bestFit="1" customWidth="1"/>
    <col min="135" max="135" width="10.140625" style="71" bestFit="1" customWidth="1"/>
    <col min="136" max="136" width="12.5703125" style="71" bestFit="1" customWidth="1"/>
    <col min="137" max="138" width="15" style="71" bestFit="1" customWidth="1"/>
    <col min="139" max="139" width="21.7109375" style="71" bestFit="1" customWidth="1"/>
    <col min="140" max="140" width="10.42578125" style="71" bestFit="1" customWidth="1"/>
    <col min="141" max="141" width="12.5703125" style="71" bestFit="1" customWidth="1"/>
    <col min="142" max="143" width="15" style="71" bestFit="1" customWidth="1"/>
    <col min="144" max="144" width="21.7109375" style="71" bestFit="1" customWidth="1"/>
    <col min="145" max="145" width="10.42578125" style="71" bestFit="1" customWidth="1"/>
    <col min="146" max="146" width="12.5703125" style="71" bestFit="1" customWidth="1"/>
    <col min="147" max="148" width="14.140625" style="71" bestFit="1" customWidth="1"/>
    <col min="149" max="149" width="20.7109375" style="71" bestFit="1" customWidth="1"/>
    <col min="150" max="150" width="9.5703125" style="71" bestFit="1" customWidth="1"/>
    <col min="151" max="151" width="12.5703125" style="71" bestFit="1" customWidth="1"/>
    <col min="152" max="153" width="14.140625" style="71" bestFit="1" customWidth="1"/>
    <col min="154" max="154" width="20.7109375" style="71" bestFit="1" customWidth="1"/>
    <col min="155" max="155" width="9.5703125" style="71" bestFit="1" customWidth="1"/>
    <col min="156" max="156" width="12.5703125" style="71" bestFit="1" customWidth="1"/>
    <col min="157" max="158" width="14.85546875" style="71" bestFit="1" customWidth="1"/>
    <col min="159" max="159" width="21.5703125" style="71" bestFit="1" customWidth="1"/>
    <col min="160" max="160" width="10.28515625" style="71" bestFit="1" customWidth="1"/>
    <col min="161" max="161" width="12.5703125" style="71" bestFit="1" customWidth="1"/>
    <col min="162" max="163" width="14.85546875" style="71" bestFit="1" customWidth="1"/>
    <col min="164" max="164" width="21.5703125" style="71" bestFit="1" customWidth="1"/>
    <col min="165" max="165" width="10.28515625" style="71" bestFit="1" customWidth="1"/>
    <col min="166" max="166" width="12.5703125" style="71" bestFit="1" customWidth="1"/>
    <col min="167" max="168" width="22.42578125" style="71" bestFit="1" customWidth="1"/>
    <col min="169" max="169" width="29" style="71" bestFit="1" customWidth="1"/>
    <col min="170" max="170" width="17.85546875" style="71" bestFit="1" customWidth="1"/>
    <col min="171" max="171" width="12.5703125" style="71" bestFit="1" customWidth="1"/>
    <col min="172" max="173" width="22.42578125" style="71" bestFit="1" customWidth="1"/>
    <col min="174" max="174" width="29" style="71" bestFit="1" customWidth="1"/>
    <col min="175" max="175" width="17.85546875" style="71" bestFit="1" customWidth="1"/>
    <col min="176" max="176" width="12.5703125" style="71" bestFit="1" customWidth="1"/>
    <col min="177" max="178" width="18.28515625" style="71" bestFit="1" customWidth="1"/>
    <col min="179" max="179" width="24.85546875" style="71" bestFit="1" customWidth="1"/>
    <col min="180" max="180" width="13.7109375" style="71" bestFit="1" customWidth="1"/>
    <col min="181" max="181" width="12.5703125" style="71" bestFit="1" customWidth="1"/>
    <col min="182" max="183" width="18.28515625" style="71" bestFit="1" customWidth="1"/>
    <col min="184" max="184" width="24.85546875" style="71" bestFit="1" customWidth="1"/>
    <col min="185" max="185" width="13.7109375" style="71" bestFit="1" customWidth="1"/>
    <col min="186" max="188" width="12.5703125" style="71" bestFit="1" customWidth="1"/>
    <col min="189" max="189" width="19.28515625" style="71" bestFit="1" customWidth="1"/>
    <col min="190" max="190" width="8.140625" style="71" bestFit="1" customWidth="1"/>
    <col min="191" max="191" width="12.5703125" style="71" bestFit="1" customWidth="1"/>
    <col min="192" max="193" width="13.85546875" style="71" bestFit="1" customWidth="1"/>
    <col min="194" max="194" width="20.42578125" style="71" bestFit="1" customWidth="1"/>
    <col min="195" max="195" width="9.28515625" style="71" bestFit="1" customWidth="1"/>
    <col min="196" max="196" width="12.5703125" style="71" bestFit="1" customWidth="1"/>
    <col min="197" max="198" width="13.85546875" style="71" bestFit="1" customWidth="1"/>
    <col min="199" max="199" width="20.42578125" style="71" bestFit="1" customWidth="1"/>
    <col min="200" max="200" width="9.28515625" style="71" bestFit="1" customWidth="1"/>
    <col min="201" max="201" width="12.5703125" style="71" bestFit="1" customWidth="1"/>
    <col min="202" max="203" width="14.7109375" style="71" bestFit="1" customWidth="1"/>
    <col min="204" max="204" width="21.42578125" style="71" bestFit="1" customWidth="1"/>
    <col min="205" max="205" width="10.140625" style="71" bestFit="1" customWidth="1"/>
    <col min="206" max="206" width="12.5703125" style="71" bestFit="1" customWidth="1"/>
    <col min="207" max="208" width="14.7109375" style="71" bestFit="1" customWidth="1"/>
    <col min="209" max="209" width="21.42578125" style="71" bestFit="1" customWidth="1"/>
    <col min="210" max="210" width="10.140625" style="71" bestFit="1" customWidth="1"/>
    <col min="211" max="211" width="12.5703125" style="71" bestFit="1" customWidth="1"/>
    <col min="212" max="213" width="14.28515625" style="71" bestFit="1" customWidth="1"/>
    <col min="214" max="214" width="20.85546875" style="71" bestFit="1" customWidth="1"/>
    <col min="215" max="215" width="9.7109375" style="71" bestFit="1" customWidth="1"/>
    <col min="216" max="216" width="12.5703125" style="71" bestFit="1" customWidth="1"/>
    <col min="217" max="218" width="14.28515625" style="71" bestFit="1" customWidth="1"/>
    <col min="219" max="219" width="20.85546875" style="71" bestFit="1" customWidth="1"/>
    <col min="220" max="220" width="9.7109375" style="71" bestFit="1" customWidth="1"/>
    <col min="221" max="221" width="12.5703125" style="71" bestFit="1" customWidth="1"/>
    <col min="222" max="222" width="15.7109375" style="71" bestFit="1" customWidth="1"/>
    <col min="223" max="223" width="15.7109375" style="71" customWidth="1"/>
    <col min="224" max="224" width="22.42578125" style="71" bestFit="1" customWidth="1"/>
    <col min="225" max="225" width="11.140625" style="71" bestFit="1" customWidth="1"/>
    <col min="226" max="226" width="12.5703125" style="71" bestFit="1" customWidth="1"/>
    <col min="227" max="227" width="15.7109375" style="71" bestFit="1" customWidth="1"/>
    <col min="228" max="228" width="15.7109375" style="71" customWidth="1"/>
    <col min="229" max="229" width="22.42578125" style="71" bestFit="1" customWidth="1"/>
    <col min="230" max="230" width="11.140625" style="71" bestFit="1" customWidth="1"/>
    <col min="231" max="231" width="12.5703125" style="71" bestFit="1" customWidth="1"/>
    <col min="232" max="233" width="14.85546875" style="71" bestFit="1" customWidth="1"/>
    <col min="234" max="234" width="21.5703125" style="71" bestFit="1" customWidth="1"/>
    <col min="235" max="235" width="10.28515625" style="71" bestFit="1" customWidth="1"/>
    <col min="236" max="236" width="12.5703125" style="71" bestFit="1" customWidth="1"/>
    <col min="237" max="238" width="14.85546875" style="71" bestFit="1" customWidth="1"/>
    <col min="239" max="239" width="21.5703125" style="71" bestFit="1" customWidth="1"/>
    <col min="240" max="240" width="10.28515625" style="71" bestFit="1" customWidth="1"/>
    <col min="241" max="241" width="12.5703125" style="71" bestFit="1" customWidth="1"/>
    <col min="242" max="242" width="12.7109375" style="71" bestFit="1" customWidth="1"/>
    <col min="243" max="243" width="19.42578125" style="71" bestFit="1" customWidth="1"/>
    <col min="244" max="244" width="10.140625" style="71" bestFit="1" customWidth="1"/>
    <col min="245" max="245" width="10.7109375" style="71" bestFit="1" customWidth="1"/>
    <col min="246" max="246" width="21.85546875" style="71" bestFit="1" customWidth="1"/>
    <col min="247" max="247" width="10.5703125" style="71" bestFit="1" customWidth="1"/>
    <col min="248" max="248" width="12.85546875" style="71" bestFit="1" customWidth="1"/>
    <col min="249" max="249" width="10.42578125" style="71" bestFit="1" customWidth="1"/>
    <col min="250" max="250" width="11" style="71" bestFit="1" customWidth="1"/>
    <col min="251" max="251" width="22.140625" style="71" bestFit="1" customWidth="1"/>
    <col min="252" max="252" width="10.85546875" style="71" bestFit="1" customWidth="1"/>
    <col min="253" max="253" width="12.85546875" style="71" bestFit="1" customWidth="1"/>
    <col min="254" max="254" width="11.42578125" style="71" bestFit="1" customWidth="1"/>
    <col min="255" max="255" width="12" style="71" bestFit="1" customWidth="1"/>
    <col min="256" max="256" width="23.140625" style="71" bestFit="1" customWidth="1"/>
    <col min="257" max="257" width="11.85546875" style="71" bestFit="1" customWidth="1"/>
    <col min="258" max="258" width="12.85546875" style="71" bestFit="1" customWidth="1"/>
    <col min="259" max="259" width="11.140625" style="71" bestFit="1" customWidth="1"/>
    <col min="260" max="260" width="17.7109375" style="71" bestFit="1" customWidth="1"/>
    <col min="261" max="261" width="14.42578125" style="71" bestFit="1" customWidth="1"/>
    <col min="262" max="262" width="17" style="71" bestFit="1" customWidth="1"/>
    <col min="263" max="263" width="21" style="71" bestFit="1" customWidth="1"/>
    <col min="264" max="264" width="11.5703125" style="71" bestFit="1" customWidth="1"/>
    <col min="265" max="265" width="11" style="71" bestFit="1" customWidth="1"/>
    <col min="266" max="266" width="7.42578125" style="71" bestFit="1" customWidth="1"/>
    <col min="267" max="267" width="4.140625" style="71" bestFit="1" customWidth="1"/>
    <col min="268" max="268" width="6.85546875" style="71" customWidth="1"/>
    <col min="269" max="269" width="10" style="71" customWidth="1"/>
    <col min="270" max="270" width="11" style="71" bestFit="1" customWidth="1"/>
    <col min="271" max="271" width="7.42578125" style="71" bestFit="1" customWidth="1"/>
    <col min="272" max="272" width="6.85546875" style="71" bestFit="1" customWidth="1"/>
    <col min="273" max="273" width="10" style="71" bestFit="1" customWidth="1"/>
    <col min="274" max="275" width="18.7109375" style="71" bestFit="1" customWidth="1"/>
    <col min="276" max="276" width="28" style="71" bestFit="1" customWidth="1"/>
    <col min="277" max="278" width="31.42578125" style="71" bestFit="1" customWidth="1"/>
    <col min="279" max="279" width="26" style="71" bestFit="1" customWidth="1"/>
    <col min="280" max="281" width="29.28515625" style="71" bestFit="1" customWidth="1"/>
    <col min="282" max="282" width="26.85546875" style="71" bestFit="1" customWidth="1"/>
    <col min="283" max="283" width="11" style="71" bestFit="1" customWidth="1"/>
    <col min="284" max="285" width="14.7109375" style="71" bestFit="1" customWidth="1"/>
    <col min="286" max="287" width="20.28515625" style="71" bestFit="1" customWidth="1"/>
    <col min="288" max="288" width="38.42578125" style="71" bestFit="1" customWidth="1"/>
    <col min="289" max="289" width="33.5703125" style="71" bestFit="1" customWidth="1"/>
    <col min="290" max="290" width="25.5703125" style="71" bestFit="1" customWidth="1"/>
    <col min="291" max="291" width="15.42578125" style="71" bestFit="1" customWidth="1"/>
    <col min="292" max="293" width="19.140625" style="71" bestFit="1" customWidth="1"/>
    <col min="294" max="294" width="11" style="71" bestFit="1" customWidth="1"/>
    <col min="295" max="295" width="28.28515625" style="71" bestFit="1" customWidth="1"/>
    <col min="296" max="296" width="33.28515625" style="71" bestFit="1" customWidth="1"/>
    <col min="297" max="297" width="27.85546875" style="71" bestFit="1" customWidth="1"/>
    <col min="298" max="298" width="24.5703125" style="71" bestFit="1" customWidth="1"/>
    <col min="299" max="299" width="22.140625" style="71" bestFit="1" customWidth="1"/>
    <col min="300" max="300" width="22.140625" style="71" customWidth="1"/>
    <col min="301" max="301" width="15.140625" style="71" bestFit="1" customWidth="1"/>
    <col min="302" max="302" width="15.5703125" style="71" bestFit="1" customWidth="1"/>
    <col min="303" max="303" width="12.85546875" style="71" customWidth="1"/>
    <col min="304" max="304" width="19.28515625" style="71" bestFit="1" customWidth="1"/>
    <col min="305" max="305" width="10.5703125" style="71" bestFit="1" customWidth="1"/>
    <col min="306" max="306" width="12.140625" style="71" bestFit="1" customWidth="1"/>
    <col min="307" max="307" width="12.5703125" style="71" bestFit="1" customWidth="1"/>
    <col min="308" max="308" width="10" style="71" customWidth="1"/>
    <col min="309" max="309" width="16.28515625" style="71" bestFit="1" customWidth="1"/>
    <col min="310" max="310" width="7.7109375" style="71" customWidth="1"/>
    <col min="311" max="311" width="21" style="71" bestFit="1" customWidth="1"/>
    <col min="312" max="312" width="18.42578125" style="71" bestFit="1" customWidth="1"/>
    <col min="313" max="313" width="21.7109375" style="71" bestFit="1" customWidth="1"/>
    <col min="314" max="314" width="16" style="71" bestFit="1" customWidth="1"/>
    <col min="315" max="315" width="15.85546875" style="71" bestFit="1" customWidth="1"/>
    <col min="316" max="316" width="10.7109375" style="71" bestFit="1" customWidth="1"/>
    <col min="317" max="317" width="14.28515625" style="71" bestFit="1" customWidth="1"/>
    <col min="318" max="318" width="15.85546875" style="71" bestFit="1" customWidth="1"/>
    <col min="319" max="319" width="11.140625" style="71" bestFit="1" customWidth="1"/>
    <col min="320" max="320" width="17.5703125" style="71" bestFit="1" customWidth="1"/>
    <col min="321" max="321" width="15" style="71" bestFit="1" customWidth="1"/>
    <col min="322" max="322" width="15.28515625" style="71" bestFit="1" customWidth="1"/>
    <col min="323" max="323" width="15.42578125" style="71" bestFit="1" customWidth="1"/>
    <col min="324" max="324" width="10.140625" style="71" bestFit="1" customWidth="1"/>
    <col min="325" max="325" width="12" style="71" bestFit="1" customWidth="1"/>
    <col min="326" max="16384" width="9.140625" style="71"/>
  </cols>
  <sheetData>
    <row r="1" spans="1:325" s="56" customFormat="1" ht="15" x14ac:dyDescent="0.25">
      <c r="A1" s="46" t="s">
        <v>0</v>
      </c>
      <c r="B1" s="46" t="s">
        <v>1</v>
      </c>
      <c r="C1" s="46" t="s">
        <v>2</v>
      </c>
      <c r="D1" s="47" t="s">
        <v>3</v>
      </c>
      <c r="E1" s="47" t="s">
        <v>4</v>
      </c>
      <c r="F1" s="47" t="s">
        <v>5</v>
      </c>
      <c r="G1" s="47" t="s">
        <v>6</v>
      </c>
      <c r="H1" s="47" t="s">
        <v>7</v>
      </c>
      <c r="I1" s="46" t="s">
        <v>8</v>
      </c>
      <c r="J1" s="46" t="s">
        <v>9</v>
      </c>
      <c r="K1" s="46" t="s">
        <v>10</v>
      </c>
      <c r="L1" s="47" t="s">
        <v>11</v>
      </c>
      <c r="M1" s="47" t="s">
        <v>12</v>
      </c>
      <c r="N1" s="47" t="s">
        <v>13</v>
      </c>
      <c r="O1" s="47" t="s">
        <v>14</v>
      </c>
      <c r="P1" s="47" t="s">
        <v>15</v>
      </c>
      <c r="Q1" s="47" t="s">
        <v>16</v>
      </c>
      <c r="R1" s="47" t="s">
        <v>17</v>
      </c>
      <c r="S1" s="47" t="s">
        <v>18</v>
      </c>
      <c r="T1" s="48" t="s">
        <v>19</v>
      </c>
      <c r="U1" s="47" t="s">
        <v>20</v>
      </c>
      <c r="V1" s="46" t="s">
        <v>21</v>
      </c>
      <c r="W1" s="46" t="s">
        <v>22</v>
      </c>
      <c r="X1" s="46" t="s">
        <v>23</v>
      </c>
      <c r="Y1" s="49" t="s">
        <v>24</v>
      </c>
      <c r="Z1" s="47" t="s">
        <v>25</v>
      </c>
      <c r="AA1" s="47" t="s">
        <v>27</v>
      </c>
      <c r="AB1" s="47" t="s">
        <v>28</v>
      </c>
      <c r="AC1" s="46" t="s">
        <v>29</v>
      </c>
      <c r="AD1" s="47" t="s">
        <v>30</v>
      </c>
      <c r="AE1" s="47" t="s">
        <v>31</v>
      </c>
      <c r="AF1" s="47" t="s">
        <v>32</v>
      </c>
      <c r="AG1" s="47" t="s">
        <v>33</v>
      </c>
      <c r="AH1" s="47" t="s">
        <v>34</v>
      </c>
      <c r="AI1" s="47" t="s">
        <v>35</v>
      </c>
      <c r="AJ1" s="47" t="s">
        <v>36</v>
      </c>
      <c r="AK1" s="47" t="s">
        <v>37</v>
      </c>
      <c r="AL1" s="47" t="s">
        <v>38</v>
      </c>
      <c r="AM1" s="47" t="s">
        <v>39</v>
      </c>
      <c r="AN1" s="47" t="s">
        <v>40</v>
      </c>
      <c r="AO1" s="47" t="s">
        <v>41</v>
      </c>
      <c r="AP1" s="47" t="s">
        <v>46</v>
      </c>
      <c r="AQ1" s="47" t="s">
        <v>47</v>
      </c>
      <c r="AR1" s="50" t="s">
        <v>48</v>
      </c>
      <c r="AS1" s="50" t="s">
        <v>49</v>
      </c>
      <c r="AT1" s="51" t="s">
        <v>50</v>
      </c>
      <c r="AU1" s="50" t="s">
        <v>51</v>
      </c>
      <c r="AV1" s="47" t="s">
        <v>52</v>
      </c>
      <c r="AW1" s="47" t="s">
        <v>53</v>
      </c>
      <c r="AX1" s="47" t="s">
        <v>54</v>
      </c>
      <c r="AY1" s="47" t="s">
        <v>55</v>
      </c>
      <c r="AZ1" s="48" t="s">
        <v>56</v>
      </c>
      <c r="BA1" s="48" t="s">
        <v>57</v>
      </c>
      <c r="BB1" s="48" t="s">
        <v>408</v>
      </c>
      <c r="BC1" s="48" t="s">
        <v>59</v>
      </c>
      <c r="BD1" s="48" t="s">
        <v>60</v>
      </c>
      <c r="BE1" s="46" t="s">
        <v>409</v>
      </c>
      <c r="BF1" s="46" t="s">
        <v>410</v>
      </c>
      <c r="BG1" s="46" t="s">
        <v>411</v>
      </c>
      <c r="BH1" s="46" t="s">
        <v>412</v>
      </c>
      <c r="BI1" s="46" t="s">
        <v>60</v>
      </c>
      <c r="BJ1" s="46" t="s">
        <v>413</v>
      </c>
      <c r="BK1" s="46" t="s">
        <v>414</v>
      </c>
      <c r="BL1" s="46" t="s">
        <v>415</v>
      </c>
      <c r="BM1" s="46" t="s">
        <v>416</v>
      </c>
      <c r="BN1" s="46" t="s">
        <v>60</v>
      </c>
      <c r="BO1" s="46" t="s">
        <v>413</v>
      </c>
      <c r="BP1" s="46" t="s">
        <v>414</v>
      </c>
      <c r="BQ1" s="46" t="s">
        <v>415</v>
      </c>
      <c r="BR1" s="46" t="s">
        <v>416</v>
      </c>
      <c r="BS1" s="46" t="s">
        <v>60</v>
      </c>
      <c r="BT1" s="46" t="s">
        <v>417</v>
      </c>
      <c r="BU1" s="46" t="s">
        <v>418</v>
      </c>
      <c r="BV1" s="46" t="s">
        <v>419</v>
      </c>
      <c r="BW1" s="46" t="s">
        <v>420</v>
      </c>
      <c r="BX1" s="46" t="s">
        <v>60</v>
      </c>
      <c r="BY1" s="46" t="s">
        <v>417</v>
      </c>
      <c r="BZ1" s="46" t="s">
        <v>418</v>
      </c>
      <c r="CA1" s="46" t="s">
        <v>419</v>
      </c>
      <c r="CB1" s="46" t="s">
        <v>420</v>
      </c>
      <c r="CC1" s="46" t="s">
        <v>60</v>
      </c>
      <c r="CD1" s="46" t="s">
        <v>421</v>
      </c>
      <c r="CE1" s="46" t="s">
        <v>422</v>
      </c>
      <c r="CF1" s="46" t="s">
        <v>423</v>
      </c>
      <c r="CG1" s="46" t="s">
        <v>424</v>
      </c>
      <c r="CH1" s="46" t="s">
        <v>60</v>
      </c>
      <c r="CI1" s="46" t="s">
        <v>421</v>
      </c>
      <c r="CJ1" s="46" t="s">
        <v>422</v>
      </c>
      <c r="CK1" s="46" t="s">
        <v>423</v>
      </c>
      <c r="CL1" s="46" t="s">
        <v>424</v>
      </c>
      <c r="CM1" s="46" t="s">
        <v>60</v>
      </c>
      <c r="CN1" s="46" t="s">
        <v>425</v>
      </c>
      <c r="CO1" s="46" t="s">
        <v>426</v>
      </c>
      <c r="CP1" s="46" t="s">
        <v>427</v>
      </c>
      <c r="CQ1" s="46" t="s">
        <v>428</v>
      </c>
      <c r="CR1" s="46" t="s">
        <v>60</v>
      </c>
      <c r="CS1" s="46" t="s">
        <v>425</v>
      </c>
      <c r="CT1" s="46" t="s">
        <v>426</v>
      </c>
      <c r="CU1" s="46" t="s">
        <v>427</v>
      </c>
      <c r="CV1" s="46" t="s">
        <v>428</v>
      </c>
      <c r="CW1" s="46" t="s">
        <v>60</v>
      </c>
      <c r="CX1" s="46" t="s">
        <v>429</v>
      </c>
      <c r="CY1" s="46" t="s">
        <v>430</v>
      </c>
      <c r="CZ1" s="46" t="s">
        <v>431</v>
      </c>
      <c r="DA1" s="46" t="s">
        <v>432</v>
      </c>
      <c r="DB1" s="46" t="s">
        <v>60</v>
      </c>
      <c r="DC1" s="46" t="s">
        <v>429</v>
      </c>
      <c r="DD1" s="46" t="s">
        <v>430</v>
      </c>
      <c r="DE1" s="46" t="s">
        <v>431</v>
      </c>
      <c r="DF1" s="46" t="s">
        <v>432</v>
      </c>
      <c r="DG1" s="46" t="s">
        <v>60</v>
      </c>
      <c r="DH1" s="46" t="s">
        <v>433</v>
      </c>
      <c r="DI1" s="46" t="s">
        <v>434</v>
      </c>
      <c r="DJ1" s="46" t="s">
        <v>435</v>
      </c>
      <c r="DK1" s="46" t="s">
        <v>436</v>
      </c>
      <c r="DL1" s="46" t="s">
        <v>60</v>
      </c>
      <c r="DM1" s="46" t="s">
        <v>437</v>
      </c>
      <c r="DN1" s="46" t="s">
        <v>438</v>
      </c>
      <c r="DO1" s="46" t="s">
        <v>439</v>
      </c>
      <c r="DP1" s="46" t="s">
        <v>440</v>
      </c>
      <c r="DQ1" s="46" t="s">
        <v>60</v>
      </c>
      <c r="DR1" s="46" t="s">
        <v>441</v>
      </c>
      <c r="DS1" s="46" t="s">
        <v>442</v>
      </c>
      <c r="DT1" s="46" t="s">
        <v>443</v>
      </c>
      <c r="DU1" s="46" t="s">
        <v>444</v>
      </c>
      <c r="DV1" s="46" t="s">
        <v>60</v>
      </c>
      <c r="DW1" s="46" t="s">
        <v>445</v>
      </c>
      <c r="DX1" s="46" t="s">
        <v>446</v>
      </c>
      <c r="DY1" s="46" t="s">
        <v>447</v>
      </c>
      <c r="DZ1" s="46" t="s">
        <v>448</v>
      </c>
      <c r="EA1" s="46" t="s">
        <v>60</v>
      </c>
      <c r="EB1" s="46" t="s">
        <v>445</v>
      </c>
      <c r="EC1" s="46" t="s">
        <v>446</v>
      </c>
      <c r="ED1" s="46" t="s">
        <v>447</v>
      </c>
      <c r="EE1" s="46" t="s">
        <v>448</v>
      </c>
      <c r="EF1" s="46" t="s">
        <v>60</v>
      </c>
      <c r="EG1" s="46" t="s">
        <v>449</v>
      </c>
      <c r="EH1" s="46" t="s">
        <v>450</v>
      </c>
      <c r="EI1" s="46" t="s">
        <v>451</v>
      </c>
      <c r="EJ1" s="46" t="s">
        <v>452</v>
      </c>
      <c r="EK1" s="46" t="s">
        <v>60</v>
      </c>
      <c r="EL1" s="46" t="s">
        <v>449</v>
      </c>
      <c r="EM1" s="46" t="s">
        <v>450</v>
      </c>
      <c r="EN1" s="46" t="s">
        <v>451</v>
      </c>
      <c r="EO1" s="46" t="s">
        <v>452</v>
      </c>
      <c r="EP1" s="46" t="s">
        <v>60</v>
      </c>
      <c r="EQ1" s="46" t="s">
        <v>453</v>
      </c>
      <c r="ER1" s="46" t="s">
        <v>454</v>
      </c>
      <c r="ES1" s="46" t="s">
        <v>455</v>
      </c>
      <c r="ET1" s="46" t="s">
        <v>456</v>
      </c>
      <c r="EU1" s="46" t="s">
        <v>60</v>
      </c>
      <c r="EV1" s="46" t="s">
        <v>453</v>
      </c>
      <c r="EW1" s="46" t="s">
        <v>454</v>
      </c>
      <c r="EX1" s="46" t="s">
        <v>455</v>
      </c>
      <c r="EY1" s="46" t="s">
        <v>456</v>
      </c>
      <c r="EZ1" s="46" t="s">
        <v>60</v>
      </c>
      <c r="FA1" s="46" t="s">
        <v>457</v>
      </c>
      <c r="FB1" s="46" t="s">
        <v>458</v>
      </c>
      <c r="FC1" s="46" t="s">
        <v>459</v>
      </c>
      <c r="FD1" s="46" t="s">
        <v>460</v>
      </c>
      <c r="FE1" s="46" t="s">
        <v>60</v>
      </c>
      <c r="FF1" s="46" t="s">
        <v>457</v>
      </c>
      <c r="FG1" s="46" t="s">
        <v>458</v>
      </c>
      <c r="FH1" s="46" t="s">
        <v>459</v>
      </c>
      <c r="FI1" s="46" t="s">
        <v>460</v>
      </c>
      <c r="FJ1" s="46" t="s">
        <v>60</v>
      </c>
      <c r="FK1" s="46" t="s">
        <v>461</v>
      </c>
      <c r="FL1" s="46" t="s">
        <v>462</v>
      </c>
      <c r="FM1" s="46" t="s">
        <v>463</v>
      </c>
      <c r="FN1" s="46" t="s">
        <v>464</v>
      </c>
      <c r="FO1" s="46" t="s">
        <v>60</v>
      </c>
      <c r="FP1" s="46" t="s">
        <v>461</v>
      </c>
      <c r="FQ1" s="46" t="s">
        <v>462</v>
      </c>
      <c r="FR1" s="46" t="s">
        <v>463</v>
      </c>
      <c r="FS1" s="46" t="s">
        <v>464</v>
      </c>
      <c r="FT1" s="46" t="s">
        <v>60</v>
      </c>
      <c r="FU1" s="46" t="s">
        <v>465</v>
      </c>
      <c r="FV1" s="46" t="s">
        <v>466</v>
      </c>
      <c r="FW1" s="46" t="s">
        <v>467</v>
      </c>
      <c r="FX1" s="46" t="s">
        <v>468</v>
      </c>
      <c r="FY1" s="46" t="s">
        <v>60</v>
      </c>
      <c r="FZ1" s="46" t="s">
        <v>465</v>
      </c>
      <c r="GA1" s="46" t="s">
        <v>466</v>
      </c>
      <c r="GB1" s="46" t="s">
        <v>467</v>
      </c>
      <c r="GC1" s="46" t="s">
        <v>468</v>
      </c>
      <c r="GD1" s="46" t="s">
        <v>60</v>
      </c>
      <c r="GE1" s="46" t="s">
        <v>469</v>
      </c>
      <c r="GF1" s="46" t="s">
        <v>470</v>
      </c>
      <c r="GG1" s="46" t="s">
        <v>471</v>
      </c>
      <c r="GH1" s="46" t="s">
        <v>472</v>
      </c>
      <c r="GI1" s="46" t="s">
        <v>60</v>
      </c>
      <c r="GJ1" s="46" t="s">
        <v>473</v>
      </c>
      <c r="GK1" s="46" t="s">
        <v>474</v>
      </c>
      <c r="GL1" s="46" t="s">
        <v>475</v>
      </c>
      <c r="GM1" s="46" t="s">
        <v>476</v>
      </c>
      <c r="GN1" s="46" t="s">
        <v>60</v>
      </c>
      <c r="GO1" s="46" t="s">
        <v>473</v>
      </c>
      <c r="GP1" s="46" t="s">
        <v>474</v>
      </c>
      <c r="GQ1" s="46" t="s">
        <v>475</v>
      </c>
      <c r="GR1" s="46" t="s">
        <v>476</v>
      </c>
      <c r="GS1" s="46" t="s">
        <v>60</v>
      </c>
      <c r="GT1" s="46" t="s">
        <v>477</v>
      </c>
      <c r="GU1" s="46" t="s">
        <v>478</v>
      </c>
      <c r="GV1" s="46" t="s">
        <v>479</v>
      </c>
      <c r="GW1" s="46" t="s">
        <v>480</v>
      </c>
      <c r="GX1" s="46" t="s">
        <v>60</v>
      </c>
      <c r="GY1" s="46" t="s">
        <v>477</v>
      </c>
      <c r="GZ1" s="46" t="s">
        <v>478</v>
      </c>
      <c r="HA1" s="46" t="s">
        <v>479</v>
      </c>
      <c r="HB1" s="46" t="s">
        <v>480</v>
      </c>
      <c r="HC1" s="46" t="s">
        <v>60</v>
      </c>
      <c r="HD1" s="46" t="s">
        <v>481</v>
      </c>
      <c r="HE1" s="46" t="s">
        <v>482</v>
      </c>
      <c r="HF1" s="46" t="s">
        <v>483</v>
      </c>
      <c r="HG1" s="46" t="s">
        <v>484</v>
      </c>
      <c r="HH1" s="46" t="s">
        <v>60</v>
      </c>
      <c r="HI1" s="46" t="s">
        <v>481</v>
      </c>
      <c r="HJ1" s="46" t="s">
        <v>482</v>
      </c>
      <c r="HK1" s="46" t="s">
        <v>483</v>
      </c>
      <c r="HL1" s="46" t="s">
        <v>484</v>
      </c>
      <c r="HM1" s="46" t="s">
        <v>60</v>
      </c>
      <c r="HN1" s="46" t="s">
        <v>485</v>
      </c>
      <c r="HO1" s="46" t="s">
        <v>486</v>
      </c>
      <c r="HP1" s="46" t="s">
        <v>487</v>
      </c>
      <c r="HQ1" s="46" t="s">
        <v>488</v>
      </c>
      <c r="HR1" s="46" t="s">
        <v>60</v>
      </c>
      <c r="HS1" s="46" t="s">
        <v>485</v>
      </c>
      <c r="HT1" s="46" t="s">
        <v>486</v>
      </c>
      <c r="HU1" s="46" t="s">
        <v>487</v>
      </c>
      <c r="HV1" s="46" t="s">
        <v>488</v>
      </c>
      <c r="HW1" s="46" t="s">
        <v>60</v>
      </c>
      <c r="HX1" s="46" t="s">
        <v>489</v>
      </c>
      <c r="HY1" s="46" t="s">
        <v>490</v>
      </c>
      <c r="HZ1" s="46" t="s">
        <v>491</v>
      </c>
      <c r="IA1" s="46" t="s">
        <v>492</v>
      </c>
      <c r="IB1" s="46" t="s">
        <v>60</v>
      </c>
      <c r="IC1" s="46" t="s">
        <v>489</v>
      </c>
      <c r="ID1" s="46" t="s">
        <v>490</v>
      </c>
      <c r="IE1" s="46" t="s">
        <v>491</v>
      </c>
      <c r="IF1" s="46" t="s">
        <v>492</v>
      </c>
      <c r="IG1" s="46" t="s">
        <v>60</v>
      </c>
      <c r="IH1" s="47" t="s">
        <v>65</v>
      </c>
      <c r="II1" s="47" t="s">
        <v>66</v>
      </c>
      <c r="IJ1" s="46" t="s">
        <v>493</v>
      </c>
      <c r="IK1" s="46" t="s">
        <v>494</v>
      </c>
      <c r="IL1" s="46" t="s">
        <v>495</v>
      </c>
      <c r="IM1" s="46" t="s">
        <v>496</v>
      </c>
      <c r="IN1" s="46" t="s">
        <v>71</v>
      </c>
      <c r="IO1" s="46" t="s">
        <v>497</v>
      </c>
      <c r="IP1" s="46" t="s">
        <v>498</v>
      </c>
      <c r="IQ1" s="46" t="s">
        <v>499</v>
      </c>
      <c r="IR1" s="46" t="s">
        <v>500</v>
      </c>
      <c r="IS1" s="46" t="s">
        <v>71</v>
      </c>
      <c r="IT1" s="46" t="s">
        <v>501</v>
      </c>
      <c r="IU1" s="46" t="s">
        <v>502</v>
      </c>
      <c r="IV1" s="46" t="s">
        <v>503</v>
      </c>
      <c r="IW1" s="46" t="s">
        <v>504</v>
      </c>
      <c r="IX1" s="46" t="s">
        <v>71</v>
      </c>
      <c r="IY1" s="46" t="s">
        <v>120</v>
      </c>
      <c r="IZ1" s="46" t="s">
        <v>121</v>
      </c>
      <c r="JA1" s="52" t="s">
        <v>122</v>
      </c>
      <c r="JB1" s="52" t="s">
        <v>123</v>
      </c>
      <c r="JC1" s="52" t="s">
        <v>124</v>
      </c>
      <c r="JD1" s="46" t="s">
        <v>125</v>
      </c>
      <c r="JE1" s="46" t="s">
        <v>126</v>
      </c>
      <c r="JF1" s="46" t="s">
        <v>127</v>
      </c>
      <c r="JG1" s="46" t="s">
        <v>128</v>
      </c>
      <c r="JH1" s="46" t="s">
        <v>12</v>
      </c>
      <c r="JI1" s="46" t="s">
        <v>129</v>
      </c>
      <c r="JJ1" s="46" t="s">
        <v>126</v>
      </c>
      <c r="JK1" s="46" t="s">
        <v>127</v>
      </c>
      <c r="JL1" s="46" t="s">
        <v>128</v>
      </c>
      <c r="JM1" s="46" t="s">
        <v>12</v>
      </c>
      <c r="JN1" s="46" t="s">
        <v>129</v>
      </c>
      <c r="JO1" s="46" t="s">
        <v>130</v>
      </c>
      <c r="JP1" s="46" t="s">
        <v>131</v>
      </c>
      <c r="JQ1" s="46" t="s">
        <v>132</v>
      </c>
      <c r="JR1" s="46" t="s">
        <v>133</v>
      </c>
      <c r="JS1" s="46" t="s">
        <v>134</v>
      </c>
      <c r="JT1" s="46" t="s">
        <v>135</v>
      </c>
      <c r="JU1" s="46" t="s">
        <v>136</v>
      </c>
      <c r="JV1" s="46" t="s">
        <v>137</v>
      </c>
      <c r="JW1" s="46" t="s">
        <v>138</v>
      </c>
      <c r="JX1" s="46" t="s">
        <v>139</v>
      </c>
      <c r="JY1" s="46" t="s">
        <v>140</v>
      </c>
      <c r="JZ1" s="46" t="s">
        <v>141</v>
      </c>
      <c r="KA1" s="46" t="s">
        <v>142</v>
      </c>
      <c r="KB1" s="46" t="s">
        <v>143</v>
      </c>
      <c r="KC1" s="53" t="s">
        <v>144</v>
      </c>
      <c r="KD1" s="53" t="s">
        <v>145</v>
      </c>
      <c r="KE1" s="46" t="s">
        <v>146</v>
      </c>
      <c r="KF1" s="46" t="s">
        <v>147</v>
      </c>
      <c r="KG1" s="46" t="s">
        <v>148</v>
      </c>
      <c r="KH1" s="46" t="s">
        <v>149</v>
      </c>
      <c r="KI1" s="46" t="s">
        <v>150</v>
      </c>
      <c r="KJ1" s="54" t="s">
        <v>151</v>
      </c>
      <c r="KK1" s="54" t="s">
        <v>152</v>
      </c>
      <c r="KL1" s="54" t="s">
        <v>153</v>
      </c>
      <c r="KM1" s="54" t="s">
        <v>154</v>
      </c>
      <c r="KN1" s="54" t="s">
        <v>155</v>
      </c>
      <c r="KO1" s="46" t="s">
        <v>156</v>
      </c>
      <c r="KP1" s="46" t="s">
        <v>157</v>
      </c>
      <c r="KQ1" s="46" t="s">
        <v>158</v>
      </c>
      <c r="KR1" s="46" t="s">
        <v>159</v>
      </c>
      <c r="KS1" s="46" t="s">
        <v>160</v>
      </c>
      <c r="KT1" s="46" t="s">
        <v>161</v>
      </c>
      <c r="KU1" s="46" t="s">
        <v>162</v>
      </c>
      <c r="KV1" s="46" t="s">
        <v>163</v>
      </c>
      <c r="KW1" s="46" t="s">
        <v>164</v>
      </c>
      <c r="KX1" s="46" t="s">
        <v>165</v>
      </c>
      <c r="KY1" s="55" t="s">
        <v>166</v>
      </c>
      <c r="KZ1" s="55" t="s">
        <v>167</v>
      </c>
      <c r="LA1" s="55" t="s">
        <v>168</v>
      </c>
      <c r="LB1" s="46" t="s">
        <v>169</v>
      </c>
      <c r="LC1" s="46" t="s">
        <v>170</v>
      </c>
      <c r="LD1" s="46" t="s">
        <v>171</v>
      </c>
      <c r="LE1" s="46" t="s">
        <v>172</v>
      </c>
      <c r="LF1" s="46" t="s">
        <v>173</v>
      </c>
      <c r="LG1" s="46" t="s">
        <v>174</v>
      </c>
      <c r="LH1" s="46" t="s">
        <v>175</v>
      </c>
      <c r="LI1" s="46" t="s">
        <v>176</v>
      </c>
      <c r="LJ1" s="46" t="s">
        <v>177</v>
      </c>
      <c r="LK1" s="46" t="s">
        <v>188</v>
      </c>
      <c r="LL1" s="46" t="s">
        <v>189</v>
      </c>
      <c r="LM1" s="46" t="s">
        <v>190</v>
      </c>
    </row>
    <row r="2" spans="1:325" s="58" customFormat="1" ht="12.75" x14ac:dyDescent="0.2">
      <c r="A2" s="57">
        <v>1</v>
      </c>
      <c r="B2" s="57" t="s">
        <v>191</v>
      </c>
      <c r="C2" s="57">
        <v>0</v>
      </c>
      <c r="D2" s="58" t="s">
        <v>192</v>
      </c>
      <c r="E2" s="58" t="s">
        <v>193</v>
      </c>
      <c r="G2" s="59" t="s">
        <v>505</v>
      </c>
      <c r="H2" s="59" t="s">
        <v>506</v>
      </c>
      <c r="L2" s="58" t="s">
        <v>507</v>
      </c>
      <c r="M2" s="58">
        <v>1</v>
      </c>
      <c r="N2" s="58" t="s">
        <v>508</v>
      </c>
      <c r="P2" s="58" t="s">
        <v>509</v>
      </c>
      <c r="Q2" s="58" t="s">
        <v>199</v>
      </c>
      <c r="R2" s="58" t="s">
        <v>510</v>
      </c>
      <c r="S2" s="58" t="s">
        <v>201</v>
      </c>
      <c r="U2" s="58" t="b">
        <v>0</v>
      </c>
      <c r="Z2" s="60">
        <v>0.7278</v>
      </c>
      <c r="AA2" s="60">
        <v>0.7278</v>
      </c>
      <c r="AC2" s="61"/>
      <c r="AD2" s="61">
        <f t="shared" ref="AD2:AD8" si="0">Z2-AA2</f>
        <v>0</v>
      </c>
      <c r="AE2" s="58" t="s">
        <v>192</v>
      </c>
      <c r="AF2" s="58" t="s">
        <v>192</v>
      </c>
      <c r="AG2" s="58">
        <v>100</v>
      </c>
      <c r="AH2" s="62">
        <v>65.510000000000005</v>
      </c>
      <c r="AJ2" s="63">
        <f t="shared" ref="AJ2:AJ8" si="1">AI2+AH2</f>
        <v>65.510000000000005</v>
      </c>
      <c r="AM2" s="63">
        <f t="shared" ref="AM2:AM8" si="2">AK2+AJ2</f>
        <v>65.510000000000005</v>
      </c>
      <c r="AN2" s="58">
        <v>34</v>
      </c>
      <c r="AP2" s="63">
        <f t="shared" ref="AP2:AP8" si="3">(AM2*Z2)-(AD2*AN2)</f>
        <v>47.678178000000003</v>
      </c>
      <c r="AQ2" s="63">
        <f t="shared" ref="AQ2:AQ8" si="4">AP2</f>
        <v>47.678178000000003</v>
      </c>
      <c r="BE2" s="64"/>
      <c r="BF2" s="64"/>
      <c r="BG2" s="64"/>
      <c r="BH2" s="64"/>
      <c r="BI2" s="64"/>
      <c r="BJ2" s="65"/>
      <c r="BK2" s="65"/>
      <c r="BL2" s="65"/>
      <c r="BM2" s="64"/>
      <c r="BN2" s="65"/>
      <c r="BR2" s="64"/>
      <c r="BT2" s="65"/>
      <c r="BU2" s="65"/>
      <c r="BV2" s="65"/>
      <c r="BW2" s="64"/>
      <c r="BX2" s="65"/>
      <c r="BY2" s="65"/>
      <c r="BZ2" s="65"/>
      <c r="CA2" s="65"/>
      <c r="CB2" s="64"/>
      <c r="CC2" s="65"/>
      <c r="CG2" s="64"/>
      <c r="CL2" s="64"/>
      <c r="CX2" s="65"/>
      <c r="CY2" s="65"/>
      <c r="CZ2" s="65"/>
      <c r="DA2" s="64"/>
      <c r="DB2" s="65"/>
      <c r="DF2" s="64"/>
      <c r="DK2" s="64"/>
      <c r="DM2" s="61">
        <v>0.7278</v>
      </c>
      <c r="DN2" s="58">
        <v>21.5</v>
      </c>
      <c r="DO2" s="58" t="s">
        <v>201</v>
      </c>
      <c r="DP2" s="63">
        <f t="shared" ref="DP2:DP8" si="5">DM2*DN2</f>
        <v>15.6477</v>
      </c>
      <c r="IH2" s="66">
        <f t="shared" ref="IH2:IH8" si="6">IF2+IA2+HV2+HQ2+HL2+HG2+HB2+GW2+GR2+GM2+GH2+GC2+FX2+FS2+FN2+FI2+FD2+EY2+ET2+EO2+EJ2+EE2+DZ2+DP2+DU2+BC2+BH2+BM2+BR2+BW2+CB2+CG2+CL2+CQ2+CV2+DA2+DF2+DK2</f>
        <v>15.6477</v>
      </c>
      <c r="II2" s="65">
        <f t="shared" ref="II2:II8" si="7">IH2*M2</f>
        <v>15.6477</v>
      </c>
      <c r="IT2" s="65"/>
      <c r="IU2" s="65"/>
      <c r="IV2" s="65"/>
      <c r="IW2" s="65"/>
      <c r="IX2" s="65"/>
      <c r="JA2" s="67">
        <f t="shared" ref="JA2:JA8" si="8">IF(ISERROR(SEARCH("TRUE",IN2)),IM2,0)+IF(ISERROR(SEARCH("TRUE",IS2)),IR2,0)+IF(ISERROR(SEARCH("TRUE",IX2)),IW2,0)</f>
        <v>0</v>
      </c>
      <c r="JB2" s="67">
        <f t="shared" ref="JB2:JB8" si="9">JA2*M2</f>
        <v>0</v>
      </c>
      <c r="JC2" s="67">
        <f t="shared" ref="JC2:JC8" si="10">IF(ISERROR(SEARCH("FALSE",IN2)),IM2,0)+IF(ISERROR(SEARCH("FALSE",IS2)),IR2,0)+IF(ISERROR(SEARCH("FALSE",IX2)),IW2,0)*M2</f>
        <v>0</v>
      </c>
      <c r="JD2" s="66">
        <f>JB2+II2+JC2</f>
        <v>15.6477</v>
      </c>
      <c r="JE2" s="64"/>
      <c r="JF2" s="64"/>
      <c r="JG2" s="64"/>
      <c r="JH2" s="64"/>
      <c r="JI2" s="64"/>
      <c r="JJ2" s="65"/>
      <c r="JK2" s="65"/>
      <c r="JL2" s="65"/>
      <c r="JM2" s="65"/>
      <c r="JN2" s="65"/>
      <c r="JO2" s="65"/>
      <c r="JP2" s="65"/>
      <c r="JQ2" s="65"/>
      <c r="JR2" s="65"/>
      <c r="JS2" s="65"/>
      <c r="JT2" s="65"/>
      <c r="JU2" s="65"/>
      <c r="JV2" s="65"/>
      <c r="JW2" s="65"/>
      <c r="JX2" s="65"/>
      <c r="JY2" s="66"/>
      <c r="JZ2" s="66"/>
      <c r="KA2" s="65"/>
      <c r="KB2" s="65"/>
      <c r="KC2" s="68" t="b">
        <v>1</v>
      </c>
      <c r="KD2" s="68" t="b">
        <v>1</v>
      </c>
      <c r="KE2" s="65"/>
      <c r="KF2" s="65"/>
      <c r="KG2" s="66"/>
      <c r="KH2" s="66"/>
      <c r="KO2" s="65"/>
      <c r="KP2" s="65"/>
      <c r="KQ2" s="65"/>
      <c r="KR2" s="66"/>
      <c r="KS2" s="66"/>
      <c r="KT2" s="65"/>
      <c r="KU2" s="65"/>
      <c r="KV2" s="65"/>
      <c r="KW2" s="66"/>
      <c r="KX2" s="69"/>
      <c r="KY2" s="69"/>
      <c r="KZ2" s="69"/>
      <c r="LA2" s="69"/>
      <c r="LD2" s="65"/>
      <c r="LE2" s="65"/>
      <c r="LF2" s="65"/>
      <c r="LG2" s="65"/>
      <c r="LH2" s="65"/>
      <c r="LI2" s="65"/>
      <c r="LJ2" s="65"/>
      <c r="LK2" s="66">
        <f>AQ2+JD2+JV2+JS2+JZ2+KH2+KI2+KS2+KX2+LB2+LC2+LD2+LE2+LG2-LJ2-KM2-KL2</f>
        <v>63.325878000000003</v>
      </c>
      <c r="LL2" s="70">
        <v>45385</v>
      </c>
    </row>
    <row r="3" spans="1:325" s="58" customFormat="1" ht="12.75" x14ac:dyDescent="0.2">
      <c r="A3" s="57">
        <v>2</v>
      </c>
      <c r="B3" s="57" t="s">
        <v>191</v>
      </c>
      <c r="C3" s="57">
        <v>0</v>
      </c>
      <c r="D3" s="58" t="s">
        <v>192</v>
      </c>
      <c r="E3" s="58" t="s">
        <v>193</v>
      </c>
      <c r="G3" s="59" t="s">
        <v>511</v>
      </c>
      <c r="H3" s="59" t="s">
        <v>512</v>
      </c>
      <c r="L3" s="58" t="s">
        <v>507</v>
      </c>
      <c r="M3" s="58">
        <v>1</v>
      </c>
      <c r="N3" s="58" t="s">
        <v>508</v>
      </c>
      <c r="P3" s="58" t="s">
        <v>509</v>
      </c>
      <c r="Q3" s="58" t="s">
        <v>199</v>
      </c>
      <c r="R3" s="58" t="s">
        <v>510</v>
      </c>
      <c r="S3" s="58" t="s">
        <v>201</v>
      </c>
      <c r="U3" s="58" t="b">
        <v>0</v>
      </c>
      <c r="Z3" s="60">
        <v>0.25519999999999998</v>
      </c>
      <c r="AA3" s="60">
        <v>0.25519999999999998</v>
      </c>
      <c r="AC3" s="61"/>
      <c r="AD3" s="61">
        <f t="shared" si="0"/>
        <v>0</v>
      </c>
      <c r="AE3" s="58" t="s">
        <v>192</v>
      </c>
      <c r="AF3" s="58" t="s">
        <v>192</v>
      </c>
      <c r="AG3" s="58">
        <v>100</v>
      </c>
      <c r="AH3" s="62">
        <v>65.510000000000005</v>
      </c>
      <c r="AJ3" s="58">
        <f t="shared" si="1"/>
        <v>65.510000000000005</v>
      </c>
      <c r="AM3" s="58">
        <f t="shared" si="2"/>
        <v>65.510000000000005</v>
      </c>
      <c r="AN3" s="58">
        <v>34</v>
      </c>
      <c r="AP3" s="63">
        <f t="shared" si="3"/>
        <v>16.718152</v>
      </c>
      <c r="AQ3" s="63">
        <f t="shared" si="4"/>
        <v>16.718152</v>
      </c>
      <c r="BE3" s="64"/>
      <c r="BF3" s="64"/>
      <c r="BG3" s="64"/>
      <c r="BH3" s="64"/>
      <c r="BI3" s="64"/>
      <c r="BJ3" s="65"/>
      <c r="BK3" s="65"/>
      <c r="BL3" s="65"/>
      <c r="BM3" s="64"/>
      <c r="BN3" s="65"/>
      <c r="BR3" s="64"/>
      <c r="BT3" s="65"/>
      <c r="BU3" s="65"/>
      <c r="BV3" s="65"/>
      <c r="BW3" s="64"/>
      <c r="BX3" s="65"/>
      <c r="BY3" s="65"/>
      <c r="BZ3" s="65"/>
      <c r="CA3" s="65"/>
      <c r="CB3" s="64"/>
      <c r="CC3" s="65"/>
      <c r="CG3" s="64"/>
      <c r="CL3" s="64"/>
      <c r="CX3" s="65"/>
      <c r="CY3" s="65"/>
      <c r="CZ3" s="65"/>
      <c r="DA3" s="64"/>
      <c r="DB3" s="65"/>
      <c r="DF3" s="64"/>
      <c r="DK3" s="64"/>
      <c r="DM3" s="61">
        <v>0.25519999999999998</v>
      </c>
      <c r="DN3" s="58">
        <v>21.5</v>
      </c>
      <c r="DO3" s="58" t="s">
        <v>201</v>
      </c>
      <c r="DP3" s="63">
        <f t="shared" si="5"/>
        <v>5.4867999999999997</v>
      </c>
      <c r="IH3" s="66">
        <f t="shared" si="6"/>
        <v>5.4867999999999997</v>
      </c>
      <c r="II3" s="65">
        <f t="shared" si="7"/>
        <v>5.4867999999999997</v>
      </c>
      <c r="IT3" s="65"/>
      <c r="IU3" s="65"/>
      <c r="IV3" s="65"/>
      <c r="IW3" s="65"/>
      <c r="IX3" s="65"/>
      <c r="JA3" s="67">
        <f t="shared" si="8"/>
        <v>0</v>
      </c>
      <c r="JB3" s="67">
        <f t="shared" si="9"/>
        <v>0</v>
      </c>
      <c r="JC3" s="67">
        <f t="shared" si="10"/>
        <v>0</v>
      </c>
      <c r="JD3" s="66">
        <f t="shared" ref="JD3:JD8" si="11">JB3+II3+JC3+JS3</f>
        <v>5.4867999999999997</v>
      </c>
      <c r="JE3" s="64"/>
      <c r="JF3" s="64"/>
      <c r="JG3" s="64"/>
      <c r="JH3" s="64"/>
      <c r="JI3" s="64"/>
      <c r="JJ3" s="65"/>
      <c r="JK3" s="65"/>
      <c r="JL3" s="65"/>
      <c r="JM3" s="65"/>
      <c r="JN3" s="65"/>
      <c r="JO3" s="65"/>
      <c r="JP3" s="65"/>
      <c r="JQ3" s="65"/>
      <c r="JR3" s="65"/>
      <c r="JS3" s="65"/>
      <c r="JT3" s="65"/>
      <c r="JU3" s="65"/>
      <c r="JV3" s="65"/>
      <c r="JW3" s="65"/>
      <c r="JX3" s="65"/>
      <c r="JY3" s="66"/>
      <c r="JZ3" s="66"/>
      <c r="KA3" s="65"/>
      <c r="KB3" s="65"/>
      <c r="KC3" s="68" t="b">
        <v>1</v>
      </c>
      <c r="KD3" s="68" t="b">
        <v>1</v>
      </c>
      <c r="KE3" s="65"/>
      <c r="KF3" s="65"/>
      <c r="KG3" s="66"/>
      <c r="KH3" s="66"/>
      <c r="KO3" s="65"/>
      <c r="KP3" s="65"/>
      <c r="KQ3" s="65"/>
      <c r="KR3" s="66"/>
      <c r="KS3" s="66"/>
      <c r="KT3" s="65"/>
      <c r="KU3" s="65"/>
      <c r="KV3" s="65"/>
      <c r="KW3" s="66"/>
      <c r="KX3" s="69"/>
      <c r="KY3" s="69"/>
      <c r="KZ3" s="69"/>
      <c r="LA3" s="69"/>
      <c r="LD3" s="65"/>
      <c r="LE3" s="65"/>
      <c r="LF3" s="65"/>
      <c r="LG3" s="65"/>
      <c r="LH3" s="65"/>
      <c r="LI3" s="65"/>
      <c r="LJ3" s="65"/>
      <c r="LK3" s="66">
        <f t="shared" ref="LK3:LK8" si="12">AQ3+JD3+JV3+JS3+JZ3+KH3+KI3+KS3+KX3+LB3+LC3+LD3+LE3+LG3-LJ3-KM3-KL3</f>
        <v>22.204951999999999</v>
      </c>
      <c r="LL3" s="70">
        <v>45385</v>
      </c>
    </row>
    <row r="4" spans="1:325" s="58" customFormat="1" ht="12.75" x14ac:dyDescent="0.2">
      <c r="A4" s="57">
        <v>3</v>
      </c>
      <c r="B4" s="57" t="s">
        <v>191</v>
      </c>
      <c r="C4" s="57">
        <v>0</v>
      </c>
      <c r="D4" s="58" t="s">
        <v>192</v>
      </c>
      <c r="E4" s="58" t="s">
        <v>193</v>
      </c>
      <c r="G4" s="59" t="s">
        <v>513</v>
      </c>
      <c r="H4" s="59" t="s">
        <v>514</v>
      </c>
      <c r="L4" s="58" t="s">
        <v>507</v>
      </c>
      <c r="M4" s="58">
        <v>1</v>
      </c>
      <c r="N4" s="58" t="s">
        <v>508</v>
      </c>
      <c r="P4" s="58" t="s">
        <v>509</v>
      </c>
      <c r="Q4" s="58" t="s">
        <v>199</v>
      </c>
      <c r="R4" s="58" t="s">
        <v>510</v>
      </c>
      <c r="S4" s="58" t="s">
        <v>201</v>
      </c>
      <c r="U4" s="58" t="b">
        <v>0</v>
      </c>
      <c r="Z4" s="60">
        <v>0.10920000000000001</v>
      </c>
      <c r="AA4" s="60">
        <v>0.10920000000000001</v>
      </c>
      <c r="AC4" s="61"/>
      <c r="AD4" s="61">
        <f t="shared" si="0"/>
        <v>0</v>
      </c>
      <c r="AE4" s="58" t="s">
        <v>192</v>
      </c>
      <c r="AF4" s="58" t="s">
        <v>192</v>
      </c>
      <c r="AG4" s="58">
        <v>100</v>
      </c>
      <c r="AH4" s="62">
        <v>65.510000000000005</v>
      </c>
      <c r="AJ4" s="58">
        <f t="shared" si="1"/>
        <v>65.510000000000005</v>
      </c>
      <c r="AM4" s="58">
        <f t="shared" si="2"/>
        <v>65.510000000000005</v>
      </c>
      <c r="AN4" s="58">
        <v>34</v>
      </c>
      <c r="AP4" s="63">
        <f t="shared" si="3"/>
        <v>7.1536920000000013</v>
      </c>
      <c r="AQ4" s="63">
        <f t="shared" si="4"/>
        <v>7.1536920000000013</v>
      </c>
      <c r="BE4" s="64"/>
      <c r="BF4" s="64"/>
      <c r="BG4" s="64"/>
      <c r="BH4" s="64"/>
      <c r="BI4" s="64"/>
      <c r="BJ4" s="65"/>
      <c r="BK4" s="65"/>
      <c r="BL4" s="65"/>
      <c r="BM4" s="64"/>
      <c r="BN4" s="65"/>
      <c r="BR4" s="64"/>
      <c r="BT4" s="65"/>
      <c r="BU4" s="65"/>
      <c r="BV4" s="65"/>
      <c r="BW4" s="64"/>
      <c r="BX4" s="65"/>
      <c r="BY4" s="65"/>
      <c r="BZ4" s="65"/>
      <c r="CA4" s="65"/>
      <c r="CB4" s="64"/>
      <c r="CC4" s="65"/>
      <c r="CG4" s="64"/>
      <c r="CL4" s="64"/>
      <c r="CX4" s="65"/>
      <c r="CY4" s="65"/>
      <c r="CZ4" s="65"/>
      <c r="DA4" s="64"/>
      <c r="DB4" s="65"/>
      <c r="DF4" s="64"/>
      <c r="DK4" s="64"/>
      <c r="DM4" s="61">
        <v>0.10920000000000001</v>
      </c>
      <c r="DN4" s="58">
        <v>21.5</v>
      </c>
      <c r="DO4" s="58" t="s">
        <v>201</v>
      </c>
      <c r="DP4" s="63">
        <f t="shared" si="5"/>
        <v>2.3478000000000003</v>
      </c>
      <c r="IH4" s="66">
        <f t="shared" si="6"/>
        <v>2.3478000000000003</v>
      </c>
      <c r="II4" s="65">
        <f t="shared" si="7"/>
        <v>2.3478000000000003</v>
      </c>
      <c r="IT4" s="65"/>
      <c r="IU4" s="65"/>
      <c r="IV4" s="65"/>
      <c r="IW4" s="65"/>
      <c r="IX4" s="65"/>
      <c r="JA4" s="67">
        <f t="shared" si="8"/>
        <v>0</v>
      </c>
      <c r="JB4" s="67">
        <f t="shared" si="9"/>
        <v>0</v>
      </c>
      <c r="JC4" s="67">
        <f t="shared" si="10"/>
        <v>0</v>
      </c>
      <c r="JD4" s="66">
        <f t="shared" si="11"/>
        <v>2.3478000000000003</v>
      </c>
      <c r="JE4" s="64"/>
      <c r="JF4" s="64"/>
      <c r="JG4" s="64"/>
      <c r="JH4" s="64"/>
      <c r="JI4" s="64"/>
      <c r="JJ4" s="65"/>
      <c r="JK4" s="65"/>
      <c r="JL4" s="65"/>
      <c r="JM4" s="65"/>
      <c r="JN4" s="65"/>
      <c r="JO4" s="65"/>
      <c r="JP4" s="65"/>
      <c r="JQ4" s="65"/>
      <c r="JR4" s="65"/>
      <c r="JS4" s="65"/>
      <c r="JT4" s="65"/>
      <c r="JU4" s="65"/>
      <c r="JV4" s="65"/>
      <c r="JW4" s="65"/>
      <c r="JX4" s="65"/>
      <c r="JY4" s="66"/>
      <c r="JZ4" s="66"/>
      <c r="KA4" s="65"/>
      <c r="KB4" s="65"/>
      <c r="KC4" s="68" t="b">
        <v>1</v>
      </c>
      <c r="KD4" s="68" t="b">
        <v>1</v>
      </c>
      <c r="KE4" s="65"/>
      <c r="KF4" s="65"/>
      <c r="KG4" s="66"/>
      <c r="KH4" s="66"/>
      <c r="KO4" s="65"/>
      <c r="KP4" s="65"/>
      <c r="KQ4" s="65"/>
      <c r="KR4" s="66"/>
      <c r="KS4" s="66"/>
      <c r="KT4" s="65"/>
      <c r="KU4" s="65"/>
      <c r="KV4" s="65"/>
      <c r="KW4" s="66"/>
      <c r="KX4" s="69"/>
      <c r="KY4" s="69"/>
      <c r="KZ4" s="69"/>
      <c r="LA4" s="69"/>
      <c r="LD4" s="65"/>
      <c r="LE4" s="65"/>
      <c r="LF4" s="65"/>
      <c r="LG4" s="65"/>
      <c r="LH4" s="65"/>
      <c r="LI4" s="65"/>
      <c r="LJ4" s="65"/>
      <c r="LK4" s="66">
        <f t="shared" si="12"/>
        <v>9.5014920000000025</v>
      </c>
      <c r="LL4" s="70">
        <v>45385</v>
      </c>
    </row>
    <row r="5" spans="1:325" s="58" customFormat="1" ht="12.75" x14ac:dyDescent="0.2">
      <c r="A5" s="57">
        <v>4</v>
      </c>
      <c r="B5" s="57" t="s">
        <v>191</v>
      </c>
      <c r="C5" s="57">
        <v>0</v>
      </c>
      <c r="D5" s="58" t="s">
        <v>192</v>
      </c>
      <c r="E5" s="58" t="s">
        <v>193</v>
      </c>
      <c r="G5" s="59" t="s">
        <v>515</v>
      </c>
      <c r="H5" s="59" t="s">
        <v>516</v>
      </c>
      <c r="L5" s="58" t="s">
        <v>507</v>
      </c>
      <c r="M5" s="58">
        <v>1</v>
      </c>
      <c r="N5" s="58" t="s">
        <v>508</v>
      </c>
      <c r="P5" s="58" t="s">
        <v>509</v>
      </c>
      <c r="Q5" s="58" t="s">
        <v>199</v>
      </c>
      <c r="R5" s="58" t="s">
        <v>510</v>
      </c>
      <c r="S5" s="58" t="s">
        <v>201</v>
      </c>
      <c r="U5" s="58" t="b">
        <v>0</v>
      </c>
      <c r="Z5" s="60">
        <v>0.82340000000000002</v>
      </c>
      <c r="AA5" s="60">
        <v>0.82340000000000002</v>
      </c>
      <c r="AC5" s="61"/>
      <c r="AD5" s="61">
        <f t="shared" si="0"/>
        <v>0</v>
      </c>
      <c r="AE5" s="58" t="s">
        <v>192</v>
      </c>
      <c r="AF5" s="58" t="s">
        <v>192</v>
      </c>
      <c r="AG5" s="58">
        <v>100</v>
      </c>
      <c r="AH5" s="62">
        <v>65.510000000000005</v>
      </c>
      <c r="AJ5" s="58">
        <f t="shared" si="1"/>
        <v>65.510000000000005</v>
      </c>
      <c r="AM5" s="58">
        <f t="shared" si="2"/>
        <v>65.510000000000005</v>
      </c>
      <c r="AN5" s="58">
        <v>34</v>
      </c>
      <c r="AP5" s="63">
        <f t="shared" si="3"/>
        <v>53.940934000000006</v>
      </c>
      <c r="AQ5" s="63">
        <f t="shared" si="4"/>
        <v>53.940934000000006</v>
      </c>
      <c r="BE5" s="64"/>
      <c r="BF5" s="64"/>
      <c r="BG5" s="64"/>
      <c r="BH5" s="64"/>
      <c r="BI5" s="64"/>
      <c r="BJ5" s="65"/>
      <c r="BK5" s="65"/>
      <c r="BL5" s="65"/>
      <c r="BM5" s="64"/>
      <c r="BN5" s="65"/>
      <c r="BR5" s="64"/>
      <c r="BT5" s="65"/>
      <c r="BU5" s="65"/>
      <c r="BV5" s="65"/>
      <c r="BW5" s="64"/>
      <c r="BX5" s="65"/>
      <c r="BY5" s="65"/>
      <c r="BZ5" s="65"/>
      <c r="CA5" s="65"/>
      <c r="CB5" s="64"/>
      <c r="CC5" s="65"/>
      <c r="CG5" s="64"/>
      <c r="CL5" s="64"/>
      <c r="CX5" s="65"/>
      <c r="CY5" s="65"/>
      <c r="CZ5" s="65"/>
      <c r="DA5" s="64"/>
      <c r="DB5" s="65"/>
      <c r="DF5" s="64"/>
      <c r="DK5" s="64"/>
      <c r="DM5" s="61">
        <v>0.82340000000000002</v>
      </c>
      <c r="DN5" s="58">
        <v>21.5</v>
      </c>
      <c r="DO5" s="58" t="s">
        <v>201</v>
      </c>
      <c r="DP5" s="63">
        <f t="shared" si="5"/>
        <v>17.703099999999999</v>
      </c>
      <c r="IH5" s="66">
        <f t="shared" si="6"/>
        <v>17.703099999999999</v>
      </c>
      <c r="II5" s="65">
        <f t="shared" si="7"/>
        <v>17.703099999999999</v>
      </c>
      <c r="IT5" s="65"/>
      <c r="IU5" s="65"/>
      <c r="IV5" s="65"/>
      <c r="IW5" s="65"/>
      <c r="IX5" s="65"/>
      <c r="JA5" s="67">
        <f t="shared" si="8"/>
        <v>0</v>
      </c>
      <c r="JB5" s="67">
        <f t="shared" si="9"/>
        <v>0</v>
      </c>
      <c r="JC5" s="67">
        <f t="shared" si="10"/>
        <v>0</v>
      </c>
      <c r="JD5" s="66">
        <f t="shared" si="11"/>
        <v>17.703099999999999</v>
      </c>
      <c r="JE5" s="64"/>
      <c r="JF5" s="64"/>
      <c r="JG5" s="64"/>
      <c r="JH5" s="64"/>
      <c r="JI5" s="64"/>
      <c r="JJ5" s="65"/>
      <c r="JK5" s="65"/>
      <c r="JL5" s="65"/>
      <c r="JM5" s="65"/>
      <c r="JN5" s="65"/>
      <c r="JO5" s="65"/>
      <c r="JP5" s="65"/>
      <c r="JQ5" s="65"/>
      <c r="JR5" s="65"/>
      <c r="JS5" s="65"/>
      <c r="JT5" s="65"/>
      <c r="JU5" s="65"/>
      <c r="JV5" s="65"/>
      <c r="JW5" s="65"/>
      <c r="JX5" s="65"/>
      <c r="JY5" s="66"/>
      <c r="JZ5" s="66"/>
      <c r="KA5" s="65"/>
      <c r="KB5" s="65"/>
      <c r="KC5" s="68" t="b">
        <v>1</v>
      </c>
      <c r="KD5" s="68" t="b">
        <v>1</v>
      </c>
      <c r="KE5" s="65"/>
      <c r="KF5" s="65"/>
      <c r="KG5" s="66"/>
      <c r="KH5" s="66"/>
      <c r="KO5" s="65"/>
      <c r="KP5" s="65"/>
      <c r="KQ5" s="65"/>
      <c r="KR5" s="66"/>
      <c r="KS5" s="66"/>
      <c r="KT5" s="65"/>
      <c r="KU5" s="65"/>
      <c r="KV5" s="65"/>
      <c r="KW5" s="66"/>
      <c r="KX5" s="69"/>
      <c r="KY5" s="69"/>
      <c r="KZ5" s="69"/>
      <c r="LA5" s="69"/>
      <c r="LD5" s="65"/>
      <c r="LE5" s="65"/>
      <c r="LF5" s="65"/>
      <c r="LG5" s="65"/>
      <c r="LH5" s="65"/>
      <c r="LI5" s="65"/>
      <c r="LJ5" s="65"/>
      <c r="LK5" s="66">
        <f t="shared" si="12"/>
        <v>71.644034000000005</v>
      </c>
      <c r="LL5" s="70">
        <v>45385</v>
      </c>
    </row>
    <row r="6" spans="1:325" s="58" customFormat="1" ht="12.75" x14ac:dyDescent="0.2">
      <c r="A6" s="57">
        <v>5</v>
      </c>
      <c r="B6" s="57" t="s">
        <v>191</v>
      </c>
      <c r="C6" s="57">
        <v>0</v>
      </c>
      <c r="D6" s="58" t="s">
        <v>192</v>
      </c>
      <c r="E6" s="58" t="s">
        <v>193</v>
      </c>
      <c r="G6" s="59" t="s">
        <v>517</v>
      </c>
      <c r="H6" s="59" t="s">
        <v>518</v>
      </c>
      <c r="L6" s="58" t="s">
        <v>507</v>
      </c>
      <c r="M6" s="58">
        <v>1</v>
      </c>
      <c r="N6" s="58" t="s">
        <v>508</v>
      </c>
      <c r="P6" s="58" t="s">
        <v>509</v>
      </c>
      <c r="Q6" s="58" t="s">
        <v>199</v>
      </c>
      <c r="R6" s="58" t="s">
        <v>510</v>
      </c>
      <c r="S6" s="58" t="s">
        <v>201</v>
      </c>
      <c r="U6" s="58" t="b">
        <v>0</v>
      </c>
      <c r="Z6" s="60">
        <v>0.31119999999999998</v>
      </c>
      <c r="AA6" s="60">
        <v>0.31119999999999998</v>
      </c>
      <c r="AC6" s="61"/>
      <c r="AD6" s="61">
        <f t="shared" si="0"/>
        <v>0</v>
      </c>
      <c r="AE6" s="58" t="s">
        <v>192</v>
      </c>
      <c r="AF6" s="58" t="s">
        <v>192</v>
      </c>
      <c r="AG6" s="58">
        <v>100</v>
      </c>
      <c r="AH6" s="62">
        <v>65.510000000000005</v>
      </c>
      <c r="AJ6" s="58">
        <f t="shared" si="1"/>
        <v>65.510000000000005</v>
      </c>
      <c r="AM6" s="58">
        <f t="shared" si="2"/>
        <v>65.510000000000005</v>
      </c>
      <c r="AN6" s="58">
        <v>34</v>
      </c>
      <c r="AP6" s="63">
        <f t="shared" si="3"/>
        <v>20.386711999999999</v>
      </c>
      <c r="AQ6" s="63">
        <f t="shared" si="4"/>
        <v>20.386711999999999</v>
      </c>
      <c r="BE6" s="64"/>
      <c r="BF6" s="64"/>
      <c r="BG6" s="64"/>
      <c r="BH6" s="64"/>
      <c r="BI6" s="64"/>
      <c r="BJ6" s="65"/>
      <c r="BK6" s="65"/>
      <c r="BL6" s="65"/>
      <c r="BM6" s="64"/>
      <c r="BN6" s="65"/>
      <c r="BR6" s="64"/>
      <c r="BT6" s="65"/>
      <c r="BU6" s="65"/>
      <c r="BV6" s="65"/>
      <c r="BW6" s="64"/>
      <c r="BX6" s="65"/>
      <c r="BY6" s="65"/>
      <c r="BZ6" s="65"/>
      <c r="CA6" s="65"/>
      <c r="CB6" s="64"/>
      <c r="CC6" s="65"/>
      <c r="CG6" s="64"/>
      <c r="CL6" s="64"/>
      <c r="CX6" s="65"/>
      <c r="CY6" s="65"/>
      <c r="CZ6" s="65"/>
      <c r="DA6" s="64"/>
      <c r="DB6" s="65"/>
      <c r="DF6" s="64"/>
      <c r="DK6" s="64"/>
      <c r="DM6" s="61">
        <v>0.31119999999999998</v>
      </c>
      <c r="DN6" s="58">
        <v>21.5</v>
      </c>
      <c r="DO6" s="58" t="s">
        <v>201</v>
      </c>
      <c r="DP6" s="63">
        <f t="shared" si="5"/>
        <v>6.6907999999999994</v>
      </c>
      <c r="IH6" s="66">
        <f t="shared" si="6"/>
        <v>6.6907999999999994</v>
      </c>
      <c r="II6" s="65">
        <f t="shared" si="7"/>
        <v>6.6907999999999994</v>
      </c>
      <c r="IT6" s="65"/>
      <c r="IU6" s="65"/>
      <c r="IV6" s="65"/>
      <c r="IW6" s="65"/>
      <c r="IX6" s="65"/>
      <c r="JA6" s="67">
        <f t="shared" si="8"/>
        <v>0</v>
      </c>
      <c r="JB6" s="67">
        <f t="shared" si="9"/>
        <v>0</v>
      </c>
      <c r="JC6" s="67">
        <f t="shared" si="10"/>
        <v>0</v>
      </c>
      <c r="JD6" s="66">
        <f t="shared" si="11"/>
        <v>6.6907999999999994</v>
      </c>
      <c r="JE6" s="64"/>
      <c r="JF6" s="64"/>
      <c r="JG6" s="64"/>
      <c r="JH6" s="64"/>
      <c r="JI6" s="64"/>
      <c r="JJ6" s="65"/>
      <c r="JK6" s="65"/>
      <c r="JL6" s="65"/>
      <c r="JM6" s="65"/>
      <c r="JN6" s="65"/>
      <c r="JO6" s="65"/>
      <c r="JP6" s="65"/>
      <c r="JQ6" s="65"/>
      <c r="JR6" s="65"/>
      <c r="JS6" s="65"/>
      <c r="JT6" s="65"/>
      <c r="JU6" s="65"/>
      <c r="JV6" s="65"/>
      <c r="JW6" s="65"/>
      <c r="JX6" s="65"/>
      <c r="JY6" s="66"/>
      <c r="JZ6" s="66"/>
      <c r="KA6" s="65"/>
      <c r="KB6" s="65"/>
      <c r="KC6" s="68" t="b">
        <v>1</v>
      </c>
      <c r="KD6" s="68" t="b">
        <v>1</v>
      </c>
      <c r="KE6" s="65"/>
      <c r="KF6" s="65"/>
      <c r="KG6" s="66"/>
      <c r="KH6" s="66"/>
      <c r="KO6" s="65"/>
      <c r="KP6" s="65"/>
      <c r="KQ6" s="65"/>
      <c r="KR6" s="66"/>
      <c r="KS6" s="66"/>
      <c r="KT6" s="65"/>
      <c r="KU6" s="65"/>
      <c r="KV6" s="65"/>
      <c r="KW6" s="66"/>
      <c r="KX6" s="69"/>
      <c r="KY6" s="69"/>
      <c r="KZ6" s="69"/>
      <c r="LA6" s="69"/>
      <c r="LD6" s="65"/>
      <c r="LE6" s="65"/>
      <c r="LF6" s="65"/>
      <c r="LG6" s="65"/>
      <c r="LH6" s="65"/>
      <c r="LI6" s="65"/>
      <c r="LJ6" s="65"/>
      <c r="LK6" s="66">
        <f t="shared" si="12"/>
        <v>27.077511999999999</v>
      </c>
      <c r="LL6" s="70">
        <v>45385</v>
      </c>
    </row>
    <row r="7" spans="1:325" s="58" customFormat="1" ht="12.75" x14ac:dyDescent="0.2">
      <c r="A7" s="57">
        <v>6</v>
      </c>
      <c r="B7" s="57" t="s">
        <v>191</v>
      </c>
      <c r="C7" s="57">
        <v>0</v>
      </c>
      <c r="D7" s="58" t="s">
        <v>192</v>
      </c>
      <c r="E7" s="58" t="s">
        <v>193</v>
      </c>
      <c r="G7" s="59" t="s">
        <v>519</v>
      </c>
      <c r="H7" s="59" t="s">
        <v>520</v>
      </c>
      <c r="L7" s="58" t="s">
        <v>507</v>
      </c>
      <c r="M7" s="58">
        <v>1</v>
      </c>
      <c r="N7" s="58" t="s">
        <v>508</v>
      </c>
      <c r="P7" s="58" t="s">
        <v>509</v>
      </c>
      <c r="Q7" s="58" t="s">
        <v>199</v>
      </c>
      <c r="R7" s="58" t="s">
        <v>510</v>
      </c>
      <c r="S7" s="58" t="s">
        <v>201</v>
      </c>
      <c r="U7" s="58" t="b">
        <v>0</v>
      </c>
      <c r="Z7" s="60">
        <v>0.1318</v>
      </c>
      <c r="AA7" s="60">
        <v>0.1318</v>
      </c>
      <c r="AC7" s="61"/>
      <c r="AD7" s="61">
        <f t="shared" si="0"/>
        <v>0</v>
      </c>
      <c r="AE7" s="58" t="s">
        <v>192</v>
      </c>
      <c r="AF7" s="58" t="s">
        <v>192</v>
      </c>
      <c r="AG7" s="58">
        <v>100</v>
      </c>
      <c r="AH7" s="62">
        <v>65.510000000000005</v>
      </c>
      <c r="AJ7" s="58">
        <f t="shared" si="1"/>
        <v>65.510000000000005</v>
      </c>
      <c r="AM7" s="58">
        <f t="shared" si="2"/>
        <v>65.510000000000005</v>
      </c>
      <c r="AN7" s="58">
        <v>34</v>
      </c>
      <c r="AP7" s="63">
        <f t="shared" si="3"/>
        <v>8.6342180000000006</v>
      </c>
      <c r="AQ7" s="63">
        <f t="shared" si="4"/>
        <v>8.6342180000000006</v>
      </c>
      <c r="BE7" s="64"/>
      <c r="BF7" s="64"/>
      <c r="BG7" s="64"/>
      <c r="BH7" s="64"/>
      <c r="BI7" s="64"/>
      <c r="BJ7" s="65"/>
      <c r="BK7" s="65"/>
      <c r="BL7" s="65"/>
      <c r="BM7" s="64"/>
      <c r="BN7" s="65"/>
      <c r="BR7" s="64"/>
      <c r="BT7" s="65"/>
      <c r="BU7" s="65"/>
      <c r="BV7" s="65"/>
      <c r="BW7" s="64"/>
      <c r="BX7" s="65"/>
      <c r="BY7" s="65"/>
      <c r="BZ7" s="65"/>
      <c r="CA7" s="65"/>
      <c r="CB7" s="64"/>
      <c r="CC7" s="65"/>
      <c r="CG7" s="64"/>
      <c r="CL7" s="64"/>
      <c r="CX7" s="65"/>
      <c r="CY7" s="65"/>
      <c r="CZ7" s="65"/>
      <c r="DA7" s="64"/>
      <c r="DB7" s="65"/>
      <c r="DF7" s="64"/>
      <c r="DK7" s="64"/>
      <c r="DM7" s="61">
        <v>0.1318</v>
      </c>
      <c r="DN7" s="58">
        <v>21.5</v>
      </c>
      <c r="DO7" s="58" t="s">
        <v>201</v>
      </c>
      <c r="DP7" s="63">
        <f t="shared" si="5"/>
        <v>2.8336999999999999</v>
      </c>
      <c r="IH7" s="66">
        <f t="shared" si="6"/>
        <v>2.8336999999999999</v>
      </c>
      <c r="II7" s="65">
        <f t="shared" si="7"/>
        <v>2.8336999999999999</v>
      </c>
      <c r="IT7" s="65"/>
      <c r="IU7" s="65"/>
      <c r="IV7" s="65"/>
      <c r="IW7" s="65"/>
      <c r="IX7" s="65"/>
      <c r="JA7" s="67">
        <f t="shared" si="8"/>
        <v>0</v>
      </c>
      <c r="JB7" s="67">
        <f t="shared" si="9"/>
        <v>0</v>
      </c>
      <c r="JC7" s="67">
        <f t="shared" si="10"/>
        <v>0</v>
      </c>
      <c r="JD7" s="66">
        <f t="shared" si="11"/>
        <v>2.8336999999999999</v>
      </c>
      <c r="JE7" s="64"/>
      <c r="JF7" s="64"/>
      <c r="JG7" s="64"/>
      <c r="JH7" s="64"/>
      <c r="JI7" s="64"/>
      <c r="JJ7" s="65"/>
      <c r="JK7" s="65"/>
      <c r="JL7" s="65"/>
      <c r="JM7" s="65"/>
      <c r="JN7" s="65"/>
      <c r="JO7" s="65"/>
      <c r="JP7" s="65"/>
      <c r="JQ7" s="65"/>
      <c r="JR7" s="65"/>
      <c r="JS7" s="65"/>
      <c r="JT7" s="65"/>
      <c r="JU7" s="65"/>
      <c r="JV7" s="65"/>
      <c r="JW7" s="65"/>
      <c r="JX7" s="65"/>
      <c r="JY7" s="66"/>
      <c r="JZ7" s="66"/>
      <c r="KA7" s="65"/>
      <c r="KB7" s="65"/>
      <c r="KC7" s="68" t="b">
        <v>1</v>
      </c>
      <c r="KD7" s="68" t="b">
        <v>1</v>
      </c>
      <c r="KE7" s="65"/>
      <c r="KF7" s="65"/>
      <c r="KG7" s="66"/>
      <c r="KH7" s="66"/>
      <c r="KO7" s="65"/>
      <c r="KP7" s="65"/>
      <c r="KQ7" s="65"/>
      <c r="KR7" s="66"/>
      <c r="KS7" s="66"/>
      <c r="KT7" s="65"/>
      <c r="KU7" s="65"/>
      <c r="KV7" s="65"/>
      <c r="KW7" s="66"/>
      <c r="KX7" s="69"/>
      <c r="KY7" s="69"/>
      <c r="KZ7" s="69"/>
      <c r="LA7" s="69"/>
      <c r="LD7" s="65"/>
      <c r="LE7" s="65"/>
      <c r="LF7" s="65"/>
      <c r="LG7" s="65"/>
      <c r="LH7" s="65"/>
      <c r="LI7" s="65"/>
      <c r="LJ7" s="65"/>
      <c r="LK7" s="66">
        <f t="shared" si="12"/>
        <v>11.467918000000001</v>
      </c>
      <c r="LL7" s="70">
        <v>45385</v>
      </c>
    </row>
    <row r="8" spans="1:325" s="58" customFormat="1" ht="12.75" x14ac:dyDescent="0.2">
      <c r="A8" s="57">
        <v>7</v>
      </c>
      <c r="B8" s="57" t="s">
        <v>191</v>
      </c>
      <c r="C8" s="57">
        <v>0</v>
      </c>
      <c r="D8" s="58" t="s">
        <v>192</v>
      </c>
      <c r="E8" s="58" t="s">
        <v>193</v>
      </c>
      <c r="G8" s="59" t="s">
        <v>521</v>
      </c>
      <c r="H8" s="59" t="s">
        <v>522</v>
      </c>
      <c r="L8" s="58" t="s">
        <v>507</v>
      </c>
      <c r="M8" s="58">
        <v>1</v>
      </c>
      <c r="N8" s="58" t="s">
        <v>508</v>
      </c>
      <c r="P8" s="58" t="s">
        <v>509</v>
      </c>
      <c r="Q8" s="58" t="s">
        <v>199</v>
      </c>
      <c r="R8" s="58" t="s">
        <v>510</v>
      </c>
      <c r="S8" s="58" t="s">
        <v>201</v>
      </c>
      <c r="U8" s="58" t="b">
        <v>0</v>
      </c>
      <c r="Z8" s="60">
        <v>0.92020000000000002</v>
      </c>
      <c r="AA8" s="60">
        <v>0.92020000000000002</v>
      </c>
      <c r="AC8" s="61"/>
      <c r="AD8" s="61">
        <f t="shared" si="0"/>
        <v>0</v>
      </c>
      <c r="AE8" s="58" t="s">
        <v>192</v>
      </c>
      <c r="AF8" s="58" t="s">
        <v>192</v>
      </c>
      <c r="AG8" s="58">
        <v>100</v>
      </c>
      <c r="AH8" s="62">
        <v>65.510000000000005</v>
      </c>
      <c r="AJ8" s="58">
        <f t="shared" si="1"/>
        <v>65.510000000000005</v>
      </c>
      <c r="AM8" s="58">
        <f t="shared" si="2"/>
        <v>65.510000000000005</v>
      </c>
      <c r="AN8" s="58">
        <v>34</v>
      </c>
      <c r="AP8" s="63">
        <f t="shared" si="3"/>
        <v>60.282302000000008</v>
      </c>
      <c r="AQ8" s="63">
        <f t="shared" si="4"/>
        <v>60.282302000000008</v>
      </c>
      <c r="BE8" s="64"/>
      <c r="BF8" s="64"/>
      <c r="BG8" s="64"/>
      <c r="BH8" s="64"/>
      <c r="BI8" s="64"/>
      <c r="BJ8" s="65"/>
      <c r="BK8" s="65"/>
      <c r="BL8" s="65"/>
      <c r="BM8" s="64"/>
      <c r="BN8" s="65"/>
      <c r="BR8" s="64"/>
      <c r="BT8" s="65"/>
      <c r="BU8" s="65"/>
      <c r="BV8" s="65"/>
      <c r="BW8" s="64"/>
      <c r="BX8" s="65"/>
      <c r="BY8" s="65"/>
      <c r="BZ8" s="65"/>
      <c r="CA8" s="65"/>
      <c r="CB8" s="64"/>
      <c r="CC8" s="65"/>
      <c r="CG8" s="64"/>
      <c r="CL8" s="64"/>
      <c r="CX8" s="65"/>
      <c r="CY8" s="65"/>
      <c r="CZ8" s="65"/>
      <c r="DA8" s="64"/>
      <c r="DB8" s="65"/>
      <c r="DF8" s="64"/>
      <c r="DK8" s="64"/>
      <c r="DM8" s="61">
        <v>0.92020000000000002</v>
      </c>
      <c r="DN8" s="58">
        <v>21.5</v>
      </c>
      <c r="DO8" s="58" t="s">
        <v>201</v>
      </c>
      <c r="DP8" s="63">
        <f t="shared" si="5"/>
        <v>19.784300000000002</v>
      </c>
      <c r="IH8" s="66">
        <f t="shared" si="6"/>
        <v>19.784300000000002</v>
      </c>
      <c r="II8" s="65">
        <f t="shared" si="7"/>
        <v>19.784300000000002</v>
      </c>
      <c r="IT8" s="65"/>
      <c r="IU8" s="65"/>
      <c r="IV8" s="65"/>
      <c r="IW8" s="65"/>
      <c r="IX8" s="65"/>
      <c r="JA8" s="67">
        <f t="shared" si="8"/>
        <v>0</v>
      </c>
      <c r="JB8" s="67">
        <f t="shared" si="9"/>
        <v>0</v>
      </c>
      <c r="JC8" s="67">
        <f t="shared" si="10"/>
        <v>0</v>
      </c>
      <c r="JD8" s="66">
        <f t="shared" si="11"/>
        <v>19.784300000000002</v>
      </c>
      <c r="JE8" s="64"/>
      <c r="JF8" s="64"/>
      <c r="JG8" s="64"/>
      <c r="JH8" s="64"/>
      <c r="JI8" s="64"/>
      <c r="JJ8" s="65"/>
      <c r="JK8" s="65"/>
      <c r="JL8" s="65"/>
      <c r="JM8" s="65"/>
      <c r="JN8" s="65"/>
      <c r="JO8" s="65"/>
      <c r="JP8" s="65"/>
      <c r="JQ8" s="65"/>
      <c r="JR8" s="65"/>
      <c r="JS8" s="65"/>
      <c r="JT8" s="65"/>
      <c r="JU8" s="65"/>
      <c r="JV8" s="65"/>
      <c r="JW8" s="65"/>
      <c r="JX8" s="65"/>
      <c r="JY8" s="66"/>
      <c r="JZ8" s="66"/>
      <c r="KA8" s="65"/>
      <c r="KB8" s="65"/>
      <c r="KC8" s="68" t="b">
        <v>1</v>
      </c>
      <c r="KD8" s="68" t="b">
        <v>1</v>
      </c>
      <c r="KE8" s="65"/>
      <c r="KF8" s="65"/>
      <c r="KG8" s="66"/>
      <c r="KH8" s="66"/>
      <c r="KO8" s="65"/>
      <c r="KP8" s="65"/>
      <c r="KQ8" s="65"/>
      <c r="KR8" s="66"/>
      <c r="KS8" s="66"/>
      <c r="KT8" s="65"/>
      <c r="KU8" s="65"/>
      <c r="KV8" s="65"/>
      <c r="KW8" s="66"/>
      <c r="KX8" s="69"/>
      <c r="KY8" s="69"/>
      <c r="KZ8" s="69"/>
      <c r="LA8" s="69"/>
      <c r="LD8" s="65"/>
      <c r="LE8" s="65"/>
      <c r="LF8" s="65"/>
      <c r="LG8" s="65"/>
      <c r="LH8" s="65"/>
      <c r="LI8" s="65"/>
      <c r="LJ8" s="65"/>
      <c r="LK8" s="66">
        <f t="shared" si="12"/>
        <v>80.066602000000017</v>
      </c>
      <c r="LL8" s="70">
        <v>45385</v>
      </c>
    </row>
    <row r="22" spans="6:6" x14ac:dyDescent="0.2">
      <c r="F22" s="71" t="s">
        <v>523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5B8FA-9F50-4D46-9C39-A83CBF21E1CD}">
  <dimension ref="A1:MF10"/>
  <sheetViews>
    <sheetView zoomScale="90" zoomScaleNormal="90" workbookViewId="0">
      <selection activeCell="H10" sqref="H10"/>
    </sheetView>
  </sheetViews>
  <sheetFormatPr defaultRowHeight="15" x14ac:dyDescent="0.25"/>
  <cols>
    <col min="1" max="1" width="5.28515625" bestFit="1" customWidth="1"/>
    <col min="2" max="2" width="6" bestFit="1" customWidth="1"/>
    <col min="3" max="3" width="10.5703125" bestFit="1" customWidth="1"/>
    <col min="4" max="4" width="10.42578125" bestFit="1" customWidth="1"/>
    <col min="5" max="5" width="11.42578125" bestFit="1" customWidth="1"/>
    <col min="6" max="6" width="9" bestFit="1" customWidth="1"/>
    <col min="7" max="7" width="14.7109375" customWidth="1"/>
    <col min="8" max="8" width="42.7109375" bestFit="1" customWidth="1"/>
    <col min="9" max="10" width="16.42578125" bestFit="1" customWidth="1"/>
    <col min="11" max="11" width="11.42578125" bestFit="1" customWidth="1"/>
    <col min="12" max="12" width="11.5703125" bestFit="1" customWidth="1"/>
    <col min="13" max="13" width="9" bestFit="1" customWidth="1"/>
    <col min="14" max="14" width="15.7109375" bestFit="1" customWidth="1"/>
    <col min="15" max="15" width="8.7109375" bestFit="1" customWidth="1"/>
    <col min="16" max="16" width="9.5703125" bestFit="1" customWidth="1"/>
    <col min="17" max="17" width="8.5703125" bestFit="1" customWidth="1"/>
    <col min="18" max="18" width="16.5703125" bestFit="1" customWidth="1"/>
    <col min="19" max="19" width="9" bestFit="1" customWidth="1"/>
    <col min="20" max="20" width="22.28515625" bestFit="1" customWidth="1"/>
    <col min="21" max="21" width="11.7109375" bestFit="1" customWidth="1"/>
    <col min="22" max="22" width="10.7109375" customWidth="1"/>
    <col min="23" max="23" width="10.5703125" customWidth="1"/>
    <col min="24" max="24" width="11.5703125" customWidth="1"/>
    <col min="25" max="25" width="10.7109375" customWidth="1"/>
    <col min="26" max="26" width="13.28515625" bestFit="1" customWidth="1"/>
    <col min="27" max="27" width="13.42578125" bestFit="1" customWidth="1"/>
    <col min="28" max="28" width="21.7109375" bestFit="1" customWidth="1"/>
    <col min="29" max="29" width="18.42578125" bestFit="1" customWidth="1"/>
    <col min="30" max="30" width="15.7109375" bestFit="1" customWidth="1"/>
    <col min="31" max="31" width="26.7109375" bestFit="1" customWidth="1"/>
    <col min="32" max="32" width="13.42578125" bestFit="1" customWidth="1"/>
    <col min="33" max="33" width="4.7109375" bestFit="1" customWidth="1"/>
    <col min="34" max="34" width="13.7109375" bestFit="1" customWidth="1"/>
    <col min="35" max="35" width="20.42578125" customWidth="1"/>
    <col min="36" max="36" width="20.5703125" bestFit="1" customWidth="1"/>
    <col min="37" max="37" width="18.5703125" customWidth="1"/>
    <col min="38" max="38" width="15" customWidth="1"/>
    <col min="39" max="39" width="17" bestFit="1" customWidth="1"/>
    <col min="40" max="40" width="18.5703125" bestFit="1" customWidth="1"/>
    <col min="41" max="41" width="21" customWidth="1"/>
    <col min="42" max="42" width="16.42578125" bestFit="1" customWidth="1"/>
    <col min="43" max="43" width="13.28515625" bestFit="1" customWidth="1"/>
    <col min="44" max="45" width="13.42578125" customWidth="1"/>
    <col min="46" max="46" width="17.42578125" customWidth="1"/>
    <col min="47" max="47" width="21.42578125" customWidth="1"/>
    <col min="48" max="48" width="17.5703125" customWidth="1"/>
    <col min="49" max="49" width="30.42578125" customWidth="1"/>
    <col min="50" max="50" width="21.28515625" customWidth="1"/>
    <col min="51" max="51" width="17.5703125" customWidth="1"/>
    <col min="52" max="52" width="23.7109375" customWidth="1"/>
    <col min="53" max="53" width="5.5703125" customWidth="1"/>
    <col min="54" max="54" width="10.5703125" customWidth="1"/>
    <col min="55" max="55" width="12.28515625" customWidth="1"/>
    <col min="56" max="56" width="34.28515625" customWidth="1"/>
    <col min="57" max="57" width="6.5703125" customWidth="1"/>
    <col min="58" max="58" width="17.42578125" customWidth="1"/>
    <col min="59" max="59" width="23.7109375" customWidth="1"/>
    <col min="60" max="60" width="5.5703125" customWidth="1"/>
    <col min="61" max="61" width="10.5703125" customWidth="1"/>
    <col min="62" max="62" width="12.28515625" customWidth="1"/>
    <col min="63" max="63" width="34.28515625" customWidth="1"/>
    <col min="64" max="64" width="6.5703125" customWidth="1"/>
    <col min="65" max="65" width="17.42578125" customWidth="1"/>
    <col min="66" max="66" width="23.7109375" customWidth="1"/>
    <col min="67" max="67" width="5.5703125" customWidth="1"/>
    <col min="68" max="68" width="10.5703125" customWidth="1"/>
    <col min="69" max="69" width="12.28515625" customWidth="1"/>
    <col min="70" max="70" width="34.28515625" customWidth="1"/>
    <col min="71" max="71" width="6.5703125" customWidth="1"/>
    <col min="72" max="72" width="17.42578125" customWidth="1"/>
    <col min="73" max="73" width="23.7109375" customWidth="1"/>
    <col min="74" max="74" width="5.5703125" customWidth="1"/>
    <col min="75" max="75" width="10.5703125" customWidth="1"/>
    <col min="76" max="76" width="12.28515625" customWidth="1"/>
    <col min="77" max="77" width="34.28515625" customWidth="1"/>
    <col min="78" max="78" width="6.5703125" customWidth="1"/>
    <col min="79" max="79" width="17.42578125" customWidth="1"/>
    <col min="80" max="80" width="23.7109375" customWidth="1"/>
    <col min="81" max="81" width="5.5703125" customWidth="1"/>
    <col min="82" max="82" width="10.5703125" customWidth="1"/>
    <col min="83" max="83" width="12.28515625" customWidth="1"/>
    <col min="84" max="84" width="34.28515625" customWidth="1"/>
    <col min="85" max="85" width="6.5703125" customWidth="1"/>
    <col min="86" max="86" width="17.42578125" customWidth="1"/>
    <col min="87" max="87" width="23.7109375" customWidth="1"/>
    <col min="88" max="88" width="5.5703125" customWidth="1"/>
    <col min="89" max="89" width="10.5703125" customWidth="1"/>
    <col min="90" max="90" width="12.28515625" customWidth="1"/>
    <col min="91" max="91" width="34.28515625" customWidth="1"/>
    <col min="92" max="92" width="6.5703125" customWidth="1"/>
    <col min="93" max="93" width="17.42578125" customWidth="1"/>
    <col min="94" max="94" width="23.7109375" customWidth="1"/>
    <col min="95" max="95" width="5.5703125" customWidth="1"/>
    <col min="96" max="96" width="10.5703125" customWidth="1"/>
    <col min="97" max="97" width="12.28515625" customWidth="1"/>
    <col min="98" max="98" width="34.28515625" customWidth="1"/>
    <col min="99" max="99" width="6.5703125" customWidth="1"/>
    <col min="100" max="100" width="17.42578125" customWidth="1"/>
    <col min="101" max="101" width="23.7109375" customWidth="1"/>
    <col min="102" max="102" width="5.5703125" customWidth="1"/>
    <col min="103" max="103" width="10.5703125" customWidth="1"/>
    <col min="104" max="104" width="12.28515625" customWidth="1"/>
    <col min="105" max="105" width="34.28515625" customWidth="1"/>
    <col min="106" max="106" width="6.5703125" customWidth="1"/>
    <col min="107" max="107" width="17.42578125" customWidth="1"/>
    <col min="108" max="108" width="23.7109375" customWidth="1"/>
    <col min="109" max="109" width="5.5703125" customWidth="1"/>
    <col min="110" max="110" width="10.5703125" customWidth="1"/>
    <col min="111" max="111" width="12.28515625" customWidth="1"/>
    <col min="112" max="112" width="34.28515625" customWidth="1"/>
    <col min="113" max="113" width="6.5703125" customWidth="1"/>
    <col min="114" max="114" width="17.42578125" customWidth="1"/>
    <col min="115" max="115" width="23.7109375" customWidth="1"/>
    <col min="116" max="116" width="5.5703125" customWidth="1"/>
    <col min="117" max="117" width="10.5703125" customWidth="1"/>
    <col min="118" max="118" width="12.28515625" customWidth="1"/>
    <col min="119" max="119" width="34.28515625" customWidth="1"/>
    <col min="120" max="120" width="6.5703125" customWidth="1"/>
    <col min="121" max="121" width="17.42578125" customWidth="1"/>
    <col min="122" max="122" width="23.7109375" customWidth="1"/>
    <col min="123" max="123" width="5.5703125" customWidth="1"/>
    <col min="124" max="124" width="10.5703125" customWidth="1"/>
    <col min="125" max="125" width="12.28515625" customWidth="1"/>
    <col min="126" max="126" width="34.28515625" customWidth="1"/>
    <col min="127" max="127" width="6.5703125" customWidth="1"/>
    <col min="128" max="128" width="17.42578125" customWidth="1"/>
    <col min="129" max="129" width="23.7109375" customWidth="1"/>
    <col min="130" max="130" width="5.5703125" customWidth="1"/>
    <col min="131" max="131" width="10.5703125" customWidth="1"/>
    <col min="132" max="132" width="12.28515625" customWidth="1"/>
    <col min="133" max="133" width="34.28515625" customWidth="1"/>
    <col min="134" max="134" width="6.5703125" customWidth="1"/>
    <col min="135" max="135" width="17.42578125" customWidth="1"/>
    <col min="136" max="136" width="23.7109375" customWidth="1"/>
    <col min="137" max="137" width="5.5703125" customWidth="1"/>
    <col min="138" max="138" width="10.5703125" customWidth="1"/>
    <col min="139" max="139" width="12.28515625" customWidth="1"/>
    <col min="140" max="140" width="34.28515625" customWidth="1"/>
    <col min="141" max="141" width="6.5703125" customWidth="1"/>
    <col min="142" max="142" width="17.42578125" customWidth="1"/>
    <col min="143" max="143" width="23.7109375" customWidth="1"/>
    <col min="144" max="144" width="5.5703125" customWidth="1"/>
    <col min="145" max="145" width="10.5703125" customWidth="1"/>
    <col min="146" max="146" width="12.28515625" customWidth="1"/>
    <col min="147" max="147" width="34.28515625" customWidth="1"/>
    <col min="148" max="148" width="6.5703125" customWidth="1"/>
    <col min="149" max="149" width="17.42578125" customWidth="1"/>
    <col min="150" max="150" width="23.7109375" customWidth="1"/>
    <col min="151" max="151" width="5.5703125" customWidth="1"/>
    <col min="152" max="152" width="10.5703125" customWidth="1"/>
    <col min="153" max="153" width="12.28515625" customWidth="1"/>
    <col min="154" max="154" width="34.28515625" customWidth="1"/>
    <col min="155" max="155" width="6.5703125" customWidth="1"/>
    <col min="156" max="156" width="17.42578125" customWidth="1"/>
    <col min="157" max="157" width="23.7109375" customWidth="1"/>
    <col min="158" max="158" width="5.5703125" customWidth="1"/>
    <col min="159" max="159" width="10.5703125" customWidth="1"/>
    <col min="160" max="160" width="12.28515625" customWidth="1"/>
    <col min="161" max="161" width="34.28515625" customWidth="1"/>
    <col min="162" max="162" width="6.5703125" customWidth="1"/>
    <col min="163" max="163" width="17.42578125" customWidth="1"/>
    <col min="164" max="164" width="23.7109375" customWidth="1"/>
    <col min="165" max="165" width="5.5703125" customWidth="1"/>
    <col min="166" max="166" width="10.5703125" customWidth="1"/>
    <col min="167" max="167" width="12.28515625" customWidth="1"/>
    <col min="168" max="168" width="34.28515625" customWidth="1"/>
    <col min="169" max="169" width="6.5703125" customWidth="1"/>
    <col min="170" max="171" width="17.42578125" customWidth="1"/>
    <col min="172" max="172" width="26.42578125" customWidth="1"/>
    <col min="173" max="173" width="21.5703125" customWidth="1"/>
    <col min="174" max="174" width="21.28515625" customWidth="1"/>
    <col min="175" max="175" width="21.7109375" customWidth="1"/>
    <col min="176" max="176" width="21" customWidth="1"/>
    <col min="177" max="177" width="17.42578125" customWidth="1"/>
    <col min="178" max="178" width="21.42578125" customWidth="1"/>
    <col min="179" max="179" width="20.7109375" customWidth="1"/>
    <col min="180" max="180" width="21.5703125" customWidth="1"/>
    <col min="181" max="181" width="20.5703125" customWidth="1"/>
    <col min="182" max="182" width="17.42578125" customWidth="1"/>
    <col min="183" max="183" width="21.42578125" customWidth="1"/>
    <col min="184" max="184" width="20.7109375" customWidth="1"/>
    <col min="185" max="185" width="21.5703125" customWidth="1"/>
    <col min="186" max="186" width="20.5703125" customWidth="1"/>
    <col min="187" max="187" width="17.42578125" customWidth="1"/>
    <col min="188" max="188" width="21.42578125" customWidth="1"/>
    <col min="189" max="189" width="20.7109375" customWidth="1"/>
    <col min="190" max="190" width="21.5703125" customWidth="1"/>
    <col min="191" max="191" width="20.5703125" customWidth="1"/>
    <col min="192" max="192" width="17.42578125" customWidth="1"/>
    <col min="193" max="193" width="21.42578125" customWidth="1"/>
    <col min="194" max="194" width="20.7109375" customWidth="1"/>
    <col min="195" max="195" width="21.5703125" customWidth="1"/>
    <col min="196" max="196" width="20.5703125" customWidth="1"/>
    <col min="197" max="197" width="17.42578125" customWidth="1"/>
    <col min="198" max="198" width="21.42578125" customWidth="1"/>
    <col min="199" max="199" width="20.7109375" customWidth="1"/>
    <col min="200" max="200" width="21.5703125" customWidth="1"/>
    <col min="201" max="201" width="20.5703125" customWidth="1"/>
    <col min="202" max="202" width="17.42578125" customWidth="1"/>
    <col min="203" max="203" width="21.42578125" customWidth="1"/>
    <col min="204" max="204" width="20.7109375" customWidth="1"/>
    <col min="205" max="205" width="21.5703125" customWidth="1"/>
    <col min="206" max="206" width="20.5703125" customWidth="1"/>
    <col min="207" max="207" width="17.42578125" customWidth="1"/>
    <col min="208" max="208" width="21.42578125" customWidth="1"/>
    <col min="209" max="209" width="20.7109375" customWidth="1"/>
    <col min="210" max="210" width="21.5703125" customWidth="1"/>
    <col min="211" max="211" width="20.5703125" customWidth="1"/>
    <col min="212" max="212" width="17.42578125" customWidth="1"/>
    <col min="213" max="213" width="21.42578125" customWidth="1"/>
    <col min="214" max="214" width="20.7109375" customWidth="1"/>
    <col min="215" max="215" width="21.5703125" customWidth="1"/>
    <col min="216" max="216" width="20.5703125" customWidth="1"/>
    <col min="217" max="217" width="17.42578125" customWidth="1"/>
    <col min="218" max="218" width="21.42578125" customWidth="1"/>
    <col min="219" max="219" width="20.7109375" customWidth="1"/>
    <col min="220" max="220" width="21.5703125" customWidth="1"/>
    <col min="221" max="221" width="20.5703125" customWidth="1"/>
    <col min="222" max="222" width="17.42578125" customWidth="1"/>
    <col min="223" max="223" width="21.42578125" customWidth="1"/>
    <col min="224" max="224" width="20.7109375" customWidth="1"/>
    <col min="225" max="225" width="21.5703125" customWidth="1"/>
    <col min="226" max="226" width="20.5703125" customWidth="1"/>
    <col min="227" max="227" width="17.42578125" customWidth="1"/>
    <col min="228" max="228" width="21.42578125" customWidth="1"/>
    <col min="229" max="229" width="20.7109375" customWidth="1"/>
    <col min="230" max="230" width="21.5703125" customWidth="1"/>
    <col min="231" max="231" width="20.5703125" customWidth="1"/>
    <col min="232" max="232" width="17.42578125" customWidth="1"/>
    <col min="233" max="233" width="21.42578125" customWidth="1"/>
    <col min="234" max="234" width="20.7109375" customWidth="1"/>
    <col min="235" max="235" width="21.5703125" customWidth="1"/>
    <col min="236" max="236" width="20.5703125" customWidth="1"/>
    <col min="237" max="237" width="17.42578125" customWidth="1"/>
    <col min="238" max="238" width="21.42578125" customWidth="1"/>
    <col min="239" max="239" width="20.7109375" customWidth="1"/>
    <col min="240" max="240" width="21.5703125" customWidth="1"/>
    <col min="241" max="241" width="20.5703125" customWidth="1"/>
    <col min="242" max="242" width="17.42578125" customWidth="1"/>
    <col min="243" max="243" width="21.42578125" customWidth="1"/>
    <col min="244" max="244" width="20.7109375" customWidth="1"/>
    <col min="245" max="245" width="21.5703125" customWidth="1"/>
    <col min="246" max="246" width="20.5703125" customWidth="1"/>
    <col min="247" max="247" width="17.42578125" customWidth="1"/>
    <col min="248" max="248" width="21.42578125" customWidth="1"/>
    <col min="249" max="249" width="20.7109375" customWidth="1"/>
    <col min="250" max="250" width="21.5703125" customWidth="1"/>
    <col min="251" max="251" width="20.5703125" customWidth="1"/>
    <col min="252" max="252" width="17.42578125" customWidth="1"/>
    <col min="253" max="253" width="21.42578125" customWidth="1"/>
    <col min="254" max="254" width="20.7109375" customWidth="1"/>
    <col min="255" max="255" width="21.5703125" customWidth="1"/>
    <col min="256" max="256" width="20.5703125" customWidth="1"/>
    <col min="257" max="257" width="17.42578125" customWidth="1"/>
    <col min="258" max="258" width="21.42578125" customWidth="1"/>
    <col min="259" max="259" width="20.7109375" customWidth="1"/>
    <col min="260" max="260" width="21.5703125" customWidth="1"/>
    <col min="261" max="261" width="20.5703125" customWidth="1"/>
    <col min="262" max="262" width="17.42578125" customWidth="1"/>
    <col min="263" max="263" width="21.42578125" customWidth="1"/>
    <col min="264" max="264" width="20.7109375" customWidth="1"/>
    <col min="265" max="265" width="21.5703125" customWidth="1"/>
    <col min="266" max="266" width="20.5703125" customWidth="1"/>
    <col min="267" max="267" width="17.42578125" customWidth="1"/>
    <col min="268" max="268" width="21.42578125" customWidth="1"/>
    <col min="269" max="269" width="20.7109375" customWidth="1"/>
    <col min="270" max="270" width="21.5703125" customWidth="1"/>
    <col min="271" max="271" width="20.5703125" customWidth="1"/>
    <col min="272" max="272" width="17.42578125" customWidth="1"/>
    <col min="273" max="273" width="21.42578125" bestFit="1" customWidth="1"/>
    <col min="274" max="274" width="20.7109375" bestFit="1" customWidth="1"/>
    <col min="275" max="275" width="21.5703125" bestFit="1" customWidth="1"/>
    <col min="276" max="276" width="20.5703125" bestFit="1" customWidth="1"/>
    <col min="277" max="277" width="17.42578125" bestFit="1" customWidth="1"/>
    <col min="278" max="278" width="21.42578125" customWidth="1"/>
    <col min="279" max="279" width="20.7109375" customWidth="1"/>
    <col min="280" max="280" width="21.5703125" customWidth="1"/>
    <col min="281" max="281" width="20.5703125" customWidth="1"/>
    <col min="282" max="282" width="17.42578125" bestFit="1" customWidth="1"/>
    <col min="283" max="283" width="14.7109375" customWidth="1"/>
    <col min="284" max="284" width="23.7109375" customWidth="1"/>
    <col min="285" max="285" width="19.42578125" bestFit="1" customWidth="1"/>
    <col min="286" max="286" width="23.28515625" bestFit="1" customWidth="1"/>
    <col min="287" max="287" width="28.5703125" customWidth="1"/>
    <col min="288" max="288" width="15.5703125" bestFit="1" customWidth="1"/>
    <col min="289" max="289" width="16.5703125" bestFit="1" customWidth="1"/>
    <col min="290" max="290" width="10.28515625" bestFit="1" customWidth="1"/>
    <col min="291" max="291" width="5.42578125" bestFit="1" customWidth="1"/>
    <col min="292" max="292" width="9" bestFit="1" customWidth="1"/>
    <col min="293" max="293" width="13.42578125" bestFit="1" customWidth="1"/>
    <col min="294" max="294" width="24.7109375" customWidth="1"/>
    <col min="295" max="295" width="22.5703125" bestFit="1" customWidth="1"/>
    <col min="296" max="296" width="37.7109375" bestFit="1" customWidth="1"/>
    <col min="297" max="297" width="42.5703125" customWidth="1"/>
    <col min="298" max="298" width="34.7109375" bestFit="1" customWidth="1"/>
    <col min="299" max="299" width="34.7109375" customWidth="1"/>
    <col min="300" max="300" width="39.5703125" customWidth="1"/>
    <col min="301" max="301" width="36.28515625" customWidth="1"/>
    <col min="302" max="302" width="14.28515625" customWidth="1"/>
    <col min="303" max="303" width="11.28515625" customWidth="1"/>
    <col min="304" max="304" width="20" customWidth="1"/>
    <col min="305" max="305" width="12" customWidth="1"/>
    <col min="306" max="306" width="27.7109375" customWidth="1"/>
    <col min="307" max="307" width="24.5703125" customWidth="1"/>
    <col min="308" max="308" width="29.42578125" customWidth="1"/>
    <col min="309" max="309" width="24.5703125" customWidth="1"/>
    <col min="310" max="310" width="20.5703125" bestFit="1" customWidth="1"/>
    <col min="311" max="311" width="16.7109375" bestFit="1" customWidth="1"/>
    <col min="312" max="312" width="25.7109375" bestFit="1" customWidth="1"/>
    <col min="313" max="313" width="14" bestFit="1" customWidth="1"/>
    <col min="314" max="314" width="14.5703125" customWidth="1"/>
    <col min="315" max="315" width="31.7109375" customWidth="1"/>
    <col min="316" max="316" width="25" customWidth="1"/>
    <col min="317" max="317" width="23" bestFit="1" customWidth="1"/>
    <col min="318" max="318" width="23.7109375" bestFit="1" customWidth="1"/>
    <col min="319" max="319" width="20.85546875" bestFit="1" customWidth="1"/>
    <col min="320" max="320" width="20.5703125" customWidth="1"/>
    <col min="321" max="321" width="20.7109375" customWidth="1"/>
    <col min="322" max="322" width="17.42578125" customWidth="1"/>
    <col min="323" max="323" width="26.28515625" customWidth="1"/>
    <col min="324" max="324" width="14.42578125" customWidth="1"/>
    <col min="325" max="325" width="16.42578125" customWidth="1"/>
    <col min="326" max="326" width="16.5703125" customWidth="1"/>
    <col min="327" max="327" width="13.28515625" customWidth="1"/>
    <col min="328" max="328" width="22" customWidth="1"/>
    <col min="329" max="329" width="10.28515625" bestFit="1" customWidth="1"/>
    <col min="330" max="330" width="18.7109375" customWidth="1"/>
    <col min="331" max="331" width="16.28515625" customWidth="1"/>
    <col min="332" max="332" width="19.5703125" customWidth="1"/>
    <col min="333" max="333" width="21.5703125" customWidth="1"/>
    <col min="334" max="334" width="21.42578125" customWidth="1"/>
    <col min="335" max="335" width="14.5703125" bestFit="1" customWidth="1"/>
    <col min="336" max="336" width="19" bestFit="1" customWidth="1"/>
    <col min="337" max="337" width="21.42578125" bestFit="1" customWidth="1"/>
    <col min="338" max="338" width="15.42578125" bestFit="1" customWidth="1"/>
    <col min="339" max="339" width="23.5703125" customWidth="1"/>
    <col min="340" max="340" width="20" customWidth="1"/>
    <col min="341" max="342" width="20.5703125" bestFit="1" customWidth="1"/>
    <col min="343" max="343" width="13.5703125" bestFit="1" customWidth="1"/>
    <col min="344" max="344" width="8" bestFit="1" customWidth="1"/>
  </cols>
  <sheetData>
    <row r="1" spans="1:344" s="34" customFormat="1" ht="25.5" customHeight="1" x14ac:dyDescent="0.25">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5" t="s">
        <v>19</v>
      </c>
      <c r="U1" s="24" t="s">
        <v>20</v>
      </c>
      <c r="V1" s="24" t="s">
        <v>21</v>
      </c>
      <c r="W1" s="24" t="s">
        <v>22</v>
      </c>
      <c r="X1" s="24" t="s">
        <v>23</v>
      </c>
      <c r="Y1" s="24" t="s">
        <v>24</v>
      </c>
      <c r="Z1" s="24" t="s">
        <v>25</v>
      </c>
      <c r="AA1" s="24" t="s">
        <v>27</v>
      </c>
      <c r="AB1" s="24" t="s">
        <v>28</v>
      </c>
      <c r="AC1" s="24" t="s">
        <v>29</v>
      </c>
      <c r="AD1" s="24" t="s">
        <v>30</v>
      </c>
      <c r="AE1" s="24" t="s">
        <v>31</v>
      </c>
      <c r="AF1" s="24" t="s">
        <v>32</v>
      </c>
      <c r="AG1" s="24" t="s">
        <v>33</v>
      </c>
      <c r="AH1" s="24" t="s">
        <v>34</v>
      </c>
      <c r="AI1" s="24" t="s">
        <v>35</v>
      </c>
      <c r="AJ1" s="24" t="s">
        <v>36</v>
      </c>
      <c r="AK1" s="24" t="s">
        <v>37</v>
      </c>
      <c r="AL1" s="24" t="s">
        <v>38</v>
      </c>
      <c r="AM1" s="24" t="s">
        <v>39</v>
      </c>
      <c r="AN1" s="24" t="s">
        <v>40</v>
      </c>
      <c r="AO1" s="24" t="s">
        <v>41</v>
      </c>
      <c r="AP1" s="24" t="s">
        <v>46</v>
      </c>
      <c r="AQ1" s="26" t="s">
        <v>47</v>
      </c>
      <c r="AR1" s="24" t="s">
        <v>48</v>
      </c>
      <c r="AS1" s="25" t="s">
        <v>49</v>
      </c>
      <c r="AT1" s="24" t="s">
        <v>50</v>
      </c>
      <c r="AU1" s="27" t="s">
        <v>51</v>
      </c>
      <c r="AV1" s="28" t="s">
        <v>52</v>
      </c>
      <c r="AW1" s="26" t="s">
        <v>53</v>
      </c>
      <c r="AX1" s="27" t="s">
        <v>54</v>
      </c>
      <c r="AY1" s="24" t="s">
        <v>55</v>
      </c>
      <c r="AZ1" s="24" t="s">
        <v>264</v>
      </c>
      <c r="BA1" s="24" t="s">
        <v>265</v>
      </c>
      <c r="BB1" s="24" t="s">
        <v>185</v>
      </c>
      <c r="BC1" s="24" t="s">
        <v>266</v>
      </c>
      <c r="BD1" s="24" t="s">
        <v>267</v>
      </c>
      <c r="BE1" s="24" t="s">
        <v>268</v>
      </c>
      <c r="BF1" s="24" t="s">
        <v>60</v>
      </c>
      <c r="BG1" s="24" t="s">
        <v>269</v>
      </c>
      <c r="BH1" s="24" t="s">
        <v>265</v>
      </c>
      <c r="BI1" s="24" t="s">
        <v>185</v>
      </c>
      <c r="BJ1" s="24" t="s">
        <v>266</v>
      </c>
      <c r="BK1" s="24" t="s">
        <v>270</v>
      </c>
      <c r="BL1" s="24" t="s">
        <v>268</v>
      </c>
      <c r="BM1" s="24" t="s">
        <v>60</v>
      </c>
      <c r="BN1" s="24" t="s">
        <v>271</v>
      </c>
      <c r="BO1" s="24" t="s">
        <v>265</v>
      </c>
      <c r="BP1" s="24" t="s">
        <v>185</v>
      </c>
      <c r="BQ1" s="24" t="s">
        <v>266</v>
      </c>
      <c r="BR1" s="24" t="s">
        <v>272</v>
      </c>
      <c r="BS1" s="24" t="s">
        <v>268</v>
      </c>
      <c r="BT1" s="24" t="s">
        <v>60</v>
      </c>
      <c r="BU1" s="24" t="s">
        <v>273</v>
      </c>
      <c r="BV1" s="24" t="s">
        <v>265</v>
      </c>
      <c r="BW1" s="24" t="s">
        <v>185</v>
      </c>
      <c r="BX1" s="24" t="s">
        <v>266</v>
      </c>
      <c r="BY1" s="24" t="s">
        <v>274</v>
      </c>
      <c r="BZ1" s="24" t="s">
        <v>268</v>
      </c>
      <c r="CA1" s="24" t="s">
        <v>60</v>
      </c>
      <c r="CB1" s="24" t="s">
        <v>275</v>
      </c>
      <c r="CC1" s="24" t="s">
        <v>265</v>
      </c>
      <c r="CD1" s="24" t="s">
        <v>185</v>
      </c>
      <c r="CE1" s="24" t="s">
        <v>266</v>
      </c>
      <c r="CF1" s="24" t="s">
        <v>276</v>
      </c>
      <c r="CG1" s="24" t="s">
        <v>268</v>
      </c>
      <c r="CH1" s="24" t="s">
        <v>60</v>
      </c>
      <c r="CI1" s="24" t="s">
        <v>277</v>
      </c>
      <c r="CJ1" s="24" t="s">
        <v>265</v>
      </c>
      <c r="CK1" s="24" t="s">
        <v>185</v>
      </c>
      <c r="CL1" s="24" t="s">
        <v>266</v>
      </c>
      <c r="CM1" s="24" t="s">
        <v>278</v>
      </c>
      <c r="CN1" s="24" t="s">
        <v>268</v>
      </c>
      <c r="CO1" s="24" t="s">
        <v>60</v>
      </c>
      <c r="CP1" s="24" t="s">
        <v>279</v>
      </c>
      <c r="CQ1" s="24" t="s">
        <v>265</v>
      </c>
      <c r="CR1" s="24" t="s">
        <v>185</v>
      </c>
      <c r="CS1" s="24" t="s">
        <v>266</v>
      </c>
      <c r="CT1" s="24" t="s">
        <v>280</v>
      </c>
      <c r="CU1" s="24" t="s">
        <v>268</v>
      </c>
      <c r="CV1" s="24" t="s">
        <v>60</v>
      </c>
      <c r="CW1" s="24" t="s">
        <v>281</v>
      </c>
      <c r="CX1" s="24" t="s">
        <v>265</v>
      </c>
      <c r="CY1" s="24" t="s">
        <v>185</v>
      </c>
      <c r="CZ1" s="24" t="s">
        <v>266</v>
      </c>
      <c r="DA1" s="24" t="s">
        <v>282</v>
      </c>
      <c r="DB1" s="24" t="s">
        <v>268</v>
      </c>
      <c r="DC1" s="24" t="s">
        <v>60</v>
      </c>
      <c r="DD1" s="24" t="s">
        <v>283</v>
      </c>
      <c r="DE1" s="24" t="s">
        <v>265</v>
      </c>
      <c r="DF1" s="24" t="s">
        <v>185</v>
      </c>
      <c r="DG1" s="24" t="s">
        <v>266</v>
      </c>
      <c r="DH1" s="24" t="s">
        <v>284</v>
      </c>
      <c r="DI1" s="24" t="s">
        <v>268</v>
      </c>
      <c r="DJ1" s="24" t="s">
        <v>60</v>
      </c>
      <c r="DK1" s="24" t="s">
        <v>285</v>
      </c>
      <c r="DL1" s="24" t="s">
        <v>265</v>
      </c>
      <c r="DM1" s="24" t="s">
        <v>185</v>
      </c>
      <c r="DN1" s="24" t="s">
        <v>266</v>
      </c>
      <c r="DO1" s="24" t="s">
        <v>286</v>
      </c>
      <c r="DP1" s="24" t="s">
        <v>268</v>
      </c>
      <c r="DQ1" s="24" t="s">
        <v>60</v>
      </c>
      <c r="DR1" s="24" t="s">
        <v>287</v>
      </c>
      <c r="DS1" s="24" t="s">
        <v>265</v>
      </c>
      <c r="DT1" s="24" t="s">
        <v>185</v>
      </c>
      <c r="DU1" s="24" t="s">
        <v>266</v>
      </c>
      <c r="DV1" s="24" t="s">
        <v>288</v>
      </c>
      <c r="DW1" s="24" t="s">
        <v>268</v>
      </c>
      <c r="DX1" s="24" t="s">
        <v>60</v>
      </c>
      <c r="DY1" s="24" t="s">
        <v>289</v>
      </c>
      <c r="DZ1" s="24" t="s">
        <v>265</v>
      </c>
      <c r="EA1" s="24" t="s">
        <v>185</v>
      </c>
      <c r="EB1" s="24" t="s">
        <v>266</v>
      </c>
      <c r="EC1" s="24" t="s">
        <v>290</v>
      </c>
      <c r="ED1" s="24" t="s">
        <v>268</v>
      </c>
      <c r="EE1" s="24" t="s">
        <v>60</v>
      </c>
      <c r="EF1" s="24" t="s">
        <v>291</v>
      </c>
      <c r="EG1" s="24" t="s">
        <v>265</v>
      </c>
      <c r="EH1" s="24" t="s">
        <v>185</v>
      </c>
      <c r="EI1" s="24" t="s">
        <v>266</v>
      </c>
      <c r="EJ1" s="24" t="s">
        <v>292</v>
      </c>
      <c r="EK1" s="24" t="s">
        <v>268</v>
      </c>
      <c r="EL1" s="24" t="s">
        <v>60</v>
      </c>
      <c r="EM1" s="24" t="s">
        <v>293</v>
      </c>
      <c r="EN1" s="24" t="s">
        <v>265</v>
      </c>
      <c r="EO1" s="24" t="s">
        <v>185</v>
      </c>
      <c r="EP1" s="24" t="s">
        <v>266</v>
      </c>
      <c r="EQ1" s="24" t="s">
        <v>294</v>
      </c>
      <c r="ER1" s="24" t="s">
        <v>268</v>
      </c>
      <c r="ES1" s="24" t="s">
        <v>60</v>
      </c>
      <c r="ET1" s="24" t="s">
        <v>295</v>
      </c>
      <c r="EU1" s="24" t="s">
        <v>265</v>
      </c>
      <c r="EV1" s="24" t="s">
        <v>185</v>
      </c>
      <c r="EW1" s="24" t="s">
        <v>266</v>
      </c>
      <c r="EX1" s="24" t="s">
        <v>296</v>
      </c>
      <c r="EY1" s="24" t="s">
        <v>268</v>
      </c>
      <c r="EZ1" s="24" t="s">
        <v>60</v>
      </c>
      <c r="FA1" s="24" t="s">
        <v>297</v>
      </c>
      <c r="FB1" s="24" t="s">
        <v>265</v>
      </c>
      <c r="FC1" s="24" t="s">
        <v>185</v>
      </c>
      <c r="FD1" s="24" t="s">
        <v>266</v>
      </c>
      <c r="FE1" s="24" t="s">
        <v>298</v>
      </c>
      <c r="FF1" s="24" t="s">
        <v>268</v>
      </c>
      <c r="FG1" s="24" t="s">
        <v>60</v>
      </c>
      <c r="FH1" s="24" t="s">
        <v>299</v>
      </c>
      <c r="FI1" s="24" t="s">
        <v>265</v>
      </c>
      <c r="FJ1" s="24" t="s">
        <v>185</v>
      </c>
      <c r="FK1" s="24" t="s">
        <v>266</v>
      </c>
      <c r="FL1" s="24" t="s">
        <v>300</v>
      </c>
      <c r="FM1" s="24" t="s">
        <v>268</v>
      </c>
      <c r="FN1" s="24" t="s">
        <v>60</v>
      </c>
      <c r="FO1" s="24" t="s">
        <v>65</v>
      </c>
      <c r="FP1" s="26" t="s">
        <v>66</v>
      </c>
      <c r="FQ1" s="24" t="s">
        <v>301</v>
      </c>
      <c r="FR1" s="24" t="s">
        <v>302</v>
      </c>
      <c r="FS1" s="24" t="s">
        <v>303</v>
      </c>
      <c r="FT1" s="24" t="s">
        <v>304</v>
      </c>
      <c r="FU1" s="24" t="s">
        <v>71</v>
      </c>
      <c r="FV1" s="24" t="s">
        <v>305</v>
      </c>
      <c r="FW1" s="24" t="s">
        <v>306</v>
      </c>
      <c r="FX1" s="24" t="s">
        <v>307</v>
      </c>
      <c r="FY1" s="24" t="s">
        <v>308</v>
      </c>
      <c r="FZ1" s="24" t="s">
        <v>71</v>
      </c>
      <c r="GA1" s="24" t="s">
        <v>309</v>
      </c>
      <c r="GB1" s="24" t="s">
        <v>310</v>
      </c>
      <c r="GC1" s="24" t="s">
        <v>311</v>
      </c>
      <c r="GD1" s="24" t="s">
        <v>308</v>
      </c>
      <c r="GE1" s="24" t="s">
        <v>71</v>
      </c>
      <c r="GF1" s="24" t="s">
        <v>312</v>
      </c>
      <c r="GG1" s="24" t="s">
        <v>313</v>
      </c>
      <c r="GH1" s="24" t="s">
        <v>314</v>
      </c>
      <c r="GI1" s="24" t="s">
        <v>315</v>
      </c>
      <c r="GJ1" s="24" t="s">
        <v>71</v>
      </c>
      <c r="GK1" s="24" t="s">
        <v>316</v>
      </c>
      <c r="GL1" s="24" t="s">
        <v>317</v>
      </c>
      <c r="GM1" s="24" t="s">
        <v>318</v>
      </c>
      <c r="GN1" s="24" t="s">
        <v>319</v>
      </c>
      <c r="GO1" s="24" t="s">
        <v>71</v>
      </c>
      <c r="GP1" s="24" t="s">
        <v>320</v>
      </c>
      <c r="GQ1" s="24" t="s">
        <v>321</v>
      </c>
      <c r="GR1" s="24" t="s">
        <v>322</v>
      </c>
      <c r="GS1" s="24" t="s">
        <v>323</v>
      </c>
      <c r="GT1" s="24" t="s">
        <v>71</v>
      </c>
      <c r="GU1" s="24" t="s">
        <v>324</v>
      </c>
      <c r="GV1" s="24" t="s">
        <v>325</v>
      </c>
      <c r="GW1" s="24" t="s">
        <v>326</v>
      </c>
      <c r="GX1" s="24" t="s">
        <v>327</v>
      </c>
      <c r="GY1" s="24" t="s">
        <v>71</v>
      </c>
      <c r="GZ1" s="24" t="s">
        <v>328</v>
      </c>
      <c r="HA1" s="24" t="s">
        <v>329</v>
      </c>
      <c r="HB1" s="24" t="s">
        <v>330</v>
      </c>
      <c r="HC1" s="24" t="s">
        <v>331</v>
      </c>
      <c r="HD1" s="24" t="s">
        <v>71</v>
      </c>
      <c r="HE1" s="24" t="s">
        <v>332</v>
      </c>
      <c r="HF1" s="24" t="s">
        <v>333</v>
      </c>
      <c r="HG1" s="24" t="s">
        <v>334</v>
      </c>
      <c r="HH1" s="24" t="s">
        <v>335</v>
      </c>
      <c r="HI1" s="24" t="s">
        <v>71</v>
      </c>
      <c r="HJ1" s="24" t="s">
        <v>336</v>
      </c>
      <c r="HK1" s="24" t="s">
        <v>337</v>
      </c>
      <c r="HL1" s="24" t="s">
        <v>338</v>
      </c>
      <c r="HM1" s="24" t="s">
        <v>339</v>
      </c>
      <c r="HN1" s="24" t="s">
        <v>71</v>
      </c>
      <c r="HO1" s="24" t="s">
        <v>340</v>
      </c>
      <c r="HP1" s="24" t="s">
        <v>341</v>
      </c>
      <c r="HQ1" s="24" t="s">
        <v>342</v>
      </c>
      <c r="HR1" s="24" t="s">
        <v>343</v>
      </c>
      <c r="HS1" s="24" t="s">
        <v>71</v>
      </c>
      <c r="HT1" s="24" t="s">
        <v>344</v>
      </c>
      <c r="HU1" s="24" t="s">
        <v>345</v>
      </c>
      <c r="HV1" s="24" t="s">
        <v>346</v>
      </c>
      <c r="HW1" s="24" t="s">
        <v>347</v>
      </c>
      <c r="HX1" s="24" t="s">
        <v>71</v>
      </c>
      <c r="HY1" s="24" t="s">
        <v>348</v>
      </c>
      <c r="HZ1" s="24" t="s">
        <v>349</v>
      </c>
      <c r="IA1" s="24" t="s">
        <v>350</v>
      </c>
      <c r="IB1" s="24" t="s">
        <v>351</v>
      </c>
      <c r="IC1" s="24" t="s">
        <v>71</v>
      </c>
      <c r="ID1" s="24" t="s">
        <v>352</v>
      </c>
      <c r="IE1" s="24" t="s">
        <v>353</v>
      </c>
      <c r="IF1" s="24" t="s">
        <v>354</v>
      </c>
      <c r="IG1" s="24" t="s">
        <v>355</v>
      </c>
      <c r="IH1" s="24" t="s">
        <v>71</v>
      </c>
      <c r="II1" s="24" t="s">
        <v>356</v>
      </c>
      <c r="IJ1" s="24" t="s">
        <v>357</v>
      </c>
      <c r="IK1" s="24" t="s">
        <v>358</v>
      </c>
      <c r="IL1" s="24" t="s">
        <v>359</v>
      </c>
      <c r="IM1" s="24" t="s">
        <v>71</v>
      </c>
      <c r="IN1" s="24" t="s">
        <v>360</v>
      </c>
      <c r="IO1" s="24" t="s">
        <v>361</v>
      </c>
      <c r="IP1" s="24" t="s">
        <v>362</v>
      </c>
      <c r="IQ1" s="24" t="s">
        <v>363</v>
      </c>
      <c r="IR1" s="24" t="s">
        <v>71</v>
      </c>
      <c r="IS1" s="24" t="s">
        <v>364</v>
      </c>
      <c r="IT1" s="24" t="s">
        <v>365</v>
      </c>
      <c r="IU1" s="24" t="s">
        <v>366</v>
      </c>
      <c r="IV1" s="24" t="s">
        <v>367</v>
      </c>
      <c r="IW1" s="24" t="s">
        <v>71</v>
      </c>
      <c r="IX1" s="24" t="s">
        <v>368</v>
      </c>
      <c r="IY1" s="24" t="s">
        <v>369</v>
      </c>
      <c r="IZ1" s="24" t="s">
        <v>370</v>
      </c>
      <c r="JA1" s="24" t="s">
        <v>371</v>
      </c>
      <c r="JB1" s="24" t="s">
        <v>71</v>
      </c>
      <c r="JC1" s="24" t="s">
        <v>372</v>
      </c>
      <c r="JD1" s="24" t="s">
        <v>373</v>
      </c>
      <c r="JE1" s="24" t="s">
        <v>374</v>
      </c>
      <c r="JF1" s="24" t="s">
        <v>375</v>
      </c>
      <c r="JG1" s="24" t="s">
        <v>71</v>
      </c>
      <c r="JH1" s="24" t="s">
        <v>376</v>
      </c>
      <c r="JI1" s="24" t="s">
        <v>377</v>
      </c>
      <c r="JJ1" s="24" t="s">
        <v>378</v>
      </c>
      <c r="JK1" s="24" t="s">
        <v>379</v>
      </c>
      <c r="JL1" s="24" t="s">
        <v>71</v>
      </c>
      <c r="JM1" s="25" t="s">
        <v>380</v>
      </c>
      <c r="JN1" s="25" t="s">
        <v>381</v>
      </c>
      <c r="JO1" s="25" t="s">
        <v>382</v>
      </c>
      <c r="JP1" s="25" t="s">
        <v>383</v>
      </c>
      <c r="JQ1" s="24" t="s">
        <v>71</v>
      </c>
      <c r="JR1" s="24" t="s">
        <v>384</v>
      </c>
      <c r="JS1" s="24" t="s">
        <v>385</v>
      </c>
      <c r="JT1" s="24" t="s">
        <v>386</v>
      </c>
      <c r="JU1" s="24" t="s">
        <v>387</v>
      </c>
      <c r="JV1" s="24" t="s">
        <v>71</v>
      </c>
      <c r="JW1" s="24" t="s">
        <v>120</v>
      </c>
      <c r="JX1" s="24" t="s">
        <v>121</v>
      </c>
      <c r="JY1" s="24" t="s">
        <v>122</v>
      </c>
      <c r="JZ1" s="26" t="s">
        <v>123</v>
      </c>
      <c r="KA1" s="26" t="s">
        <v>124</v>
      </c>
      <c r="KB1" s="26" t="s">
        <v>125</v>
      </c>
      <c r="KC1" s="24" t="s">
        <v>126</v>
      </c>
      <c r="KD1" s="24" t="s">
        <v>127</v>
      </c>
      <c r="KE1" s="24" t="s">
        <v>128</v>
      </c>
      <c r="KF1" s="24" t="s">
        <v>12</v>
      </c>
      <c r="KG1" s="24" t="s">
        <v>129</v>
      </c>
      <c r="KH1" s="24" t="s">
        <v>130</v>
      </c>
      <c r="KI1" s="26" t="s">
        <v>131</v>
      </c>
      <c r="KJ1" s="26" t="s">
        <v>132</v>
      </c>
      <c r="KK1" s="26" t="s">
        <v>133</v>
      </c>
      <c r="KL1" s="26" t="s">
        <v>134</v>
      </c>
      <c r="KM1" s="26" t="s">
        <v>135</v>
      </c>
      <c r="KN1" s="26" t="s">
        <v>136</v>
      </c>
      <c r="KO1" s="26" t="s">
        <v>137</v>
      </c>
      <c r="KP1" s="29" t="s">
        <v>138</v>
      </c>
      <c r="KQ1" s="24" t="s">
        <v>139</v>
      </c>
      <c r="KR1" s="24" t="s">
        <v>140</v>
      </c>
      <c r="KS1" s="24" t="s">
        <v>141</v>
      </c>
      <c r="KT1" s="24" t="s">
        <v>142</v>
      </c>
      <c r="KU1" s="24" t="s">
        <v>143</v>
      </c>
      <c r="KV1" s="30" t="s">
        <v>388</v>
      </c>
      <c r="KW1" s="30" t="s">
        <v>389</v>
      </c>
      <c r="KX1" s="24" t="s">
        <v>146</v>
      </c>
      <c r="KY1" s="24" t="s">
        <v>147</v>
      </c>
      <c r="KZ1" s="24" t="s">
        <v>148</v>
      </c>
      <c r="LA1" s="24" t="s">
        <v>149</v>
      </c>
      <c r="LB1" s="24" t="s">
        <v>150</v>
      </c>
      <c r="LC1" s="31" t="s">
        <v>151</v>
      </c>
      <c r="LD1" s="32" t="s">
        <v>152</v>
      </c>
      <c r="LE1" s="32" t="s">
        <v>153</v>
      </c>
      <c r="LF1" s="32" t="s">
        <v>154</v>
      </c>
      <c r="LG1" s="32" t="s">
        <v>155</v>
      </c>
      <c r="LH1" s="24" t="s">
        <v>156</v>
      </c>
      <c r="LI1" s="24" t="s">
        <v>157</v>
      </c>
      <c r="LJ1" s="24" t="s">
        <v>158</v>
      </c>
      <c r="LK1" s="24" t="s">
        <v>159</v>
      </c>
      <c r="LL1" s="24" t="s">
        <v>160</v>
      </c>
      <c r="LM1" s="25" t="s">
        <v>161</v>
      </c>
      <c r="LN1" s="25" t="s">
        <v>162</v>
      </c>
      <c r="LO1" s="24" t="s">
        <v>163</v>
      </c>
      <c r="LP1" s="24" t="s">
        <v>164</v>
      </c>
      <c r="LQ1" s="24" t="s">
        <v>165</v>
      </c>
      <c r="LR1" s="33" t="s">
        <v>166</v>
      </c>
      <c r="LS1" s="33" t="s">
        <v>167</v>
      </c>
      <c r="LT1" s="33" t="s">
        <v>168</v>
      </c>
      <c r="LU1" s="24" t="s">
        <v>169</v>
      </c>
      <c r="LV1" s="24" t="s">
        <v>170</v>
      </c>
      <c r="LW1" s="24" t="s">
        <v>171</v>
      </c>
      <c r="LX1" s="24" t="s">
        <v>172</v>
      </c>
      <c r="LY1" s="26" t="s">
        <v>173</v>
      </c>
      <c r="LZ1" s="24" t="s">
        <v>174</v>
      </c>
      <c r="MA1" s="24" t="s">
        <v>175</v>
      </c>
      <c r="MB1" s="26" t="s">
        <v>176</v>
      </c>
      <c r="MC1" s="24" t="s">
        <v>177</v>
      </c>
      <c r="MD1" s="24" t="s">
        <v>188</v>
      </c>
      <c r="ME1" s="25" t="s">
        <v>189</v>
      </c>
      <c r="MF1" s="24" t="s">
        <v>190</v>
      </c>
    </row>
    <row r="2" spans="1:344" s="35" customFormat="1" x14ac:dyDescent="0.25">
      <c r="A2" s="35">
        <v>1</v>
      </c>
      <c r="B2" s="35" t="s">
        <v>191</v>
      </c>
      <c r="C2" s="35">
        <v>0</v>
      </c>
      <c r="D2" s="35">
        <v>2255</v>
      </c>
      <c r="E2" s="35" t="s">
        <v>193</v>
      </c>
      <c r="G2" s="35" t="s">
        <v>390</v>
      </c>
      <c r="H2" s="35" t="s">
        <v>391</v>
      </c>
      <c r="K2" s="36" t="s">
        <v>392</v>
      </c>
      <c r="L2" s="35" t="s">
        <v>393</v>
      </c>
      <c r="M2" s="35">
        <v>1</v>
      </c>
      <c r="N2" s="35" t="s">
        <v>394</v>
      </c>
      <c r="P2" s="35" t="s">
        <v>395</v>
      </c>
      <c r="Q2" s="35" t="s">
        <v>199</v>
      </c>
      <c r="R2" s="35" t="s">
        <v>395</v>
      </c>
      <c r="S2" s="35" t="s">
        <v>201</v>
      </c>
      <c r="U2" s="35" t="b">
        <v>0</v>
      </c>
      <c r="Z2" s="35">
        <v>0.32239999999999996</v>
      </c>
      <c r="AA2" s="35">
        <v>0.13</v>
      </c>
      <c r="AB2" s="35">
        <v>100</v>
      </c>
      <c r="AD2" s="35">
        <f>(Z2-AA2)*AB2/100</f>
        <v>0.19239999999999996</v>
      </c>
      <c r="AE2" s="36" t="s">
        <v>396</v>
      </c>
      <c r="AF2" s="35" t="s">
        <v>396</v>
      </c>
      <c r="AG2" s="35">
        <v>100</v>
      </c>
      <c r="AH2" s="35">
        <v>68.8</v>
      </c>
      <c r="AJ2" s="35">
        <f>AH2+AI2</f>
        <v>68.8</v>
      </c>
      <c r="AM2" s="35">
        <f>AJ2+AK2</f>
        <v>68.8</v>
      </c>
      <c r="AN2" s="35">
        <v>30</v>
      </c>
      <c r="AP2" s="37">
        <f>(AH2*Z2)-(AD2*AN2)</f>
        <v>16.409119999999998</v>
      </c>
      <c r="AQ2" s="37">
        <f>AP2*M2</f>
        <v>16.409119999999998</v>
      </c>
      <c r="JM2" s="35">
        <v>20</v>
      </c>
      <c r="JN2" s="35">
        <v>0.80249999999999999</v>
      </c>
      <c r="JO2" s="38" t="s">
        <v>203</v>
      </c>
      <c r="JP2" s="35">
        <f>JM2*JN2</f>
        <v>16.05</v>
      </c>
      <c r="JQ2" s="39" t="b">
        <v>0</v>
      </c>
      <c r="JV2" s="35" t="b">
        <v>0</v>
      </c>
      <c r="JY2" s="35">
        <f>+IF(ISERROR(SEARCH("TRUE",FU2)),FT2,0)+IF(ISERROR(SEARCH("TRUE",FZ2)),FY2,0)+IF(ISERROR(SEARCH("TRUE",GE2)),GD2,0)+IF(ISERROR(SEARCH("TRUE",GJ2)),GI2,0)+IF(ISERROR(SEARCH("TRUE",GO2)),GN2,0)+IF(ISERROR(SEARCH("TRUE",GT2)),GS2,0)+IF(ISERROR(SEARCH("TRUE",GY2)),GX2,0)+IF(ISERROR(SEARCH("TRUE",HD2)),HC2,0)+IF(ISERROR(SEARCH("TRUE",HI2)),HH2,0)+IF(ISERROR(SEARCH("TRUE",HN2)),HM2,0)+IF(ISERROR(SEARCH("TRUE",HS2)),HR2,0)+IF(ISERROR(SEARCH("TRUE",HX2)),HW2,0)+IF(ISERROR(SEARCH("TRUE",IC2)),IB2,0)+IF(ISERROR(SEARCH("TRUE",IH2)),IG2,0)+IF(ISERROR(SEARCH("TRUE",IM2)),IL2,0)+IF(ISERROR(SEARCH("TRUE",IR2)),IQ2,0)+IF(ISERROR(SEARCH("TRUE",IW2)),IV2,0)+IF(ISERROR(SEARCH("TRUE",JB2)),JA2,0)+IF(ISERROR(SEARCH("TRUE",JG2)),JF2,0)+IF(ISERROR(SEARCH("TRUE",JL2)),JK2,0)+IF(ISERROR(SEARCH("TRUE",JQ2)),JP2,0)+IF(ISERROR(SEARCH("TRUE",JV2)),JU2,0)</f>
        <v>16.05</v>
      </c>
      <c r="JZ2" s="35">
        <f>JY2*M2</f>
        <v>16.05</v>
      </c>
      <c r="KB2" s="35">
        <f>KA2+JZ2+FP2</f>
        <v>16.05</v>
      </c>
      <c r="KC2" s="35" t="s">
        <v>397</v>
      </c>
      <c r="KD2" s="35" t="s">
        <v>201</v>
      </c>
      <c r="KE2" s="35">
        <v>8</v>
      </c>
      <c r="KF2" s="35">
        <f>AA2</f>
        <v>0.13</v>
      </c>
      <c r="KG2" s="35">
        <f>KE2*KF2</f>
        <v>1.04</v>
      </c>
      <c r="KI2" s="35">
        <f>KG2</f>
        <v>1.04</v>
      </c>
      <c r="KL2" s="35">
        <f>KI2</f>
        <v>1.04</v>
      </c>
      <c r="KW2" s="35" t="b">
        <v>1</v>
      </c>
      <c r="KX2" s="35" t="s">
        <v>204</v>
      </c>
      <c r="KY2" s="35">
        <v>2</v>
      </c>
      <c r="KZ2" s="37">
        <f>KL2+KB2+AQ2-KA2+KO2</f>
        <v>33.499119999999998</v>
      </c>
      <c r="LA2" s="40">
        <f>KZ2*KY2/100</f>
        <v>0.66998239999999998</v>
      </c>
      <c r="LC2" s="41" t="s">
        <v>398</v>
      </c>
      <c r="LD2" s="42">
        <v>100</v>
      </c>
      <c r="LE2" s="42">
        <f>LD2*KY2/100</f>
        <v>2</v>
      </c>
      <c r="LF2" s="42">
        <f>AA2*AN2</f>
        <v>3.9000000000000004</v>
      </c>
      <c r="LG2" s="43">
        <f>LF2*LE2/100</f>
        <v>7.8000000000000014E-2</v>
      </c>
      <c r="LM2" s="42" t="s">
        <v>205</v>
      </c>
      <c r="LN2" s="42" t="s">
        <v>206</v>
      </c>
      <c r="LQ2" s="35">
        <v>2.5994303999999997</v>
      </c>
      <c r="LW2" s="35">
        <v>0.5</v>
      </c>
      <c r="LX2" s="35">
        <v>0.5</v>
      </c>
      <c r="LY2" s="35" t="s">
        <v>399</v>
      </c>
      <c r="LZ2" s="35">
        <v>0.98</v>
      </c>
      <c r="MD2" s="37">
        <f>AQ2+AT2+KB2+KL2+KO2+KS2+LA2+LB2+LL2+LQ2+LU2+LV2+LW2+LX2+LZ2+MA2-MC2-LG2</f>
        <v>38.670532799999997</v>
      </c>
      <c r="ME2" s="44">
        <v>45429</v>
      </c>
    </row>
    <row r="3" spans="1:344" s="35" customFormat="1" x14ac:dyDescent="0.25">
      <c r="A3" s="35">
        <v>2</v>
      </c>
      <c r="B3" s="35" t="s">
        <v>191</v>
      </c>
      <c r="C3" s="35">
        <v>0</v>
      </c>
      <c r="D3" s="35">
        <v>2255</v>
      </c>
      <c r="E3" s="35" t="s">
        <v>193</v>
      </c>
      <c r="G3" s="35" t="s">
        <v>400</v>
      </c>
      <c r="H3" s="35" t="s">
        <v>401</v>
      </c>
      <c r="K3" s="36" t="s">
        <v>392</v>
      </c>
      <c r="L3" s="35" t="s">
        <v>393</v>
      </c>
      <c r="M3" s="35">
        <v>1</v>
      </c>
      <c r="N3" s="35" t="s">
        <v>394</v>
      </c>
      <c r="P3" s="35" t="s">
        <v>395</v>
      </c>
      <c r="Q3" s="35" t="s">
        <v>199</v>
      </c>
      <c r="R3" s="35" t="s">
        <v>395</v>
      </c>
      <c r="S3" s="35" t="s">
        <v>201</v>
      </c>
      <c r="U3" s="35" t="b">
        <v>0</v>
      </c>
      <c r="Z3" s="35">
        <v>0.23400000000000001</v>
      </c>
      <c r="AA3" s="35">
        <v>0.115</v>
      </c>
      <c r="AB3" s="35">
        <v>100</v>
      </c>
      <c r="AD3" s="35">
        <f>(Z3-AA3)*AB3/100</f>
        <v>0.11900000000000001</v>
      </c>
      <c r="AE3" s="36" t="s">
        <v>396</v>
      </c>
      <c r="AF3" s="35" t="s">
        <v>396</v>
      </c>
      <c r="AG3" s="35">
        <v>100</v>
      </c>
      <c r="AH3" s="35">
        <v>68.8</v>
      </c>
      <c r="AJ3" s="35">
        <f>AH3+AI3</f>
        <v>68.8</v>
      </c>
      <c r="AM3" s="35">
        <f>AJ3+AK3</f>
        <v>68.8</v>
      </c>
      <c r="AN3" s="35">
        <v>30</v>
      </c>
      <c r="AP3" s="35">
        <f>(AH3*Z3)-(AD3*AN3)</f>
        <v>12.529199999999999</v>
      </c>
      <c r="AQ3" s="35">
        <f>AP3*M3</f>
        <v>12.529199999999999</v>
      </c>
      <c r="JM3" s="35">
        <v>20</v>
      </c>
      <c r="JN3" s="35">
        <f>9.55/JM3</f>
        <v>0.47750000000000004</v>
      </c>
      <c r="JO3" s="38" t="s">
        <v>203</v>
      </c>
      <c r="JP3" s="35">
        <f>JM3*JN3</f>
        <v>9.5500000000000007</v>
      </c>
      <c r="JQ3" s="39" t="b">
        <v>0</v>
      </c>
      <c r="JV3" s="35" t="b">
        <v>0</v>
      </c>
      <c r="JY3" s="35">
        <f>+IF(ISERROR(SEARCH("TRUE",FU3)),FT3,0)+IF(ISERROR(SEARCH("TRUE",FZ3)),FY3,0)+IF(ISERROR(SEARCH("TRUE",GE3)),GD3,0)+IF(ISERROR(SEARCH("TRUE",GJ3)),GI3,0)+IF(ISERROR(SEARCH("TRUE",GO3)),GN3,0)+IF(ISERROR(SEARCH("TRUE",GT3)),GS3,0)+IF(ISERROR(SEARCH("TRUE",GY3)),GX3,0)+IF(ISERROR(SEARCH("TRUE",HD3)),HC3,0)+IF(ISERROR(SEARCH("TRUE",HI3)),HH3,0)+IF(ISERROR(SEARCH("TRUE",HN3)),HM3,0)+IF(ISERROR(SEARCH("TRUE",HS3)),HR3,0)+IF(ISERROR(SEARCH("TRUE",HX3)),HW3,0)+IF(ISERROR(SEARCH("TRUE",IC3)),IB3,0)+IF(ISERROR(SEARCH("TRUE",IH3)),IG3,0)+IF(ISERROR(SEARCH("TRUE",IM3)),IL3,0)+IF(ISERROR(SEARCH("TRUE",IR3)),IQ3,0)+IF(ISERROR(SEARCH("TRUE",IW3)),IV3,0)+IF(ISERROR(SEARCH("TRUE",JB3)),JA3,0)+IF(ISERROR(SEARCH("TRUE",JG3)),JF3,0)+IF(ISERROR(SEARCH("TRUE",JL3)),JK3,0)+IF(ISERROR(SEARCH("TRUE",JQ3)),JP3,0)+IF(ISERROR(SEARCH("TRUE",JV3)),JU3,0)</f>
        <v>9.5500000000000007</v>
      </c>
      <c r="JZ3" s="35">
        <f>JY3*M3</f>
        <v>9.5500000000000007</v>
      </c>
      <c r="KB3" s="35">
        <f>KA3+JZ3+FP3</f>
        <v>9.5500000000000007</v>
      </c>
      <c r="KC3" s="35" t="s">
        <v>397</v>
      </c>
      <c r="KD3" s="35" t="s">
        <v>201</v>
      </c>
      <c r="KE3" s="35">
        <v>8</v>
      </c>
      <c r="KF3" s="35">
        <f>AA3</f>
        <v>0.115</v>
      </c>
      <c r="KG3" s="35">
        <f>KE3*KF3</f>
        <v>0.92</v>
      </c>
      <c r="KI3" s="35">
        <f>KG3</f>
        <v>0.92</v>
      </c>
      <c r="KL3" s="35">
        <f>KI3</f>
        <v>0.92</v>
      </c>
      <c r="KW3" s="35" t="b">
        <v>1</v>
      </c>
      <c r="KX3" s="35" t="s">
        <v>204</v>
      </c>
      <c r="KY3" s="35">
        <v>2</v>
      </c>
      <c r="KZ3" s="37">
        <f t="shared" ref="KZ3:KZ4" si="0">KL3+KB3+AQ3-KA3+KO3</f>
        <v>22.999200000000002</v>
      </c>
      <c r="LA3" s="40">
        <f>KZ3*KY3/100</f>
        <v>0.45998400000000006</v>
      </c>
      <c r="LC3" s="41" t="s">
        <v>398</v>
      </c>
      <c r="LD3" s="42">
        <v>100</v>
      </c>
      <c r="LE3" s="42">
        <f>LD3*KY3/100</f>
        <v>2</v>
      </c>
      <c r="LF3" s="42">
        <f>AA3*AN3</f>
        <v>3.45</v>
      </c>
      <c r="LG3" s="43">
        <f>LF3*LE3/100</f>
        <v>6.9000000000000006E-2</v>
      </c>
      <c r="LM3" s="42" t="s">
        <v>205</v>
      </c>
      <c r="LN3" s="42" t="s">
        <v>206</v>
      </c>
      <c r="LQ3" s="35">
        <v>1.7709299999999999</v>
      </c>
      <c r="LW3" s="35">
        <v>0.5</v>
      </c>
      <c r="LX3" s="35">
        <v>0.5</v>
      </c>
      <c r="MD3" s="37">
        <f>AQ3+AT3+KB3+KL3+KO3+KS3+LA3+LB3+LL3+LQ3+LU3+LV3+LW3+LX3+LZ3+MA3-MC3-LF3</f>
        <v>22.780114000000001</v>
      </c>
      <c r="ME3" s="44">
        <v>45429</v>
      </c>
    </row>
    <row r="4" spans="1:344" s="35" customFormat="1" x14ac:dyDescent="0.25">
      <c r="A4" s="35">
        <v>3</v>
      </c>
      <c r="B4" s="35" t="s">
        <v>191</v>
      </c>
      <c r="C4" s="35">
        <v>0</v>
      </c>
      <c r="D4" s="35">
        <v>2255</v>
      </c>
      <c r="E4" s="35" t="s">
        <v>193</v>
      </c>
      <c r="G4" s="35" t="s">
        <v>402</v>
      </c>
      <c r="H4" s="35" t="s">
        <v>403</v>
      </c>
      <c r="K4" s="36" t="s">
        <v>392</v>
      </c>
      <c r="L4" s="35" t="s">
        <v>393</v>
      </c>
      <c r="M4" s="35">
        <v>1</v>
      </c>
      <c r="N4" s="35" t="s">
        <v>394</v>
      </c>
      <c r="P4" s="35" t="s">
        <v>395</v>
      </c>
      <c r="Q4" s="35" t="s">
        <v>199</v>
      </c>
      <c r="R4" s="35" t="s">
        <v>395</v>
      </c>
      <c r="S4" s="35" t="s">
        <v>201</v>
      </c>
      <c r="U4" s="35" t="b">
        <v>0</v>
      </c>
      <c r="Z4" s="35">
        <f>227.76/1000</f>
        <v>0.22775999999999999</v>
      </c>
      <c r="AA4" s="35">
        <v>0.104</v>
      </c>
      <c r="AB4" s="35">
        <v>100</v>
      </c>
      <c r="AD4" s="35">
        <f>(Z4-AA4)*AB4/100</f>
        <v>0.12376</v>
      </c>
      <c r="AE4" s="36" t="s">
        <v>396</v>
      </c>
      <c r="AF4" s="35" t="s">
        <v>396</v>
      </c>
      <c r="AG4" s="35">
        <v>100</v>
      </c>
      <c r="AH4" s="35">
        <v>68.8</v>
      </c>
      <c r="AJ4" s="35">
        <f>AH4+AI4</f>
        <v>68.8</v>
      </c>
      <c r="AM4" s="35">
        <f>AJ4+AK4</f>
        <v>68.8</v>
      </c>
      <c r="AN4" s="35">
        <v>30</v>
      </c>
      <c r="AP4" s="40">
        <f>(AH4*Z4)-(AD4*AN4)</f>
        <v>11.957087999999999</v>
      </c>
      <c r="AQ4" s="40">
        <f>AP4*M4</f>
        <v>11.957087999999999</v>
      </c>
      <c r="JM4" s="35">
        <v>20</v>
      </c>
      <c r="JN4" s="35">
        <f>9.55/JM4</f>
        <v>0.47750000000000004</v>
      </c>
      <c r="JO4" s="38" t="s">
        <v>203</v>
      </c>
      <c r="JP4" s="35">
        <f>JN4*JM4</f>
        <v>9.5500000000000007</v>
      </c>
      <c r="JQ4" s="39" t="b">
        <v>0</v>
      </c>
      <c r="JV4" s="35" t="b">
        <v>0</v>
      </c>
      <c r="JY4" s="35">
        <f>+IF(ISERROR(SEARCH("TRUE",FU4)),FT4,0)+IF(ISERROR(SEARCH("TRUE",FZ4)),FY4,0)+IF(ISERROR(SEARCH("TRUE",GE4)),GD4,0)+IF(ISERROR(SEARCH("TRUE",GJ4)),GI4,0)+IF(ISERROR(SEARCH("TRUE",GO4)),GN4,0)+IF(ISERROR(SEARCH("TRUE",GT4)),GS4,0)+IF(ISERROR(SEARCH("TRUE",GY4)),GX4,0)+IF(ISERROR(SEARCH("TRUE",HD4)),HC4,0)+IF(ISERROR(SEARCH("TRUE",HI4)),HH4,0)+IF(ISERROR(SEARCH("TRUE",HN4)),HM4,0)+IF(ISERROR(SEARCH("TRUE",HS4)),HR4,0)+IF(ISERROR(SEARCH("TRUE",HX4)),HW4,0)+IF(ISERROR(SEARCH("TRUE",IC4)),IB4,0)+IF(ISERROR(SEARCH("TRUE",IH4)),IG4,0)+IF(ISERROR(SEARCH("TRUE",IM4)),IL4,0)+IF(ISERROR(SEARCH("TRUE",IR4)),IQ4,0)+IF(ISERROR(SEARCH("TRUE",IW4)),IV4,0)+IF(ISERROR(SEARCH("TRUE",JB4)),JA4,0)+IF(ISERROR(SEARCH("TRUE",JG4)),JF4,0)+IF(ISERROR(SEARCH("TRUE",JL4)),JK4,0)+IF(ISERROR(SEARCH("TRUE",JQ4)),JP4,0)+IF(ISERROR(SEARCH("TRUE",JV4)),JU4,0)</f>
        <v>9.5500000000000007</v>
      </c>
      <c r="JZ4" s="35">
        <f>JY4*M4</f>
        <v>9.5500000000000007</v>
      </c>
      <c r="KB4" s="35">
        <f>KA4+JZ4+FP4</f>
        <v>9.5500000000000007</v>
      </c>
      <c r="KC4" s="35" t="s">
        <v>397</v>
      </c>
      <c r="KD4" s="35" t="s">
        <v>201</v>
      </c>
      <c r="KE4" s="35">
        <v>8</v>
      </c>
      <c r="KF4" s="35">
        <f>AA4</f>
        <v>0.104</v>
      </c>
      <c r="KG4" s="35">
        <f>KE4*KF4</f>
        <v>0.83199999999999996</v>
      </c>
      <c r="KI4" s="35">
        <f>KG4</f>
        <v>0.83199999999999996</v>
      </c>
      <c r="KL4" s="35">
        <f>KI4</f>
        <v>0.83199999999999996</v>
      </c>
      <c r="KW4" s="35" t="b">
        <v>1</v>
      </c>
      <c r="KX4" s="35" t="s">
        <v>204</v>
      </c>
      <c r="KY4" s="35">
        <v>2</v>
      </c>
      <c r="KZ4" s="37">
        <f t="shared" si="0"/>
        <v>22.339088</v>
      </c>
      <c r="LA4" s="40">
        <f>KZ4*KY4/100</f>
        <v>0.44678176000000003</v>
      </c>
      <c r="LC4" s="41" t="s">
        <v>398</v>
      </c>
      <c r="LD4" s="42">
        <v>100</v>
      </c>
      <c r="LE4" s="42">
        <f>LD4*KY4/100</f>
        <v>2</v>
      </c>
      <c r="LF4" s="42">
        <f>AA4*AN4</f>
        <v>3.1199999999999997</v>
      </c>
      <c r="LG4" s="43">
        <f>LF4*LE4/100</f>
        <v>6.239999999999999E-2</v>
      </c>
      <c r="LM4" s="42" t="s">
        <v>205</v>
      </c>
      <c r="LN4" s="42" t="s">
        <v>206</v>
      </c>
      <c r="LQ4" s="35">
        <v>1.7280611999999997</v>
      </c>
      <c r="LW4" s="35">
        <v>0.5</v>
      </c>
      <c r="LX4" s="35">
        <v>0.5</v>
      </c>
      <c r="MD4" s="37">
        <f>AQ4+AT4+KB4+KL4+KO4+KS4+LA4+LB4+LL4+LQ4+LU4+LV4+LW4+LX4+LZ4+MA4-MC4-LF4</f>
        <v>22.393930959999999</v>
      </c>
      <c r="ME4" s="44">
        <v>45429</v>
      </c>
    </row>
    <row r="5" spans="1:344" s="35" customFormat="1" x14ac:dyDescent="0.25">
      <c r="A5" s="35">
        <v>4</v>
      </c>
      <c r="B5" s="35" t="s">
        <v>191</v>
      </c>
      <c r="C5" s="35">
        <v>0</v>
      </c>
      <c r="D5" s="35">
        <v>2255</v>
      </c>
      <c r="E5" s="35" t="s">
        <v>193</v>
      </c>
      <c r="G5" s="35" t="s">
        <v>404</v>
      </c>
      <c r="H5" s="35" t="s">
        <v>405</v>
      </c>
      <c r="K5" s="36" t="s">
        <v>392</v>
      </c>
      <c r="L5" s="35" t="s">
        <v>393</v>
      </c>
      <c r="M5" s="35">
        <v>1</v>
      </c>
      <c r="N5" s="35" t="s">
        <v>394</v>
      </c>
      <c r="P5" s="35" t="s">
        <v>395</v>
      </c>
      <c r="Q5" s="35" t="s">
        <v>199</v>
      </c>
      <c r="R5" s="35" t="s">
        <v>395</v>
      </c>
      <c r="S5" s="35" t="s">
        <v>201</v>
      </c>
      <c r="U5" s="35" t="b">
        <v>0</v>
      </c>
      <c r="Z5" s="35">
        <f>227.76/1000</f>
        <v>0.22775999999999999</v>
      </c>
      <c r="AA5" s="35">
        <v>0.104</v>
      </c>
      <c r="AB5" s="35">
        <v>100</v>
      </c>
      <c r="AD5" s="35">
        <f>(Z5-AA5)*AB5/100</f>
        <v>0.12376</v>
      </c>
      <c r="AE5" s="36" t="s">
        <v>396</v>
      </c>
      <c r="AF5" s="35" t="s">
        <v>396</v>
      </c>
      <c r="AG5" s="35">
        <v>100</v>
      </c>
      <c r="AH5" s="35">
        <v>68.8</v>
      </c>
      <c r="AJ5" s="35">
        <f>AH5+AI5</f>
        <v>68.8</v>
      </c>
      <c r="AM5" s="35">
        <f>AJ5+AK5</f>
        <v>68.8</v>
      </c>
      <c r="AN5" s="35">
        <v>30</v>
      </c>
      <c r="AP5" s="35">
        <f>(AH5*Z5)-(AD5*AN5)</f>
        <v>11.957087999999999</v>
      </c>
      <c r="AQ5" s="35">
        <f>AP5*M5</f>
        <v>11.957087999999999</v>
      </c>
      <c r="JM5" s="35">
        <v>20</v>
      </c>
      <c r="JN5" s="35">
        <v>0.33500000000000002</v>
      </c>
      <c r="JO5" s="38" t="s">
        <v>203</v>
      </c>
      <c r="JP5" s="35">
        <f>JM5*JN5</f>
        <v>6.7</v>
      </c>
      <c r="JQ5" s="39" t="b">
        <v>0</v>
      </c>
      <c r="JV5" s="35" t="b">
        <v>0</v>
      </c>
      <c r="JY5" s="35">
        <f>+IF(ISERROR(SEARCH("TRUE",FU5)),FT5,0)+IF(ISERROR(SEARCH("TRUE",FZ5)),FY5,0)+IF(ISERROR(SEARCH("TRUE",GE5)),GD5,0)+IF(ISERROR(SEARCH("TRUE",GJ5)),GI5,0)+IF(ISERROR(SEARCH("TRUE",GO5)),GN5,0)+IF(ISERROR(SEARCH("TRUE",GT5)),GS5,0)+IF(ISERROR(SEARCH("TRUE",GY5)),GX5,0)+IF(ISERROR(SEARCH("TRUE",HD5)),HC5,0)+IF(ISERROR(SEARCH("TRUE",HI5)),HH5,0)+IF(ISERROR(SEARCH("TRUE",HN5)),HM5,0)+IF(ISERROR(SEARCH("TRUE",HS5)),HR5,0)+IF(ISERROR(SEARCH("TRUE",HX5)),HW5,0)+IF(ISERROR(SEARCH("TRUE",IC5)),IB5,0)+IF(ISERROR(SEARCH("TRUE",IH5)),IG5,0)+IF(ISERROR(SEARCH("TRUE",IM5)),IL5,0)+IF(ISERROR(SEARCH("TRUE",IR5)),IQ5,0)+IF(ISERROR(SEARCH("TRUE",IW5)),IV5,0)+IF(ISERROR(SEARCH("TRUE",JB5)),JA5,0)+IF(ISERROR(SEARCH("TRUE",JG5)),JF5,0)+IF(ISERROR(SEARCH("TRUE",JL5)),JK5,0)+IF(ISERROR(SEARCH("TRUE",JQ5)),JP5,0)+IF(ISERROR(SEARCH("TRUE",JV5)),JU5,0)</f>
        <v>6.7</v>
      </c>
      <c r="JZ5" s="35">
        <f>JY5*M5</f>
        <v>6.7</v>
      </c>
      <c r="KB5" s="35">
        <f>KA5+JZ5+FP5</f>
        <v>6.7</v>
      </c>
      <c r="KC5" s="35" t="s">
        <v>397</v>
      </c>
      <c r="KD5" s="35" t="s">
        <v>201</v>
      </c>
      <c r="KE5" s="35">
        <v>8</v>
      </c>
      <c r="KF5" s="35">
        <f>AA5</f>
        <v>0.104</v>
      </c>
      <c r="KG5" s="35">
        <f>KE5*KF5</f>
        <v>0.83199999999999996</v>
      </c>
      <c r="KI5" s="35">
        <f>KG5</f>
        <v>0.83199999999999996</v>
      </c>
      <c r="KL5" s="35">
        <f>KI5</f>
        <v>0.83199999999999996</v>
      </c>
      <c r="KW5" s="35" t="b">
        <v>0</v>
      </c>
      <c r="KX5" s="35" t="s">
        <v>204</v>
      </c>
      <c r="KY5" s="35">
        <v>2</v>
      </c>
      <c r="KZ5" s="37">
        <f>KB5+AQ5-KA5</f>
        <v>18.657087999999998</v>
      </c>
      <c r="LA5" s="40">
        <f>KZ5*KY5/100</f>
        <v>0.37314175999999999</v>
      </c>
      <c r="LC5" s="41" t="s">
        <v>398</v>
      </c>
      <c r="LD5" s="42">
        <v>100</v>
      </c>
      <c r="LE5" s="42">
        <f>LD5*KY5/100</f>
        <v>2</v>
      </c>
      <c r="LF5" s="42">
        <f>AA5*AN5</f>
        <v>3.1199999999999997</v>
      </c>
      <c r="LG5" s="43">
        <f>LF5*LE5/100</f>
        <v>6.239999999999999E-2</v>
      </c>
      <c r="LM5" s="42" t="s">
        <v>205</v>
      </c>
      <c r="LN5" s="42" t="s">
        <v>206</v>
      </c>
      <c r="LQ5" s="35">
        <v>1.4895612</v>
      </c>
      <c r="LW5" s="35">
        <v>0.5</v>
      </c>
      <c r="LX5" s="35">
        <v>0.5</v>
      </c>
      <c r="LY5" s="35" t="s">
        <v>399</v>
      </c>
      <c r="LZ5" s="35">
        <v>0.98</v>
      </c>
      <c r="MD5" s="37">
        <f>AQ5+AT5+KB5+KL5+KO5+KS5+LA5+LB5+LL5+LQ5+LU5+LV5+LW5+LX5+LZ5+MA5-MC5-LF5</f>
        <v>20.211790959999998</v>
      </c>
      <c r="ME5" s="44">
        <v>45429</v>
      </c>
    </row>
    <row r="6" spans="1:344" s="35" customFormat="1" x14ac:dyDescent="0.25">
      <c r="A6" s="35">
        <v>5</v>
      </c>
      <c r="B6" s="35" t="s">
        <v>191</v>
      </c>
      <c r="C6" s="35">
        <v>0</v>
      </c>
      <c r="D6" s="35">
        <v>2255</v>
      </c>
      <c r="E6" s="35" t="s">
        <v>193</v>
      </c>
      <c r="G6" s="35" t="s">
        <v>406</v>
      </c>
      <c r="H6" s="35" t="s">
        <v>407</v>
      </c>
      <c r="K6" s="36" t="s">
        <v>392</v>
      </c>
      <c r="L6" s="35" t="s">
        <v>393</v>
      </c>
      <c r="M6" s="35">
        <v>1</v>
      </c>
      <c r="N6" s="35" t="s">
        <v>394</v>
      </c>
      <c r="P6" s="35" t="s">
        <v>395</v>
      </c>
      <c r="Q6" s="35" t="s">
        <v>199</v>
      </c>
      <c r="R6" s="35" t="s">
        <v>395</v>
      </c>
      <c r="S6" s="35" t="s">
        <v>201</v>
      </c>
      <c r="U6" s="35" t="b">
        <v>0</v>
      </c>
      <c r="Z6" s="35">
        <v>0.23400000000000001</v>
      </c>
      <c r="AA6" s="35">
        <v>0.115</v>
      </c>
      <c r="AB6" s="35">
        <v>100</v>
      </c>
      <c r="AD6" s="35">
        <f>(Z6-AA6)*AB6/100</f>
        <v>0.11900000000000001</v>
      </c>
      <c r="AE6" s="36" t="s">
        <v>396</v>
      </c>
      <c r="AF6" s="35" t="s">
        <v>396</v>
      </c>
      <c r="AG6" s="35">
        <v>100</v>
      </c>
      <c r="AH6" s="35">
        <v>68.8</v>
      </c>
      <c r="AJ6" s="35">
        <f>AH6+AI6</f>
        <v>68.8</v>
      </c>
      <c r="AM6" s="35">
        <f>AJ6+AK6</f>
        <v>68.8</v>
      </c>
      <c r="AN6" s="35">
        <v>30</v>
      </c>
      <c r="AP6" s="35">
        <f>(AH6*Z6)-(AD6*AN6)</f>
        <v>12.529199999999999</v>
      </c>
      <c r="AQ6" s="35">
        <f>AP6*M6</f>
        <v>12.529199999999999</v>
      </c>
      <c r="JM6" s="35">
        <v>20</v>
      </c>
      <c r="JN6" s="35">
        <v>0.32900000000000001</v>
      </c>
      <c r="JO6" s="38" t="s">
        <v>203</v>
      </c>
      <c r="JP6" s="35">
        <f>JM6*JN6</f>
        <v>6.58</v>
      </c>
      <c r="JQ6" s="39" t="b">
        <v>0</v>
      </c>
      <c r="JV6" s="35" t="b">
        <v>0</v>
      </c>
      <c r="JY6" s="35">
        <f>+IF(ISERROR(SEARCH("TRUE",FU6)),FT6,0)+IF(ISERROR(SEARCH("TRUE",FZ6)),FY6,0)+IF(ISERROR(SEARCH("TRUE",GE6)),GD6,0)+IF(ISERROR(SEARCH("TRUE",GJ6)),GI6,0)+IF(ISERROR(SEARCH("TRUE",GO6)),GN6,0)+IF(ISERROR(SEARCH("TRUE",GT6)),GS6,0)+IF(ISERROR(SEARCH("TRUE",GY6)),GX6,0)+IF(ISERROR(SEARCH("TRUE",HD6)),HC6,0)+IF(ISERROR(SEARCH("TRUE",HI6)),HH6,0)+IF(ISERROR(SEARCH("TRUE",HN6)),HM6,0)+IF(ISERROR(SEARCH("TRUE",HS6)),HR6,0)+IF(ISERROR(SEARCH("TRUE",HX6)),HW6,0)+IF(ISERROR(SEARCH("TRUE",IC6)),IB6,0)+IF(ISERROR(SEARCH("TRUE",IH6)),IG6,0)+IF(ISERROR(SEARCH("TRUE",IM6)),IL6,0)+IF(ISERROR(SEARCH("TRUE",IR6)),IQ6,0)+IF(ISERROR(SEARCH("TRUE",IW6)),IV6,0)+IF(ISERROR(SEARCH("TRUE",JB6)),JA6,0)+IF(ISERROR(SEARCH("TRUE",JG6)),JF6,0)+IF(ISERROR(SEARCH("TRUE",JL6)),JK6,0)+IF(ISERROR(SEARCH("TRUE",JQ6)),JP6,0)+IF(ISERROR(SEARCH("TRUE",JV6)),JU6,0)</f>
        <v>6.58</v>
      </c>
      <c r="JZ6" s="35">
        <f>JY6*M6</f>
        <v>6.58</v>
      </c>
      <c r="KB6" s="35">
        <f>KA6+JZ6+FP6</f>
        <v>6.58</v>
      </c>
      <c r="KC6" s="35" t="s">
        <v>397</v>
      </c>
      <c r="KD6" s="35" t="s">
        <v>201</v>
      </c>
      <c r="KE6" s="35">
        <v>8</v>
      </c>
      <c r="KF6" s="35">
        <f>AA6</f>
        <v>0.115</v>
      </c>
      <c r="KG6" s="35">
        <f>KE6*KF6</f>
        <v>0.92</v>
      </c>
      <c r="KI6" s="35">
        <f>KG6</f>
        <v>0.92</v>
      </c>
      <c r="KL6" s="35">
        <f>KI6</f>
        <v>0.92</v>
      </c>
      <c r="KW6" s="35" t="b">
        <v>0</v>
      </c>
      <c r="KX6" s="35" t="s">
        <v>204</v>
      </c>
      <c r="KY6" s="35">
        <v>2</v>
      </c>
      <c r="KZ6" s="37">
        <f>KB6+AQ6-KA6</f>
        <v>19.109200000000001</v>
      </c>
      <c r="LA6" s="40">
        <f>KZ6*KY6/100</f>
        <v>0.38218400000000002</v>
      </c>
      <c r="LC6" s="41" t="s">
        <v>398</v>
      </c>
      <c r="LD6" s="42">
        <v>100</v>
      </c>
      <c r="LE6" s="42">
        <f>LD6*KY6/100</f>
        <v>2</v>
      </c>
      <c r="LF6" s="42">
        <f>AA6*AN6</f>
        <v>3.45</v>
      </c>
      <c r="LG6" s="43">
        <f>LF6*LE6/100</f>
        <v>6.9000000000000006E-2</v>
      </c>
      <c r="LM6" s="42" t="s">
        <v>205</v>
      </c>
      <c r="LN6" s="42" t="s">
        <v>206</v>
      </c>
      <c r="LQ6" s="35">
        <v>1.53243</v>
      </c>
      <c r="LW6" s="35">
        <v>0.5</v>
      </c>
      <c r="LX6" s="35">
        <v>0.5</v>
      </c>
      <c r="LY6" s="35" t="s">
        <v>399</v>
      </c>
      <c r="LZ6" s="35">
        <v>0.98</v>
      </c>
      <c r="MD6" s="37">
        <f>AQ6+AT6+KB6+KL6+KO6+KS6+LA6+LB6+LL6+LQ6+LU6+LV6+LW6+LX6+LZ6+MA6-MC6-LF6</f>
        <v>20.473814000000004</v>
      </c>
      <c r="ME6" s="44">
        <v>45429</v>
      </c>
    </row>
    <row r="10" spans="1:344" x14ac:dyDescent="0.25">
      <c r="MD10" s="4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279BD-EBA4-45F5-9144-283356B56071}">
  <dimension ref="A1:GW17"/>
  <sheetViews>
    <sheetView workbookViewId="0">
      <pane xSplit="3" ySplit="1" topLeftCell="BZ2" activePane="bottomRight" state="frozen"/>
      <selection pane="topRight" activeCell="D1" sqref="D1"/>
      <selection pane="bottomLeft" activeCell="A2" sqref="A2"/>
      <selection pane="bottomRight" activeCell="AW1" sqref="AW1"/>
    </sheetView>
  </sheetViews>
  <sheetFormatPr defaultColWidth="8.85546875" defaultRowHeight="15" x14ac:dyDescent="0.25"/>
  <cols>
    <col min="1" max="1" width="5.140625" bestFit="1" customWidth="1"/>
    <col min="2" max="2" width="5.42578125" bestFit="1" customWidth="1"/>
    <col min="3" max="3" width="10" bestFit="1" customWidth="1"/>
    <col min="4" max="4" width="10.140625" bestFit="1" customWidth="1"/>
    <col min="5" max="5" width="11.42578125" bestFit="1" customWidth="1"/>
    <col min="6" max="6" width="7.5703125" bestFit="1" customWidth="1"/>
    <col min="7" max="7" width="13.28515625" bestFit="1" customWidth="1"/>
    <col min="8" max="8" width="42.140625" bestFit="1" customWidth="1"/>
    <col min="9" max="9" width="15.85546875" bestFit="1" customWidth="1"/>
    <col min="10" max="10" width="16" bestFit="1" customWidth="1"/>
    <col min="11" max="11" width="11" bestFit="1" customWidth="1"/>
    <col min="12" max="12" width="11.140625" bestFit="1" customWidth="1"/>
    <col min="13" max="13" width="8.7109375" bestFit="1" customWidth="1"/>
    <col min="14" max="14" width="21.85546875" bestFit="1" customWidth="1"/>
    <col min="15" max="15" width="8.42578125" bestFit="1" customWidth="1"/>
    <col min="16" max="16" width="16.7109375" bestFit="1" customWidth="1"/>
    <col min="17" max="17" width="8.140625" bestFit="1" customWidth="1"/>
    <col min="18" max="18" width="16.7109375" bestFit="1" customWidth="1"/>
    <col min="19" max="19" width="8.28515625" bestFit="1" customWidth="1"/>
    <col min="20" max="20" width="26.5703125" customWidth="1"/>
    <col min="21" max="21" width="11.42578125" bestFit="1" customWidth="1"/>
    <col min="22" max="22" width="10.42578125" bestFit="1" customWidth="1"/>
    <col min="23" max="23" width="10.28515625" bestFit="1" customWidth="1"/>
    <col min="24" max="24" width="11.28515625" bestFit="1" customWidth="1"/>
    <col min="25" max="25" width="10.5703125" bestFit="1" customWidth="1"/>
    <col min="26" max="26" width="12.28515625" bestFit="1" customWidth="1"/>
    <col min="27" max="27" width="12.5703125" bestFit="1" customWidth="1"/>
    <col min="28" max="28" width="12.7109375" bestFit="1" customWidth="1"/>
    <col min="29" max="29" width="21" bestFit="1" customWidth="1"/>
    <col min="30" max="30" width="17.42578125" bestFit="1" customWidth="1"/>
    <col min="31" max="31" width="15.140625" bestFit="1" customWidth="1"/>
    <col min="32" max="32" width="13.85546875" bestFit="1" customWidth="1"/>
    <col min="33" max="33" width="13.140625" bestFit="1" customWidth="1"/>
    <col min="34" max="34" width="4.5703125" bestFit="1" customWidth="1"/>
    <col min="35" max="35" width="13.140625" bestFit="1" customWidth="1"/>
    <col min="36" max="36" width="19.42578125" bestFit="1" customWidth="1"/>
    <col min="37" max="37" width="19.5703125" bestFit="1" customWidth="1"/>
    <col min="38" max="38" width="18" bestFit="1" customWidth="1"/>
    <col min="39" max="39" width="14.28515625" bestFit="1" customWidth="1"/>
    <col min="40" max="40" width="16.28515625" bestFit="1" customWidth="1"/>
    <col min="41" max="41" width="17.85546875" bestFit="1" customWidth="1"/>
    <col min="42" max="42" width="20" bestFit="1" customWidth="1"/>
    <col min="43" max="43" width="21.42578125" bestFit="1" customWidth="1"/>
    <col min="44" max="44" width="20.85546875" bestFit="1" customWidth="1"/>
    <col min="45" max="45" width="18.7109375" bestFit="1" customWidth="1"/>
    <col min="46" max="46" width="18.28515625" bestFit="1" customWidth="1"/>
    <col min="47" max="47" width="15.7109375" bestFit="1" customWidth="1"/>
    <col min="48" max="48" width="12.140625" customWidth="1"/>
    <col min="49" max="50" width="13.42578125" customWidth="1"/>
    <col min="51" max="51" width="16.5703125" customWidth="1"/>
    <col min="52" max="52" width="20.42578125" customWidth="1"/>
    <col min="53" max="53" width="17.5703125" customWidth="1"/>
    <col min="54" max="54" width="29" customWidth="1"/>
    <col min="55" max="55" width="19.85546875" customWidth="1"/>
    <col min="56" max="56" width="16.5703125" customWidth="1"/>
    <col min="57" max="57" width="31.42578125" customWidth="1"/>
    <col min="58" max="58" width="31" customWidth="1"/>
    <col min="59" max="59" width="39.5703125" customWidth="1"/>
    <col min="60" max="60" width="24.85546875" customWidth="1"/>
    <col min="61" max="61" width="16.28515625" customWidth="1"/>
    <col min="62" max="62" width="26.140625" customWidth="1"/>
    <col min="63" max="63" width="25.7109375" customWidth="1"/>
    <col min="64" max="64" width="34.28515625" customWidth="1"/>
    <col min="65" max="65" width="19.5703125" customWidth="1"/>
    <col min="66" max="66" width="16.28515625" customWidth="1"/>
    <col min="67" max="67" width="16.140625" customWidth="1"/>
    <col min="68" max="131" width="25" customWidth="1"/>
    <col min="132" max="132" width="19.5703125" customWidth="1"/>
    <col min="133" max="133" width="21" customWidth="1"/>
    <col min="134" max="134" width="14.28515625" customWidth="1"/>
    <col min="135" max="135" width="23.140625" customWidth="1"/>
    <col min="136" max="136" width="18.5703125" customWidth="1"/>
    <col min="137" max="137" width="22.28515625" customWidth="1"/>
    <col min="138" max="138" width="27.5703125" customWidth="1"/>
    <col min="139" max="139" width="15" customWidth="1"/>
    <col min="140" max="140" width="14.5703125" customWidth="1"/>
    <col min="141" max="141" width="9.42578125" customWidth="1"/>
    <col min="142" max="142" width="5" customWidth="1"/>
    <col min="143" max="143" width="8.7109375" customWidth="1"/>
    <col min="144" max="144" width="12.7109375" customWidth="1"/>
    <col min="145" max="145" width="24" customWidth="1"/>
    <col min="146" max="146" width="21.7109375" customWidth="1"/>
    <col min="147" max="147" width="36.42578125" customWidth="1"/>
    <col min="148" max="148" width="41" customWidth="1"/>
    <col min="149" max="149" width="33.5703125" customWidth="1"/>
    <col min="150" max="150" width="33.42578125" customWidth="1"/>
    <col min="151" max="151" width="38.140625" customWidth="1"/>
    <col min="152" max="152" width="34.7109375" customWidth="1"/>
    <col min="153" max="153" width="14.140625" customWidth="1"/>
    <col min="154" max="154" width="10.7109375" customWidth="1"/>
    <col min="155" max="155" width="19.140625" customWidth="1"/>
    <col min="156" max="156" width="7.7109375" customWidth="1"/>
    <col min="157" max="157" width="26.5703125" customWidth="1"/>
    <col min="158" max="160" width="23.7109375" customWidth="1"/>
    <col min="161" max="161" width="19.85546875" customWidth="1"/>
    <col min="162" max="162" width="16.42578125" customWidth="1"/>
    <col min="163" max="163" width="24.85546875" customWidth="1"/>
    <col min="164" max="164" width="13.42578125" customWidth="1"/>
    <col min="165" max="170" width="14.42578125" customWidth="1"/>
    <col min="171" max="171" width="20" customWidth="1"/>
    <col min="172" max="172" width="20.140625" customWidth="1"/>
    <col min="173" max="173" width="16.7109375" customWidth="1"/>
    <col min="174" max="174" width="25.140625" customWidth="1"/>
    <col min="175" max="175" width="13.7109375" customWidth="1"/>
    <col min="176" max="176" width="16.140625" customWidth="1"/>
    <col min="177" max="177" width="16.28515625" customWidth="1"/>
    <col min="178" max="178" width="12.85546875" customWidth="1"/>
    <col min="179" max="179" width="21.42578125" customWidth="1"/>
    <col min="180" max="180" width="9.85546875" customWidth="1"/>
    <col min="181" max="181" width="24.85546875" customWidth="1"/>
    <col min="182" max="182" width="9.7109375" customWidth="1"/>
    <col min="183" max="183" width="25.5703125" customWidth="1"/>
    <col min="184" max="185" width="20.5703125" customWidth="1"/>
    <col min="186" max="186" width="13.7109375" customWidth="1"/>
    <col min="187" max="187" width="18.140625" customWidth="1"/>
    <col min="188" max="188" width="20.42578125" customWidth="1"/>
    <col min="189" max="189" width="14.85546875" customWidth="1"/>
    <col min="190" max="190" width="23.28515625" customWidth="1"/>
    <col min="191" max="191" width="19.140625" customWidth="1"/>
    <col min="192" max="192" width="20" customWidth="1"/>
    <col min="193" max="193" width="20.42578125" bestFit="1" customWidth="1"/>
    <col min="194" max="194" width="19.5703125" bestFit="1" customWidth="1"/>
    <col min="195" max="195" width="22.42578125" bestFit="1" customWidth="1"/>
    <col min="196" max="196" width="16.5703125" bestFit="1" customWidth="1"/>
    <col min="197" max="197" width="14.140625" bestFit="1" customWidth="1"/>
    <col min="198" max="198" width="12.85546875" bestFit="1" customWidth="1"/>
    <col min="199" max="199" width="11.140625" bestFit="1" customWidth="1"/>
    <col min="200" max="200" width="10.140625" bestFit="1" customWidth="1"/>
    <col min="201" max="201" width="9.5703125" bestFit="1" customWidth="1"/>
    <col min="202" max="202" width="18.28515625" bestFit="1" customWidth="1"/>
    <col min="203" max="203" width="20" bestFit="1" customWidth="1"/>
    <col min="204" max="204" width="13.140625" bestFit="1" customWidth="1"/>
    <col min="205" max="205" width="7.7109375" bestFit="1" customWidth="1"/>
  </cols>
  <sheetData>
    <row r="1" spans="1:205" x14ac:dyDescent="0.25">
      <c r="A1" s="1" t="s">
        <v>0</v>
      </c>
      <c r="B1" s="1" t="s">
        <v>1</v>
      </c>
      <c r="C1" s="1" t="s">
        <v>2</v>
      </c>
      <c r="D1" s="1" t="s">
        <v>3</v>
      </c>
      <c r="E1" s="1" t="s">
        <v>4</v>
      </c>
      <c r="F1" s="2" t="s">
        <v>5</v>
      </c>
      <c r="G1" s="1" t="s">
        <v>6</v>
      </c>
      <c r="H1" s="1" t="s">
        <v>7</v>
      </c>
      <c r="I1" s="2" t="s">
        <v>8</v>
      </c>
      <c r="J1" s="2" t="s">
        <v>9</v>
      </c>
      <c r="K1" s="2" t="s">
        <v>10</v>
      </c>
      <c r="L1" s="1" t="s">
        <v>11</v>
      </c>
      <c r="M1" s="1" t="s">
        <v>12</v>
      </c>
      <c r="N1" s="1" t="s">
        <v>13</v>
      </c>
      <c r="O1" s="2" t="s">
        <v>14</v>
      </c>
      <c r="P1" s="1" t="s">
        <v>15</v>
      </c>
      <c r="Q1" s="1" t="s">
        <v>16</v>
      </c>
      <c r="R1" s="1" t="s">
        <v>17</v>
      </c>
      <c r="S1" s="2" t="s">
        <v>18</v>
      </c>
      <c r="T1" s="3" t="s">
        <v>19</v>
      </c>
      <c r="U1" s="1" t="s">
        <v>20</v>
      </c>
      <c r="V1" s="2" t="s">
        <v>21</v>
      </c>
      <c r="W1" s="2" t="s">
        <v>22</v>
      </c>
      <c r="X1" s="2" t="s">
        <v>23</v>
      </c>
      <c r="Y1" s="2" t="s">
        <v>24</v>
      </c>
      <c r="Z1" s="1" t="s">
        <v>25</v>
      </c>
      <c r="AA1" s="4" t="s">
        <v>26</v>
      </c>
      <c r="AB1" s="1" t="s">
        <v>27</v>
      </c>
      <c r="AC1" s="2" t="s">
        <v>28</v>
      </c>
      <c r="AD1" s="2" t="s">
        <v>29</v>
      </c>
      <c r="AE1" s="1" t="s">
        <v>30</v>
      </c>
      <c r="AF1" s="1" t="s">
        <v>31</v>
      </c>
      <c r="AG1" s="1" t="s">
        <v>32</v>
      </c>
      <c r="AH1" s="2" t="s">
        <v>33</v>
      </c>
      <c r="AI1" s="1" t="s">
        <v>34</v>
      </c>
      <c r="AJ1" s="2" t="s">
        <v>35</v>
      </c>
      <c r="AK1" s="1" t="s">
        <v>36</v>
      </c>
      <c r="AL1" s="2" t="s">
        <v>37</v>
      </c>
      <c r="AM1" s="2" t="s">
        <v>38</v>
      </c>
      <c r="AN1" s="1" t="s">
        <v>39</v>
      </c>
      <c r="AO1" s="1"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60</v>
      </c>
      <c r="BO1" s="2" t="s">
        <v>65</v>
      </c>
      <c r="BP1" s="2" t="s">
        <v>66</v>
      </c>
      <c r="BQ1" s="5" t="s">
        <v>67</v>
      </c>
      <c r="BR1" s="5" t="s">
        <v>68</v>
      </c>
      <c r="BS1" s="5" t="s">
        <v>69</v>
      </c>
      <c r="BT1" s="5" t="s">
        <v>70</v>
      </c>
      <c r="BU1" s="5" t="s">
        <v>71</v>
      </c>
      <c r="BV1" s="5" t="s">
        <v>72</v>
      </c>
      <c r="BW1" s="5" t="s">
        <v>73</v>
      </c>
      <c r="BX1" s="5" t="s">
        <v>74</v>
      </c>
      <c r="BY1" s="5" t="s">
        <v>75</v>
      </c>
      <c r="BZ1" s="5" t="s">
        <v>71</v>
      </c>
      <c r="CA1" s="5" t="s">
        <v>76</v>
      </c>
      <c r="CB1" s="5" t="s">
        <v>77</v>
      </c>
      <c r="CC1" s="5" t="s">
        <v>78</v>
      </c>
      <c r="CD1" s="5" t="s">
        <v>79</v>
      </c>
      <c r="CE1" s="5" t="s">
        <v>71</v>
      </c>
      <c r="CF1" s="5" t="s">
        <v>80</v>
      </c>
      <c r="CG1" s="5" t="s">
        <v>81</v>
      </c>
      <c r="CH1" s="5" t="s">
        <v>82</v>
      </c>
      <c r="CI1" s="5" t="s">
        <v>83</v>
      </c>
      <c r="CJ1" s="5" t="s">
        <v>71</v>
      </c>
      <c r="CK1" s="5" t="s">
        <v>84</v>
      </c>
      <c r="CL1" s="5" t="s">
        <v>85</v>
      </c>
      <c r="CM1" s="5" t="s">
        <v>86</v>
      </c>
      <c r="CN1" s="5" t="s">
        <v>87</v>
      </c>
      <c r="CO1" s="5" t="s">
        <v>71</v>
      </c>
      <c r="CP1" s="5" t="s">
        <v>88</v>
      </c>
      <c r="CQ1" s="5" t="s">
        <v>89</v>
      </c>
      <c r="CR1" s="5" t="s">
        <v>90</v>
      </c>
      <c r="CS1" s="5" t="s">
        <v>91</v>
      </c>
      <c r="CT1" s="5" t="s">
        <v>71</v>
      </c>
      <c r="CU1" s="5" t="s">
        <v>92</v>
      </c>
      <c r="CV1" s="5" t="s">
        <v>93</v>
      </c>
      <c r="CW1" s="5" t="s">
        <v>94</v>
      </c>
      <c r="CX1" s="5" t="s">
        <v>95</v>
      </c>
      <c r="CY1" s="5" t="s">
        <v>71</v>
      </c>
      <c r="CZ1" s="5" t="s">
        <v>96</v>
      </c>
      <c r="DA1" s="5" t="s">
        <v>97</v>
      </c>
      <c r="DB1" s="5" t="s">
        <v>98</v>
      </c>
      <c r="DC1" s="5" t="s">
        <v>99</v>
      </c>
      <c r="DD1" s="5" t="s">
        <v>71</v>
      </c>
      <c r="DE1" s="5" t="s">
        <v>100</v>
      </c>
      <c r="DF1" s="5" t="s">
        <v>101</v>
      </c>
      <c r="DG1" s="5" t="s">
        <v>102</v>
      </c>
      <c r="DH1" s="5" t="s">
        <v>103</v>
      </c>
      <c r="DI1" s="5" t="s">
        <v>71</v>
      </c>
      <c r="DJ1" s="5" t="s">
        <v>104</v>
      </c>
      <c r="DK1" s="5" t="s">
        <v>105</v>
      </c>
      <c r="DL1" s="5" t="s">
        <v>106</v>
      </c>
      <c r="DM1" s="5" t="s">
        <v>107</v>
      </c>
      <c r="DN1" s="5" t="s">
        <v>71</v>
      </c>
      <c r="DO1" s="5" t="s">
        <v>108</v>
      </c>
      <c r="DP1" s="5" t="s">
        <v>109</v>
      </c>
      <c r="DQ1" s="5" t="s">
        <v>110</v>
      </c>
      <c r="DR1" s="5" t="s">
        <v>111</v>
      </c>
      <c r="DS1" s="5" t="s">
        <v>71</v>
      </c>
      <c r="DT1" s="5" t="s">
        <v>112</v>
      </c>
      <c r="DU1" s="5" t="s">
        <v>113</v>
      </c>
      <c r="DV1" s="5" t="s">
        <v>114</v>
      </c>
      <c r="DW1" s="5" t="s">
        <v>115</v>
      </c>
      <c r="DX1" s="5" t="s">
        <v>71</v>
      </c>
      <c r="DY1" s="5" t="s">
        <v>116</v>
      </c>
      <c r="DZ1" s="5" t="s">
        <v>117</v>
      </c>
      <c r="EA1" s="5" t="s">
        <v>118</v>
      </c>
      <c r="EB1" s="5" t="s">
        <v>119</v>
      </c>
      <c r="EC1" s="5" t="s">
        <v>71</v>
      </c>
      <c r="ED1" s="2" t="s">
        <v>120</v>
      </c>
      <c r="EE1" s="2" t="s">
        <v>121</v>
      </c>
      <c r="EF1" s="6" t="s">
        <v>122</v>
      </c>
      <c r="EG1" s="6" t="s">
        <v>123</v>
      </c>
      <c r="EH1" s="6" t="s">
        <v>124</v>
      </c>
      <c r="EI1" s="2" t="s">
        <v>125</v>
      </c>
      <c r="EJ1" s="2" t="s">
        <v>126</v>
      </c>
      <c r="EK1" s="2" t="s">
        <v>127</v>
      </c>
      <c r="EL1" s="2" t="s">
        <v>128</v>
      </c>
      <c r="EM1" s="2" t="s">
        <v>12</v>
      </c>
      <c r="EN1" s="2" t="s">
        <v>129</v>
      </c>
      <c r="EO1" s="2" t="s">
        <v>130</v>
      </c>
      <c r="EP1" s="2" t="s">
        <v>131</v>
      </c>
      <c r="EQ1" s="2" t="s">
        <v>132</v>
      </c>
      <c r="ER1" s="2" t="s">
        <v>133</v>
      </c>
      <c r="ES1" s="2" t="s">
        <v>134</v>
      </c>
      <c r="ET1" s="2" t="s">
        <v>135</v>
      </c>
      <c r="EU1" s="2" t="s">
        <v>136</v>
      </c>
      <c r="EV1" s="2" t="s">
        <v>137</v>
      </c>
      <c r="EW1" s="2" t="s">
        <v>138</v>
      </c>
      <c r="EX1" s="2" t="s">
        <v>139</v>
      </c>
      <c r="EY1" s="2" t="s">
        <v>140</v>
      </c>
      <c r="EZ1" s="2" t="s">
        <v>141</v>
      </c>
      <c r="FA1" s="2" t="s">
        <v>142</v>
      </c>
      <c r="FB1" s="2" t="s">
        <v>143</v>
      </c>
      <c r="FC1" s="3" t="s">
        <v>144</v>
      </c>
      <c r="FD1" s="3" t="s">
        <v>145</v>
      </c>
      <c r="FE1" s="2" t="s">
        <v>146</v>
      </c>
      <c r="FF1" s="2" t="s">
        <v>147</v>
      </c>
      <c r="FG1" s="2" t="s">
        <v>148</v>
      </c>
      <c r="FH1" s="2" t="s">
        <v>149</v>
      </c>
      <c r="FI1" s="2" t="s">
        <v>150</v>
      </c>
      <c r="FJ1" s="7" t="s">
        <v>151</v>
      </c>
      <c r="FK1" s="7" t="s">
        <v>152</v>
      </c>
      <c r="FL1" s="7" t="s">
        <v>153</v>
      </c>
      <c r="FM1" s="7" t="s">
        <v>154</v>
      </c>
      <c r="FN1" s="7" t="s">
        <v>155</v>
      </c>
      <c r="FO1" s="2" t="s">
        <v>156</v>
      </c>
      <c r="FP1" s="2" t="s">
        <v>157</v>
      </c>
      <c r="FQ1" s="2" t="s">
        <v>158</v>
      </c>
      <c r="FR1" s="2" t="s">
        <v>159</v>
      </c>
      <c r="FS1" s="2" t="s">
        <v>160</v>
      </c>
      <c r="FT1" s="2" t="s">
        <v>161</v>
      </c>
      <c r="FU1" s="2" t="s">
        <v>162</v>
      </c>
      <c r="FV1" s="2" t="s">
        <v>163</v>
      </c>
      <c r="FW1" s="2" t="s">
        <v>164</v>
      </c>
      <c r="FX1" s="2" t="s">
        <v>165</v>
      </c>
      <c r="FY1" s="4" t="s">
        <v>166</v>
      </c>
      <c r="FZ1" s="4" t="s">
        <v>167</v>
      </c>
      <c r="GA1" s="4" t="s">
        <v>168</v>
      </c>
      <c r="GB1" s="2" t="s">
        <v>169</v>
      </c>
      <c r="GC1" s="2" t="s">
        <v>170</v>
      </c>
      <c r="GD1" s="2" t="s">
        <v>171</v>
      </c>
      <c r="GE1" s="2" t="s">
        <v>172</v>
      </c>
      <c r="GF1" s="2" t="s">
        <v>173</v>
      </c>
      <c r="GG1" s="2" t="s">
        <v>174</v>
      </c>
      <c r="GH1" s="2" t="s">
        <v>175</v>
      </c>
      <c r="GI1" s="2" t="s">
        <v>176</v>
      </c>
      <c r="GJ1" s="2" t="s">
        <v>177</v>
      </c>
      <c r="GK1" s="1" t="s">
        <v>178</v>
      </c>
      <c r="GL1" s="1" t="s">
        <v>179</v>
      </c>
      <c r="GM1" s="1" t="s">
        <v>180</v>
      </c>
      <c r="GN1" s="1" t="s">
        <v>181</v>
      </c>
      <c r="GO1" s="1" t="s">
        <v>182</v>
      </c>
      <c r="GP1" s="2" t="s">
        <v>183</v>
      </c>
      <c r="GQ1" s="1" t="s">
        <v>184</v>
      </c>
      <c r="GR1" s="1" t="s">
        <v>185</v>
      </c>
      <c r="GS1" s="1" t="s">
        <v>186</v>
      </c>
      <c r="GT1" s="1" t="s">
        <v>187</v>
      </c>
      <c r="GU1" s="1" t="s">
        <v>188</v>
      </c>
      <c r="GV1" s="2" t="s">
        <v>189</v>
      </c>
      <c r="GW1" s="2" t="s">
        <v>190</v>
      </c>
    </row>
    <row r="2" spans="1:205" ht="15.75" x14ac:dyDescent="0.25">
      <c r="A2" s="2">
        <v>1</v>
      </c>
      <c r="B2" s="2" t="s">
        <v>191</v>
      </c>
      <c r="C2" s="8">
        <v>0</v>
      </c>
      <c r="D2" s="1" t="s">
        <v>192</v>
      </c>
      <c r="E2" s="2" t="s">
        <v>193</v>
      </c>
      <c r="F2" s="2"/>
      <c r="G2" s="9" t="s">
        <v>194</v>
      </c>
      <c r="H2" s="10" t="s">
        <v>195</v>
      </c>
      <c r="I2" s="2"/>
      <c r="J2" s="2"/>
      <c r="K2" s="2"/>
      <c r="L2" s="2" t="s">
        <v>196</v>
      </c>
      <c r="M2" s="2">
        <v>1</v>
      </c>
      <c r="N2" s="11" t="s">
        <v>197</v>
      </c>
      <c r="O2" s="2"/>
      <c r="P2" s="12" t="s">
        <v>198</v>
      </c>
      <c r="Q2" s="2" t="s">
        <v>199</v>
      </c>
      <c r="R2" s="2" t="s">
        <v>200</v>
      </c>
      <c r="S2" s="2" t="s">
        <v>201</v>
      </c>
      <c r="T2" s="2"/>
      <c r="U2" s="2" t="b">
        <v>0</v>
      </c>
      <c r="V2" s="2"/>
      <c r="W2" s="2"/>
      <c r="X2" s="2"/>
      <c r="Y2" s="2"/>
      <c r="Z2" s="13">
        <v>5.0000000000000001E-3</v>
      </c>
      <c r="AA2" s="13">
        <v>2E-3</v>
      </c>
      <c r="AB2" s="2">
        <v>3.5000000000000001E-3</v>
      </c>
      <c r="AC2" s="2">
        <v>90</v>
      </c>
      <c r="AD2" s="2"/>
      <c r="AE2" s="14">
        <f t="shared" ref="AE2:AE16" si="0">((Z2+AA2+AR2)-AB2)*AC2/100</f>
        <v>3.2400000000000003E-3</v>
      </c>
      <c r="AF2" s="15" t="s">
        <v>192</v>
      </c>
      <c r="AG2" s="15" t="s">
        <v>192</v>
      </c>
      <c r="AH2" s="2">
        <v>100</v>
      </c>
      <c r="AI2" s="2">
        <v>223.72</v>
      </c>
      <c r="AJ2" s="2"/>
      <c r="AK2" s="2">
        <f t="shared" ref="AK2:AK16" si="1">AJ2+AI2</f>
        <v>223.72</v>
      </c>
      <c r="AL2" s="2"/>
      <c r="AM2" s="2"/>
      <c r="AN2" s="2">
        <f t="shared" ref="AN2:AN16" si="2">AK2+AL2</f>
        <v>223.72</v>
      </c>
      <c r="AO2" s="2">
        <v>0</v>
      </c>
      <c r="AP2" s="2"/>
      <c r="AQ2" s="2">
        <v>2</v>
      </c>
      <c r="AR2" s="2">
        <f>Z2*AQ2/100</f>
        <v>1E-4</v>
      </c>
      <c r="AS2" s="2">
        <v>3</v>
      </c>
      <c r="AT2" s="2">
        <f>Z2*AS2/100</f>
        <v>1.4999999999999999E-4</v>
      </c>
      <c r="AU2" s="16">
        <f>((AN2*((100-GM2)/100)+GN2))*(Z2+AR2+AT2+AA2)-(AO2*(Z2+AR2-AB2+AA2)*AC2/100)</f>
        <v>1.6219700000000001</v>
      </c>
      <c r="AV2" s="2">
        <f t="shared" ref="AV2:AV16" si="3">(AU2)*M2</f>
        <v>1.6219700000000001</v>
      </c>
      <c r="AW2" s="16"/>
      <c r="AX2" s="16"/>
      <c r="AY2" s="2"/>
      <c r="AZ2" s="2"/>
      <c r="BA2" s="2"/>
      <c r="BB2" s="2"/>
      <c r="BC2" s="2"/>
      <c r="BD2" s="2"/>
      <c r="BE2" s="2"/>
      <c r="BF2" s="2"/>
      <c r="BG2" s="2"/>
      <c r="BH2" s="2"/>
      <c r="BI2" s="2"/>
      <c r="BJ2" s="2">
        <v>8</v>
      </c>
      <c r="BK2" s="2">
        <v>120</v>
      </c>
      <c r="BL2" s="2" t="s">
        <v>202</v>
      </c>
      <c r="BM2" s="17">
        <f t="shared" ref="BM2:BM16" si="4">BK2/GT2</f>
        <v>0.1388888888888889</v>
      </c>
      <c r="BN2" s="2"/>
      <c r="BO2" s="2">
        <f t="shared" ref="BO2:BO16" si="5">BM2+BH2</f>
        <v>0.1388888888888889</v>
      </c>
      <c r="BP2" s="2">
        <f t="shared" ref="BP2:BP16" si="6">BO2*M2</f>
        <v>0.1388888888888889</v>
      </c>
      <c r="BQ2" s="2">
        <v>1</v>
      </c>
      <c r="BR2" s="2">
        <v>0.15</v>
      </c>
      <c r="BS2" s="2" t="s">
        <v>203</v>
      </c>
      <c r="BT2" s="2">
        <f>BQ2*BR2</f>
        <v>0.15</v>
      </c>
      <c r="BU2" s="2" t="b">
        <v>0</v>
      </c>
      <c r="BV2" s="2">
        <v>1</v>
      </c>
      <c r="BW2" s="2">
        <v>20</v>
      </c>
      <c r="BX2" s="2" t="s">
        <v>203</v>
      </c>
      <c r="BY2" s="2">
        <f>BV2*BW2</f>
        <v>20</v>
      </c>
      <c r="BZ2" s="2" t="b">
        <v>0</v>
      </c>
      <c r="CA2" s="2">
        <v>1</v>
      </c>
      <c r="CB2" s="2">
        <v>10</v>
      </c>
      <c r="CC2" s="2" t="s">
        <v>201</v>
      </c>
      <c r="CD2" s="2">
        <f>CA2*CB2</f>
        <v>10</v>
      </c>
      <c r="CE2" s="2" t="b">
        <v>0</v>
      </c>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6">
        <f t="shared" ref="EF2:EF16" si="7">IF(ISERROR(SEARCH("TRUE",BU2)),BT2,0)+IF(ISERROR(SEARCH("TRUE",BZ2)),BY2,0)+IF(ISERROR(SEARCH("TRUE",CE2)),CD2,0)+IF(ISERROR(SEARCH("TRUE",CJ2)),CI2,0)+IF(ISERROR(SEARCH("TRUE",CO2)),CN2,0)+IF(ISERROR(SEARCH("TRUE",CT2)),CS2,0)+IF(ISERROR(SEARCH("TRUE",CY2)),CX2,0)+IF(ISERROR(SEARCH("TRUE",DD2)),DC2,0)+IF(ISERROR(SEARCH("TRUE",DI2)),DH2,0)+IF(ISERROR(SEARCH("TRUE",DN2)),DM2,0)+IF(ISERROR(SEARCH("TRUE",DS2)),DR2,0)+IF(ISERROR(SEARCH("TRUE",DX2)),DW2,0)+IF(ISERROR(SEARCH("TRUE",EC2)),EB2,0)</f>
        <v>30.15</v>
      </c>
      <c r="EG2" s="6">
        <f t="shared" ref="EG2:EG16" si="8">EF2*M2</f>
        <v>30.15</v>
      </c>
      <c r="EH2" s="6">
        <f t="shared" ref="EH2:EH16" si="9">IF(ISERROR(SEARCH("FALSE",BU2)),BT2,0)+IF(ISERROR(SEARCH("FALSE",BZ2)),BY2,0)+IF(ISERROR(SEARCH("FALSE",CE2)),CD2,0)+IF(ISERROR(SEARCH("FALSE",CJ2)),CI2,0)+IF(ISERROR(SEARCH("FALSE",CO2)),CN2,0)+IF(ISERROR(SEARCH("FALSE",CT2)),CS2,0)+IF(ISERROR(SEARCH("FALSE",CY2)),CX2,0)+IF(ISERROR(SEARCH("FALSE",DD2)),DC2,0)+IF(ISERROR(SEARCH("FALSE",DI2)),DH2,0)+IF(ISERROR(SEARCH("FALSE",DN2)),DM2,0)+IF(ISERROR(SEARCH("FALSE",DS2)),DR2,0)+IF(ISERROR(SEARCH("FALSE",DX2)),DW2,0)+IF(ISERROR(SEARCH("FALSE",EC2)),EB2,0)*M2</f>
        <v>0</v>
      </c>
      <c r="EI2" s="18">
        <f t="shared" ref="EI2:EI16" si="10">EH2+EG2+BO2</f>
        <v>30.288888888888888</v>
      </c>
      <c r="EJ2" s="2"/>
      <c r="EK2" s="2"/>
      <c r="EL2" s="2"/>
      <c r="EM2" s="2"/>
      <c r="EN2" s="2"/>
      <c r="EO2" s="2"/>
      <c r="EP2" s="2"/>
      <c r="EQ2" s="2"/>
      <c r="ER2" s="2"/>
      <c r="ES2" s="2"/>
      <c r="ET2" s="2"/>
      <c r="EU2" s="2"/>
      <c r="EV2" s="2"/>
      <c r="EW2" s="2"/>
      <c r="EX2" s="2"/>
      <c r="EY2" s="2"/>
      <c r="EZ2" s="2"/>
      <c r="FA2" s="2"/>
      <c r="FB2" s="2"/>
      <c r="FC2" s="2"/>
      <c r="FD2" s="2"/>
      <c r="FE2" s="2" t="s">
        <v>204</v>
      </c>
      <c r="FF2" s="2">
        <v>2</v>
      </c>
      <c r="FG2" s="18">
        <f t="shared" ref="FG2:FG11" si="11">AV2+EI2-EH2</f>
        <v>31.910858888888889</v>
      </c>
      <c r="FH2" s="18">
        <f t="shared" ref="FH2:FH16" si="12">FG2*FF2/100</f>
        <v>0.63821717777777776</v>
      </c>
      <c r="FI2" s="2"/>
      <c r="FJ2" s="2"/>
      <c r="FK2" s="2"/>
      <c r="FL2" s="2"/>
      <c r="FM2" s="2"/>
      <c r="FN2" s="2"/>
      <c r="FO2" s="2" t="s">
        <v>205</v>
      </c>
      <c r="FP2" s="2" t="s">
        <v>206</v>
      </c>
      <c r="FQ2" s="2"/>
      <c r="FR2" s="2"/>
      <c r="FS2" s="2">
        <v>6.8488749999999999E-3</v>
      </c>
      <c r="FT2" s="2"/>
      <c r="FU2" s="2"/>
      <c r="FV2" s="2"/>
      <c r="FW2" s="2"/>
      <c r="FX2" s="2"/>
      <c r="FY2" s="2" t="s">
        <v>207</v>
      </c>
      <c r="FZ2" s="2">
        <v>1.25</v>
      </c>
      <c r="GA2" s="18">
        <f t="shared" ref="GA2:GA16" si="13">FS2+FH2+EI2+AV2</f>
        <v>32.555924941666667</v>
      </c>
      <c r="GB2" s="19">
        <f t="shared" ref="GB2:GB16" si="14">GA2*FZ2/100</f>
        <v>0.40694906177083334</v>
      </c>
      <c r="GC2" s="2"/>
      <c r="GD2" s="2"/>
      <c r="GE2" s="2"/>
      <c r="GF2" s="2"/>
      <c r="GG2" s="2"/>
      <c r="GH2" s="2"/>
      <c r="GI2" s="2"/>
      <c r="GJ2" s="2"/>
      <c r="GK2" s="2" t="s">
        <v>208</v>
      </c>
      <c r="GL2" s="2">
        <v>223.72</v>
      </c>
      <c r="GM2" s="2">
        <v>5</v>
      </c>
      <c r="GN2" s="2">
        <f>GL2*GM2/100</f>
        <v>11.186</v>
      </c>
      <c r="GO2" s="16">
        <f>+((AN2*((100-GM2)/100)+GN2))*(Z2+AR2+AT2+AA2)-(AO2*(Z2+AA2+AR2-AB2)*AC2/100)</f>
        <v>1.6219700000000001</v>
      </c>
      <c r="GP2" s="2"/>
      <c r="GQ2" s="2">
        <v>8</v>
      </c>
      <c r="GR2" s="2">
        <v>30</v>
      </c>
      <c r="GS2" s="2">
        <v>90</v>
      </c>
      <c r="GT2" s="2">
        <f t="shared" ref="GT2:GT16" si="15">(3600/GR2)*GS2*GQ2/100</f>
        <v>864</v>
      </c>
      <c r="GU2" s="16">
        <f t="shared" ref="GU2:GU16" si="16">AV2+AY2+EI2+ES2+EV2+EZ2+FH2-FN2+FS2+FI2+FX2+GB2+GC2+GD2+GE2+GG2+GH2-GJ2</f>
        <v>32.962874003437499</v>
      </c>
      <c r="GV2" s="20">
        <v>45292</v>
      </c>
      <c r="GW2" s="2"/>
    </row>
    <row r="3" spans="1:205" ht="15.75" x14ac:dyDescent="0.25">
      <c r="A3" s="2">
        <v>2</v>
      </c>
      <c r="B3" s="2" t="s">
        <v>191</v>
      </c>
      <c r="C3" s="8">
        <v>0</v>
      </c>
      <c r="D3" s="1" t="s">
        <v>192</v>
      </c>
      <c r="E3" s="2" t="s">
        <v>193</v>
      </c>
      <c r="F3" s="2"/>
      <c r="G3" s="9" t="s">
        <v>209</v>
      </c>
      <c r="H3" s="10" t="s">
        <v>210</v>
      </c>
      <c r="I3" s="2"/>
      <c r="J3" s="2"/>
      <c r="K3" s="2"/>
      <c r="L3" s="2" t="s">
        <v>196</v>
      </c>
      <c r="M3" s="2">
        <v>1</v>
      </c>
      <c r="N3" s="21" t="s">
        <v>211</v>
      </c>
      <c r="O3" s="2"/>
      <c r="P3" s="2" t="s">
        <v>211</v>
      </c>
      <c r="Q3" s="2" t="s">
        <v>199</v>
      </c>
      <c r="R3" s="2" t="s">
        <v>200</v>
      </c>
      <c r="S3" s="2" t="s">
        <v>201</v>
      </c>
      <c r="T3" s="2"/>
      <c r="U3" s="2" t="b">
        <v>0</v>
      </c>
      <c r="V3" s="2"/>
      <c r="W3" s="2"/>
      <c r="X3" s="2"/>
      <c r="Y3" s="2"/>
      <c r="Z3" s="22">
        <f>44.4/1000</f>
        <v>4.4400000000000002E-2</v>
      </c>
      <c r="AA3" s="22"/>
      <c r="AB3" s="2">
        <f>37.4/1000</f>
        <v>3.7399999999999996E-2</v>
      </c>
      <c r="AC3" s="2">
        <v>100</v>
      </c>
      <c r="AD3" s="2"/>
      <c r="AE3" s="14">
        <f t="shared" si="0"/>
        <v>7.0000000000000062E-3</v>
      </c>
      <c r="AF3" s="15" t="s">
        <v>192</v>
      </c>
      <c r="AG3" s="15" t="s">
        <v>192</v>
      </c>
      <c r="AH3" s="2">
        <v>100</v>
      </c>
      <c r="AI3" s="2">
        <v>141</v>
      </c>
      <c r="AJ3" s="2"/>
      <c r="AK3" s="2">
        <f t="shared" si="1"/>
        <v>141</v>
      </c>
      <c r="AL3" s="2"/>
      <c r="AM3" s="2"/>
      <c r="AN3" s="2">
        <f t="shared" si="2"/>
        <v>141</v>
      </c>
      <c r="AO3" s="2">
        <f t="shared" ref="AO3:AO16" si="17">AN3*90/100</f>
        <v>126.9</v>
      </c>
      <c r="AP3" s="2"/>
      <c r="AQ3" s="2"/>
      <c r="AR3" s="2"/>
      <c r="AS3" s="2"/>
      <c r="AT3" s="2"/>
      <c r="AU3" s="16">
        <f t="shared" ref="AU3:AU17" si="18">((AN3*((100-GM3)/100)+GN3))*(Z3+AR3+AT3+AA3)-(AO3*(Z3+AR3-AB3+AA3)*AC3/100)</f>
        <v>5.2810799999999984</v>
      </c>
      <c r="AV3" s="2">
        <f t="shared" si="3"/>
        <v>5.2810799999999984</v>
      </c>
      <c r="AW3" s="2"/>
      <c r="AX3" s="2"/>
      <c r="AY3" s="2"/>
      <c r="AZ3" s="2"/>
      <c r="BA3" s="2"/>
      <c r="BB3" s="2"/>
      <c r="BC3" s="2"/>
      <c r="BD3" s="2"/>
      <c r="BE3" s="2"/>
      <c r="BF3" s="2"/>
      <c r="BG3" s="2"/>
      <c r="BH3" s="2"/>
      <c r="BI3" s="2"/>
      <c r="BJ3" s="2">
        <v>2</v>
      </c>
      <c r="BK3" s="2">
        <v>300</v>
      </c>
      <c r="BL3" s="2" t="s">
        <v>202</v>
      </c>
      <c r="BM3" s="17">
        <f t="shared" si="4"/>
        <v>3.4722222222222219</v>
      </c>
      <c r="BN3" s="2"/>
      <c r="BO3" s="2">
        <f t="shared" si="5"/>
        <v>3.4722222222222219</v>
      </c>
      <c r="BP3" s="2">
        <f t="shared" si="6"/>
        <v>3.4722222222222219</v>
      </c>
      <c r="BQ3" s="2">
        <v>1</v>
      </c>
      <c r="BR3" s="2">
        <v>2</v>
      </c>
      <c r="BS3" s="2" t="s">
        <v>203</v>
      </c>
      <c r="BT3" s="2">
        <f>BQ3*BR3</f>
        <v>2</v>
      </c>
      <c r="BU3" s="2" t="b">
        <v>0</v>
      </c>
      <c r="BV3" s="2">
        <v>1</v>
      </c>
      <c r="BW3" s="2">
        <v>10</v>
      </c>
      <c r="BX3" s="2" t="s">
        <v>203</v>
      </c>
      <c r="BY3" s="2">
        <f>BV3*BW3</f>
        <v>10</v>
      </c>
      <c r="BZ3" s="2" t="b">
        <v>0</v>
      </c>
      <c r="CA3" s="2">
        <v>1</v>
      </c>
      <c r="CB3" s="2">
        <v>10</v>
      </c>
      <c r="CC3" s="2" t="s">
        <v>201</v>
      </c>
      <c r="CD3" s="2">
        <f>CA3*CB3</f>
        <v>10</v>
      </c>
      <c r="CE3" s="2" t="b">
        <v>0</v>
      </c>
      <c r="CF3" s="2">
        <v>1</v>
      </c>
      <c r="CG3" s="2">
        <v>10</v>
      </c>
      <c r="CH3" s="2" t="s">
        <v>201</v>
      </c>
      <c r="CI3" s="2">
        <f>CF3*CG3</f>
        <v>10</v>
      </c>
      <c r="CJ3" s="2" t="b">
        <v>0</v>
      </c>
      <c r="CK3" s="2"/>
      <c r="CL3" s="2"/>
      <c r="CM3" s="2"/>
      <c r="CN3" s="2"/>
      <c r="CO3" s="2"/>
      <c r="CP3" s="2"/>
      <c r="CQ3" s="2"/>
      <c r="CR3" s="2"/>
      <c r="CS3" s="2"/>
      <c r="CT3" s="2"/>
      <c r="CU3" s="2">
        <v>1</v>
      </c>
      <c r="CV3" s="2">
        <v>10</v>
      </c>
      <c r="CW3" s="2" t="s">
        <v>201</v>
      </c>
      <c r="CX3" s="2">
        <f>CU3*CV3</f>
        <v>10</v>
      </c>
      <c r="CY3" s="2" t="b">
        <v>0</v>
      </c>
      <c r="CZ3" s="2">
        <v>1</v>
      </c>
      <c r="DA3" s="2">
        <v>10</v>
      </c>
      <c r="DB3" s="2" t="s">
        <v>201</v>
      </c>
      <c r="DC3" s="2">
        <f>CZ3*DA3</f>
        <v>10</v>
      </c>
      <c r="DD3" s="2" t="b">
        <v>0</v>
      </c>
      <c r="DE3" s="2"/>
      <c r="DF3" s="2"/>
      <c r="DG3" s="2"/>
      <c r="DH3" s="2"/>
      <c r="DI3" s="2"/>
      <c r="DJ3" s="2"/>
      <c r="DK3" s="2"/>
      <c r="DL3" s="2"/>
      <c r="DM3" s="2"/>
      <c r="DN3" s="2"/>
      <c r="DO3" s="2"/>
      <c r="DP3" s="2"/>
      <c r="DQ3" s="2"/>
      <c r="DR3" s="2"/>
      <c r="DS3" s="2"/>
      <c r="DT3" s="2"/>
      <c r="DU3" s="2"/>
      <c r="DV3" s="2"/>
      <c r="DW3" s="2"/>
      <c r="DX3" s="2"/>
      <c r="DY3" s="2">
        <v>1</v>
      </c>
      <c r="DZ3" s="2">
        <v>10</v>
      </c>
      <c r="EA3" s="2" t="s">
        <v>201</v>
      </c>
      <c r="EB3" s="2">
        <f>DY3*DZ3</f>
        <v>10</v>
      </c>
      <c r="EC3" s="2" t="b">
        <v>1</v>
      </c>
      <c r="ED3" s="2"/>
      <c r="EE3" s="2"/>
      <c r="EF3" s="6">
        <f t="shared" si="7"/>
        <v>52</v>
      </c>
      <c r="EG3" s="6">
        <f t="shared" si="8"/>
        <v>52</v>
      </c>
      <c r="EH3" s="6">
        <f t="shared" si="9"/>
        <v>10</v>
      </c>
      <c r="EI3" s="18">
        <f t="shared" si="10"/>
        <v>65.472222222222229</v>
      </c>
      <c r="EJ3" s="2" t="s">
        <v>212</v>
      </c>
      <c r="EK3" s="2" t="s">
        <v>201</v>
      </c>
      <c r="EL3" s="2">
        <v>2</v>
      </c>
      <c r="EM3" s="2">
        <v>0.52</v>
      </c>
      <c r="EN3" s="2">
        <f>EL3*EM3</f>
        <v>1.04</v>
      </c>
      <c r="EO3" s="2"/>
      <c r="EP3" s="2">
        <f>EN3</f>
        <v>1.04</v>
      </c>
      <c r="EQ3" s="2"/>
      <c r="ER3" s="2"/>
      <c r="ES3" s="2">
        <f>EP3</f>
        <v>1.04</v>
      </c>
      <c r="ET3" s="2"/>
      <c r="EU3" s="2"/>
      <c r="EV3" s="2"/>
      <c r="EW3" s="2"/>
      <c r="EX3" s="2"/>
      <c r="EY3" s="2"/>
      <c r="EZ3" s="2"/>
      <c r="FA3" s="2"/>
      <c r="FB3" s="2"/>
      <c r="FC3" s="2" t="b">
        <v>0</v>
      </c>
      <c r="FD3" s="2" t="b">
        <v>0</v>
      </c>
      <c r="FE3" s="2" t="s">
        <v>204</v>
      </c>
      <c r="FF3" s="2">
        <v>2</v>
      </c>
      <c r="FG3" s="18">
        <f t="shared" si="11"/>
        <v>60.753302222222231</v>
      </c>
      <c r="FH3" s="18">
        <f t="shared" si="12"/>
        <v>1.2150660444444445</v>
      </c>
      <c r="FI3" s="2"/>
      <c r="FJ3" s="2"/>
      <c r="FK3" s="2"/>
      <c r="FL3" s="2"/>
      <c r="FM3" s="2"/>
      <c r="FN3" s="2"/>
      <c r="FO3" s="2" t="s">
        <v>205</v>
      </c>
      <c r="FP3" s="2" t="s">
        <v>206</v>
      </c>
      <c r="FQ3" s="2"/>
      <c r="FR3" s="2"/>
      <c r="FS3" s="2">
        <v>0.13531813000000001</v>
      </c>
      <c r="FT3" s="2"/>
      <c r="FU3" s="2"/>
      <c r="FV3" s="2"/>
      <c r="FW3" s="2"/>
      <c r="FX3" s="2"/>
      <c r="FY3" s="2" t="s">
        <v>207</v>
      </c>
      <c r="FZ3" s="2">
        <v>1.25</v>
      </c>
      <c r="GA3" s="18">
        <f t="shared" si="13"/>
        <v>72.103686396666674</v>
      </c>
      <c r="GB3" s="19">
        <f t="shared" si="14"/>
        <v>0.90129607995833338</v>
      </c>
      <c r="GC3" s="2"/>
      <c r="GD3" s="2"/>
      <c r="GE3" s="2"/>
      <c r="GF3" s="2"/>
      <c r="GG3" s="2"/>
      <c r="GH3" s="2"/>
      <c r="GI3" s="2"/>
      <c r="GJ3" s="2"/>
      <c r="GK3" s="2" t="s">
        <v>213</v>
      </c>
      <c r="GL3" s="2">
        <v>100</v>
      </c>
      <c r="GM3" s="2">
        <v>5</v>
      </c>
      <c r="GN3" s="2">
        <f>GL3*GM3/100</f>
        <v>5</v>
      </c>
      <c r="GO3" s="16">
        <f>+((AN3*((100-GM3)/100)+GN3))*(Z3+AR3+AT3+AA3)-(AO3*(Z3+AA3+AR3-AB3)*AC3/100)</f>
        <v>5.2810799999999984</v>
      </c>
      <c r="GP3" s="2"/>
      <c r="GQ3" s="2">
        <v>2</v>
      </c>
      <c r="GR3" s="2">
        <v>75</v>
      </c>
      <c r="GS3" s="2">
        <v>90</v>
      </c>
      <c r="GT3" s="2">
        <f t="shared" si="15"/>
        <v>86.4</v>
      </c>
      <c r="GU3" s="16">
        <f t="shared" si="16"/>
        <v>74.044982476625009</v>
      </c>
      <c r="GV3" s="20">
        <v>45292</v>
      </c>
      <c r="GW3" s="2"/>
    </row>
    <row r="4" spans="1:205" ht="15.75" x14ac:dyDescent="0.25">
      <c r="A4" s="2">
        <v>3</v>
      </c>
      <c r="B4" s="2" t="s">
        <v>191</v>
      </c>
      <c r="C4" s="8">
        <v>0</v>
      </c>
      <c r="D4" s="1" t="s">
        <v>192</v>
      </c>
      <c r="E4" s="2" t="s">
        <v>193</v>
      </c>
      <c r="F4" s="2"/>
      <c r="G4" s="9" t="s">
        <v>214</v>
      </c>
      <c r="H4" s="10" t="s">
        <v>215</v>
      </c>
      <c r="I4" s="2"/>
      <c r="J4" s="2"/>
      <c r="K4" s="2"/>
      <c r="L4" s="2" t="s">
        <v>196</v>
      </c>
      <c r="M4" s="2">
        <v>1</v>
      </c>
      <c r="N4" s="21" t="s">
        <v>216</v>
      </c>
      <c r="O4" s="2"/>
      <c r="P4" s="2" t="s">
        <v>216</v>
      </c>
      <c r="Q4" s="2" t="s">
        <v>199</v>
      </c>
      <c r="R4" s="2" t="s">
        <v>200</v>
      </c>
      <c r="S4" s="2" t="s">
        <v>201</v>
      </c>
      <c r="T4" s="2"/>
      <c r="U4" s="2" t="b">
        <v>0</v>
      </c>
      <c r="V4" s="2"/>
      <c r="W4" s="2"/>
      <c r="X4" s="2"/>
      <c r="Y4" s="2"/>
      <c r="Z4" s="22">
        <f>78.6/1000</f>
        <v>7.8599999999999989E-2</v>
      </c>
      <c r="AA4" s="22"/>
      <c r="AB4" s="2">
        <f>65.6/1000</f>
        <v>6.5599999999999992E-2</v>
      </c>
      <c r="AC4" s="2">
        <v>100</v>
      </c>
      <c r="AD4" s="2"/>
      <c r="AE4" s="14">
        <f t="shared" si="0"/>
        <v>1.2999999999999998E-2</v>
      </c>
      <c r="AF4" s="15" t="s">
        <v>192</v>
      </c>
      <c r="AG4" s="15" t="s">
        <v>192</v>
      </c>
      <c r="AH4" s="2">
        <v>100</v>
      </c>
      <c r="AI4" s="2">
        <v>130</v>
      </c>
      <c r="AJ4" s="2"/>
      <c r="AK4" s="2">
        <f t="shared" si="1"/>
        <v>130</v>
      </c>
      <c r="AL4" s="2"/>
      <c r="AM4" s="2"/>
      <c r="AN4" s="2">
        <f t="shared" si="2"/>
        <v>130</v>
      </c>
      <c r="AO4" s="2">
        <f t="shared" si="17"/>
        <v>117</v>
      </c>
      <c r="AP4" s="2"/>
      <c r="AQ4" s="2"/>
      <c r="AR4" s="2"/>
      <c r="AS4" s="2"/>
      <c r="AT4" s="2"/>
      <c r="AU4" s="16">
        <f t="shared" si="18"/>
        <v>8.6341199999999994</v>
      </c>
      <c r="AV4" s="2">
        <f t="shared" si="3"/>
        <v>8.6341199999999994</v>
      </c>
      <c r="AW4" s="2"/>
      <c r="AX4" s="2"/>
      <c r="AY4" s="2"/>
      <c r="AZ4" s="2"/>
      <c r="BA4" s="2"/>
      <c r="BB4" s="2"/>
      <c r="BC4" s="2"/>
      <c r="BD4" s="2"/>
      <c r="BE4" s="2"/>
      <c r="BF4" s="2"/>
      <c r="BG4" s="2"/>
      <c r="BH4" s="2"/>
      <c r="BI4" s="2"/>
      <c r="BJ4" s="2">
        <v>2</v>
      </c>
      <c r="BK4" s="2">
        <v>300</v>
      </c>
      <c r="BL4" s="2" t="s">
        <v>202</v>
      </c>
      <c r="BM4" s="17">
        <f t="shared" si="4"/>
        <v>3.2407407407407409</v>
      </c>
      <c r="BN4" s="2"/>
      <c r="BO4" s="2">
        <f t="shared" si="5"/>
        <v>3.2407407407407409</v>
      </c>
      <c r="BP4" s="2">
        <f t="shared" si="6"/>
        <v>3.2407407407407409</v>
      </c>
      <c r="BQ4" s="2">
        <v>1</v>
      </c>
      <c r="BR4" s="2">
        <v>3</v>
      </c>
      <c r="BS4" s="2" t="s">
        <v>201</v>
      </c>
      <c r="BT4" s="2">
        <f>BQ4*BR4</f>
        <v>3</v>
      </c>
      <c r="BU4" s="2" t="b">
        <v>0</v>
      </c>
      <c r="BV4" s="2"/>
      <c r="BW4" s="2"/>
      <c r="BX4" s="2"/>
      <c r="BY4" s="2"/>
      <c r="BZ4" s="2"/>
      <c r="CA4" s="2">
        <v>2</v>
      </c>
      <c r="CB4" s="2">
        <v>10</v>
      </c>
      <c r="CC4" s="2" t="s">
        <v>201</v>
      </c>
      <c r="CD4" s="2">
        <f>CA4*CB4</f>
        <v>20</v>
      </c>
      <c r="CE4" s="2" t="b">
        <v>0</v>
      </c>
      <c r="CF4" s="2">
        <v>1</v>
      </c>
      <c r="CG4" s="2">
        <v>10</v>
      </c>
      <c r="CH4" s="2" t="s">
        <v>201</v>
      </c>
      <c r="CI4" s="2">
        <f>CF4*CG4</f>
        <v>10</v>
      </c>
      <c r="CJ4" s="2" t="b">
        <v>0</v>
      </c>
      <c r="CK4" s="2"/>
      <c r="CL4" s="2"/>
      <c r="CM4" s="2"/>
      <c r="CN4" s="2"/>
      <c r="CO4" s="2"/>
      <c r="CP4" s="2"/>
      <c r="CQ4" s="2"/>
      <c r="CR4" s="2"/>
      <c r="CS4" s="2"/>
      <c r="CT4" s="2"/>
      <c r="CU4" s="2">
        <v>1</v>
      </c>
      <c r="CV4" s="2">
        <v>10</v>
      </c>
      <c r="CW4" s="2" t="s">
        <v>201</v>
      </c>
      <c r="CX4" s="2">
        <f>CU4*CV4</f>
        <v>10</v>
      </c>
      <c r="CY4" s="2" t="b">
        <v>0</v>
      </c>
      <c r="CZ4" s="2">
        <v>1</v>
      </c>
      <c r="DA4" s="2">
        <v>10</v>
      </c>
      <c r="DB4" s="2" t="s">
        <v>201</v>
      </c>
      <c r="DC4" s="2">
        <f>CZ4*DA4</f>
        <v>10</v>
      </c>
      <c r="DD4" s="2" t="b">
        <v>0</v>
      </c>
      <c r="DE4" s="2"/>
      <c r="DF4" s="2"/>
      <c r="DG4" s="2"/>
      <c r="DH4" s="2"/>
      <c r="DI4" s="2"/>
      <c r="DJ4" s="2"/>
      <c r="DK4" s="2"/>
      <c r="DL4" s="2"/>
      <c r="DM4" s="2"/>
      <c r="DN4" s="2"/>
      <c r="DO4" s="2"/>
      <c r="DP4" s="2"/>
      <c r="DQ4" s="2"/>
      <c r="DR4" s="2"/>
      <c r="DS4" s="2"/>
      <c r="DT4" s="2"/>
      <c r="DU4" s="2"/>
      <c r="DV4" s="2"/>
      <c r="DW4" s="2"/>
      <c r="DX4" s="2"/>
      <c r="DY4" s="2">
        <v>1</v>
      </c>
      <c r="DZ4" s="2">
        <v>10</v>
      </c>
      <c r="EA4" s="2" t="s">
        <v>201</v>
      </c>
      <c r="EB4" s="2">
        <f>DY4*DZ4</f>
        <v>10</v>
      </c>
      <c r="EC4" s="2" t="b">
        <v>0</v>
      </c>
      <c r="ED4" s="2"/>
      <c r="EE4" s="2"/>
      <c r="EF4" s="6">
        <f t="shared" si="7"/>
        <v>63</v>
      </c>
      <c r="EG4" s="6">
        <f t="shared" si="8"/>
        <v>63</v>
      </c>
      <c r="EH4" s="6">
        <f t="shared" si="9"/>
        <v>0</v>
      </c>
      <c r="EI4" s="18">
        <f t="shared" si="10"/>
        <v>66.240740740740748</v>
      </c>
      <c r="EJ4" s="2"/>
      <c r="EK4" s="2"/>
      <c r="EL4" s="2"/>
      <c r="EM4" s="2"/>
      <c r="EN4" s="2"/>
      <c r="EO4" s="2"/>
      <c r="EP4" s="2"/>
      <c r="EQ4" s="2"/>
      <c r="ER4" s="2"/>
      <c r="ES4" s="2"/>
      <c r="ET4" s="2"/>
      <c r="EU4" s="2"/>
      <c r="EV4" s="2"/>
      <c r="EW4" s="2"/>
      <c r="EX4" s="2"/>
      <c r="EY4" s="2"/>
      <c r="EZ4" s="2"/>
      <c r="FA4" s="2"/>
      <c r="FB4" s="2"/>
      <c r="FC4" s="2"/>
      <c r="FD4" s="2"/>
      <c r="FE4" s="2" t="s">
        <v>204</v>
      </c>
      <c r="FF4" s="2">
        <v>2</v>
      </c>
      <c r="FG4" s="18">
        <f t="shared" si="11"/>
        <v>74.874860740740743</v>
      </c>
      <c r="FH4" s="18">
        <f t="shared" si="12"/>
        <v>1.4974972148148149</v>
      </c>
      <c r="FI4" s="2"/>
      <c r="FJ4" s="2"/>
      <c r="FK4" s="2"/>
      <c r="FL4" s="2"/>
      <c r="FM4" s="2"/>
      <c r="FN4" s="2"/>
      <c r="FO4" s="2" t="s">
        <v>205</v>
      </c>
      <c r="FP4" s="2" t="s">
        <v>206</v>
      </c>
      <c r="FQ4" s="2"/>
      <c r="FR4" s="2"/>
      <c r="FS4" s="2">
        <v>0.182647433</v>
      </c>
      <c r="FT4" s="2"/>
      <c r="FU4" s="2"/>
      <c r="FV4" s="2"/>
      <c r="FW4" s="2"/>
      <c r="FX4" s="2"/>
      <c r="FY4" s="2" t="s">
        <v>207</v>
      </c>
      <c r="FZ4" s="2">
        <v>1.25</v>
      </c>
      <c r="GA4" s="18">
        <f t="shared" si="13"/>
        <v>76.555005388555557</v>
      </c>
      <c r="GB4" s="19">
        <f t="shared" si="14"/>
        <v>0.95693756735694446</v>
      </c>
      <c r="GC4" s="2"/>
      <c r="GD4" s="2"/>
      <c r="GE4" s="2"/>
      <c r="GF4" s="2"/>
      <c r="GG4" s="2"/>
      <c r="GH4" s="2"/>
      <c r="GI4" s="2"/>
      <c r="GJ4" s="2"/>
      <c r="GK4" s="2" t="s">
        <v>217</v>
      </c>
      <c r="GL4" s="2">
        <v>110</v>
      </c>
      <c r="GM4" s="2">
        <v>4</v>
      </c>
      <c r="GN4" s="2">
        <f>GL4*GM4/100</f>
        <v>4.4000000000000004</v>
      </c>
      <c r="GO4" s="16">
        <f>+((AN4*((100-GM4)/100)+GN4))*(Z4+AR4+AT4+AA4)-(AO4*(Z4+AA4+AR4-AB4)*AC4/100)</f>
        <v>8.6341199999999994</v>
      </c>
      <c r="GP4" s="2"/>
      <c r="GQ4" s="2">
        <v>2</v>
      </c>
      <c r="GR4" s="2">
        <v>70</v>
      </c>
      <c r="GS4" s="2">
        <v>90</v>
      </c>
      <c r="GT4" s="2">
        <f t="shared" si="15"/>
        <v>92.571428571428569</v>
      </c>
      <c r="GU4" s="16">
        <f t="shared" si="16"/>
        <v>77.511942955912502</v>
      </c>
      <c r="GV4" s="20">
        <v>45292</v>
      </c>
      <c r="GW4" s="2"/>
    </row>
    <row r="5" spans="1:205" ht="15.75" x14ac:dyDescent="0.25">
      <c r="A5" s="2">
        <v>4</v>
      </c>
      <c r="B5" s="2" t="s">
        <v>191</v>
      </c>
      <c r="C5" s="8">
        <v>0</v>
      </c>
      <c r="D5" s="1" t="s">
        <v>192</v>
      </c>
      <c r="E5" s="2" t="s">
        <v>193</v>
      </c>
      <c r="F5" s="2"/>
      <c r="G5" s="9" t="s">
        <v>218</v>
      </c>
      <c r="H5" s="10" t="s">
        <v>219</v>
      </c>
      <c r="I5" s="2"/>
      <c r="J5" s="2"/>
      <c r="K5" s="2"/>
      <c r="L5" s="2" t="s">
        <v>196</v>
      </c>
      <c r="M5" s="2">
        <v>1</v>
      </c>
      <c r="N5" s="23" t="s">
        <v>220</v>
      </c>
      <c r="O5" s="2"/>
      <c r="P5" s="2" t="s">
        <v>221</v>
      </c>
      <c r="Q5" s="2" t="s">
        <v>199</v>
      </c>
      <c r="R5" s="2" t="s">
        <v>200</v>
      </c>
      <c r="S5" s="2" t="s">
        <v>201</v>
      </c>
      <c r="T5" s="2"/>
      <c r="U5" s="2" t="b">
        <v>0</v>
      </c>
      <c r="V5" s="2"/>
      <c r="W5" s="2"/>
      <c r="X5" s="2"/>
      <c r="Y5" s="2"/>
      <c r="Z5" s="22">
        <f>1.75/1000</f>
        <v>1.75E-3</v>
      </c>
      <c r="AA5" s="22"/>
      <c r="AB5" s="2">
        <f>1/1000</f>
        <v>1E-3</v>
      </c>
      <c r="AC5" s="2">
        <v>100</v>
      </c>
      <c r="AD5" s="2"/>
      <c r="AE5" s="14">
        <f t="shared" si="0"/>
        <v>7.5000000000000002E-4</v>
      </c>
      <c r="AF5" s="15" t="s">
        <v>192</v>
      </c>
      <c r="AG5" s="15" t="s">
        <v>192</v>
      </c>
      <c r="AH5" s="2">
        <v>100</v>
      </c>
      <c r="AI5" s="2">
        <v>197</v>
      </c>
      <c r="AJ5" s="2"/>
      <c r="AK5" s="2">
        <f t="shared" si="1"/>
        <v>197</v>
      </c>
      <c r="AL5" s="2"/>
      <c r="AM5" s="2"/>
      <c r="AN5" s="2">
        <f t="shared" si="2"/>
        <v>197</v>
      </c>
      <c r="AO5" s="2">
        <f t="shared" si="17"/>
        <v>177.3</v>
      </c>
      <c r="AP5" s="2"/>
      <c r="AQ5" s="2"/>
      <c r="AR5" s="2"/>
      <c r="AS5" s="2"/>
      <c r="AT5" s="2"/>
      <c r="AU5" s="16">
        <f t="shared" si="18"/>
        <v>0.22258999999999995</v>
      </c>
      <c r="AV5" s="2">
        <f t="shared" si="3"/>
        <v>0.22258999999999995</v>
      </c>
      <c r="AW5" s="2"/>
      <c r="AX5" s="2"/>
      <c r="AY5" s="2"/>
      <c r="AZ5" s="2"/>
      <c r="BA5" s="2"/>
      <c r="BB5" s="2"/>
      <c r="BC5" s="2"/>
      <c r="BD5" s="2"/>
      <c r="BE5" s="2"/>
      <c r="BF5" s="2"/>
      <c r="BG5" s="2"/>
      <c r="BH5" s="2"/>
      <c r="BI5" s="2"/>
      <c r="BJ5" s="2">
        <v>8</v>
      </c>
      <c r="BK5" s="2">
        <v>120</v>
      </c>
      <c r="BL5" s="2" t="s">
        <v>202</v>
      </c>
      <c r="BM5" s="17">
        <f t="shared" si="4"/>
        <v>0.11574074074074074</v>
      </c>
      <c r="BN5" s="2"/>
      <c r="BO5" s="2">
        <f t="shared" si="5"/>
        <v>0.11574074074074074</v>
      </c>
      <c r="BP5" s="2">
        <f t="shared" si="6"/>
        <v>0.11574074074074074</v>
      </c>
      <c r="BQ5" s="2"/>
      <c r="BR5" s="2"/>
      <c r="BS5" s="2"/>
      <c r="BT5" s="2"/>
      <c r="BU5" s="2"/>
      <c r="BV5" s="2">
        <v>1</v>
      </c>
      <c r="BW5" s="2">
        <v>10</v>
      </c>
      <c r="BX5" s="2" t="s">
        <v>201</v>
      </c>
      <c r="BY5" s="2">
        <f>BV5*BW5</f>
        <v>10</v>
      </c>
      <c r="BZ5" s="2" t="b">
        <v>0</v>
      </c>
      <c r="CA5" s="2"/>
      <c r="CB5" s="2"/>
      <c r="CC5" s="2"/>
      <c r="CD5" s="2"/>
      <c r="CE5" s="2"/>
      <c r="CF5" s="2">
        <v>2</v>
      </c>
      <c r="CG5" s="2">
        <v>10</v>
      </c>
      <c r="CH5" s="2" t="s">
        <v>201</v>
      </c>
      <c r="CI5" s="2">
        <f>CF5*CG5</f>
        <v>20</v>
      </c>
      <c r="CJ5" s="2" t="b">
        <v>0</v>
      </c>
      <c r="CK5" s="2"/>
      <c r="CL5" s="2"/>
      <c r="CM5" s="2"/>
      <c r="CN5" s="2"/>
      <c r="CO5" s="2"/>
      <c r="CP5" s="2"/>
      <c r="CQ5" s="2"/>
      <c r="CR5" s="2"/>
      <c r="CS5" s="2"/>
      <c r="CT5" s="2"/>
      <c r="CU5" s="2">
        <v>2</v>
      </c>
      <c r="CV5" s="2">
        <v>10</v>
      </c>
      <c r="CW5" s="2" t="s">
        <v>201</v>
      </c>
      <c r="CX5" s="2">
        <f>CU5*CV5</f>
        <v>20</v>
      </c>
      <c r="CY5" s="2" t="b">
        <v>0</v>
      </c>
      <c r="CZ5" s="2">
        <v>2</v>
      </c>
      <c r="DA5" s="2">
        <v>10</v>
      </c>
      <c r="DB5" s="2" t="s">
        <v>201</v>
      </c>
      <c r="DC5" s="2">
        <f>CZ5*DA5</f>
        <v>20</v>
      </c>
      <c r="DD5" s="2" t="b">
        <v>0</v>
      </c>
      <c r="DE5" s="2"/>
      <c r="DF5" s="2"/>
      <c r="DG5" s="2"/>
      <c r="DH5" s="2"/>
      <c r="DI5" s="2"/>
      <c r="DJ5" s="2"/>
      <c r="DK5" s="2"/>
      <c r="DL5" s="2"/>
      <c r="DM5" s="2"/>
      <c r="DN5" s="2"/>
      <c r="DO5" s="2"/>
      <c r="DP5" s="2"/>
      <c r="DQ5" s="2"/>
      <c r="DR5" s="2"/>
      <c r="DS5" s="2"/>
      <c r="DT5" s="2"/>
      <c r="DU5" s="2"/>
      <c r="DV5" s="2"/>
      <c r="DW5" s="2"/>
      <c r="DX5" s="2"/>
      <c r="DY5" s="2">
        <v>2</v>
      </c>
      <c r="DZ5" s="2">
        <v>10</v>
      </c>
      <c r="EA5" s="2" t="s">
        <v>201</v>
      </c>
      <c r="EB5" s="2">
        <f>DY5*DZ5</f>
        <v>20</v>
      </c>
      <c r="EC5" s="2" t="b">
        <v>0</v>
      </c>
      <c r="ED5" s="2"/>
      <c r="EE5" s="2"/>
      <c r="EF5" s="6">
        <f t="shared" si="7"/>
        <v>90</v>
      </c>
      <c r="EG5" s="6">
        <f t="shared" si="8"/>
        <v>90</v>
      </c>
      <c r="EH5" s="6">
        <f t="shared" si="9"/>
        <v>0</v>
      </c>
      <c r="EI5" s="18">
        <f t="shared" si="10"/>
        <v>90.115740740740748</v>
      </c>
      <c r="EJ5" s="2"/>
      <c r="EK5" s="2"/>
      <c r="EL5" s="2"/>
      <c r="EM5" s="2"/>
      <c r="EN5" s="2"/>
      <c r="EO5" s="2"/>
      <c r="EP5" s="2"/>
      <c r="EQ5" s="2"/>
      <c r="ER5" s="2"/>
      <c r="ES5" s="2"/>
      <c r="ET5" s="2"/>
      <c r="EU5" s="2"/>
      <c r="EV5" s="2"/>
      <c r="EW5" s="2"/>
      <c r="EX5" s="2"/>
      <c r="EY5" s="2"/>
      <c r="EZ5" s="2"/>
      <c r="FA5" s="2"/>
      <c r="FB5" s="2"/>
      <c r="FC5" s="2"/>
      <c r="FD5" s="2"/>
      <c r="FE5" s="2" t="s">
        <v>204</v>
      </c>
      <c r="FF5" s="2">
        <v>2</v>
      </c>
      <c r="FG5" s="18">
        <f t="shared" si="11"/>
        <v>90.338330740740744</v>
      </c>
      <c r="FH5" s="18">
        <f t="shared" si="12"/>
        <v>1.8067666148148149</v>
      </c>
      <c r="FI5" s="2"/>
      <c r="FJ5" s="2"/>
      <c r="FK5" s="2"/>
      <c r="FL5" s="2"/>
      <c r="FM5" s="2"/>
      <c r="FN5" s="2"/>
      <c r="FO5" s="2" t="s">
        <v>205</v>
      </c>
      <c r="FP5" s="2" t="s">
        <v>206</v>
      </c>
      <c r="FQ5" s="2"/>
      <c r="FR5" s="2"/>
      <c r="FS5" s="2">
        <v>5.0109910000000002E-3</v>
      </c>
      <c r="FT5" s="2"/>
      <c r="FU5" s="2"/>
      <c r="FV5" s="2"/>
      <c r="FW5" s="2"/>
      <c r="FX5" s="2"/>
      <c r="FY5" s="2" t="s">
        <v>207</v>
      </c>
      <c r="FZ5" s="2">
        <v>1.25</v>
      </c>
      <c r="GA5" s="18">
        <f t="shared" si="13"/>
        <v>92.150108346555555</v>
      </c>
      <c r="GB5" s="19">
        <f t="shared" si="14"/>
        <v>1.1518763543319444</v>
      </c>
      <c r="GC5" s="2"/>
      <c r="GD5" s="2"/>
      <c r="GE5" s="2"/>
      <c r="GF5" s="2"/>
      <c r="GG5" s="2"/>
      <c r="GH5" s="2"/>
      <c r="GI5" s="2"/>
      <c r="GJ5" s="2"/>
      <c r="GK5" s="2" t="s">
        <v>222</v>
      </c>
      <c r="GL5" s="2">
        <v>300</v>
      </c>
      <c r="GM5" s="2">
        <v>6</v>
      </c>
      <c r="GN5" s="2">
        <f>GL5*GM5/100</f>
        <v>18</v>
      </c>
      <c r="GO5" s="16">
        <f>+((AN5*((100-GM5)/100)+GN5))*(Z5+AR5+AT5+AA5)-(AO5*(Z5+AA5+AR5-AB5)*AC5/100)</f>
        <v>0.22258999999999995</v>
      </c>
      <c r="GP5" s="2"/>
      <c r="GQ5" s="2">
        <v>8</v>
      </c>
      <c r="GR5" s="2">
        <v>25</v>
      </c>
      <c r="GS5" s="2">
        <v>90</v>
      </c>
      <c r="GT5" s="2">
        <f t="shared" si="15"/>
        <v>1036.8</v>
      </c>
      <c r="GU5" s="16">
        <f t="shared" si="16"/>
        <v>93.301984700887516</v>
      </c>
      <c r="GV5" s="20">
        <v>45292</v>
      </c>
      <c r="GW5" s="2"/>
    </row>
    <row r="6" spans="1:205" ht="15.75" x14ac:dyDescent="0.25">
      <c r="A6" s="2">
        <v>5</v>
      </c>
      <c r="B6" s="2" t="s">
        <v>191</v>
      </c>
      <c r="C6" s="8">
        <v>0</v>
      </c>
      <c r="D6" s="1" t="s">
        <v>192</v>
      </c>
      <c r="E6" s="2" t="s">
        <v>193</v>
      </c>
      <c r="F6" s="2"/>
      <c r="G6" s="9" t="s">
        <v>223</v>
      </c>
      <c r="H6" s="10" t="s">
        <v>224</v>
      </c>
      <c r="I6" s="2"/>
      <c r="J6" s="2"/>
      <c r="K6" s="2"/>
      <c r="L6" s="2" t="s">
        <v>196</v>
      </c>
      <c r="M6" s="2">
        <v>1</v>
      </c>
      <c r="N6" s="23" t="s">
        <v>225</v>
      </c>
      <c r="O6" s="2"/>
      <c r="P6" s="2" t="str">
        <f t="shared" ref="P6:P16" si="19">N6</f>
        <v>ABS WHITE</v>
      </c>
      <c r="Q6" s="2" t="s">
        <v>199</v>
      </c>
      <c r="R6" s="2" t="s">
        <v>200</v>
      </c>
      <c r="S6" s="2" t="s">
        <v>201</v>
      </c>
      <c r="T6" s="2"/>
      <c r="U6" s="2" t="b">
        <v>0</v>
      </c>
      <c r="V6" s="2"/>
      <c r="W6" s="2"/>
      <c r="X6" s="2"/>
      <c r="Y6" s="2"/>
      <c r="Z6" s="22">
        <f>69.5/1000</f>
        <v>6.9500000000000006E-2</v>
      </c>
      <c r="AA6" s="22"/>
      <c r="AB6" s="2">
        <f>61/1000</f>
        <v>6.0999999999999999E-2</v>
      </c>
      <c r="AC6" s="2">
        <v>100</v>
      </c>
      <c r="AD6" s="2"/>
      <c r="AE6" s="14">
        <f t="shared" si="0"/>
        <v>9.8900000000000099E-3</v>
      </c>
      <c r="AF6" s="15" t="s">
        <v>192</v>
      </c>
      <c r="AG6" s="15" t="s">
        <v>192</v>
      </c>
      <c r="AH6" s="2">
        <v>100</v>
      </c>
      <c r="AI6" s="2">
        <v>141</v>
      </c>
      <c r="AJ6" s="2"/>
      <c r="AK6" s="2">
        <f t="shared" si="1"/>
        <v>141</v>
      </c>
      <c r="AL6" s="2"/>
      <c r="AM6" s="2"/>
      <c r="AN6" s="2">
        <f t="shared" si="2"/>
        <v>141</v>
      </c>
      <c r="AO6" s="2">
        <f t="shared" si="17"/>
        <v>126.9</v>
      </c>
      <c r="AP6" s="2"/>
      <c r="AQ6" s="2">
        <v>2</v>
      </c>
      <c r="AR6" s="2">
        <f>Z6*AQ6/100</f>
        <v>1.3900000000000002E-3</v>
      </c>
      <c r="AS6" s="2">
        <v>5</v>
      </c>
      <c r="AT6" s="2">
        <f>Z6*AS6/100</f>
        <v>3.4750000000000002E-3</v>
      </c>
      <c r="AU6" s="16">
        <f t="shared" si="18"/>
        <v>9.2304239999999993</v>
      </c>
      <c r="AV6" s="2">
        <f t="shared" si="3"/>
        <v>9.2304239999999993</v>
      </c>
      <c r="AW6" s="2"/>
      <c r="AX6" s="2"/>
      <c r="AY6" s="2"/>
      <c r="AZ6" s="2"/>
      <c r="BA6" s="2"/>
      <c r="BB6" s="2"/>
      <c r="BC6" s="2"/>
      <c r="BD6" s="2"/>
      <c r="BE6" s="2"/>
      <c r="BF6" s="2"/>
      <c r="BG6" s="2"/>
      <c r="BH6" s="2"/>
      <c r="BI6" s="2"/>
      <c r="BJ6" s="2">
        <v>2</v>
      </c>
      <c r="BK6" s="2">
        <v>240</v>
      </c>
      <c r="BL6" s="2" t="s">
        <v>202</v>
      </c>
      <c r="BM6" s="17">
        <f t="shared" si="4"/>
        <v>1.4814814814814814</v>
      </c>
      <c r="BN6" s="2"/>
      <c r="BO6" s="2">
        <f t="shared" si="5"/>
        <v>1.4814814814814814</v>
      </c>
      <c r="BP6" s="2">
        <f t="shared" si="6"/>
        <v>1.4814814814814814</v>
      </c>
      <c r="BQ6" s="2"/>
      <c r="BR6" s="2"/>
      <c r="BS6" s="2"/>
      <c r="BT6" s="2"/>
      <c r="BU6" s="2"/>
      <c r="BV6" s="2">
        <v>1</v>
      </c>
      <c r="BW6" s="2">
        <v>10</v>
      </c>
      <c r="BX6" s="2" t="s">
        <v>201</v>
      </c>
      <c r="BY6" s="2">
        <f>BV6*BW6</f>
        <v>10</v>
      </c>
      <c r="BZ6" s="2" t="b">
        <v>0</v>
      </c>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6">
        <f t="shared" si="7"/>
        <v>10</v>
      </c>
      <c r="EG6" s="6">
        <f t="shared" si="8"/>
        <v>10</v>
      </c>
      <c r="EH6" s="6">
        <f t="shared" si="9"/>
        <v>0</v>
      </c>
      <c r="EI6" s="18">
        <f t="shared" si="10"/>
        <v>11.481481481481481</v>
      </c>
      <c r="EJ6" s="2"/>
      <c r="EK6" s="2"/>
      <c r="EL6" s="2"/>
      <c r="EM6" s="2"/>
      <c r="EN6" s="2"/>
      <c r="EO6" s="2"/>
      <c r="EP6" s="2"/>
      <c r="EQ6" s="2"/>
      <c r="ER6" s="2"/>
      <c r="ES6" s="2"/>
      <c r="ET6" s="2"/>
      <c r="EU6" s="2"/>
      <c r="EV6" s="2"/>
      <c r="EW6" s="2"/>
      <c r="EX6" s="2"/>
      <c r="EY6" s="2"/>
      <c r="EZ6" s="2"/>
      <c r="FA6" s="2"/>
      <c r="FB6" s="2"/>
      <c r="FC6" s="2"/>
      <c r="FD6" s="2"/>
      <c r="FE6" s="2" t="s">
        <v>204</v>
      </c>
      <c r="FF6" s="2">
        <v>2</v>
      </c>
      <c r="FG6" s="18">
        <f t="shared" si="11"/>
        <v>20.71190548148148</v>
      </c>
      <c r="FH6" s="18">
        <f t="shared" si="12"/>
        <v>0.41423810962962959</v>
      </c>
      <c r="FI6" s="2"/>
      <c r="FJ6" s="2"/>
      <c r="FK6" s="2"/>
      <c r="FL6" s="2"/>
      <c r="FM6" s="2"/>
      <c r="FN6" s="2"/>
      <c r="FO6" s="2" t="s">
        <v>205</v>
      </c>
      <c r="FP6" s="2" t="s">
        <v>206</v>
      </c>
      <c r="FQ6" s="2"/>
      <c r="FR6" s="2"/>
      <c r="FS6" s="2">
        <v>0.15609567199999999</v>
      </c>
      <c r="FT6" s="2"/>
      <c r="FU6" s="2"/>
      <c r="FV6" s="2"/>
      <c r="FW6" s="2"/>
      <c r="FX6" s="2"/>
      <c r="FY6" s="2" t="s">
        <v>207</v>
      </c>
      <c r="FZ6" s="2">
        <v>1.25</v>
      </c>
      <c r="GA6" s="18">
        <f t="shared" si="13"/>
        <v>21.282239263111109</v>
      </c>
      <c r="GB6" s="19">
        <f t="shared" si="14"/>
        <v>0.26602799078888884</v>
      </c>
      <c r="GC6" s="2"/>
      <c r="GD6" s="2"/>
      <c r="GE6" s="2"/>
      <c r="GF6" s="2"/>
      <c r="GG6" s="2"/>
      <c r="GH6" s="2"/>
      <c r="GI6" s="2"/>
      <c r="GJ6" s="2"/>
      <c r="GK6" s="2"/>
      <c r="GL6" s="2"/>
      <c r="GM6" s="2"/>
      <c r="GN6" s="2"/>
      <c r="GO6" s="2"/>
      <c r="GP6" s="2"/>
      <c r="GQ6" s="2">
        <v>2</v>
      </c>
      <c r="GR6" s="2">
        <v>40</v>
      </c>
      <c r="GS6" s="2">
        <v>90</v>
      </c>
      <c r="GT6" s="2">
        <f t="shared" si="15"/>
        <v>162</v>
      </c>
      <c r="GU6" s="16">
        <f t="shared" si="16"/>
        <v>21.548267253899997</v>
      </c>
      <c r="GV6" s="20">
        <v>45292</v>
      </c>
      <c r="GW6" s="2"/>
    </row>
    <row r="7" spans="1:205" ht="15.75" x14ac:dyDescent="0.25">
      <c r="A7" s="2">
        <v>6</v>
      </c>
      <c r="B7" s="2" t="s">
        <v>191</v>
      </c>
      <c r="C7" s="8">
        <v>0</v>
      </c>
      <c r="D7" s="1" t="s">
        <v>192</v>
      </c>
      <c r="E7" s="2" t="s">
        <v>193</v>
      </c>
      <c r="F7" s="2"/>
      <c r="G7" s="9" t="s">
        <v>226</v>
      </c>
      <c r="H7" s="10" t="s">
        <v>227</v>
      </c>
      <c r="I7" s="2"/>
      <c r="J7" s="2"/>
      <c r="K7" s="2"/>
      <c r="L7" s="2" t="s">
        <v>196</v>
      </c>
      <c r="M7" s="2">
        <v>1</v>
      </c>
      <c r="N7" s="23" t="s">
        <v>228</v>
      </c>
      <c r="O7" s="2"/>
      <c r="P7" s="2" t="str">
        <f t="shared" si="19"/>
        <v>PC Smoke Grey</v>
      </c>
      <c r="Q7" s="2" t="s">
        <v>199</v>
      </c>
      <c r="R7" s="2" t="s">
        <v>200</v>
      </c>
      <c r="S7" s="2" t="s">
        <v>201</v>
      </c>
      <c r="T7" s="2"/>
      <c r="U7" s="2" t="b">
        <v>0</v>
      </c>
      <c r="V7" s="2"/>
      <c r="W7" s="2"/>
      <c r="X7" s="2"/>
      <c r="Y7" s="2"/>
      <c r="Z7" s="22">
        <f>5.05/1000</f>
        <v>5.0499999999999998E-3</v>
      </c>
      <c r="AA7" s="22"/>
      <c r="AB7" s="2">
        <f>3.8/1000</f>
        <v>3.8E-3</v>
      </c>
      <c r="AC7" s="2">
        <v>100</v>
      </c>
      <c r="AD7" s="2"/>
      <c r="AE7" s="14">
        <f t="shared" si="0"/>
        <v>1.2499999999999998E-3</v>
      </c>
      <c r="AF7" s="15" t="s">
        <v>192</v>
      </c>
      <c r="AG7" s="15" t="s">
        <v>192</v>
      </c>
      <c r="AH7" s="2">
        <v>100</v>
      </c>
      <c r="AI7" s="2">
        <v>224</v>
      </c>
      <c r="AJ7" s="2"/>
      <c r="AK7" s="2">
        <f t="shared" si="1"/>
        <v>224</v>
      </c>
      <c r="AL7" s="2"/>
      <c r="AM7" s="2"/>
      <c r="AN7" s="2">
        <f t="shared" si="2"/>
        <v>224</v>
      </c>
      <c r="AO7" s="2">
        <f t="shared" si="17"/>
        <v>201.6</v>
      </c>
      <c r="AP7" s="2"/>
      <c r="AQ7" s="2"/>
      <c r="AR7" s="2"/>
      <c r="AS7" s="2"/>
      <c r="AT7" s="2"/>
      <c r="AU7" s="16">
        <f t="shared" si="18"/>
        <v>0.87919999999999998</v>
      </c>
      <c r="AV7" s="2">
        <f t="shared" si="3"/>
        <v>0.87919999999999998</v>
      </c>
      <c r="AW7" s="2"/>
      <c r="AX7" s="2"/>
      <c r="AY7" s="2"/>
      <c r="AZ7" s="2"/>
      <c r="BA7" s="2"/>
      <c r="BB7" s="2"/>
      <c r="BC7" s="2"/>
      <c r="BD7" s="2"/>
      <c r="BE7" s="2"/>
      <c r="BF7" s="2"/>
      <c r="BG7" s="2"/>
      <c r="BH7" s="2"/>
      <c r="BI7" s="2"/>
      <c r="BJ7" s="2">
        <v>4</v>
      </c>
      <c r="BK7" s="2">
        <v>120</v>
      </c>
      <c r="BL7" s="2" t="s">
        <v>202</v>
      </c>
      <c r="BM7" s="17">
        <f t="shared" si="4"/>
        <v>0.27777777777777779</v>
      </c>
      <c r="BN7" s="2"/>
      <c r="BO7" s="2">
        <f t="shared" si="5"/>
        <v>0.27777777777777779</v>
      </c>
      <c r="BP7" s="2">
        <f t="shared" si="6"/>
        <v>0.27777777777777779</v>
      </c>
      <c r="BQ7" s="2"/>
      <c r="BR7" s="2"/>
      <c r="BS7" s="2"/>
      <c r="BT7" s="2"/>
      <c r="BU7" s="2"/>
      <c r="BV7" s="2">
        <v>2</v>
      </c>
      <c r="BW7" s="2">
        <v>10</v>
      </c>
      <c r="BX7" s="2" t="s">
        <v>201</v>
      </c>
      <c r="BY7" s="2">
        <f>BV7*BW7</f>
        <v>20</v>
      </c>
      <c r="BZ7" s="2" t="b">
        <v>0</v>
      </c>
      <c r="CA7" s="2">
        <v>1</v>
      </c>
      <c r="CB7" s="2">
        <v>10</v>
      </c>
      <c r="CC7" s="2" t="s">
        <v>201</v>
      </c>
      <c r="CD7" s="2">
        <f>CA7*CB7</f>
        <v>10</v>
      </c>
      <c r="CE7" s="2" t="b">
        <v>0</v>
      </c>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6">
        <f t="shared" si="7"/>
        <v>30</v>
      </c>
      <c r="EG7" s="6">
        <f t="shared" si="8"/>
        <v>30</v>
      </c>
      <c r="EH7" s="6">
        <f t="shared" si="9"/>
        <v>0</v>
      </c>
      <c r="EI7" s="18">
        <f t="shared" si="10"/>
        <v>30.277777777777779</v>
      </c>
      <c r="EJ7" s="2"/>
      <c r="EK7" s="2"/>
      <c r="EL7" s="2"/>
      <c r="EM7" s="2"/>
      <c r="EN7" s="2"/>
      <c r="EO7" s="2"/>
      <c r="EP7" s="2"/>
      <c r="EQ7" s="2"/>
      <c r="ER7" s="2"/>
      <c r="ES7" s="2"/>
      <c r="ET7" s="2"/>
      <c r="EU7" s="2"/>
      <c r="EV7" s="2"/>
      <c r="EW7" s="2"/>
      <c r="EX7" s="2"/>
      <c r="EY7" s="2"/>
      <c r="EZ7" s="2"/>
      <c r="FA7" s="2"/>
      <c r="FB7" s="2"/>
      <c r="FC7" s="2"/>
      <c r="FD7" s="2"/>
      <c r="FE7" s="2" t="s">
        <v>204</v>
      </c>
      <c r="FF7" s="2">
        <v>2</v>
      </c>
      <c r="FG7" s="18">
        <f t="shared" si="11"/>
        <v>31.156977777777779</v>
      </c>
      <c r="FH7" s="18">
        <f t="shared" si="12"/>
        <v>0.62313955555555556</v>
      </c>
      <c r="FI7" s="2"/>
      <c r="FJ7" s="2"/>
      <c r="FK7" s="2"/>
      <c r="FL7" s="2"/>
      <c r="FM7" s="2"/>
      <c r="FN7" s="2"/>
      <c r="FO7" s="2" t="s">
        <v>205</v>
      </c>
      <c r="FP7" s="2" t="s">
        <v>206</v>
      </c>
      <c r="FQ7" s="2"/>
      <c r="FR7" s="2"/>
      <c r="FS7" s="2">
        <v>1.770176E-2</v>
      </c>
      <c r="FT7" s="2"/>
      <c r="FU7" s="2"/>
      <c r="FV7" s="2"/>
      <c r="FW7" s="2"/>
      <c r="FX7" s="2"/>
      <c r="FY7" s="2" t="s">
        <v>207</v>
      </c>
      <c r="FZ7" s="2">
        <v>1.25</v>
      </c>
      <c r="GA7" s="18">
        <f t="shared" si="13"/>
        <v>31.797819093333334</v>
      </c>
      <c r="GB7" s="19">
        <f t="shared" si="14"/>
        <v>0.39747273866666666</v>
      </c>
      <c r="GC7" s="2"/>
      <c r="GD7" s="2"/>
      <c r="GE7" s="2"/>
      <c r="GF7" s="2"/>
      <c r="GG7" s="2"/>
      <c r="GH7" s="2"/>
      <c r="GI7" s="2"/>
      <c r="GJ7" s="2"/>
      <c r="GK7" s="2"/>
      <c r="GL7" s="2"/>
      <c r="GM7" s="2"/>
      <c r="GN7" s="2"/>
      <c r="GO7" s="2"/>
      <c r="GP7" s="2"/>
      <c r="GQ7" s="2">
        <v>4</v>
      </c>
      <c r="GR7" s="2">
        <v>30</v>
      </c>
      <c r="GS7" s="2">
        <v>90</v>
      </c>
      <c r="GT7" s="2">
        <f t="shared" si="15"/>
        <v>432</v>
      </c>
      <c r="GU7" s="16">
        <f t="shared" si="16"/>
        <v>32.195291832000002</v>
      </c>
      <c r="GV7" s="20">
        <v>45292</v>
      </c>
      <c r="GW7" s="2"/>
    </row>
    <row r="8" spans="1:205" ht="15.75" x14ac:dyDescent="0.25">
      <c r="A8" s="2">
        <v>7</v>
      </c>
      <c r="B8" s="2" t="s">
        <v>191</v>
      </c>
      <c r="C8" s="8">
        <v>0</v>
      </c>
      <c r="D8" s="1" t="s">
        <v>192</v>
      </c>
      <c r="E8" s="2" t="s">
        <v>193</v>
      </c>
      <c r="F8" s="2"/>
      <c r="G8" s="9" t="s">
        <v>229</v>
      </c>
      <c r="H8" s="10" t="s">
        <v>230</v>
      </c>
      <c r="I8" s="2"/>
      <c r="J8" s="2"/>
      <c r="K8" s="2"/>
      <c r="L8" s="2" t="s">
        <v>196</v>
      </c>
      <c r="M8" s="2">
        <v>1</v>
      </c>
      <c r="N8" s="10" t="s">
        <v>231</v>
      </c>
      <c r="O8" s="2"/>
      <c r="P8" s="2" t="str">
        <f t="shared" si="19"/>
        <v>PC WHITE</v>
      </c>
      <c r="Q8" s="2" t="s">
        <v>199</v>
      </c>
      <c r="R8" s="2" t="s">
        <v>200</v>
      </c>
      <c r="S8" s="2" t="s">
        <v>201</v>
      </c>
      <c r="T8" s="2"/>
      <c r="U8" s="2" t="b">
        <v>0</v>
      </c>
      <c r="V8" s="2"/>
      <c r="W8" s="2"/>
      <c r="X8" s="2"/>
      <c r="Y8" s="2"/>
      <c r="Z8" s="22">
        <v>6.57</v>
      </c>
      <c r="AA8" s="22"/>
      <c r="AB8" s="2">
        <f>4.9/1000</f>
        <v>4.9000000000000007E-3</v>
      </c>
      <c r="AC8" s="2">
        <v>100</v>
      </c>
      <c r="AD8" s="2"/>
      <c r="AE8" s="14">
        <f t="shared" si="0"/>
        <v>6.6965000000000012</v>
      </c>
      <c r="AF8" s="15" t="s">
        <v>192</v>
      </c>
      <c r="AG8" s="15" t="s">
        <v>192</v>
      </c>
      <c r="AH8" s="2">
        <v>100</v>
      </c>
      <c r="AI8" s="2">
        <v>214</v>
      </c>
      <c r="AJ8" s="2"/>
      <c r="AK8" s="2">
        <f t="shared" si="1"/>
        <v>214</v>
      </c>
      <c r="AL8" s="2"/>
      <c r="AM8" s="2"/>
      <c r="AN8" s="2">
        <f t="shared" si="2"/>
        <v>214</v>
      </c>
      <c r="AO8" s="2">
        <f t="shared" si="17"/>
        <v>192.6</v>
      </c>
      <c r="AP8" s="2"/>
      <c r="AQ8" s="2">
        <v>2</v>
      </c>
      <c r="AR8" s="2">
        <f>Z8*AQ8/100</f>
        <v>0.13140000000000002</v>
      </c>
      <c r="AS8" s="2">
        <v>4</v>
      </c>
      <c r="AT8" s="2">
        <f>Z8*AS8/100</f>
        <v>0.26280000000000003</v>
      </c>
      <c r="AU8" s="16">
        <f t="shared" si="18"/>
        <v>200.5929000000001</v>
      </c>
      <c r="AV8" s="2">
        <f t="shared" si="3"/>
        <v>200.5929000000001</v>
      </c>
      <c r="AW8" s="2"/>
      <c r="AX8" s="2"/>
      <c r="AY8" s="2"/>
      <c r="AZ8" s="2"/>
      <c r="BA8" s="2"/>
      <c r="BB8" s="2"/>
      <c r="BC8" s="2"/>
      <c r="BD8" s="2"/>
      <c r="BE8" s="2"/>
      <c r="BF8" s="2"/>
      <c r="BG8" s="2"/>
      <c r="BH8" s="2"/>
      <c r="BI8" s="2"/>
      <c r="BJ8" s="2">
        <v>3</v>
      </c>
      <c r="BK8" s="2">
        <v>120</v>
      </c>
      <c r="BL8" s="2" t="s">
        <v>202</v>
      </c>
      <c r="BM8" s="17">
        <f t="shared" si="4"/>
        <v>0.37037037037037035</v>
      </c>
      <c r="BN8" s="2"/>
      <c r="BO8" s="2">
        <f t="shared" si="5"/>
        <v>0.37037037037037035</v>
      </c>
      <c r="BP8" s="2">
        <f t="shared" si="6"/>
        <v>0.37037037037037035</v>
      </c>
      <c r="BQ8" s="2">
        <v>1</v>
      </c>
      <c r="BR8" s="2">
        <v>0.5</v>
      </c>
      <c r="BS8" s="2" t="s">
        <v>232</v>
      </c>
      <c r="BT8" s="2">
        <v>5</v>
      </c>
      <c r="BU8" s="2" t="b">
        <v>0</v>
      </c>
      <c r="BV8" s="2"/>
      <c r="BW8" s="2"/>
      <c r="BX8" s="2"/>
      <c r="BY8" s="2"/>
      <c r="BZ8" s="2"/>
      <c r="CA8" s="2">
        <v>1</v>
      </c>
      <c r="CB8" s="2">
        <v>10</v>
      </c>
      <c r="CC8" s="2" t="s">
        <v>201</v>
      </c>
      <c r="CD8" s="2">
        <f>CA8*CB8</f>
        <v>10</v>
      </c>
      <c r="CE8" s="2" t="b">
        <v>0</v>
      </c>
      <c r="CF8" s="2"/>
      <c r="CG8" s="2"/>
      <c r="CH8" s="2"/>
      <c r="CI8" s="2"/>
      <c r="CJ8" s="2"/>
      <c r="CK8" s="2">
        <v>1</v>
      </c>
      <c r="CL8" s="2">
        <v>10</v>
      </c>
      <c r="CM8" s="2" t="s">
        <v>201</v>
      </c>
      <c r="CN8" s="2">
        <f>CK8*CL8</f>
        <v>10</v>
      </c>
      <c r="CO8" s="2" t="b">
        <v>0</v>
      </c>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v>1</v>
      </c>
      <c r="DZ8" s="2">
        <v>10</v>
      </c>
      <c r="EA8" s="2" t="s">
        <v>201</v>
      </c>
      <c r="EB8" s="2">
        <f>DY8*DZ8</f>
        <v>10</v>
      </c>
      <c r="EC8" s="2" t="b">
        <v>1</v>
      </c>
      <c r="ED8" s="2"/>
      <c r="EE8" s="2"/>
      <c r="EF8" s="6">
        <f t="shared" si="7"/>
        <v>25</v>
      </c>
      <c r="EG8" s="6">
        <f t="shared" si="8"/>
        <v>25</v>
      </c>
      <c r="EH8" s="6">
        <f t="shared" si="9"/>
        <v>10</v>
      </c>
      <c r="EI8" s="18">
        <f t="shared" si="10"/>
        <v>35.370370370370374</v>
      </c>
      <c r="EJ8" s="2"/>
      <c r="EK8" s="2"/>
      <c r="EL8" s="2"/>
      <c r="EM8" s="2"/>
      <c r="EN8" s="2"/>
      <c r="EO8" s="2"/>
      <c r="EP8" s="2"/>
      <c r="EQ8" s="2"/>
      <c r="ER8" s="2"/>
      <c r="ES8" s="2"/>
      <c r="ET8" s="2"/>
      <c r="EU8" s="2"/>
      <c r="EV8" s="2"/>
      <c r="EW8" s="2"/>
      <c r="EX8" s="2"/>
      <c r="EY8" s="2"/>
      <c r="EZ8" s="2"/>
      <c r="FA8" s="2"/>
      <c r="FB8" s="2"/>
      <c r="FC8" s="2"/>
      <c r="FD8" s="2"/>
      <c r="FE8" s="2" t="s">
        <v>204</v>
      </c>
      <c r="FF8" s="2">
        <v>2</v>
      </c>
      <c r="FG8" s="18">
        <f t="shared" si="11"/>
        <v>225.96327037037048</v>
      </c>
      <c r="FH8" s="18">
        <f t="shared" si="12"/>
        <v>4.5192654074074099</v>
      </c>
      <c r="FI8" s="2"/>
      <c r="FJ8" s="2"/>
      <c r="FK8" s="2"/>
      <c r="FL8" s="2"/>
      <c r="FM8" s="2"/>
      <c r="FN8" s="2"/>
      <c r="FO8" s="2" t="s">
        <v>205</v>
      </c>
      <c r="FP8" s="2" t="s">
        <v>206</v>
      </c>
      <c r="FQ8" s="2"/>
      <c r="FR8" s="2"/>
      <c r="FS8" s="2">
        <v>2.2255947000000002E-2</v>
      </c>
      <c r="FT8" s="2"/>
      <c r="FU8" s="2"/>
      <c r="FV8" s="2"/>
      <c r="FW8" s="2"/>
      <c r="FX8" s="2"/>
      <c r="FY8" s="2" t="s">
        <v>207</v>
      </c>
      <c r="FZ8" s="2">
        <v>1.25</v>
      </c>
      <c r="GA8" s="18">
        <f t="shared" si="13"/>
        <v>240.50479172477787</v>
      </c>
      <c r="GB8" s="19">
        <f t="shared" si="14"/>
        <v>3.0063098965597237</v>
      </c>
      <c r="GC8" s="2"/>
      <c r="GD8" s="2"/>
      <c r="GE8" s="2"/>
      <c r="GF8" s="2"/>
      <c r="GG8" s="2"/>
      <c r="GH8" s="2"/>
      <c r="GI8" s="2"/>
      <c r="GJ8" s="2"/>
      <c r="GK8" s="2"/>
      <c r="GL8" s="2"/>
      <c r="GM8" s="2"/>
      <c r="GN8" s="2"/>
      <c r="GO8" s="2"/>
      <c r="GP8" s="2"/>
      <c r="GQ8" s="2">
        <v>3</v>
      </c>
      <c r="GR8" s="2">
        <v>30</v>
      </c>
      <c r="GS8" s="2">
        <v>90</v>
      </c>
      <c r="GT8" s="2">
        <f t="shared" si="15"/>
        <v>324</v>
      </c>
      <c r="GU8" s="16">
        <f t="shared" si="16"/>
        <v>243.51110162133759</v>
      </c>
      <c r="GV8" s="20">
        <v>45292</v>
      </c>
      <c r="GW8" s="2"/>
    </row>
    <row r="9" spans="1:205" ht="15.75" x14ac:dyDescent="0.25">
      <c r="A9" s="2">
        <v>8</v>
      </c>
      <c r="B9" s="2" t="s">
        <v>191</v>
      </c>
      <c r="C9" s="8">
        <v>0</v>
      </c>
      <c r="D9" s="1" t="s">
        <v>192</v>
      </c>
      <c r="E9" s="2" t="s">
        <v>193</v>
      </c>
      <c r="F9" s="2"/>
      <c r="G9" s="9" t="s">
        <v>233</v>
      </c>
      <c r="H9" s="10" t="s">
        <v>234</v>
      </c>
      <c r="I9" s="2"/>
      <c r="J9" s="2"/>
      <c r="K9" s="2"/>
      <c r="L9" s="2" t="s">
        <v>196</v>
      </c>
      <c r="M9" s="2">
        <v>1</v>
      </c>
      <c r="N9" s="10" t="s">
        <v>235</v>
      </c>
      <c r="O9" s="2"/>
      <c r="P9" s="2" t="str">
        <f t="shared" si="19"/>
        <v>PBT 20% GFFR</v>
      </c>
      <c r="Q9" s="2" t="s">
        <v>199</v>
      </c>
      <c r="R9" s="2" t="s">
        <v>200</v>
      </c>
      <c r="S9" s="2" t="s">
        <v>201</v>
      </c>
      <c r="T9" s="2"/>
      <c r="U9" s="2" t="b">
        <v>0</v>
      </c>
      <c r="V9" s="2"/>
      <c r="W9" s="2"/>
      <c r="X9" s="2"/>
      <c r="Y9" s="2"/>
      <c r="Z9" s="22">
        <f>8/1000</f>
        <v>8.0000000000000002E-3</v>
      </c>
      <c r="AA9" s="22"/>
      <c r="AB9" s="2">
        <f>7/1000</f>
        <v>7.0000000000000001E-3</v>
      </c>
      <c r="AC9" s="2">
        <v>100</v>
      </c>
      <c r="AD9" s="2"/>
      <c r="AE9" s="14">
        <f t="shared" si="0"/>
        <v>1E-3</v>
      </c>
      <c r="AF9" s="15" t="s">
        <v>192</v>
      </c>
      <c r="AG9" s="15" t="s">
        <v>192</v>
      </c>
      <c r="AH9" s="2">
        <v>100</v>
      </c>
      <c r="AI9" s="2">
        <v>290</v>
      </c>
      <c r="AJ9" s="2"/>
      <c r="AK9" s="2">
        <f t="shared" si="1"/>
        <v>290</v>
      </c>
      <c r="AL9" s="2"/>
      <c r="AM9" s="2"/>
      <c r="AN9" s="2">
        <f t="shared" si="2"/>
        <v>290</v>
      </c>
      <c r="AO9" s="2">
        <f t="shared" si="17"/>
        <v>261</v>
      </c>
      <c r="AP9" s="2"/>
      <c r="AQ9" s="2"/>
      <c r="AR9" s="2"/>
      <c r="AS9" s="2"/>
      <c r="AT9" s="2"/>
      <c r="AU9" s="16">
        <f t="shared" si="18"/>
        <v>2.0589999999999997</v>
      </c>
      <c r="AV9" s="2">
        <f t="shared" si="3"/>
        <v>2.0589999999999997</v>
      </c>
      <c r="AW9" s="2"/>
      <c r="AX9" s="2"/>
      <c r="AY9" s="2"/>
      <c r="AZ9" s="2"/>
      <c r="BA9" s="2"/>
      <c r="BB9" s="2"/>
      <c r="BC9" s="2"/>
      <c r="BD9" s="2"/>
      <c r="BE9" s="2"/>
      <c r="BF9" s="2"/>
      <c r="BG9" s="2"/>
      <c r="BH9" s="2"/>
      <c r="BI9" s="2"/>
      <c r="BJ9" s="2">
        <v>4</v>
      </c>
      <c r="BK9" s="2">
        <v>180</v>
      </c>
      <c r="BL9" s="2" t="s">
        <v>202</v>
      </c>
      <c r="BM9" s="17">
        <f t="shared" si="4"/>
        <v>0.41666666666666669</v>
      </c>
      <c r="BN9" s="2"/>
      <c r="BO9" s="2">
        <f t="shared" si="5"/>
        <v>0.41666666666666669</v>
      </c>
      <c r="BP9" s="2">
        <f t="shared" si="6"/>
        <v>0.41666666666666669</v>
      </c>
      <c r="BQ9" s="2"/>
      <c r="BR9" s="2"/>
      <c r="BS9" s="2"/>
      <c r="BT9" s="2"/>
      <c r="BU9" s="2"/>
      <c r="BV9" s="2"/>
      <c r="BW9" s="2"/>
      <c r="BX9" s="2"/>
      <c r="BY9" s="2"/>
      <c r="BZ9" s="2"/>
      <c r="CA9" s="2">
        <v>2</v>
      </c>
      <c r="CB9" s="2">
        <v>10</v>
      </c>
      <c r="CC9" s="2" t="s">
        <v>201</v>
      </c>
      <c r="CD9" s="2">
        <f>CA9*CB9</f>
        <v>20</v>
      </c>
      <c r="CE9" s="2" t="b">
        <v>0</v>
      </c>
      <c r="CF9" s="2"/>
      <c r="CG9" s="2"/>
      <c r="CH9" s="2"/>
      <c r="CI9" s="2"/>
      <c r="CJ9" s="2"/>
      <c r="CK9" s="2">
        <v>1</v>
      </c>
      <c r="CL9" s="2">
        <v>10</v>
      </c>
      <c r="CM9" s="2" t="s">
        <v>201</v>
      </c>
      <c r="CN9" s="2">
        <f>CK9*CL9</f>
        <v>10</v>
      </c>
      <c r="CO9" s="2" t="b">
        <v>0</v>
      </c>
      <c r="CP9" s="2"/>
      <c r="CQ9" s="2"/>
      <c r="CR9" s="2"/>
      <c r="CS9" s="2"/>
      <c r="CT9" s="2"/>
      <c r="CU9" s="2">
        <v>1</v>
      </c>
      <c r="CV9" s="2">
        <v>10</v>
      </c>
      <c r="CW9" s="2" t="s">
        <v>201</v>
      </c>
      <c r="CX9" s="2">
        <f>CU9*CV9</f>
        <v>10</v>
      </c>
      <c r="CY9" s="2" t="b">
        <v>0</v>
      </c>
      <c r="CZ9" s="2"/>
      <c r="DA9" s="2"/>
      <c r="DB9" s="2"/>
      <c r="DC9" s="2"/>
      <c r="DD9" s="2"/>
      <c r="DE9" s="2">
        <v>1</v>
      </c>
      <c r="DF9" s="2">
        <v>10</v>
      </c>
      <c r="DG9" s="2" t="s">
        <v>201</v>
      </c>
      <c r="DH9" s="2">
        <f>DE9*DF9</f>
        <v>10</v>
      </c>
      <c r="DI9" s="2" t="b">
        <v>0</v>
      </c>
      <c r="DJ9" s="2"/>
      <c r="DK9" s="2"/>
      <c r="DL9" s="2"/>
      <c r="DM9" s="2"/>
      <c r="DN9" s="2"/>
      <c r="DO9" s="2"/>
      <c r="DP9" s="2"/>
      <c r="DQ9" s="2"/>
      <c r="DR9" s="2"/>
      <c r="DS9" s="2"/>
      <c r="DT9" s="2"/>
      <c r="DU9" s="2"/>
      <c r="DV9" s="2"/>
      <c r="DW9" s="2"/>
      <c r="DX9" s="2"/>
      <c r="DY9" s="2">
        <v>1</v>
      </c>
      <c r="DZ9" s="2">
        <v>10</v>
      </c>
      <c r="EA9" s="2" t="s">
        <v>201</v>
      </c>
      <c r="EB9" s="2">
        <f>DY9*DZ9</f>
        <v>10</v>
      </c>
      <c r="EC9" s="2" t="b">
        <v>0</v>
      </c>
      <c r="ED9" s="2"/>
      <c r="EE9" s="2"/>
      <c r="EF9" s="6">
        <f t="shared" si="7"/>
        <v>60</v>
      </c>
      <c r="EG9" s="6">
        <f t="shared" si="8"/>
        <v>60</v>
      </c>
      <c r="EH9" s="6">
        <f t="shared" si="9"/>
        <v>0</v>
      </c>
      <c r="EI9" s="18">
        <f t="shared" si="10"/>
        <v>60.416666666666664</v>
      </c>
      <c r="EJ9" s="2"/>
      <c r="EK9" s="2"/>
      <c r="EL9" s="2"/>
      <c r="EM9" s="2"/>
      <c r="EN9" s="2"/>
      <c r="EO9" s="2"/>
      <c r="EP9" s="2"/>
      <c r="EQ9" s="2"/>
      <c r="ER9" s="2"/>
      <c r="ES9" s="2"/>
      <c r="ET9" s="2"/>
      <c r="EU9" s="2"/>
      <c r="EV9" s="2"/>
      <c r="EW9" s="2"/>
      <c r="EX9" s="2"/>
      <c r="EY9" s="2"/>
      <c r="EZ9" s="2"/>
      <c r="FA9" s="2"/>
      <c r="FB9" s="2"/>
      <c r="FC9" s="2"/>
      <c r="FD9" s="2"/>
      <c r="FE9" s="2" t="s">
        <v>204</v>
      </c>
      <c r="FF9" s="2">
        <v>2</v>
      </c>
      <c r="FG9" s="18">
        <f t="shared" si="11"/>
        <v>62.475666666666662</v>
      </c>
      <c r="FH9" s="18">
        <f t="shared" si="12"/>
        <v>1.2495133333333333</v>
      </c>
      <c r="FI9" s="2"/>
      <c r="FJ9" s="2"/>
      <c r="FK9" s="2"/>
      <c r="FL9" s="2"/>
      <c r="FM9" s="2"/>
      <c r="FN9" s="2"/>
      <c r="FO9" s="2" t="s">
        <v>205</v>
      </c>
      <c r="FP9" s="2" t="s">
        <v>206</v>
      </c>
      <c r="FQ9" s="2"/>
      <c r="FR9" s="2"/>
      <c r="FS9" s="2">
        <v>3.78777E-2</v>
      </c>
      <c r="FT9" s="2"/>
      <c r="FU9" s="2"/>
      <c r="FV9" s="2"/>
      <c r="FW9" s="2"/>
      <c r="FX9" s="2"/>
      <c r="FY9" s="2" t="s">
        <v>207</v>
      </c>
      <c r="FZ9" s="2">
        <v>1.25</v>
      </c>
      <c r="GA9" s="18">
        <f t="shared" si="13"/>
        <v>63.763057699999997</v>
      </c>
      <c r="GB9" s="19">
        <f t="shared" si="14"/>
        <v>0.79703822125000001</v>
      </c>
      <c r="GC9" s="2"/>
      <c r="GD9" s="2"/>
      <c r="GE9" s="2"/>
      <c r="GF9" s="2"/>
      <c r="GG9" s="2"/>
      <c r="GH9" s="2"/>
      <c r="GI9" s="2"/>
      <c r="GJ9" s="2"/>
      <c r="GK9" s="2"/>
      <c r="GL9" s="2"/>
      <c r="GM9" s="2"/>
      <c r="GN9" s="2"/>
      <c r="GO9" s="2"/>
      <c r="GP9" s="2"/>
      <c r="GQ9" s="2">
        <v>4</v>
      </c>
      <c r="GR9" s="2">
        <v>30</v>
      </c>
      <c r="GS9" s="2">
        <v>90</v>
      </c>
      <c r="GT9" s="2">
        <f t="shared" si="15"/>
        <v>432</v>
      </c>
      <c r="GU9" s="16">
        <f t="shared" si="16"/>
        <v>64.560095921249996</v>
      </c>
      <c r="GV9" s="20">
        <v>45292</v>
      </c>
      <c r="GW9" s="2"/>
    </row>
    <row r="10" spans="1:205" ht="15.75" x14ac:dyDescent="0.25">
      <c r="A10" s="2">
        <v>9</v>
      </c>
      <c r="B10" s="2" t="s">
        <v>191</v>
      </c>
      <c r="C10" s="8">
        <v>0</v>
      </c>
      <c r="D10" s="1" t="s">
        <v>192</v>
      </c>
      <c r="E10" s="2" t="s">
        <v>193</v>
      </c>
      <c r="F10" s="2"/>
      <c r="G10" s="9" t="s">
        <v>236</v>
      </c>
      <c r="H10" s="10" t="s">
        <v>237</v>
      </c>
      <c r="I10" s="2"/>
      <c r="J10" s="2"/>
      <c r="K10" s="2"/>
      <c r="L10" s="2" t="s">
        <v>196</v>
      </c>
      <c r="M10" s="2">
        <v>1</v>
      </c>
      <c r="N10" s="10" t="s">
        <v>238</v>
      </c>
      <c r="O10" s="2"/>
      <c r="P10" s="2" t="str">
        <f t="shared" si="19"/>
        <v>ABS GREEN</v>
      </c>
      <c r="Q10" s="2" t="s">
        <v>199</v>
      </c>
      <c r="R10" s="2" t="s">
        <v>200</v>
      </c>
      <c r="S10" s="2" t="s">
        <v>201</v>
      </c>
      <c r="T10" s="2"/>
      <c r="U10" s="2" t="b">
        <v>0</v>
      </c>
      <c r="V10" s="2"/>
      <c r="W10" s="2"/>
      <c r="X10" s="2"/>
      <c r="Y10" s="2"/>
      <c r="Z10" s="22">
        <f>83/1000</f>
        <v>8.3000000000000004E-2</v>
      </c>
      <c r="AA10" s="22"/>
      <c r="AB10" s="2">
        <f>78/1000</f>
        <v>7.8E-2</v>
      </c>
      <c r="AC10" s="2">
        <v>100</v>
      </c>
      <c r="AD10" s="2"/>
      <c r="AE10" s="14">
        <f t="shared" si="0"/>
        <v>5.0000000000000044E-3</v>
      </c>
      <c r="AF10" s="15" t="s">
        <v>192</v>
      </c>
      <c r="AG10" s="15" t="s">
        <v>192</v>
      </c>
      <c r="AH10" s="2">
        <v>100</v>
      </c>
      <c r="AI10" s="2">
        <v>141</v>
      </c>
      <c r="AJ10" s="2"/>
      <c r="AK10" s="2">
        <f t="shared" si="1"/>
        <v>141</v>
      </c>
      <c r="AL10" s="2"/>
      <c r="AM10" s="2"/>
      <c r="AN10" s="2">
        <f t="shared" si="2"/>
        <v>141</v>
      </c>
      <c r="AO10" s="2">
        <f t="shared" si="17"/>
        <v>126.9</v>
      </c>
      <c r="AP10" s="2"/>
      <c r="AQ10" s="2"/>
      <c r="AR10" s="2"/>
      <c r="AS10" s="2"/>
      <c r="AT10" s="2"/>
      <c r="AU10" s="16">
        <f t="shared" si="18"/>
        <v>11.0685</v>
      </c>
      <c r="AV10" s="2">
        <f t="shared" si="3"/>
        <v>11.0685</v>
      </c>
      <c r="AW10" s="2"/>
      <c r="AX10" s="2"/>
      <c r="AY10" s="2"/>
      <c r="AZ10" s="2"/>
      <c r="BA10" s="2"/>
      <c r="BB10" s="2"/>
      <c r="BC10" s="2"/>
      <c r="BD10" s="2"/>
      <c r="BE10" s="2"/>
      <c r="BF10" s="2"/>
      <c r="BG10" s="2"/>
      <c r="BH10" s="2"/>
      <c r="BI10" s="2"/>
      <c r="BJ10" s="2">
        <v>2</v>
      </c>
      <c r="BK10" s="2">
        <v>240</v>
      </c>
      <c r="BL10" s="2" t="s">
        <v>202</v>
      </c>
      <c r="BM10" s="17">
        <f t="shared" si="4"/>
        <v>1.1111111111111112</v>
      </c>
      <c r="BN10" s="2"/>
      <c r="BO10" s="2">
        <f t="shared" si="5"/>
        <v>1.1111111111111112</v>
      </c>
      <c r="BP10" s="2">
        <f t="shared" si="6"/>
        <v>1.1111111111111112</v>
      </c>
      <c r="BQ10" s="2">
        <v>1</v>
      </c>
      <c r="BR10" s="2">
        <v>2</v>
      </c>
      <c r="BS10" s="2" t="s">
        <v>232</v>
      </c>
      <c r="BT10" s="2">
        <v>6</v>
      </c>
      <c r="BU10" s="2" t="b">
        <v>0</v>
      </c>
      <c r="BV10" s="2"/>
      <c r="BW10" s="2"/>
      <c r="BX10" s="2"/>
      <c r="BY10" s="2"/>
      <c r="BZ10" s="2"/>
      <c r="CA10" s="2"/>
      <c r="CB10" s="2"/>
      <c r="CC10" s="2"/>
      <c r="CD10" s="2"/>
      <c r="CE10" s="2"/>
      <c r="CF10" s="2"/>
      <c r="CG10" s="2"/>
      <c r="CH10" s="2"/>
      <c r="CI10" s="2"/>
      <c r="CJ10" s="2"/>
      <c r="CK10" s="2">
        <v>2</v>
      </c>
      <c r="CL10" s="2">
        <v>10</v>
      </c>
      <c r="CM10" s="2" t="s">
        <v>201</v>
      </c>
      <c r="CN10" s="2">
        <f>CK10*CL10</f>
        <v>20</v>
      </c>
      <c r="CO10" s="2" t="b">
        <v>0</v>
      </c>
      <c r="CP10" s="2"/>
      <c r="CQ10" s="2"/>
      <c r="CR10" s="2"/>
      <c r="CS10" s="2"/>
      <c r="CT10" s="2"/>
      <c r="CU10" s="2">
        <v>1</v>
      </c>
      <c r="CV10" s="2">
        <v>10</v>
      </c>
      <c r="CW10" s="2" t="s">
        <v>201</v>
      </c>
      <c r="CX10" s="2">
        <f>CU10*CV10</f>
        <v>10</v>
      </c>
      <c r="CY10" s="2" t="b">
        <v>0</v>
      </c>
      <c r="CZ10" s="2"/>
      <c r="DA10" s="2"/>
      <c r="DB10" s="2"/>
      <c r="DC10" s="2"/>
      <c r="DD10" s="2"/>
      <c r="DE10" s="2">
        <v>1</v>
      </c>
      <c r="DF10" s="2">
        <v>10</v>
      </c>
      <c r="DG10" s="2" t="s">
        <v>201</v>
      </c>
      <c r="DH10" s="2">
        <f>DE10*DF10</f>
        <v>10</v>
      </c>
      <c r="DI10" s="2" t="b">
        <v>0</v>
      </c>
      <c r="DJ10" s="2"/>
      <c r="DK10" s="2"/>
      <c r="DL10" s="2"/>
      <c r="DM10" s="2"/>
      <c r="DN10" s="2"/>
      <c r="DO10" s="2"/>
      <c r="DP10" s="2"/>
      <c r="DQ10" s="2"/>
      <c r="DR10" s="2"/>
      <c r="DS10" s="2"/>
      <c r="DT10" s="2"/>
      <c r="DU10" s="2"/>
      <c r="DV10" s="2"/>
      <c r="DW10" s="2"/>
      <c r="DX10" s="2"/>
      <c r="DY10" s="2">
        <v>2</v>
      </c>
      <c r="DZ10" s="2">
        <v>10</v>
      </c>
      <c r="EA10" s="2" t="s">
        <v>201</v>
      </c>
      <c r="EB10" s="2">
        <f>DY10*DZ10</f>
        <v>20</v>
      </c>
      <c r="EC10" s="2" t="b">
        <v>0</v>
      </c>
      <c r="ED10" s="2"/>
      <c r="EE10" s="2"/>
      <c r="EF10" s="6">
        <f t="shared" si="7"/>
        <v>66</v>
      </c>
      <c r="EG10" s="6">
        <f t="shared" si="8"/>
        <v>66</v>
      </c>
      <c r="EH10" s="6">
        <f t="shared" si="9"/>
        <v>0</v>
      </c>
      <c r="EI10" s="18">
        <f t="shared" si="10"/>
        <v>67.111111111111114</v>
      </c>
      <c r="EJ10" s="2"/>
      <c r="EK10" s="2"/>
      <c r="EL10" s="2"/>
      <c r="EM10" s="2"/>
      <c r="EN10" s="2"/>
      <c r="EO10" s="2"/>
      <c r="EP10" s="2"/>
      <c r="EQ10" s="2"/>
      <c r="ER10" s="2"/>
      <c r="ES10" s="2"/>
      <c r="ET10" s="2"/>
      <c r="EU10" s="2"/>
      <c r="EV10" s="2"/>
      <c r="EW10" s="2"/>
      <c r="EX10" s="2"/>
      <c r="EY10" s="2"/>
      <c r="EZ10" s="2"/>
      <c r="FA10" s="2"/>
      <c r="FB10" s="2"/>
      <c r="FC10" s="2"/>
      <c r="FD10" s="2"/>
      <c r="FE10" s="2" t="s">
        <v>204</v>
      </c>
      <c r="FF10" s="2">
        <v>2</v>
      </c>
      <c r="FG10" s="18">
        <f t="shared" si="11"/>
        <v>78.179611111111114</v>
      </c>
      <c r="FH10" s="18">
        <f t="shared" si="12"/>
        <v>1.5635922222222223</v>
      </c>
      <c r="FI10" s="2"/>
      <c r="FJ10" s="2"/>
      <c r="FK10" s="2"/>
      <c r="FL10" s="2"/>
      <c r="FM10" s="2"/>
      <c r="FN10" s="2"/>
      <c r="FO10" s="2" t="s">
        <v>205</v>
      </c>
      <c r="FP10" s="2" t="s">
        <v>206</v>
      </c>
      <c r="FQ10" s="2"/>
      <c r="FR10" s="2"/>
      <c r="FS10" s="2">
        <v>0.18634804999999999</v>
      </c>
      <c r="FT10" s="2"/>
      <c r="FU10" s="2"/>
      <c r="FV10" s="2"/>
      <c r="FW10" s="2"/>
      <c r="FX10" s="2"/>
      <c r="FY10" s="2" t="s">
        <v>207</v>
      </c>
      <c r="FZ10" s="2">
        <v>1.25</v>
      </c>
      <c r="GA10" s="18">
        <f t="shared" si="13"/>
        <v>79.929551383333333</v>
      </c>
      <c r="GB10" s="19">
        <f t="shared" si="14"/>
        <v>0.99911939229166657</v>
      </c>
      <c r="GC10" s="2"/>
      <c r="GD10" s="2"/>
      <c r="GE10" s="2"/>
      <c r="GF10" s="2"/>
      <c r="GG10" s="2"/>
      <c r="GH10" s="2"/>
      <c r="GI10" s="2"/>
      <c r="GJ10" s="2"/>
      <c r="GK10" s="2"/>
      <c r="GL10" s="2"/>
      <c r="GM10" s="2"/>
      <c r="GN10" s="2"/>
      <c r="GO10" s="2"/>
      <c r="GP10" s="2"/>
      <c r="GQ10" s="2">
        <v>2</v>
      </c>
      <c r="GR10" s="2">
        <v>30</v>
      </c>
      <c r="GS10" s="2">
        <v>90</v>
      </c>
      <c r="GT10" s="2">
        <f t="shared" si="15"/>
        <v>216</v>
      </c>
      <c r="GU10" s="16">
        <f t="shared" si="16"/>
        <v>80.928670775625008</v>
      </c>
      <c r="GV10" s="20">
        <v>45292</v>
      </c>
      <c r="GW10" s="2"/>
    </row>
    <row r="11" spans="1:205" ht="15.75" x14ac:dyDescent="0.25">
      <c r="A11" s="2">
        <v>10</v>
      </c>
      <c r="B11" s="2" t="s">
        <v>191</v>
      </c>
      <c r="C11" s="8">
        <v>0</v>
      </c>
      <c r="D11" s="1" t="s">
        <v>192</v>
      </c>
      <c r="E11" s="2" t="s">
        <v>193</v>
      </c>
      <c r="F11" s="2"/>
      <c r="G11" s="9" t="s">
        <v>239</v>
      </c>
      <c r="H11" s="10" t="s">
        <v>240</v>
      </c>
      <c r="I11" s="2"/>
      <c r="J11" s="2"/>
      <c r="K11" s="2"/>
      <c r="L11" s="2" t="s">
        <v>196</v>
      </c>
      <c r="M11" s="2">
        <v>1</v>
      </c>
      <c r="N11" s="10" t="s">
        <v>241</v>
      </c>
      <c r="O11" s="2"/>
      <c r="P11" s="2" t="str">
        <f t="shared" si="19"/>
        <v>PC Red</v>
      </c>
      <c r="Q11" s="2" t="s">
        <v>199</v>
      </c>
      <c r="R11" s="2" t="s">
        <v>200</v>
      </c>
      <c r="S11" s="2" t="s">
        <v>201</v>
      </c>
      <c r="T11" s="2"/>
      <c r="U11" s="2" t="b">
        <v>0</v>
      </c>
      <c r="V11" s="2"/>
      <c r="W11" s="2"/>
      <c r="X11" s="2"/>
      <c r="Y11" s="2"/>
      <c r="Z11" s="13">
        <f>3.88/1000</f>
        <v>3.8799999999999998E-3</v>
      </c>
      <c r="AA11" s="13"/>
      <c r="AB11" s="2">
        <f>3/1000</f>
        <v>3.0000000000000001E-3</v>
      </c>
      <c r="AC11" s="2">
        <v>100</v>
      </c>
      <c r="AD11" s="2"/>
      <c r="AE11" s="14">
        <f t="shared" si="0"/>
        <v>8.7999999999999971E-4</v>
      </c>
      <c r="AF11" s="15" t="s">
        <v>192</v>
      </c>
      <c r="AG11" s="15" t="s">
        <v>192</v>
      </c>
      <c r="AH11" s="2">
        <v>100</v>
      </c>
      <c r="AI11" s="2">
        <v>224</v>
      </c>
      <c r="AJ11" s="2"/>
      <c r="AK11" s="2">
        <f t="shared" si="1"/>
        <v>224</v>
      </c>
      <c r="AL11" s="2"/>
      <c r="AM11" s="2"/>
      <c r="AN11" s="2">
        <f t="shared" si="2"/>
        <v>224</v>
      </c>
      <c r="AO11" s="2">
        <f t="shared" si="17"/>
        <v>201.6</v>
      </c>
      <c r="AP11" s="2"/>
      <c r="AQ11" s="2"/>
      <c r="AR11" s="2"/>
      <c r="AS11" s="2"/>
      <c r="AT11" s="2"/>
      <c r="AU11" s="16">
        <f t="shared" si="18"/>
        <v>0.69171199999999999</v>
      </c>
      <c r="AV11" s="2">
        <f t="shared" si="3"/>
        <v>0.69171199999999999</v>
      </c>
      <c r="AW11" s="2"/>
      <c r="AX11" s="2"/>
      <c r="AY11" s="2"/>
      <c r="AZ11" s="2"/>
      <c r="BA11" s="2"/>
      <c r="BB11" s="2"/>
      <c r="BC11" s="2"/>
      <c r="BD11" s="2"/>
      <c r="BE11" s="2"/>
      <c r="BF11" s="2"/>
      <c r="BG11" s="2"/>
      <c r="BH11" s="2"/>
      <c r="BI11" s="2"/>
      <c r="BJ11" s="2">
        <v>4</v>
      </c>
      <c r="BK11" s="2">
        <v>120</v>
      </c>
      <c r="BL11" s="2" t="s">
        <v>202</v>
      </c>
      <c r="BM11" s="17">
        <f t="shared" si="4"/>
        <v>0.27777777777777779</v>
      </c>
      <c r="BN11" s="2"/>
      <c r="BO11" s="2">
        <f t="shared" si="5"/>
        <v>0.27777777777777779</v>
      </c>
      <c r="BP11" s="2">
        <f t="shared" si="6"/>
        <v>0.27777777777777779</v>
      </c>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v>2</v>
      </c>
      <c r="CV11" s="2">
        <v>10</v>
      </c>
      <c r="CW11" s="2" t="s">
        <v>201</v>
      </c>
      <c r="CX11" s="2">
        <f>CU11*CV11</f>
        <v>20</v>
      </c>
      <c r="CY11" s="2" t="b">
        <v>0</v>
      </c>
      <c r="CZ11" s="2"/>
      <c r="DA11" s="2"/>
      <c r="DB11" s="2"/>
      <c r="DC11" s="2"/>
      <c r="DD11" s="2"/>
      <c r="DE11" s="2">
        <v>2</v>
      </c>
      <c r="DF11" s="2">
        <v>10</v>
      </c>
      <c r="DG11" s="2" t="s">
        <v>201</v>
      </c>
      <c r="DH11" s="2">
        <f>DE11*DF11</f>
        <v>20</v>
      </c>
      <c r="DI11" s="2" t="b">
        <v>0</v>
      </c>
      <c r="DJ11" s="2"/>
      <c r="DK11" s="2"/>
      <c r="DL11" s="2"/>
      <c r="DM11" s="2"/>
      <c r="DN11" s="2"/>
      <c r="DO11" s="2"/>
      <c r="DP11" s="2"/>
      <c r="DQ11" s="2"/>
      <c r="DR11" s="2"/>
      <c r="DS11" s="2"/>
      <c r="DT11" s="2"/>
      <c r="DU11" s="2"/>
      <c r="DV11" s="2"/>
      <c r="DW11" s="2"/>
      <c r="DX11" s="2"/>
      <c r="DY11" s="2"/>
      <c r="DZ11" s="2"/>
      <c r="EA11" s="2"/>
      <c r="EB11" s="2"/>
      <c r="EC11" s="2"/>
      <c r="ED11" s="2"/>
      <c r="EE11" s="2"/>
      <c r="EF11" s="6">
        <f t="shared" si="7"/>
        <v>40</v>
      </c>
      <c r="EG11" s="6">
        <f t="shared" si="8"/>
        <v>40</v>
      </c>
      <c r="EH11" s="6">
        <f t="shared" si="9"/>
        <v>0</v>
      </c>
      <c r="EI11" s="18">
        <f t="shared" si="10"/>
        <v>40.277777777777779</v>
      </c>
      <c r="EJ11" s="2"/>
      <c r="EK11" s="2"/>
      <c r="EL11" s="2"/>
      <c r="EM11" s="2"/>
      <c r="EN11" s="2"/>
      <c r="EO11" s="2"/>
      <c r="EP11" s="2"/>
      <c r="EQ11" s="2"/>
      <c r="ER11" s="2"/>
      <c r="ES11" s="2"/>
      <c r="ET11" s="2"/>
      <c r="EU11" s="2"/>
      <c r="EV11" s="2"/>
      <c r="EW11" s="2"/>
      <c r="EX11" s="2"/>
      <c r="EY11" s="2"/>
      <c r="EZ11" s="2"/>
      <c r="FA11" s="2"/>
      <c r="FB11" s="2"/>
      <c r="FC11" s="2"/>
      <c r="FD11" s="2"/>
      <c r="FE11" s="2" t="s">
        <v>204</v>
      </c>
      <c r="FF11" s="2">
        <v>2</v>
      </c>
      <c r="FG11" s="18">
        <f t="shared" si="11"/>
        <v>40.969489777777781</v>
      </c>
      <c r="FH11" s="18">
        <f t="shared" si="12"/>
        <v>0.81938979555555558</v>
      </c>
      <c r="FI11" s="2"/>
      <c r="FJ11" s="2"/>
      <c r="FK11" s="2"/>
      <c r="FL11" s="2"/>
      <c r="FM11" s="2"/>
      <c r="FN11" s="2"/>
      <c r="FO11" s="2" t="s">
        <v>205</v>
      </c>
      <c r="FP11" s="2" t="s">
        <v>206</v>
      </c>
      <c r="FQ11" s="2"/>
      <c r="FR11" s="2"/>
      <c r="FS11" s="2">
        <v>1.4831479999999999E-2</v>
      </c>
      <c r="FT11" s="2"/>
      <c r="FU11" s="2"/>
      <c r="FV11" s="2"/>
      <c r="FW11" s="2"/>
      <c r="FX11" s="2"/>
      <c r="FY11" s="2" t="s">
        <v>207</v>
      </c>
      <c r="FZ11" s="2">
        <v>1.25</v>
      </c>
      <c r="GA11" s="18">
        <f t="shared" si="13"/>
        <v>41.803711053333338</v>
      </c>
      <c r="GB11" s="19">
        <f t="shared" si="14"/>
        <v>0.52254638816666665</v>
      </c>
      <c r="GC11" s="2"/>
      <c r="GD11" s="2"/>
      <c r="GE11" s="2"/>
      <c r="GF11" s="2"/>
      <c r="GG11" s="2"/>
      <c r="GH11" s="2"/>
      <c r="GI11" s="2"/>
      <c r="GJ11" s="2"/>
      <c r="GK11" s="2"/>
      <c r="GL11" s="2"/>
      <c r="GM11" s="2"/>
      <c r="GN11" s="2"/>
      <c r="GO11" s="2"/>
      <c r="GP11" s="2"/>
      <c r="GQ11" s="2">
        <v>4</v>
      </c>
      <c r="GR11" s="2">
        <v>30</v>
      </c>
      <c r="GS11" s="2">
        <v>90</v>
      </c>
      <c r="GT11" s="2">
        <f t="shared" si="15"/>
        <v>432</v>
      </c>
      <c r="GU11" s="16">
        <f t="shared" si="16"/>
        <v>42.326257441500005</v>
      </c>
      <c r="GV11" s="20">
        <v>45292</v>
      </c>
      <c r="GW11" s="2"/>
    </row>
    <row r="12" spans="1:205" ht="15.75" x14ac:dyDescent="0.25">
      <c r="A12" s="2">
        <v>11</v>
      </c>
      <c r="B12" s="2" t="s">
        <v>191</v>
      </c>
      <c r="C12" s="8">
        <v>0</v>
      </c>
      <c r="D12" s="1" t="s">
        <v>192</v>
      </c>
      <c r="E12" s="2" t="s">
        <v>193</v>
      </c>
      <c r="F12" s="2"/>
      <c r="G12" s="9" t="s">
        <v>242</v>
      </c>
      <c r="H12" s="10" t="s">
        <v>243</v>
      </c>
      <c r="I12" s="2"/>
      <c r="J12" s="2"/>
      <c r="K12" s="2"/>
      <c r="L12" s="2" t="s">
        <v>196</v>
      </c>
      <c r="M12" s="2">
        <v>1</v>
      </c>
      <c r="N12" s="10" t="s">
        <v>244</v>
      </c>
      <c r="O12" s="2"/>
      <c r="P12" s="2" t="str">
        <f t="shared" si="19"/>
        <v>ABS White</v>
      </c>
      <c r="Q12" s="2" t="s">
        <v>199</v>
      </c>
      <c r="R12" s="2" t="s">
        <v>200</v>
      </c>
      <c r="S12" s="2" t="s">
        <v>201</v>
      </c>
      <c r="T12" s="2"/>
      <c r="U12" s="2" t="b">
        <v>0</v>
      </c>
      <c r="V12" s="2"/>
      <c r="W12" s="2"/>
      <c r="X12" s="2"/>
      <c r="Y12" s="2"/>
      <c r="Z12" s="22">
        <f>79.4/1000</f>
        <v>7.9400000000000012E-2</v>
      </c>
      <c r="AA12" s="22"/>
      <c r="AB12" s="2">
        <f>74.4/1000</f>
        <v>7.4400000000000008E-2</v>
      </c>
      <c r="AC12" s="2">
        <v>100</v>
      </c>
      <c r="AD12" s="2"/>
      <c r="AE12" s="14">
        <f t="shared" si="0"/>
        <v>5.0000000000000044E-3</v>
      </c>
      <c r="AF12" s="15" t="s">
        <v>192</v>
      </c>
      <c r="AG12" s="15" t="s">
        <v>192</v>
      </c>
      <c r="AH12" s="2">
        <v>100</v>
      </c>
      <c r="AI12" s="2">
        <v>141</v>
      </c>
      <c r="AJ12" s="2"/>
      <c r="AK12" s="2">
        <f t="shared" si="1"/>
        <v>141</v>
      </c>
      <c r="AL12" s="2"/>
      <c r="AM12" s="2"/>
      <c r="AN12" s="2">
        <f t="shared" si="2"/>
        <v>141</v>
      </c>
      <c r="AO12" s="2">
        <f t="shared" si="17"/>
        <v>126.9</v>
      </c>
      <c r="AP12" s="2"/>
      <c r="AQ12" s="2"/>
      <c r="AR12" s="2"/>
      <c r="AS12" s="2"/>
      <c r="AT12" s="2"/>
      <c r="AU12" s="16">
        <f t="shared" si="18"/>
        <v>10.5609</v>
      </c>
      <c r="AV12" s="2">
        <f t="shared" si="3"/>
        <v>10.5609</v>
      </c>
      <c r="AW12" s="2"/>
      <c r="AX12" s="2"/>
      <c r="AY12" s="2"/>
      <c r="AZ12" s="2"/>
      <c r="BA12" s="2"/>
      <c r="BB12" s="2"/>
      <c r="BC12" s="2"/>
      <c r="BD12" s="2"/>
      <c r="BE12" s="2"/>
      <c r="BF12" s="2"/>
      <c r="BG12" s="2"/>
      <c r="BH12" s="2"/>
      <c r="BI12" s="2"/>
      <c r="BJ12" s="2">
        <v>2</v>
      </c>
      <c r="BK12" s="2">
        <v>300</v>
      </c>
      <c r="BL12" s="2" t="s">
        <v>202</v>
      </c>
      <c r="BM12" s="17">
        <f t="shared" si="4"/>
        <v>3.2407407407407409</v>
      </c>
      <c r="BN12" s="2"/>
      <c r="BO12" s="2">
        <f t="shared" si="5"/>
        <v>3.2407407407407409</v>
      </c>
      <c r="BP12" s="2">
        <f t="shared" si="6"/>
        <v>3.2407407407407409</v>
      </c>
      <c r="BQ12" s="2"/>
      <c r="BR12" s="2"/>
      <c r="BS12" s="2"/>
      <c r="BT12" s="2"/>
      <c r="BU12" s="2"/>
      <c r="BV12" s="2"/>
      <c r="BW12" s="2"/>
      <c r="BX12" s="2"/>
      <c r="BY12" s="2"/>
      <c r="BZ12" s="2"/>
      <c r="CA12" s="2">
        <v>1</v>
      </c>
      <c r="CB12" s="2">
        <v>10</v>
      </c>
      <c r="CC12" s="2" t="s">
        <v>201</v>
      </c>
      <c r="CD12" s="2">
        <f>CA12*CB12</f>
        <v>10</v>
      </c>
      <c r="CE12" s="2" t="b">
        <v>0</v>
      </c>
      <c r="CF12" s="2"/>
      <c r="CG12" s="2"/>
      <c r="CH12" s="2"/>
      <c r="CI12" s="2"/>
      <c r="CJ12" s="2"/>
      <c r="CK12" s="2"/>
      <c r="CL12" s="2"/>
      <c r="CM12" s="2"/>
      <c r="CN12" s="2"/>
      <c r="CO12" s="2"/>
      <c r="CP12" s="2"/>
      <c r="CQ12" s="2"/>
      <c r="CR12" s="2"/>
      <c r="CS12" s="2"/>
      <c r="CT12" s="2"/>
      <c r="CU12" s="2"/>
      <c r="CV12" s="2"/>
      <c r="CW12" s="2"/>
      <c r="CX12" s="2"/>
      <c r="CY12" s="2"/>
      <c r="CZ12" s="2">
        <v>1</v>
      </c>
      <c r="DA12" s="2">
        <v>10</v>
      </c>
      <c r="DB12" s="2" t="s">
        <v>201</v>
      </c>
      <c r="DC12" s="2">
        <f>CZ12*DA12</f>
        <v>10</v>
      </c>
      <c r="DD12" s="2" t="b">
        <v>0</v>
      </c>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6">
        <f t="shared" si="7"/>
        <v>20</v>
      </c>
      <c r="EG12" s="6">
        <f t="shared" si="8"/>
        <v>20</v>
      </c>
      <c r="EH12" s="6">
        <f t="shared" si="9"/>
        <v>0</v>
      </c>
      <c r="EI12" s="18">
        <f t="shared" si="10"/>
        <v>23.24074074074074</v>
      </c>
      <c r="EJ12" s="2" t="s">
        <v>212</v>
      </c>
      <c r="EK12" s="2" t="s">
        <v>201</v>
      </c>
      <c r="EL12" s="2">
        <v>2</v>
      </c>
      <c r="EM12" s="2">
        <v>0.63</v>
      </c>
      <c r="EN12" s="2">
        <f>EL12*EM12</f>
        <v>1.26</v>
      </c>
      <c r="EO12" s="2"/>
      <c r="EP12" s="2">
        <f>EN12</f>
        <v>1.26</v>
      </c>
      <c r="EQ12" s="2"/>
      <c r="ER12" s="2"/>
      <c r="ES12" s="2">
        <f>EP12</f>
        <v>1.26</v>
      </c>
      <c r="ET12" s="2"/>
      <c r="EU12" s="2"/>
      <c r="EV12" s="2"/>
      <c r="EW12" s="2"/>
      <c r="EX12" s="2"/>
      <c r="EY12" s="2"/>
      <c r="EZ12" s="2"/>
      <c r="FA12" s="2"/>
      <c r="FB12" s="2"/>
      <c r="FC12" s="2" t="b">
        <v>1</v>
      </c>
      <c r="FD12" s="2" t="b">
        <v>1</v>
      </c>
      <c r="FE12" s="2" t="s">
        <v>204</v>
      </c>
      <c r="FF12" s="2">
        <v>2</v>
      </c>
      <c r="FG12" s="18">
        <f>AV12+EI12-EH12+ES12+EV12</f>
        <v>35.061640740740735</v>
      </c>
      <c r="FH12" s="18">
        <f t="shared" si="12"/>
        <v>0.7012328148148147</v>
      </c>
      <c r="FI12" s="2"/>
      <c r="FJ12" s="2"/>
      <c r="FK12" s="2"/>
      <c r="FL12" s="2"/>
      <c r="FM12" s="2"/>
      <c r="FN12" s="2"/>
      <c r="FO12" s="2" t="s">
        <v>245</v>
      </c>
      <c r="FP12" s="2" t="s">
        <v>204</v>
      </c>
      <c r="FQ12" s="2">
        <v>2</v>
      </c>
      <c r="FR12" s="18">
        <f>AV12+EI12-EH12+ES12+EV12</f>
        <v>35.061640740740735</v>
      </c>
      <c r="FS12" s="2">
        <f>FR12*FQ12/100</f>
        <v>0.7012328148148147</v>
      </c>
      <c r="FT12" s="2"/>
      <c r="FU12" s="2"/>
      <c r="FV12" s="2"/>
      <c r="FW12" s="2"/>
      <c r="FX12" s="2"/>
      <c r="FY12" s="2" t="s">
        <v>207</v>
      </c>
      <c r="FZ12" s="2">
        <v>1.25</v>
      </c>
      <c r="GA12" s="18">
        <f t="shared" si="13"/>
        <v>35.204106370370368</v>
      </c>
      <c r="GB12" s="19">
        <f t="shared" si="14"/>
        <v>0.44005132962962962</v>
      </c>
      <c r="GC12" s="2"/>
      <c r="GD12" s="2"/>
      <c r="GE12" s="2"/>
      <c r="GF12" s="2"/>
      <c r="GG12" s="2"/>
      <c r="GH12" s="2"/>
      <c r="GI12" s="2"/>
      <c r="GJ12" s="2"/>
      <c r="GK12" s="2"/>
      <c r="GL12" s="2"/>
      <c r="GM12" s="2"/>
      <c r="GN12" s="2"/>
      <c r="GO12" s="2"/>
      <c r="GP12" s="2"/>
      <c r="GQ12" s="2">
        <v>2</v>
      </c>
      <c r="GR12" s="2">
        <v>70</v>
      </c>
      <c r="GS12" s="2">
        <v>90</v>
      </c>
      <c r="GT12" s="2">
        <f t="shared" si="15"/>
        <v>92.571428571428569</v>
      </c>
      <c r="GU12" s="16">
        <f t="shared" si="16"/>
        <v>36.904157699999999</v>
      </c>
      <c r="GV12" s="20">
        <v>45292</v>
      </c>
      <c r="GW12" s="2"/>
    </row>
    <row r="13" spans="1:205" ht="15.75" x14ac:dyDescent="0.25">
      <c r="A13" s="2">
        <v>12</v>
      </c>
      <c r="B13" s="2" t="s">
        <v>191</v>
      </c>
      <c r="C13" s="8">
        <v>0</v>
      </c>
      <c r="D13" s="1" t="s">
        <v>192</v>
      </c>
      <c r="E13" s="2" t="s">
        <v>193</v>
      </c>
      <c r="F13" s="2"/>
      <c r="G13" s="9" t="s">
        <v>246</v>
      </c>
      <c r="H13" s="10" t="s">
        <v>247</v>
      </c>
      <c r="I13" s="2"/>
      <c r="J13" s="2"/>
      <c r="K13" s="2"/>
      <c r="L13" s="2" t="s">
        <v>196</v>
      </c>
      <c r="M13" s="2">
        <v>1</v>
      </c>
      <c r="N13" s="10" t="s">
        <v>248</v>
      </c>
      <c r="O13" s="2"/>
      <c r="P13" s="2" t="str">
        <f t="shared" si="19"/>
        <v>PC JET Black</v>
      </c>
      <c r="Q13" s="2" t="s">
        <v>199</v>
      </c>
      <c r="R13" s="2" t="s">
        <v>200</v>
      </c>
      <c r="S13" s="2" t="s">
        <v>201</v>
      </c>
      <c r="T13" s="2"/>
      <c r="U13" s="2" t="b">
        <v>0</v>
      </c>
      <c r="V13" s="2"/>
      <c r="W13" s="2"/>
      <c r="X13" s="2"/>
      <c r="Y13" s="2"/>
      <c r="Z13" s="22">
        <f>30/1000</f>
        <v>0.03</v>
      </c>
      <c r="AA13" s="22"/>
      <c r="AB13" s="2">
        <f>26.25/1000</f>
        <v>2.6249999999999999E-2</v>
      </c>
      <c r="AC13" s="2">
        <v>100</v>
      </c>
      <c r="AD13" s="2"/>
      <c r="AE13" s="14">
        <f t="shared" si="0"/>
        <v>3.7499999999999999E-3</v>
      </c>
      <c r="AF13" s="15" t="s">
        <v>192</v>
      </c>
      <c r="AG13" s="15" t="s">
        <v>192</v>
      </c>
      <c r="AH13" s="2">
        <v>100</v>
      </c>
      <c r="AI13" s="2">
        <v>214</v>
      </c>
      <c r="AJ13" s="2"/>
      <c r="AK13" s="2">
        <f t="shared" si="1"/>
        <v>214</v>
      </c>
      <c r="AL13" s="2"/>
      <c r="AM13" s="2"/>
      <c r="AN13" s="2">
        <f t="shared" si="2"/>
        <v>214</v>
      </c>
      <c r="AO13" s="2">
        <f t="shared" si="17"/>
        <v>192.6</v>
      </c>
      <c r="AP13" s="2"/>
      <c r="AQ13" s="2"/>
      <c r="AR13" s="2"/>
      <c r="AS13" s="2"/>
      <c r="AT13" s="2"/>
      <c r="AU13" s="16">
        <f t="shared" si="18"/>
        <v>5.6977500000000001</v>
      </c>
      <c r="AV13" s="2">
        <f t="shared" si="3"/>
        <v>5.6977500000000001</v>
      </c>
      <c r="AW13" s="2"/>
      <c r="AX13" s="2"/>
      <c r="AY13" s="2"/>
      <c r="AZ13" s="2"/>
      <c r="BA13" s="2"/>
      <c r="BB13" s="2"/>
      <c r="BC13" s="2"/>
      <c r="BD13" s="2"/>
      <c r="BE13" s="2"/>
      <c r="BF13" s="2"/>
      <c r="BG13" s="2"/>
      <c r="BH13" s="2"/>
      <c r="BI13" s="2"/>
      <c r="BJ13" s="2">
        <v>2</v>
      </c>
      <c r="BK13" s="2">
        <v>180</v>
      </c>
      <c r="BL13" s="2" t="s">
        <v>202</v>
      </c>
      <c r="BM13" s="17">
        <f t="shared" si="4"/>
        <v>1.3055555555555556</v>
      </c>
      <c r="BN13" s="2"/>
      <c r="BO13" s="2">
        <f t="shared" si="5"/>
        <v>1.3055555555555556</v>
      </c>
      <c r="BP13" s="2">
        <f t="shared" si="6"/>
        <v>1.3055555555555556</v>
      </c>
      <c r="BQ13" s="2"/>
      <c r="BR13" s="2"/>
      <c r="BS13" s="2"/>
      <c r="BT13" s="2"/>
      <c r="BU13" s="2"/>
      <c r="BV13" s="2">
        <v>1</v>
      </c>
      <c r="BW13" s="2">
        <v>10</v>
      </c>
      <c r="BX13" s="2" t="s">
        <v>201</v>
      </c>
      <c r="BY13" s="2">
        <f>BV13*BW13</f>
        <v>10</v>
      </c>
      <c r="BZ13" s="2" t="b">
        <v>0</v>
      </c>
      <c r="CA13" s="2">
        <v>1</v>
      </c>
      <c r="CB13" s="2">
        <v>10</v>
      </c>
      <c r="CC13" s="2" t="s">
        <v>201</v>
      </c>
      <c r="CD13" s="2">
        <f>CA13*CB13</f>
        <v>10</v>
      </c>
      <c r="CE13" s="2" t="b">
        <v>0</v>
      </c>
      <c r="CF13" s="2"/>
      <c r="CG13" s="2"/>
      <c r="CH13" s="2"/>
      <c r="CI13" s="2"/>
      <c r="CJ13" s="2"/>
      <c r="CK13" s="2"/>
      <c r="CL13" s="2"/>
      <c r="CM13" s="2"/>
      <c r="CN13" s="2"/>
      <c r="CO13" s="2"/>
      <c r="CP13" s="2">
        <v>1</v>
      </c>
      <c r="CQ13" s="2">
        <v>10</v>
      </c>
      <c r="CR13" s="2" t="s">
        <v>201</v>
      </c>
      <c r="CS13" s="2">
        <f>CP13*CQ13</f>
        <v>10</v>
      </c>
      <c r="CT13" s="2" t="b">
        <v>0</v>
      </c>
      <c r="CU13" s="2"/>
      <c r="CV13" s="2"/>
      <c r="CW13" s="2"/>
      <c r="CX13" s="2"/>
      <c r="CY13" s="2"/>
      <c r="CZ13" s="2">
        <v>1</v>
      </c>
      <c r="DA13" s="2">
        <v>10</v>
      </c>
      <c r="DB13" s="2" t="s">
        <v>201</v>
      </c>
      <c r="DC13" s="2">
        <f>CZ13*DA13</f>
        <v>10</v>
      </c>
      <c r="DD13" s="2" t="b">
        <v>0</v>
      </c>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6">
        <f t="shared" si="7"/>
        <v>40</v>
      </c>
      <c r="EG13" s="6">
        <f t="shared" si="8"/>
        <v>40</v>
      </c>
      <c r="EH13" s="6">
        <f t="shared" si="9"/>
        <v>0</v>
      </c>
      <c r="EI13" s="18">
        <f t="shared" si="10"/>
        <v>41.305555555555557</v>
      </c>
      <c r="EJ13" s="2"/>
      <c r="EK13" s="2"/>
      <c r="EL13" s="2"/>
      <c r="EM13" s="2"/>
      <c r="EN13" s="2"/>
      <c r="EO13" s="2"/>
      <c r="EP13" s="2"/>
      <c r="EQ13" s="2"/>
      <c r="ER13" s="2"/>
      <c r="ES13" s="2"/>
      <c r="ET13" s="2"/>
      <c r="EU13" s="2"/>
      <c r="EV13" s="2"/>
      <c r="EW13" s="2"/>
      <c r="EX13" s="2"/>
      <c r="EY13" s="2"/>
      <c r="EZ13" s="2"/>
      <c r="FA13" s="2"/>
      <c r="FB13" s="2"/>
      <c r="FC13" s="2"/>
      <c r="FD13" s="2"/>
      <c r="FE13" s="2" t="s">
        <v>204</v>
      </c>
      <c r="FF13" s="2">
        <v>2</v>
      </c>
      <c r="FG13" s="18">
        <f>AV13+EI13-EH13</f>
        <v>47.003305555555556</v>
      </c>
      <c r="FH13" s="18">
        <f t="shared" si="12"/>
        <v>0.94006611111111116</v>
      </c>
      <c r="FI13" s="2"/>
      <c r="FJ13" s="2"/>
      <c r="FK13" s="2"/>
      <c r="FL13" s="2"/>
      <c r="FM13" s="2"/>
      <c r="FN13" s="2"/>
      <c r="FO13" s="2" t="s">
        <v>205</v>
      </c>
      <c r="FP13" s="2" t="s">
        <v>206</v>
      </c>
      <c r="FQ13" s="2"/>
      <c r="FR13" s="2"/>
      <c r="FS13" s="2">
        <v>0.107150575</v>
      </c>
      <c r="FT13" s="2"/>
      <c r="FU13" s="2"/>
      <c r="FV13" s="2"/>
      <c r="FW13" s="2"/>
      <c r="FX13" s="2"/>
      <c r="FY13" s="2" t="s">
        <v>207</v>
      </c>
      <c r="FZ13" s="2">
        <v>1.25</v>
      </c>
      <c r="GA13" s="18">
        <f t="shared" si="13"/>
        <v>48.05052224166667</v>
      </c>
      <c r="GB13" s="19">
        <f t="shared" si="14"/>
        <v>0.60063152802083342</v>
      </c>
      <c r="GC13" s="2"/>
      <c r="GD13" s="2"/>
      <c r="GE13" s="2"/>
      <c r="GF13" s="2"/>
      <c r="GG13" s="2"/>
      <c r="GH13" s="2"/>
      <c r="GI13" s="2"/>
      <c r="GJ13" s="2"/>
      <c r="GK13" s="2"/>
      <c r="GL13" s="2"/>
      <c r="GM13" s="2"/>
      <c r="GN13" s="2"/>
      <c r="GO13" s="2"/>
      <c r="GP13" s="2"/>
      <c r="GQ13" s="2">
        <v>2</v>
      </c>
      <c r="GR13" s="2">
        <v>47</v>
      </c>
      <c r="GS13" s="2">
        <v>90</v>
      </c>
      <c r="GT13" s="2">
        <f t="shared" si="15"/>
        <v>137.87234042553192</v>
      </c>
      <c r="GU13" s="16">
        <f t="shared" si="16"/>
        <v>48.651153769687497</v>
      </c>
      <c r="GV13" s="20">
        <v>45292</v>
      </c>
      <c r="GW13" s="2"/>
    </row>
    <row r="14" spans="1:205" ht="15.75" x14ac:dyDescent="0.25">
      <c r="A14" s="2">
        <v>13</v>
      </c>
      <c r="B14" s="2" t="s">
        <v>191</v>
      </c>
      <c r="C14" s="8">
        <v>0</v>
      </c>
      <c r="D14" s="1" t="s">
        <v>192</v>
      </c>
      <c r="E14" s="2" t="s">
        <v>193</v>
      </c>
      <c r="F14" s="2"/>
      <c r="G14" s="9" t="s">
        <v>249</v>
      </c>
      <c r="H14" s="10" t="s">
        <v>250</v>
      </c>
      <c r="I14" s="2"/>
      <c r="J14" s="2"/>
      <c r="K14" s="2"/>
      <c r="L14" s="2" t="s">
        <v>196</v>
      </c>
      <c r="M14" s="2">
        <v>1</v>
      </c>
      <c r="N14" s="10" t="s">
        <v>251</v>
      </c>
      <c r="O14" s="2"/>
      <c r="P14" s="2" t="str">
        <f t="shared" si="19"/>
        <v>PC Clear</v>
      </c>
      <c r="Q14" s="2" t="s">
        <v>199</v>
      </c>
      <c r="R14" s="2" t="s">
        <v>200</v>
      </c>
      <c r="S14" s="2" t="s">
        <v>201</v>
      </c>
      <c r="T14" s="2"/>
      <c r="U14" s="2" t="b">
        <v>0</v>
      </c>
      <c r="V14" s="2"/>
      <c r="W14" s="2"/>
      <c r="X14" s="2"/>
      <c r="Y14" s="2"/>
      <c r="Z14" s="22">
        <f>32.95/1000</f>
        <v>3.295E-2</v>
      </c>
      <c r="AA14" s="22"/>
      <c r="AB14" s="2">
        <f>29.95/1000</f>
        <v>2.9950000000000001E-2</v>
      </c>
      <c r="AC14" s="2">
        <v>100</v>
      </c>
      <c r="AD14" s="2"/>
      <c r="AE14" s="14">
        <f t="shared" si="0"/>
        <v>2.9999999999999992E-3</v>
      </c>
      <c r="AF14" s="15" t="s">
        <v>192</v>
      </c>
      <c r="AG14" s="15" t="s">
        <v>192</v>
      </c>
      <c r="AH14" s="2">
        <v>100</v>
      </c>
      <c r="AI14" s="2">
        <v>214</v>
      </c>
      <c r="AJ14" s="2"/>
      <c r="AK14" s="2">
        <f t="shared" si="1"/>
        <v>214</v>
      </c>
      <c r="AL14" s="2"/>
      <c r="AM14" s="2"/>
      <c r="AN14" s="2">
        <f t="shared" si="2"/>
        <v>214</v>
      </c>
      <c r="AO14" s="2">
        <f t="shared" si="17"/>
        <v>192.6</v>
      </c>
      <c r="AP14" s="2"/>
      <c r="AQ14" s="2"/>
      <c r="AR14" s="2"/>
      <c r="AS14" s="2"/>
      <c r="AT14" s="2"/>
      <c r="AU14" s="16">
        <f t="shared" si="18"/>
        <v>6.4735000000000005</v>
      </c>
      <c r="AV14" s="2">
        <f t="shared" si="3"/>
        <v>6.4735000000000005</v>
      </c>
      <c r="AW14" s="2"/>
      <c r="AX14" s="2"/>
      <c r="AY14" s="2"/>
      <c r="AZ14" s="2"/>
      <c r="BA14" s="2"/>
      <c r="BB14" s="2"/>
      <c r="BC14" s="2"/>
      <c r="BD14" s="2"/>
      <c r="BE14" s="2"/>
      <c r="BF14" s="2"/>
      <c r="BG14" s="2"/>
      <c r="BH14" s="2"/>
      <c r="BI14" s="2"/>
      <c r="BJ14" s="2">
        <v>2</v>
      </c>
      <c r="BK14" s="2">
        <v>180</v>
      </c>
      <c r="BL14" s="2" t="s">
        <v>202</v>
      </c>
      <c r="BM14" s="17">
        <f t="shared" si="4"/>
        <v>1.1666666666666667</v>
      </c>
      <c r="BN14" s="2"/>
      <c r="BO14" s="2">
        <f t="shared" si="5"/>
        <v>1.1666666666666667</v>
      </c>
      <c r="BP14" s="2">
        <f t="shared" si="6"/>
        <v>1.1666666666666667</v>
      </c>
      <c r="BQ14" s="2"/>
      <c r="BR14" s="2"/>
      <c r="BS14" s="2"/>
      <c r="BT14" s="2"/>
      <c r="BU14" s="2"/>
      <c r="BV14" s="2">
        <v>1</v>
      </c>
      <c r="BW14" s="2">
        <v>10</v>
      </c>
      <c r="BX14" s="2" t="s">
        <v>201</v>
      </c>
      <c r="BY14" s="2">
        <f>BV14*BW14</f>
        <v>10</v>
      </c>
      <c r="BZ14" s="2" t="b">
        <v>0</v>
      </c>
      <c r="CA14" s="2">
        <v>2</v>
      </c>
      <c r="CB14" s="2">
        <v>10</v>
      </c>
      <c r="CC14" s="2" t="s">
        <v>201</v>
      </c>
      <c r="CD14" s="2">
        <f>CA14*CB14</f>
        <v>20</v>
      </c>
      <c r="CE14" s="2" t="b">
        <v>0</v>
      </c>
      <c r="CF14" s="2"/>
      <c r="CG14" s="2"/>
      <c r="CH14" s="2"/>
      <c r="CI14" s="2"/>
      <c r="CJ14" s="2"/>
      <c r="CK14" s="2"/>
      <c r="CL14" s="2"/>
      <c r="CM14" s="2"/>
      <c r="CN14" s="2"/>
      <c r="CO14" s="2"/>
      <c r="CP14" s="2">
        <v>1</v>
      </c>
      <c r="CQ14" s="2">
        <v>10</v>
      </c>
      <c r="CR14" s="2" t="s">
        <v>201</v>
      </c>
      <c r="CS14" s="2">
        <f>CP14*CQ14</f>
        <v>10</v>
      </c>
      <c r="CT14" s="2" t="b">
        <v>0</v>
      </c>
      <c r="CU14" s="2"/>
      <c r="CV14" s="2"/>
      <c r="CW14" s="2"/>
      <c r="CX14" s="2"/>
      <c r="CY14" s="2"/>
      <c r="CZ14" s="2">
        <v>2</v>
      </c>
      <c r="DA14" s="2">
        <v>10</v>
      </c>
      <c r="DB14" s="2" t="s">
        <v>201</v>
      </c>
      <c r="DC14" s="2">
        <f>CZ14*DA14</f>
        <v>20</v>
      </c>
      <c r="DD14" s="2" t="b">
        <v>0</v>
      </c>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6">
        <f t="shared" si="7"/>
        <v>60</v>
      </c>
      <c r="EG14" s="6">
        <f t="shared" si="8"/>
        <v>60</v>
      </c>
      <c r="EH14" s="6">
        <f t="shared" si="9"/>
        <v>0</v>
      </c>
      <c r="EI14" s="18">
        <f t="shared" si="10"/>
        <v>61.166666666666664</v>
      </c>
      <c r="EJ14" s="2"/>
      <c r="EK14" s="2"/>
      <c r="EL14" s="2"/>
      <c r="EM14" s="2"/>
      <c r="EN14" s="2"/>
      <c r="EO14" s="2"/>
      <c r="EP14" s="2"/>
      <c r="EQ14" s="2"/>
      <c r="ER14" s="2"/>
      <c r="ES14" s="2"/>
      <c r="ET14" s="2"/>
      <c r="EU14" s="2"/>
      <c r="EV14" s="2"/>
      <c r="EW14" s="2"/>
      <c r="EX14" s="2"/>
      <c r="EY14" s="2"/>
      <c r="EZ14" s="2"/>
      <c r="FA14" s="2"/>
      <c r="FB14" s="2"/>
      <c r="FC14" s="2"/>
      <c r="FD14" s="2"/>
      <c r="FE14" s="2" t="s">
        <v>204</v>
      </c>
      <c r="FF14" s="2">
        <v>2</v>
      </c>
      <c r="FG14" s="18">
        <f>AV14+EI14-EH14</f>
        <v>67.640166666666659</v>
      </c>
      <c r="FH14" s="18">
        <f t="shared" si="12"/>
        <v>1.3528033333333331</v>
      </c>
      <c r="FI14" s="2"/>
      <c r="FJ14" s="2"/>
      <c r="FK14" s="2"/>
      <c r="FL14" s="2"/>
      <c r="FM14" s="2"/>
      <c r="FN14" s="2"/>
      <c r="FO14" s="2" t="s">
        <v>205</v>
      </c>
      <c r="FP14" s="2" t="s">
        <v>206</v>
      </c>
      <c r="FQ14" s="2"/>
      <c r="FR14" s="2"/>
      <c r="FS14" s="2">
        <v>0.11689455</v>
      </c>
      <c r="FT14" s="2"/>
      <c r="FU14" s="2"/>
      <c r="FV14" s="2"/>
      <c r="FW14" s="2"/>
      <c r="FX14" s="2"/>
      <c r="FY14" s="2" t="s">
        <v>207</v>
      </c>
      <c r="FZ14" s="2">
        <v>1.25</v>
      </c>
      <c r="GA14" s="18">
        <f t="shared" si="13"/>
        <v>69.109864549999998</v>
      </c>
      <c r="GB14" s="19">
        <f t="shared" si="14"/>
        <v>0.86387330687499997</v>
      </c>
      <c r="GC14" s="2"/>
      <c r="GD14" s="2"/>
      <c r="GE14" s="2"/>
      <c r="GF14" s="2"/>
      <c r="GG14" s="2"/>
      <c r="GH14" s="2"/>
      <c r="GI14" s="2"/>
      <c r="GJ14" s="2"/>
      <c r="GK14" s="2"/>
      <c r="GL14" s="2"/>
      <c r="GM14" s="2"/>
      <c r="GN14" s="2"/>
      <c r="GO14" s="2"/>
      <c r="GP14" s="2"/>
      <c r="GQ14" s="2">
        <v>2</v>
      </c>
      <c r="GR14" s="2">
        <v>42</v>
      </c>
      <c r="GS14" s="2">
        <v>90</v>
      </c>
      <c r="GT14" s="2">
        <f t="shared" si="15"/>
        <v>154.28571428571428</v>
      </c>
      <c r="GU14" s="16">
        <f t="shared" si="16"/>
        <v>69.973737856874976</v>
      </c>
      <c r="GV14" s="20">
        <v>45292</v>
      </c>
      <c r="GW14" s="2"/>
    </row>
    <row r="15" spans="1:205" ht="15.75" x14ac:dyDescent="0.25">
      <c r="A15" s="2">
        <v>14</v>
      </c>
      <c r="B15" s="2" t="s">
        <v>191</v>
      </c>
      <c r="C15" s="8">
        <v>0</v>
      </c>
      <c r="D15" s="1" t="s">
        <v>192</v>
      </c>
      <c r="E15" s="2" t="s">
        <v>193</v>
      </c>
      <c r="F15" s="2"/>
      <c r="G15" s="9" t="s">
        <v>252</v>
      </c>
      <c r="H15" s="10" t="s">
        <v>253</v>
      </c>
      <c r="I15" s="2"/>
      <c r="J15" s="2"/>
      <c r="K15" s="2"/>
      <c r="L15" s="2" t="s">
        <v>196</v>
      </c>
      <c r="M15" s="2">
        <v>1</v>
      </c>
      <c r="N15" s="10" t="s">
        <v>254</v>
      </c>
      <c r="O15" s="2"/>
      <c r="P15" s="2" t="str">
        <f t="shared" si="19"/>
        <v>PC GREY</v>
      </c>
      <c r="Q15" s="2" t="s">
        <v>199</v>
      </c>
      <c r="R15" s="2" t="s">
        <v>200</v>
      </c>
      <c r="S15" s="2" t="s">
        <v>201</v>
      </c>
      <c r="T15" s="2"/>
      <c r="U15" s="2" t="b">
        <v>0</v>
      </c>
      <c r="V15" s="2"/>
      <c r="W15" s="2"/>
      <c r="X15" s="2"/>
      <c r="Y15" s="2"/>
      <c r="Z15" s="22">
        <f>1.83/1000</f>
        <v>1.83E-3</v>
      </c>
      <c r="AA15" s="22"/>
      <c r="AB15" s="2">
        <f>0.95/1000</f>
        <v>9.5E-4</v>
      </c>
      <c r="AC15" s="2">
        <v>100</v>
      </c>
      <c r="AD15" s="2"/>
      <c r="AE15" s="14">
        <f t="shared" si="0"/>
        <v>8.8000000000000014E-4</v>
      </c>
      <c r="AF15" s="15" t="s">
        <v>192</v>
      </c>
      <c r="AG15" s="15" t="s">
        <v>192</v>
      </c>
      <c r="AH15" s="2">
        <v>100</v>
      </c>
      <c r="AI15" s="2">
        <v>224</v>
      </c>
      <c r="AJ15" s="2"/>
      <c r="AK15" s="2">
        <f t="shared" si="1"/>
        <v>224</v>
      </c>
      <c r="AL15" s="2"/>
      <c r="AM15" s="2"/>
      <c r="AN15" s="2">
        <f t="shared" si="2"/>
        <v>224</v>
      </c>
      <c r="AO15" s="2">
        <f t="shared" si="17"/>
        <v>201.6</v>
      </c>
      <c r="AP15" s="2"/>
      <c r="AQ15" s="2"/>
      <c r="AR15" s="2"/>
      <c r="AS15" s="2"/>
      <c r="AT15" s="2"/>
      <c r="AU15" s="16">
        <f t="shared" si="18"/>
        <v>0.232512</v>
      </c>
      <c r="AV15" s="2">
        <f t="shared" si="3"/>
        <v>0.232512</v>
      </c>
      <c r="AW15" s="2"/>
      <c r="AX15" s="2"/>
      <c r="AY15" s="2"/>
      <c r="AZ15" s="2"/>
      <c r="BA15" s="2"/>
      <c r="BB15" s="2"/>
      <c r="BC15" s="2"/>
      <c r="BD15" s="2"/>
      <c r="BE15" s="2"/>
      <c r="BF15" s="2"/>
      <c r="BG15" s="2"/>
      <c r="BH15" s="2"/>
      <c r="BI15" s="2"/>
      <c r="BJ15" s="2">
        <v>8</v>
      </c>
      <c r="BK15" s="2">
        <v>120</v>
      </c>
      <c r="BL15" s="2" t="s">
        <v>202</v>
      </c>
      <c r="BM15" s="17">
        <f t="shared" si="4"/>
        <v>0.1388888888888889</v>
      </c>
      <c r="BN15" s="2"/>
      <c r="BO15" s="2">
        <f t="shared" si="5"/>
        <v>0.1388888888888889</v>
      </c>
      <c r="BP15" s="2">
        <f t="shared" si="6"/>
        <v>0.1388888888888889</v>
      </c>
      <c r="BQ15" s="2"/>
      <c r="BR15" s="2"/>
      <c r="BS15" s="2"/>
      <c r="BT15" s="2"/>
      <c r="BU15" s="2"/>
      <c r="BV15" s="2">
        <v>2</v>
      </c>
      <c r="BW15" s="2">
        <v>10</v>
      </c>
      <c r="BX15" s="2" t="s">
        <v>201</v>
      </c>
      <c r="BY15" s="2">
        <f>BV15*BW15</f>
        <v>20</v>
      </c>
      <c r="BZ15" s="2" t="b">
        <v>0</v>
      </c>
      <c r="CA15" s="2"/>
      <c r="CB15" s="2"/>
      <c r="CC15" s="2"/>
      <c r="CD15" s="2"/>
      <c r="CE15" s="2"/>
      <c r="CF15" s="2"/>
      <c r="CG15" s="2"/>
      <c r="CH15" s="2"/>
      <c r="CI15" s="2"/>
      <c r="CJ15" s="2"/>
      <c r="CK15" s="2"/>
      <c r="CL15" s="2"/>
      <c r="CM15" s="2"/>
      <c r="CN15" s="2"/>
      <c r="CO15" s="2"/>
      <c r="CP15" s="2">
        <v>2</v>
      </c>
      <c r="CQ15" s="2">
        <v>10</v>
      </c>
      <c r="CR15" s="2" t="s">
        <v>201</v>
      </c>
      <c r="CS15" s="2">
        <f>CP15*CQ15</f>
        <v>20</v>
      </c>
      <c r="CT15" s="2" t="b">
        <v>0</v>
      </c>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6">
        <f t="shared" si="7"/>
        <v>40</v>
      </c>
      <c r="EG15" s="6">
        <f t="shared" si="8"/>
        <v>40</v>
      </c>
      <c r="EH15" s="6">
        <f t="shared" si="9"/>
        <v>0</v>
      </c>
      <c r="EI15" s="18">
        <f t="shared" si="10"/>
        <v>40.138888888888886</v>
      </c>
      <c r="EJ15" s="2"/>
      <c r="EK15" s="2"/>
      <c r="EL15" s="2"/>
      <c r="EM15" s="2"/>
      <c r="EN15" s="2"/>
      <c r="EO15" s="2"/>
      <c r="EP15" s="2"/>
      <c r="EQ15" s="2"/>
      <c r="ER15" s="2"/>
      <c r="ES15" s="2"/>
      <c r="ET15" s="2"/>
      <c r="EU15" s="2"/>
      <c r="EV15" s="2"/>
      <c r="EW15" s="2"/>
      <c r="EX15" s="2"/>
      <c r="EY15" s="2"/>
      <c r="EZ15" s="2"/>
      <c r="FA15" s="2"/>
      <c r="FB15" s="2"/>
      <c r="FC15" s="2"/>
      <c r="FD15" s="2"/>
      <c r="FE15" s="2" t="s">
        <v>204</v>
      </c>
      <c r="FF15" s="2">
        <v>2</v>
      </c>
      <c r="FG15" s="18">
        <f>AV15+EI15-EH15</f>
        <v>40.371400888888886</v>
      </c>
      <c r="FH15" s="18">
        <f t="shared" si="12"/>
        <v>0.80742801777777773</v>
      </c>
      <c r="FI15" s="2"/>
      <c r="FJ15" s="2"/>
      <c r="FK15" s="2"/>
      <c r="FL15" s="2"/>
      <c r="FM15" s="2"/>
      <c r="FN15" s="2"/>
      <c r="FO15" s="2" t="s">
        <v>205</v>
      </c>
      <c r="FP15" s="2" t="s">
        <v>206</v>
      </c>
      <c r="FQ15" s="2"/>
      <c r="FR15" s="2"/>
      <c r="FS15" s="2">
        <v>5.6807200000000002E-3</v>
      </c>
      <c r="FT15" s="2"/>
      <c r="FU15" s="2"/>
      <c r="FV15" s="2"/>
      <c r="FW15" s="2"/>
      <c r="FX15" s="2"/>
      <c r="FY15" s="2" t="s">
        <v>207</v>
      </c>
      <c r="FZ15" s="2">
        <v>1.25</v>
      </c>
      <c r="GA15" s="18">
        <f t="shared" si="13"/>
        <v>41.18450962666666</v>
      </c>
      <c r="GB15" s="19">
        <f t="shared" si="14"/>
        <v>0.51480637033333321</v>
      </c>
      <c r="GC15" s="2"/>
      <c r="GD15" s="2"/>
      <c r="GE15" s="2"/>
      <c r="GF15" s="2"/>
      <c r="GG15" s="2"/>
      <c r="GH15" s="2"/>
      <c r="GI15" s="2"/>
      <c r="GJ15" s="2"/>
      <c r="GK15" s="2"/>
      <c r="GL15" s="2"/>
      <c r="GM15" s="2"/>
      <c r="GN15" s="2"/>
      <c r="GO15" s="2"/>
      <c r="GP15" s="2"/>
      <c r="GQ15" s="2">
        <v>8</v>
      </c>
      <c r="GR15" s="2">
        <v>30</v>
      </c>
      <c r="GS15" s="2">
        <v>90</v>
      </c>
      <c r="GT15" s="2">
        <f t="shared" si="15"/>
        <v>864</v>
      </c>
      <c r="GU15" s="16">
        <f t="shared" si="16"/>
        <v>41.699315996999999</v>
      </c>
      <c r="GV15" s="20">
        <v>45292</v>
      </c>
      <c r="GW15" s="2"/>
    </row>
    <row r="16" spans="1:205" ht="15.75" x14ac:dyDescent="0.25">
      <c r="A16" s="2">
        <v>15</v>
      </c>
      <c r="B16" s="2" t="s">
        <v>191</v>
      </c>
      <c r="C16" s="8">
        <v>0</v>
      </c>
      <c r="D16" s="1" t="s">
        <v>192</v>
      </c>
      <c r="E16" s="2" t="s">
        <v>193</v>
      </c>
      <c r="F16" s="2"/>
      <c r="G16" s="9" t="s">
        <v>255</v>
      </c>
      <c r="H16" s="10" t="s">
        <v>256</v>
      </c>
      <c r="I16" s="2"/>
      <c r="J16" s="2"/>
      <c r="K16" s="2"/>
      <c r="L16" s="2" t="s">
        <v>196</v>
      </c>
      <c r="M16" s="2">
        <v>1</v>
      </c>
      <c r="N16" s="10" t="s">
        <v>257</v>
      </c>
      <c r="O16" s="2"/>
      <c r="P16" s="2" t="str">
        <f t="shared" si="19"/>
        <v>PBT 30% GF FR Light Grey</v>
      </c>
      <c r="Q16" s="2" t="s">
        <v>199</v>
      </c>
      <c r="R16" s="2" t="s">
        <v>200</v>
      </c>
      <c r="S16" s="2" t="s">
        <v>201</v>
      </c>
      <c r="T16" s="2"/>
      <c r="U16" s="2" t="b">
        <v>0</v>
      </c>
      <c r="V16" s="2"/>
      <c r="W16" s="2"/>
      <c r="X16" s="2"/>
      <c r="Y16" s="2"/>
      <c r="Z16" s="22">
        <f>9.63/1000</f>
        <v>9.6300000000000014E-3</v>
      </c>
      <c r="AA16" s="22"/>
      <c r="AB16" s="2">
        <f>7.5/1000</f>
        <v>7.4999999999999997E-3</v>
      </c>
      <c r="AC16" s="2">
        <v>100</v>
      </c>
      <c r="AD16" s="2"/>
      <c r="AE16" s="14">
        <f t="shared" si="0"/>
        <v>2.1300000000000017E-3</v>
      </c>
      <c r="AF16" s="15" t="s">
        <v>192</v>
      </c>
      <c r="AG16" s="15" t="s">
        <v>192</v>
      </c>
      <c r="AH16" s="2">
        <v>100</v>
      </c>
      <c r="AI16" s="2">
        <v>290</v>
      </c>
      <c r="AJ16" s="2"/>
      <c r="AK16" s="2">
        <f t="shared" si="1"/>
        <v>290</v>
      </c>
      <c r="AL16" s="2"/>
      <c r="AM16" s="2"/>
      <c r="AN16" s="2">
        <f t="shared" si="2"/>
        <v>290</v>
      </c>
      <c r="AO16" s="2">
        <f t="shared" si="17"/>
        <v>261</v>
      </c>
      <c r="AP16" s="2"/>
      <c r="AQ16" s="2"/>
      <c r="AR16" s="2"/>
      <c r="AS16" s="2"/>
      <c r="AT16" s="2"/>
      <c r="AU16" s="16">
        <f t="shared" si="18"/>
        <v>2.2367699999999999</v>
      </c>
      <c r="AV16" s="2">
        <f t="shared" si="3"/>
        <v>2.2367699999999999</v>
      </c>
      <c r="AW16" s="2"/>
      <c r="AX16" s="2"/>
      <c r="AY16" s="2">
        <f>AZ16+BD16</f>
        <v>2.5499999999999998</v>
      </c>
      <c r="AZ16" s="2">
        <f>AY17*M16</f>
        <v>2.5</v>
      </c>
      <c r="BA16" s="2" t="s">
        <v>258</v>
      </c>
      <c r="BB16" s="2">
        <f>AZ16</f>
        <v>2.5</v>
      </c>
      <c r="BC16" s="2">
        <v>2</v>
      </c>
      <c r="BD16" s="2">
        <f>BB16*BC16/100</f>
        <v>0.05</v>
      </c>
      <c r="BE16" s="2"/>
      <c r="BF16" s="2"/>
      <c r="BG16" s="2"/>
      <c r="BH16" s="2"/>
      <c r="BI16" s="2"/>
      <c r="BJ16" s="2">
        <v>8</v>
      </c>
      <c r="BK16" s="2">
        <v>180</v>
      </c>
      <c r="BL16" s="2" t="s">
        <v>202</v>
      </c>
      <c r="BM16" s="17">
        <f t="shared" si="4"/>
        <v>0.36805555555555552</v>
      </c>
      <c r="BN16" s="2"/>
      <c r="BO16" s="2">
        <f t="shared" si="5"/>
        <v>0.36805555555555552</v>
      </c>
      <c r="BP16" s="2">
        <f t="shared" si="6"/>
        <v>0.36805555555555552</v>
      </c>
      <c r="BQ16" s="2">
        <v>1</v>
      </c>
      <c r="BR16" s="2">
        <v>5</v>
      </c>
      <c r="BS16" s="2" t="s">
        <v>232</v>
      </c>
      <c r="BT16" s="2">
        <f>BQ16*BR16</f>
        <v>5</v>
      </c>
      <c r="BU16" s="2" t="b">
        <v>0</v>
      </c>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6">
        <f t="shared" si="7"/>
        <v>5</v>
      </c>
      <c r="EG16" s="6">
        <f t="shared" si="8"/>
        <v>5</v>
      </c>
      <c r="EH16" s="6">
        <f t="shared" si="9"/>
        <v>0</v>
      </c>
      <c r="EI16" s="18">
        <f t="shared" si="10"/>
        <v>5.3680555555555554</v>
      </c>
      <c r="EJ16" s="2" t="s">
        <v>259</v>
      </c>
      <c r="EK16" s="2" t="s">
        <v>201</v>
      </c>
      <c r="EL16" s="2">
        <v>2</v>
      </c>
      <c r="EM16" s="2">
        <v>0.65</v>
      </c>
      <c r="EN16" s="2">
        <f>EL16*EM16</f>
        <v>1.3</v>
      </c>
      <c r="EO16" s="2"/>
      <c r="EP16" s="2">
        <f>EN16</f>
        <v>1.3</v>
      </c>
      <c r="EQ16" s="2"/>
      <c r="ER16" s="2"/>
      <c r="ES16" s="2">
        <f>EP16</f>
        <v>1.3</v>
      </c>
      <c r="ET16" s="2"/>
      <c r="EU16" s="2"/>
      <c r="EV16" s="2"/>
      <c r="EW16" s="2"/>
      <c r="EX16" s="2"/>
      <c r="EY16" s="2"/>
      <c r="EZ16" s="2"/>
      <c r="FA16" s="2"/>
      <c r="FB16" s="2"/>
      <c r="FC16" s="2" t="b">
        <v>1</v>
      </c>
      <c r="FD16" s="2" t="b">
        <v>1</v>
      </c>
      <c r="FE16" s="2" t="s">
        <v>204</v>
      </c>
      <c r="FF16" s="2">
        <v>2</v>
      </c>
      <c r="FG16" s="18">
        <f>AV16+EI16-EH16+ES16+EV16</f>
        <v>8.904825555555556</v>
      </c>
      <c r="FH16" s="18">
        <f t="shared" si="12"/>
        <v>0.17809651111111113</v>
      </c>
      <c r="FI16" s="2"/>
      <c r="FJ16" s="2"/>
      <c r="FK16" s="2"/>
      <c r="FL16" s="2"/>
      <c r="FM16" s="2"/>
      <c r="FN16" s="2"/>
      <c r="FO16" s="2" t="s">
        <v>245</v>
      </c>
      <c r="FP16" s="2" t="s">
        <v>204</v>
      </c>
      <c r="FQ16" s="2">
        <v>2</v>
      </c>
      <c r="FR16" s="18">
        <f>AV16+EI16-EH16+ES16+EV16</f>
        <v>8.904825555555556</v>
      </c>
      <c r="FS16" s="2">
        <f>FR16*FQ16/100</f>
        <v>0.17809651111111113</v>
      </c>
      <c r="FT16" s="2"/>
      <c r="FU16" s="2"/>
      <c r="FV16" s="2"/>
      <c r="FW16" s="2"/>
      <c r="FX16" s="2"/>
      <c r="FY16" s="2" t="s">
        <v>207</v>
      </c>
      <c r="FZ16" s="2">
        <v>1.25</v>
      </c>
      <c r="GA16" s="18">
        <f t="shared" si="13"/>
        <v>7.9610185777777778</v>
      </c>
      <c r="GB16" s="19">
        <f t="shared" si="14"/>
        <v>9.9512732222222219E-2</v>
      </c>
      <c r="GC16" s="2"/>
      <c r="GD16" s="2"/>
      <c r="GE16" s="2"/>
      <c r="GF16" s="2"/>
      <c r="GG16" s="2"/>
      <c r="GH16" s="2"/>
      <c r="GI16" s="2"/>
      <c r="GJ16" s="2"/>
      <c r="GK16" s="2"/>
      <c r="GL16" s="2"/>
      <c r="GM16" s="2"/>
      <c r="GN16" s="2"/>
      <c r="GO16" s="2"/>
      <c r="GP16" s="2"/>
      <c r="GQ16" s="2">
        <v>8</v>
      </c>
      <c r="GR16" s="2">
        <v>53</v>
      </c>
      <c r="GS16" s="2">
        <v>90</v>
      </c>
      <c r="GT16" s="2">
        <f t="shared" si="15"/>
        <v>489.05660377358492</v>
      </c>
      <c r="GU16" s="16">
        <f t="shared" si="16"/>
        <v>11.910531309999998</v>
      </c>
      <c r="GV16" s="20">
        <v>45292</v>
      </c>
      <c r="GW16" s="2"/>
    </row>
    <row r="17" spans="1:205" x14ac:dyDescent="0.25">
      <c r="A17" s="2">
        <v>16</v>
      </c>
      <c r="B17" s="2" t="s">
        <v>191</v>
      </c>
      <c r="C17" s="8"/>
      <c r="D17" s="1" t="s">
        <v>192</v>
      </c>
      <c r="E17" s="2" t="s">
        <v>260</v>
      </c>
      <c r="F17" s="2"/>
      <c r="G17" s="9" t="s">
        <v>261</v>
      </c>
      <c r="H17" s="10" t="s">
        <v>262</v>
      </c>
      <c r="I17" s="2"/>
      <c r="J17" s="2"/>
      <c r="K17" s="2"/>
      <c r="L17" s="2"/>
      <c r="M17" s="2">
        <v>1</v>
      </c>
      <c r="N17" s="2"/>
      <c r="O17" s="2"/>
      <c r="P17" s="2"/>
      <c r="Q17" s="2"/>
      <c r="R17" s="2"/>
      <c r="S17" s="2"/>
      <c r="T17" s="2"/>
      <c r="U17" s="2"/>
      <c r="V17" s="2"/>
      <c r="W17" s="2"/>
      <c r="X17" s="2"/>
      <c r="Y17" s="2"/>
      <c r="Z17" s="2"/>
      <c r="AA17" s="2"/>
      <c r="AB17" s="2"/>
      <c r="AC17" s="2"/>
      <c r="AD17" s="2"/>
      <c r="AE17" s="2"/>
      <c r="AF17" s="15" t="s">
        <v>192</v>
      </c>
      <c r="AG17" s="15" t="s">
        <v>192</v>
      </c>
      <c r="AH17" s="2"/>
      <c r="AI17" s="2"/>
      <c r="AJ17" s="2"/>
      <c r="AK17" s="2"/>
      <c r="AL17" s="2"/>
      <c r="AM17" s="2"/>
      <c r="AN17" s="2"/>
      <c r="AO17" s="2"/>
      <c r="AP17" s="2"/>
      <c r="AQ17" s="2"/>
      <c r="AR17" s="2"/>
      <c r="AS17" s="2"/>
      <c r="AT17" s="2"/>
      <c r="AU17" s="2"/>
      <c r="AV17" s="2"/>
      <c r="AW17" s="2" t="s">
        <v>263</v>
      </c>
      <c r="AX17" s="2" t="s">
        <v>203</v>
      </c>
      <c r="AY17" s="2">
        <v>2.5</v>
      </c>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0">
        <v>45292</v>
      </c>
      <c r="GW17"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EC886-B683-49E4-9370-B1CDE733B939}">
  <dimension ref="A1:EK14"/>
  <sheetViews>
    <sheetView zoomScale="115" zoomScaleNormal="115" workbookViewId="0">
      <selection activeCell="L2" sqref="L2"/>
    </sheetView>
  </sheetViews>
  <sheetFormatPr defaultRowHeight="15" x14ac:dyDescent="0.25"/>
  <cols>
    <col min="1" max="1" width="5.140625" bestFit="1" customWidth="1"/>
    <col min="2" max="2" width="5.42578125" bestFit="1" customWidth="1"/>
    <col min="3" max="3" width="10.28515625" bestFit="1" customWidth="1"/>
    <col min="4" max="4" width="10.140625" bestFit="1" customWidth="1"/>
    <col min="5" max="5" width="11.42578125" bestFit="1" customWidth="1"/>
    <col min="6" max="6" width="8.28515625" bestFit="1" customWidth="1"/>
    <col min="7" max="8" width="17.85546875" bestFit="1" customWidth="1"/>
    <col min="9" max="9" width="15.85546875" bestFit="1" customWidth="1"/>
    <col min="10" max="10" width="16" bestFit="1" customWidth="1"/>
    <col min="11" max="11" width="11.140625" bestFit="1" customWidth="1"/>
    <col min="12" max="12" width="15.7109375" bestFit="1" customWidth="1"/>
    <col min="13" max="13" width="8.85546875" bestFit="1" customWidth="1"/>
    <col min="14" max="14" width="13.85546875" bestFit="1" customWidth="1"/>
    <col min="15" max="15" width="13.140625" bestFit="1" customWidth="1"/>
    <col min="16" max="16" width="4.85546875" bestFit="1" customWidth="1"/>
    <col min="17" max="17" width="14.42578125" bestFit="1" customWidth="1"/>
    <col min="18" max="18" width="8.7109375" bestFit="1" customWidth="1"/>
    <col min="19" max="19" width="11" bestFit="1" customWidth="1"/>
    <col min="20" max="20" width="8.42578125" bestFit="1" customWidth="1"/>
    <col min="21" max="21" width="12.42578125" bestFit="1" customWidth="1"/>
    <col min="22" max="22" width="9" bestFit="1" customWidth="1"/>
    <col min="23" max="23" width="21.5703125" bestFit="1" customWidth="1"/>
    <col min="24" max="24" width="16.140625" bestFit="1" customWidth="1"/>
    <col min="25" max="25" width="11.7109375" bestFit="1" customWidth="1"/>
    <col min="26" max="26" width="9.7109375" bestFit="1" customWidth="1"/>
    <col min="27" max="27" width="10.85546875" bestFit="1" customWidth="1"/>
    <col min="28" max="28" width="13.42578125" bestFit="1" customWidth="1"/>
    <col min="29" max="30" width="19.7109375" bestFit="1" customWidth="1"/>
    <col min="31" max="31" width="18" bestFit="1" customWidth="1"/>
    <col min="32" max="32" width="14.42578125" bestFit="1" customWidth="1"/>
    <col min="33" max="33" width="16.5703125" bestFit="1" customWidth="1"/>
    <col min="34" max="34" width="5.42578125" bestFit="1" customWidth="1"/>
    <col min="35" max="35" width="16.140625" bestFit="1" customWidth="1"/>
    <col min="36" max="36" width="10.7109375" bestFit="1" customWidth="1"/>
    <col min="37" max="37" width="30.7109375" bestFit="1" customWidth="1"/>
    <col min="38" max="38" width="10.42578125" bestFit="1" customWidth="1"/>
    <col min="39" max="39" width="9.85546875" bestFit="1" customWidth="1"/>
    <col min="40" max="40" width="10.28515625" bestFit="1" customWidth="1"/>
    <col min="41" max="41" width="17.85546875" bestFit="1" customWidth="1"/>
    <col min="42" max="42" width="15.85546875" bestFit="1" customWidth="1"/>
    <col min="43" max="43" width="18.140625" bestFit="1" customWidth="1"/>
    <col min="44" max="45" width="16" bestFit="1" customWidth="1"/>
    <col min="46" max="46" width="19.42578125" bestFit="1" customWidth="1"/>
    <col min="47" max="47" width="19.7109375" bestFit="1" customWidth="1"/>
    <col min="48" max="48" width="20.5703125" bestFit="1" customWidth="1"/>
    <col min="49" max="49" width="12.7109375" bestFit="1" customWidth="1"/>
    <col min="50" max="50" width="10.140625" bestFit="1" customWidth="1"/>
    <col min="51" max="52" width="10.140625" customWidth="1"/>
    <col min="53" max="53" width="15.85546875" bestFit="1" customWidth="1"/>
    <col min="54" max="54" width="12.42578125" bestFit="1" customWidth="1"/>
    <col min="55" max="55" width="12.85546875" bestFit="1" customWidth="1"/>
    <col min="56" max="56" width="9.7109375" bestFit="1" customWidth="1"/>
    <col min="57" max="57" width="16.7109375" bestFit="1" customWidth="1"/>
    <col min="58" max="58" width="20.5703125" bestFit="1" customWidth="1"/>
    <col min="59" max="59" width="17.5703125" bestFit="1" customWidth="1"/>
    <col min="60" max="60" width="29" bestFit="1" customWidth="1"/>
    <col min="61" max="61" width="19.85546875" bestFit="1" customWidth="1"/>
    <col min="62" max="62" width="16.7109375" bestFit="1" customWidth="1"/>
    <col min="63" max="63" width="28" bestFit="1" customWidth="1"/>
    <col min="64" max="64" width="27.5703125" bestFit="1" customWidth="1"/>
    <col min="65" max="65" width="36.7109375" bestFit="1" customWidth="1"/>
    <col min="66" max="66" width="21.5703125" bestFit="1" customWidth="1"/>
    <col min="67" max="67" width="16.42578125" bestFit="1" customWidth="1"/>
    <col min="68" max="68" width="16.140625" bestFit="1" customWidth="1"/>
    <col min="69" max="69" width="25" bestFit="1" customWidth="1"/>
    <col min="70" max="70" width="13.140625" bestFit="1" customWidth="1"/>
    <col min="71" max="71" width="12.5703125" bestFit="1" customWidth="1"/>
    <col min="72" max="72" width="27.7109375" bestFit="1" customWidth="1"/>
    <col min="73" max="73" width="12.42578125" bestFit="1" customWidth="1"/>
    <col min="74" max="74" width="16.85546875" bestFit="1" customWidth="1"/>
    <col min="75" max="75" width="22.5703125" bestFit="1" customWidth="1"/>
    <col min="76" max="76" width="22.140625" bestFit="1" customWidth="1"/>
    <col min="77" max="77" width="37.140625" bestFit="1" customWidth="1"/>
    <col min="78" max="78" width="22" bestFit="1" customWidth="1"/>
    <col min="79" max="79" width="16.85546875" bestFit="1" customWidth="1"/>
    <col min="80" max="80" width="23.140625" bestFit="1" customWidth="1"/>
    <col min="81" max="81" width="18.5703125" bestFit="1" customWidth="1"/>
    <col min="82" max="82" width="22.42578125" bestFit="1" customWidth="1"/>
    <col min="83" max="83" width="27.7109375" bestFit="1" customWidth="1"/>
    <col min="84" max="84" width="15" bestFit="1" customWidth="1"/>
    <col min="85" max="85" width="14.5703125" bestFit="1" customWidth="1"/>
    <col min="86" max="86" width="10" bestFit="1" customWidth="1"/>
    <col min="87" max="87" width="5.28515625" bestFit="1" customWidth="1"/>
    <col min="88" max="88" width="8.85546875" bestFit="1" customWidth="1"/>
    <col min="89" max="89" width="12.7109375" bestFit="1" customWidth="1"/>
    <col min="90" max="90" width="24" bestFit="1" customWidth="1"/>
    <col min="91" max="91" width="21.7109375" bestFit="1" customWidth="1"/>
    <col min="92" max="92" width="36.42578125" bestFit="1" customWidth="1"/>
    <col min="93" max="93" width="41" bestFit="1" customWidth="1"/>
    <col min="94" max="94" width="33.5703125" bestFit="1" customWidth="1"/>
    <col min="95" max="95" width="33.42578125" bestFit="1" customWidth="1"/>
    <col min="96" max="96" width="38.140625" bestFit="1" customWidth="1"/>
    <col min="97" max="97" width="34.7109375" bestFit="1" customWidth="1"/>
    <col min="98" max="98" width="14.140625" bestFit="1" customWidth="1"/>
    <col min="99" max="99" width="10.85546875" bestFit="1" customWidth="1"/>
    <col min="100" max="100" width="19.140625" bestFit="1" customWidth="1"/>
    <col min="101" max="101" width="7.85546875" bestFit="1" customWidth="1"/>
    <col min="102" max="102" width="26.7109375" bestFit="1" customWidth="1"/>
    <col min="103" max="103" width="23.7109375" bestFit="1" customWidth="1"/>
    <col min="104" max="104" width="48.85546875" bestFit="1" customWidth="1"/>
    <col min="105" max="105" width="42.7109375" bestFit="1" customWidth="1"/>
    <col min="106" max="106" width="19.85546875" bestFit="1" customWidth="1"/>
    <col min="107" max="107" width="16.42578125" bestFit="1" customWidth="1"/>
    <col min="108" max="108" width="24.85546875" bestFit="1" customWidth="1"/>
    <col min="109" max="109" width="13.42578125" bestFit="1" customWidth="1"/>
    <col min="110" max="110" width="14.42578125" bestFit="1" customWidth="1"/>
    <col min="111" max="111" width="28.28515625" bestFit="1" customWidth="1"/>
    <col min="112" max="112" width="24.85546875" bestFit="1" customWidth="1"/>
    <col min="113" max="113" width="24.28515625" bestFit="1" customWidth="1"/>
    <col min="114" max="114" width="24.5703125" bestFit="1" customWidth="1"/>
    <col min="115" max="115" width="21.85546875" bestFit="1" customWidth="1"/>
    <col min="116" max="117" width="20.140625" bestFit="1" customWidth="1"/>
    <col min="118" max="118" width="16.85546875" bestFit="1" customWidth="1"/>
    <col min="119" max="119" width="25.140625" bestFit="1" customWidth="1"/>
    <col min="120" max="120" width="13.7109375" bestFit="1" customWidth="1"/>
    <col min="121" max="122" width="16.28515625" bestFit="1" customWidth="1"/>
    <col min="123" max="123" width="12.85546875" bestFit="1" customWidth="1"/>
    <col min="124" max="124" width="21.42578125" bestFit="1" customWidth="1"/>
    <col min="125" max="125" width="9.85546875" bestFit="1" customWidth="1"/>
    <col min="126" max="126" width="27.28515625" bestFit="1" customWidth="1"/>
    <col min="127" max="127" width="23.85546875" bestFit="1" customWidth="1"/>
    <col min="128" max="128" width="28.28515625" bestFit="1" customWidth="1"/>
    <col min="129" max="129" width="20.7109375" bestFit="1" customWidth="1"/>
    <col min="130" max="130" width="20.5703125" bestFit="1" customWidth="1"/>
    <col min="131" max="131" width="13.7109375" bestFit="1" customWidth="1"/>
    <col min="132" max="132" width="18.140625" bestFit="1" customWidth="1"/>
    <col min="133" max="133" width="20.5703125" bestFit="1" customWidth="1"/>
    <col min="134" max="134" width="14.85546875" bestFit="1" customWidth="1"/>
    <col min="135" max="135" width="23.28515625" bestFit="1" customWidth="1"/>
    <col min="136" max="136" width="19.140625" bestFit="1" customWidth="1"/>
    <col min="137" max="138" width="20" bestFit="1" customWidth="1"/>
    <col min="139" max="139" width="13.140625" bestFit="1" customWidth="1"/>
    <col min="140" max="140" width="8" bestFit="1" customWidth="1"/>
  </cols>
  <sheetData>
    <row r="1" spans="1:141" s="223" customFormat="1" ht="24" customHeight="1" x14ac:dyDescent="0.25">
      <c r="A1" s="223" t="s">
        <v>0</v>
      </c>
      <c r="B1" s="223" t="s">
        <v>1</v>
      </c>
      <c r="C1" s="223" t="s">
        <v>2</v>
      </c>
      <c r="D1" s="223" t="s">
        <v>3</v>
      </c>
      <c r="E1" s="223" t="s">
        <v>4</v>
      </c>
      <c r="F1" s="223" t="s">
        <v>5</v>
      </c>
      <c r="G1" s="223" t="s">
        <v>6</v>
      </c>
      <c r="H1" s="223" t="s">
        <v>7</v>
      </c>
      <c r="I1" s="223" t="s">
        <v>8</v>
      </c>
      <c r="J1" s="223" t="s">
        <v>9</v>
      </c>
      <c r="K1" s="223" t="s">
        <v>10</v>
      </c>
      <c r="L1" s="223" t="s">
        <v>11</v>
      </c>
      <c r="M1" s="223" t="s">
        <v>12</v>
      </c>
      <c r="N1" s="223" t="s">
        <v>31</v>
      </c>
      <c r="O1" s="223" t="s">
        <v>32</v>
      </c>
      <c r="P1" s="223" t="s">
        <v>33</v>
      </c>
      <c r="Q1" s="223" t="s">
        <v>13</v>
      </c>
      <c r="R1" s="223" t="s">
        <v>14</v>
      </c>
      <c r="S1" s="223" t="s">
        <v>15</v>
      </c>
      <c r="T1" s="223" t="s">
        <v>16</v>
      </c>
      <c r="U1" s="223" t="s">
        <v>17</v>
      </c>
      <c r="V1" s="223" t="s">
        <v>18</v>
      </c>
      <c r="W1" s="223" t="s">
        <v>19</v>
      </c>
      <c r="X1" s="223" t="s">
        <v>1007</v>
      </c>
      <c r="Y1" s="223" t="s">
        <v>20</v>
      </c>
      <c r="Z1" s="223" t="s">
        <v>1008</v>
      </c>
      <c r="AA1" s="223" t="s">
        <v>1009</v>
      </c>
      <c r="AB1" s="223" t="s">
        <v>34</v>
      </c>
      <c r="AC1" s="223" t="s">
        <v>35</v>
      </c>
      <c r="AD1" s="223" t="s">
        <v>36</v>
      </c>
      <c r="AE1" s="223" t="s">
        <v>37</v>
      </c>
      <c r="AF1" s="223" t="s">
        <v>38</v>
      </c>
      <c r="AG1" s="223" t="s">
        <v>39</v>
      </c>
      <c r="AH1" s="223" t="s">
        <v>1010</v>
      </c>
      <c r="AI1" s="223" t="s">
        <v>1011</v>
      </c>
      <c r="AJ1" s="223" t="s">
        <v>1012</v>
      </c>
      <c r="AK1" s="223" t="s">
        <v>1013</v>
      </c>
      <c r="AL1" s="223" t="s">
        <v>1014</v>
      </c>
      <c r="AM1" s="223" t="s">
        <v>1015</v>
      </c>
      <c r="AN1" s="223" t="s">
        <v>1016</v>
      </c>
      <c r="AO1" s="223" t="s">
        <v>1017</v>
      </c>
      <c r="AP1" s="223" t="s">
        <v>1018</v>
      </c>
      <c r="AQ1" s="223" t="s">
        <v>1019</v>
      </c>
      <c r="AR1" s="223" t="s">
        <v>1020</v>
      </c>
      <c r="AS1" s="223" t="s">
        <v>1021</v>
      </c>
      <c r="AT1" s="223" t="s">
        <v>1022</v>
      </c>
      <c r="AU1" s="223" t="s">
        <v>1023</v>
      </c>
      <c r="AV1" s="223" t="s">
        <v>1024</v>
      </c>
      <c r="AW1" s="223" t="s">
        <v>1025</v>
      </c>
      <c r="AX1" s="223" t="s">
        <v>1026</v>
      </c>
      <c r="AY1" s="223" t="s">
        <v>1027</v>
      </c>
      <c r="AZ1" s="223" t="s">
        <v>1028</v>
      </c>
      <c r="BA1" s="223" t="s">
        <v>46</v>
      </c>
      <c r="BB1" s="223" t="s">
        <v>47</v>
      </c>
      <c r="BC1" s="223" t="s">
        <v>48</v>
      </c>
      <c r="BD1" s="223" t="s">
        <v>49</v>
      </c>
      <c r="BE1" s="223" t="s">
        <v>50</v>
      </c>
      <c r="BF1" s="223" t="s">
        <v>51</v>
      </c>
      <c r="BG1" s="223" t="s">
        <v>52</v>
      </c>
      <c r="BH1" s="223" t="s">
        <v>53</v>
      </c>
      <c r="BI1" s="223" t="s">
        <v>54</v>
      </c>
      <c r="BJ1" s="223" t="s">
        <v>55</v>
      </c>
      <c r="BK1" s="223" t="s">
        <v>1029</v>
      </c>
      <c r="BL1" s="223" t="s">
        <v>1030</v>
      </c>
      <c r="BM1" s="223" t="s">
        <v>1031</v>
      </c>
      <c r="BN1" s="223" t="s">
        <v>1032</v>
      </c>
      <c r="BO1" s="223" t="s">
        <v>60</v>
      </c>
      <c r="BP1" s="223" t="s">
        <v>65</v>
      </c>
      <c r="BQ1" s="223" t="s">
        <v>66</v>
      </c>
      <c r="BR1" s="223" t="s">
        <v>1033</v>
      </c>
      <c r="BS1" s="223" t="s">
        <v>1034</v>
      </c>
      <c r="BT1" s="223" t="s">
        <v>1035</v>
      </c>
      <c r="BU1" s="223" t="s">
        <v>1036</v>
      </c>
      <c r="BV1" s="223" t="s">
        <v>71</v>
      </c>
      <c r="BW1" s="223" t="s">
        <v>912</v>
      </c>
      <c r="BX1" s="223" t="s">
        <v>913</v>
      </c>
      <c r="BY1" s="223" t="s">
        <v>914</v>
      </c>
      <c r="BZ1" s="223" t="s">
        <v>915</v>
      </c>
      <c r="CA1" s="223" t="s">
        <v>71</v>
      </c>
      <c r="CB1" s="223" t="s">
        <v>121</v>
      </c>
      <c r="CC1" s="223" t="s">
        <v>122</v>
      </c>
      <c r="CD1" s="223" t="s">
        <v>123</v>
      </c>
      <c r="CE1" s="223" t="s">
        <v>124</v>
      </c>
      <c r="CF1" s="223" t="s">
        <v>125</v>
      </c>
      <c r="CG1" s="223" t="s">
        <v>126</v>
      </c>
      <c r="CH1" s="223" t="s">
        <v>127</v>
      </c>
      <c r="CI1" s="223" t="s">
        <v>128</v>
      </c>
      <c r="CJ1" s="223" t="s">
        <v>12</v>
      </c>
      <c r="CK1" s="223" t="s">
        <v>129</v>
      </c>
      <c r="CL1" s="223" t="s">
        <v>130</v>
      </c>
      <c r="CM1" s="223" t="s">
        <v>131</v>
      </c>
      <c r="CN1" s="223" t="s">
        <v>132</v>
      </c>
      <c r="CO1" s="223" t="s">
        <v>133</v>
      </c>
      <c r="CP1" s="223" t="s">
        <v>134</v>
      </c>
      <c r="CQ1" s="223" t="s">
        <v>135</v>
      </c>
      <c r="CR1" s="223" t="s">
        <v>136</v>
      </c>
      <c r="CS1" s="223" t="s">
        <v>137</v>
      </c>
      <c r="CT1" s="223" t="s">
        <v>138</v>
      </c>
      <c r="CU1" s="223" t="s">
        <v>139</v>
      </c>
      <c r="CV1" s="223" t="s">
        <v>140</v>
      </c>
      <c r="CW1" s="223" t="s">
        <v>141</v>
      </c>
      <c r="CX1" s="223" t="s">
        <v>142</v>
      </c>
      <c r="CY1" s="223" t="s">
        <v>143</v>
      </c>
      <c r="CZ1" s="223" t="s">
        <v>144</v>
      </c>
      <c r="DA1" s="223" t="s">
        <v>145</v>
      </c>
      <c r="DB1" s="223" t="s">
        <v>146</v>
      </c>
      <c r="DC1" s="223" t="s">
        <v>147</v>
      </c>
      <c r="DD1" s="223" t="s">
        <v>148</v>
      </c>
      <c r="DE1" s="223" t="s">
        <v>149</v>
      </c>
      <c r="DF1" s="223" t="s">
        <v>150</v>
      </c>
      <c r="DG1" s="223" t="s">
        <v>151</v>
      </c>
      <c r="DH1" s="223" t="s">
        <v>152</v>
      </c>
      <c r="DI1" s="223" t="s">
        <v>153</v>
      </c>
      <c r="DJ1" s="223" t="s">
        <v>154</v>
      </c>
      <c r="DK1" s="223" t="s">
        <v>155</v>
      </c>
      <c r="DL1" s="223" t="s">
        <v>156</v>
      </c>
      <c r="DM1" s="223" t="s">
        <v>157</v>
      </c>
      <c r="DN1" s="223" t="s">
        <v>158</v>
      </c>
      <c r="DO1" s="223" t="s">
        <v>159</v>
      </c>
      <c r="DP1" s="223" t="s">
        <v>160</v>
      </c>
      <c r="DQ1" s="223" t="s">
        <v>161</v>
      </c>
      <c r="DR1" s="223" t="s">
        <v>162</v>
      </c>
      <c r="DS1" s="223" t="s">
        <v>163</v>
      </c>
      <c r="DT1" s="223" t="s">
        <v>164</v>
      </c>
      <c r="DU1" s="223" t="s">
        <v>165</v>
      </c>
      <c r="DV1" s="223" t="s">
        <v>166</v>
      </c>
      <c r="DW1" s="223" t="s">
        <v>167</v>
      </c>
      <c r="DX1" s="223" t="s">
        <v>168</v>
      </c>
      <c r="DY1" s="223" t="s">
        <v>169</v>
      </c>
      <c r="DZ1" s="223" t="s">
        <v>170</v>
      </c>
      <c r="EA1" s="223" t="s">
        <v>171</v>
      </c>
      <c r="EB1" s="223" t="s">
        <v>172</v>
      </c>
      <c r="EC1" s="223" t="s">
        <v>173</v>
      </c>
      <c r="ED1" s="223" t="s">
        <v>174</v>
      </c>
      <c r="EE1" s="223" t="s">
        <v>175</v>
      </c>
      <c r="EF1" s="223" t="s">
        <v>176</v>
      </c>
      <c r="EG1" s="223" t="s">
        <v>177</v>
      </c>
      <c r="EH1" s="223" t="s">
        <v>188</v>
      </c>
      <c r="EI1" s="223" t="s">
        <v>189</v>
      </c>
      <c r="EJ1" s="223" t="s">
        <v>190</v>
      </c>
      <c r="EK1" s="224"/>
    </row>
    <row r="2" spans="1:141" x14ac:dyDescent="0.25">
      <c r="A2" s="2">
        <v>1</v>
      </c>
      <c r="B2" s="2" t="s">
        <v>191</v>
      </c>
      <c r="C2" s="2">
        <v>0</v>
      </c>
      <c r="D2" s="2">
        <v>1569</v>
      </c>
      <c r="E2" s="2" t="s">
        <v>193</v>
      </c>
      <c r="F2" s="2"/>
      <c r="G2" s="2" t="s">
        <v>1037</v>
      </c>
      <c r="H2" s="2" t="s">
        <v>1037</v>
      </c>
      <c r="I2" s="2"/>
      <c r="J2" s="2"/>
      <c r="K2" s="2"/>
      <c r="L2" s="2" t="s">
        <v>1038</v>
      </c>
      <c r="M2" s="2">
        <v>1</v>
      </c>
      <c r="N2" s="2" t="s">
        <v>1039</v>
      </c>
      <c r="O2" s="225" t="s">
        <v>1040</v>
      </c>
      <c r="P2" s="2">
        <v>100</v>
      </c>
      <c r="Q2" s="2" t="s">
        <v>1041</v>
      </c>
      <c r="R2" s="2"/>
      <c r="S2" s="2" t="s">
        <v>1042</v>
      </c>
      <c r="T2" s="2" t="s">
        <v>199</v>
      </c>
      <c r="U2" s="2" t="s">
        <v>523</v>
      </c>
      <c r="V2" s="2" t="s">
        <v>232</v>
      </c>
      <c r="W2" s="2"/>
      <c r="X2" s="2"/>
      <c r="Y2" s="2" t="b">
        <v>1</v>
      </c>
      <c r="Z2" s="2">
        <v>2</v>
      </c>
      <c r="AA2" s="2" t="s">
        <v>1043</v>
      </c>
      <c r="AB2" s="2">
        <v>80</v>
      </c>
      <c r="AC2" s="2"/>
      <c r="AD2" s="2">
        <f>AB2</f>
        <v>80</v>
      </c>
      <c r="AE2" s="2"/>
      <c r="AF2" s="2"/>
      <c r="AG2" s="2">
        <f>AD2</f>
        <v>80</v>
      </c>
      <c r="AH2" s="2">
        <v>300</v>
      </c>
      <c r="AI2" s="2"/>
      <c r="AJ2" s="2"/>
      <c r="AK2" s="2">
        <f>AH2+(AH3+AJ3)+AH4+(AH5+AJ5)+AH6</f>
        <v>1086</v>
      </c>
      <c r="AL2" s="2">
        <v>569</v>
      </c>
      <c r="AM2" s="2">
        <v>275</v>
      </c>
      <c r="AN2" s="2">
        <v>225</v>
      </c>
      <c r="AO2" s="2">
        <v>528</v>
      </c>
      <c r="AP2" s="2">
        <v>894</v>
      </c>
      <c r="AQ2" s="2">
        <f>AO2/25.4</f>
        <v>20.787401574803152</v>
      </c>
      <c r="AR2" s="2">
        <f>AP2/25.4</f>
        <v>35.196850393700792</v>
      </c>
      <c r="AS2" s="2">
        <f>AO2*AP2/1000000</f>
        <v>0.47203200000000001</v>
      </c>
      <c r="AT2" s="2">
        <v>6</v>
      </c>
      <c r="AU2" s="2">
        <f>AS2*AT2/100</f>
        <v>2.832192E-2</v>
      </c>
      <c r="AV2" s="2">
        <f>AS2+AU2</f>
        <v>0.50035392000000001</v>
      </c>
      <c r="AW2" s="2">
        <f>AV2*AK2/1000</f>
        <v>0.54338435711999999</v>
      </c>
      <c r="AX2" s="2">
        <f>((AH2*AG2)/1000)+(((AH3+AJ3)*AG3)/1000)+((AH4*AG4)/1000)+(((AH5+AJ5)*AG5)/1000)+((AH6*AG6)/1000)</f>
        <v>149.76</v>
      </c>
      <c r="AY2" s="2">
        <f>AX2*AV2</f>
        <v>74.93300305919999</v>
      </c>
      <c r="AZ2" s="2">
        <v>0.5</v>
      </c>
      <c r="BA2" s="2">
        <f>AY2/AZ2</f>
        <v>149.86600611839998</v>
      </c>
      <c r="BB2" s="2">
        <f>BA2</f>
        <v>149.86600611839998</v>
      </c>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f>BB2+BE2+CF2+CP2+CS2+CW2+DE2+DF2+DP2+DU2+DY2+DZ2+EA2+EB2+ED2+EE2-EG2</f>
        <v>149.86600611839998</v>
      </c>
      <c r="EI2" s="2">
        <v>44928</v>
      </c>
      <c r="EJ2" s="2" t="s">
        <v>856</v>
      </c>
    </row>
    <row r="3" spans="1:141" x14ac:dyDescent="0.25">
      <c r="A3" s="2">
        <v>1</v>
      </c>
      <c r="B3" s="2" t="s">
        <v>191</v>
      </c>
      <c r="C3" s="2"/>
      <c r="D3" s="2">
        <v>1569</v>
      </c>
      <c r="E3" s="2"/>
      <c r="F3" s="2"/>
      <c r="G3" s="2"/>
      <c r="H3" s="2"/>
      <c r="I3" s="2"/>
      <c r="J3" s="2"/>
      <c r="K3" s="2"/>
      <c r="L3" s="2" t="s">
        <v>1038</v>
      </c>
      <c r="M3" s="2"/>
      <c r="N3" s="2" t="s">
        <v>1039</v>
      </c>
      <c r="O3" s="225" t="s">
        <v>1040</v>
      </c>
      <c r="P3" s="2"/>
      <c r="Q3" s="2" t="s">
        <v>1044</v>
      </c>
      <c r="R3" s="2"/>
      <c r="S3" s="2" t="s">
        <v>1042</v>
      </c>
      <c r="T3" s="2" t="s">
        <v>199</v>
      </c>
      <c r="U3" s="2" t="s">
        <v>523</v>
      </c>
      <c r="V3" s="2" t="s">
        <v>232</v>
      </c>
      <c r="W3" s="2"/>
      <c r="X3" s="2"/>
      <c r="Y3" s="2"/>
      <c r="Z3" s="2"/>
      <c r="AA3" s="2"/>
      <c r="AB3" s="2">
        <v>160</v>
      </c>
      <c r="AC3" s="2"/>
      <c r="AD3" s="2">
        <f t="shared" ref="AD3:AD6" si="0">AB3</f>
        <v>160</v>
      </c>
      <c r="AE3" s="2"/>
      <c r="AF3" s="2"/>
      <c r="AG3" s="2">
        <f t="shared" ref="AG3:AG6" si="1">AD3</f>
        <v>160</v>
      </c>
      <c r="AH3" s="2">
        <v>180</v>
      </c>
      <c r="AI3" s="2">
        <v>35</v>
      </c>
      <c r="AJ3" s="2">
        <f>AH3*AI3/100</f>
        <v>63</v>
      </c>
      <c r="AK3" s="2"/>
      <c r="AL3" s="2"/>
      <c r="AM3" s="2"/>
      <c r="AN3" s="2"/>
      <c r="AO3" s="2"/>
      <c r="AP3" s="2"/>
      <c r="AQ3" s="2"/>
      <c r="AR3" s="2"/>
      <c r="AS3" s="2"/>
      <c r="AT3" s="2"/>
      <c r="AU3" s="2"/>
      <c r="AV3" s="2"/>
      <c r="AW3" s="2"/>
      <c r="AX3" s="2"/>
      <c r="AY3" s="2"/>
      <c r="AZ3" s="2"/>
      <c r="BA3" s="2">
        <v>0</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row>
    <row r="4" spans="1:141" x14ac:dyDescent="0.25">
      <c r="A4" s="2">
        <v>1</v>
      </c>
      <c r="B4" s="2" t="s">
        <v>191</v>
      </c>
      <c r="C4" s="2"/>
      <c r="D4" s="2">
        <v>1569</v>
      </c>
      <c r="E4" s="2"/>
      <c r="F4" s="2"/>
      <c r="G4" s="2"/>
      <c r="H4" s="2" t="s">
        <v>716</v>
      </c>
      <c r="I4" s="2"/>
      <c r="J4" s="2"/>
      <c r="K4" s="2"/>
      <c r="L4" s="2" t="s">
        <v>1038</v>
      </c>
      <c r="M4" s="2"/>
      <c r="N4" s="2" t="s">
        <v>1039</v>
      </c>
      <c r="O4" s="225" t="s">
        <v>1040</v>
      </c>
      <c r="P4" s="2"/>
      <c r="Q4" s="2" t="s">
        <v>1045</v>
      </c>
      <c r="R4" s="2"/>
      <c r="S4" s="2" t="s">
        <v>1042</v>
      </c>
      <c r="T4" s="2" t="s">
        <v>199</v>
      </c>
      <c r="U4" s="2" t="s">
        <v>523</v>
      </c>
      <c r="V4" s="2" t="s">
        <v>232</v>
      </c>
      <c r="W4" s="2"/>
      <c r="X4" s="2"/>
      <c r="Y4" s="2"/>
      <c r="Z4" s="2"/>
      <c r="AA4" s="2"/>
      <c r="AB4" s="2">
        <v>160</v>
      </c>
      <c r="AC4" s="2"/>
      <c r="AD4" s="2">
        <f t="shared" si="0"/>
        <v>160</v>
      </c>
      <c r="AE4" s="2"/>
      <c r="AF4" s="2"/>
      <c r="AG4" s="2">
        <f t="shared" si="1"/>
        <v>160</v>
      </c>
      <c r="AH4" s="2">
        <v>180</v>
      </c>
      <c r="AI4" s="2"/>
      <c r="AJ4" s="2" t="s">
        <v>716</v>
      </c>
      <c r="AK4" s="2"/>
      <c r="AL4" s="2"/>
      <c r="AM4" s="2"/>
      <c r="AN4" s="2"/>
      <c r="AO4" s="2"/>
      <c r="AP4" s="2"/>
      <c r="AQ4" s="2"/>
      <c r="AR4" s="2"/>
      <c r="AS4" s="2"/>
      <c r="AT4" s="2"/>
      <c r="AU4" s="2"/>
      <c r="AV4" s="2"/>
      <c r="AW4" s="2"/>
      <c r="AX4" s="2"/>
      <c r="AY4" s="2"/>
      <c r="AZ4" s="2"/>
      <c r="BA4" s="2">
        <v>0</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row>
    <row r="5" spans="1:141" x14ac:dyDescent="0.25">
      <c r="A5" s="2">
        <v>1</v>
      </c>
      <c r="B5" s="2" t="s">
        <v>191</v>
      </c>
      <c r="C5" s="2"/>
      <c r="D5" s="2">
        <v>1569</v>
      </c>
      <c r="E5" s="2"/>
      <c r="F5" s="2"/>
      <c r="G5" s="2"/>
      <c r="H5" s="2"/>
      <c r="I5" s="2"/>
      <c r="J5" s="2"/>
      <c r="K5" s="2"/>
      <c r="L5" s="2" t="s">
        <v>1038</v>
      </c>
      <c r="M5" s="2"/>
      <c r="N5" s="2" t="s">
        <v>1039</v>
      </c>
      <c r="O5" s="225" t="s">
        <v>1040</v>
      </c>
      <c r="P5" s="2"/>
      <c r="Q5" s="2" t="s">
        <v>1046</v>
      </c>
      <c r="R5" s="2"/>
      <c r="S5" s="2" t="s">
        <v>1042</v>
      </c>
      <c r="T5" s="2" t="s">
        <v>199</v>
      </c>
      <c r="U5" s="2" t="s">
        <v>523</v>
      </c>
      <c r="V5" s="2" t="s">
        <v>232</v>
      </c>
      <c r="W5" s="2"/>
      <c r="X5" s="2"/>
      <c r="Y5" s="2"/>
      <c r="Z5" s="2"/>
      <c r="AA5" s="2"/>
      <c r="AB5" s="2">
        <v>160</v>
      </c>
      <c r="AC5" s="2"/>
      <c r="AD5" s="2">
        <f t="shared" si="0"/>
        <v>160</v>
      </c>
      <c r="AE5" s="2"/>
      <c r="AF5" s="2"/>
      <c r="AG5" s="2">
        <f t="shared" si="1"/>
        <v>160</v>
      </c>
      <c r="AH5" s="2">
        <v>180</v>
      </c>
      <c r="AI5" s="2">
        <v>35</v>
      </c>
      <c r="AJ5" s="2">
        <f>AH5*AI5/100</f>
        <v>63</v>
      </c>
      <c r="AK5" s="2"/>
      <c r="AL5" s="2"/>
      <c r="AM5" s="2"/>
      <c r="AN5" s="2"/>
      <c r="AO5" s="2"/>
      <c r="AP5" s="2"/>
      <c r="AQ5" s="2"/>
      <c r="AR5" s="2"/>
      <c r="AS5" s="2"/>
      <c r="AT5" s="2"/>
      <c r="AU5" s="2"/>
      <c r="AV5" s="2"/>
      <c r="AW5" s="2"/>
      <c r="AX5" s="2"/>
      <c r="AY5" s="2"/>
      <c r="AZ5" s="2"/>
      <c r="BA5" s="2">
        <v>0</v>
      </c>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row>
    <row r="6" spans="1:141" x14ac:dyDescent="0.25">
      <c r="A6" s="2">
        <v>1</v>
      </c>
      <c r="B6" s="2" t="s">
        <v>191</v>
      </c>
      <c r="C6" s="2"/>
      <c r="D6" s="2">
        <v>1569</v>
      </c>
      <c r="E6" s="2"/>
      <c r="F6" s="2"/>
      <c r="G6" s="2"/>
      <c r="H6" s="2"/>
      <c r="I6" s="2"/>
      <c r="J6" s="2"/>
      <c r="K6" s="2"/>
      <c r="L6" s="2" t="s">
        <v>1038</v>
      </c>
      <c r="M6" s="2"/>
      <c r="N6" s="2" t="s">
        <v>1039</v>
      </c>
      <c r="O6" s="225" t="s">
        <v>1040</v>
      </c>
      <c r="P6" s="2"/>
      <c r="Q6" s="2" t="s">
        <v>1047</v>
      </c>
      <c r="R6" s="2"/>
      <c r="S6" s="2" t="s">
        <v>1042</v>
      </c>
      <c r="T6" s="2" t="s">
        <v>199</v>
      </c>
      <c r="U6" s="2" t="s">
        <v>523</v>
      </c>
      <c r="V6" s="2" t="s">
        <v>232</v>
      </c>
      <c r="W6" s="2"/>
      <c r="X6" s="2"/>
      <c r="Y6" s="2"/>
      <c r="Z6" s="2"/>
      <c r="AA6" s="2"/>
      <c r="AB6" s="2">
        <v>160</v>
      </c>
      <c r="AC6" s="2"/>
      <c r="AD6" s="2">
        <f t="shared" si="0"/>
        <v>160</v>
      </c>
      <c r="AE6" s="2"/>
      <c r="AF6" s="2"/>
      <c r="AG6" s="2">
        <f t="shared" si="1"/>
        <v>160</v>
      </c>
      <c r="AH6" s="2">
        <v>120</v>
      </c>
      <c r="AI6" s="2"/>
      <c r="AJ6" s="2"/>
      <c r="AK6" s="2"/>
      <c r="AL6" s="2"/>
      <c r="AM6" s="2"/>
      <c r="AN6" s="2"/>
      <c r="AO6" s="2"/>
      <c r="AP6" s="2"/>
      <c r="AQ6" s="2"/>
      <c r="AR6" s="2"/>
      <c r="AS6" s="2"/>
      <c r="AT6" s="2"/>
      <c r="AU6" s="2"/>
      <c r="AV6" s="2"/>
      <c r="AW6" s="2"/>
      <c r="AX6" s="2"/>
      <c r="AY6" s="2"/>
      <c r="AZ6" s="2"/>
      <c r="BA6" s="2">
        <v>0</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row>
    <row r="9" spans="1:141" x14ac:dyDescent="0.25">
      <c r="G9" t="s">
        <v>716</v>
      </c>
    </row>
    <row r="14" spans="1:141" x14ac:dyDescent="0.25">
      <c r="I14" t="s">
        <v>716</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F154F-B895-450E-B967-69449427BFB1}">
  <dimension ref="A1:LM9"/>
  <sheetViews>
    <sheetView zoomScale="130" zoomScaleNormal="130" workbookViewId="0">
      <pane ySplit="1" topLeftCell="A2" activePane="bottomLeft" state="frozen"/>
      <selection activeCell="AJ1" sqref="AJ1"/>
      <selection pane="bottomLeft" activeCell="K7" sqref="K7"/>
    </sheetView>
  </sheetViews>
  <sheetFormatPr defaultColWidth="9.140625" defaultRowHeight="11.25" x14ac:dyDescent="0.2"/>
  <cols>
    <col min="1" max="1" width="4.28515625" style="71" bestFit="1" customWidth="1"/>
    <col min="2" max="2" width="4.5703125" style="71" bestFit="1" customWidth="1"/>
    <col min="3" max="3" width="7.7109375" style="71" bestFit="1" customWidth="1"/>
    <col min="4" max="4" width="8" style="71" bestFit="1" customWidth="1"/>
    <col min="5" max="5" width="10" style="71" bestFit="1" customWidth="1"/>
    <col min="6" max="6" width="6" style="71" bestFit="1" customWidth="1"/>
    <col min="7" max="7" width="14.85546875" style="71" bestFit="1" customWidth="1"/>
    <col min="8" max="8" width="52" style="71" bestFit="1" customWidth="1"/>
    <col min="9" max="10" width="12.140625" style="71" bestFit="1" customWidth="1"/>
    <col min="11" max="11" width="8.5703125" style="71" bestFit="1" customWidth="1"/>
    <col min="12" max="12" width="10.28515625" style="71" bestFit="1" customWidth="1"/>
    <col min="13" max="13" width="6.85546875" style="71" customWidth="1"/>
    <col min="14" max="14" width="10.85546875" style="71" customWidth="1"/>
    <col min="15" max="15" width="6.5703125" style="71" customWidth="1"/>
    <col min="16" max="16" width="7.28515625" style="71" bestFit="1" customWidth="1"/>
    <col min="17" max="17" width="6.28515625" style="71" bestFit="1" customWidth="1"/>
    <col min="18" max="18" width="9.7109375" style="71" bestFit="1" customWidth="1"/>
    <col min="19" max="19" width="8.140625" style="71" bestFit="1" customWidth="1"/>
    <col min="20" max="20" width="16.140625" style="71" bestFit="1" customWidth="1"/>
    <col min="21" max="21" width="8.85546875" style="71" bestFit="1" customWidth="1"/>
    <col min="22" max="23" width="8" style="71" bestFit="1" customWidth="1"/>
    <col min="24" max="24" width="8.7109375" style="71" bestFit="1" customWidth="1"/>
    <col min="25" max="25" width="8.140625" style="71" bestFit="1" customWidth="1"/>
    <col min="26" max="26" width="9.7109375" style="71" bestFit="1" customWidth="1"/>
    <col min="27" max="27" width="9.85546875" style="71" bestFit="1" customWidth="1"/>
    <col min="28" max="28" width="16.28515625" style="71" bestFit="1" customWidth="1"/>
    <col min="29" max="29" width="13.5703125" style="71" bestFit="1" customWidth="1"/>
    <col min="30" max="30" width="11.85546875" style="71" bestFit="1" customWidth="1"/>
    <col min="31" max="31" width="28.42578125" style="71" bestFit="1" customWidth="1"/>
    <col min="32" max="32" width="10" style="71" bestFit="1" customWidth="1"/>
    <col min="33" max="33" width="4.28515625" style="71" bestFit="1" customWidth="1"/>
    <col min="34" max="34" width="10.140625" style="71" customWidth="1"/>
    <col min="35" max="35" width="14.85546875" style="71" bestFit="1" customWidth="1"/>
    <col min="36" max="36" width="15.140625" style="71" customWidth="1"/>
    <col min="37" max="37" width="13.85546875" style="71" bestFit="1" customWidth="1"/>
    <col min="38" max="38" width="10.7109375" style="71" bestFit="1" customWidth="1"/>
    <col min="39" max="39" width="12.42578125" style="71" customWidth="1"/>
    <col min="40" max="40" width="14" style="71" customWidth="1"/>
    <col min="41" max="41" width="15.5703125" style="71" customWidth="1"/>
    <col min="42" max="42" width="12.140625" style="71" customWidth="1"/>
    <col min="43" max="43" width="9.5703125" style="71" bestFit="1" customWidth="1"/>
    <col min="44" max="44" width="15.42578125" style="71" bestFit="1" customWidth="1"/>
    <col min="45" max="45" width="7" style="71" customWidth="1"/>
    <col min="46" max="46" width="12.85546875" style="71" bestFit="1" customWidth="1"/>
    <col min="47" max="47" width="15.5703125" style="71" bestFit="1" customWidth="1"/>
    <col min="48" max="48" width="13.28515625" style="222" bestFit="1" customWidth="1"/>
    <col min="49" max="49" width="22.140625" style="71" bestFit="1" customWidth="1"/>
    <col min="50" max="50" width="15.28515625" style="71" bestFit="1" customWidth="1"/>
    <col min="51" max="51" width="12.7109375" style="71" bestFit="1" customWidth="1"/>
    <col min="52" max="53" width="23.7109375" style="71" customWidth="1"/>
    <col min="54" max="54" width="30.42578125" style="71" customWidth="1"/>
    <col min="55" max="55" width="19.140625" style="71" customWidth="1"/>
    <col min="56" max="56" width="12.5703125" style="71" customWidth="1"/>
    <col min="57" max="58" width="15" style="71" customWidth="1"/>
    <col min="59" max="59" width="21.7109375" style="71" customWidth="1"/>
    <col min="60" max="60" width="10.7109375" style="71" customWidth="1"/>
    <col min="61" max="61" width="12.5703125" style="71" customWidth="1"/>
    <col min="62" max="63" width="21.7109375" style="71" customWidth="1"/>
    <col min="64" max="64" width="28.28515625" style="71" customWidth="1"/>
    <col min="65" max="65" width="17" style="71" customWidth="1"/>
    <col min="66" max="66" width="12.5703125" style="71" customWidth="1"/>
    <col min="67" max="68" width="21.7109375" style="71" customWidth="1"/>
    <col min="69" max="69" width="28.28515625" style="71" customWidth="1"/>
    <col min="70" max="70" width="17" style="71" customWidth="1"/>
    <col min="71" max="71" width="12.5703125" style="71" customWidth="1"/>
    <col min="72" max="73" width="14.7109375" style="71" customWidth="1"/>
    <col min="74" max="74" width="21.42578125" style="71" customWidth="1"/>
    <col min="75" max="75" width="10.140625" style="71" customWidth="1"/>
    <col min="76" max="76" width="12.5703125" style="71" customWidth="1"/>
    <col min="77" max="78" width="14.7109375" style="71" customWidth="1"/>
    <col min="79" max="79" width="21.42578125" style="71" customWidth="1"/>
    <col min="80" max="80" width="10.140625" style="71" customWidth="1"/>
    <col min="81" max="81" width="12.5703125" style="71" customWidth="1"/>
    <col min="82" max="83" width="15.5703125" style="71" customWidth="1"/>
    <col min="84" max="84" width="22.28515625" style="71" customWidth="1"/>
    <col min="85" max="85" width="11" style="71" customWidth="1"/>
    <col min="86" max="86" width="12.5703125" style="71" customWidth="1"/>
    <col min="87" max="88" width="15.5703125" style="71" customWidth="1"/>
    <col min="89" max="89" width="22.28515625" style="71" customWidth="1"/>
    <col min="90" max="90" width="11" style="71" customWidth="1"/>
    <col min="91" max="91" width="12.5703125" style="71" customWidth="1"/>
    <col min="92" max="93" width="14.28515625" style="71" customWidth="1"/>
    <col min="94" max="94" width="20.85546875" style="71" customWidth="1"/>
    <col min="95" max="95" width="9.7109375" style="71" customWidth="1"/>
    <col min="96" max="96" width="12.5703125" style="71" customWidth="1"/>
    <col min="97" max="98" width="14.28515625" style="71" customWidth="1"/>
    <col min="99" max="99" width="20.85546875" style="71" customWidth="1"/>
    <col min="100" max="100" width="9.7109375" style="71" customWidth="1"/>
    <col min="101" max="101" width="12.5703125" style="71" customWidth="1"/>
    <col min="102" max="103" width="12.85546875" style="71" customWidth="1"/>
    <col min="104" max="104" width="19.5703125" style="71" customWidth="1"/>
    <col min="105" max="105" width="8.42578125" style="71" customWidth="1"/>
    <col min="106" max="106" width="12.5703125" style="71" customWidth="1"/>
    <col min="107" max="108" width="12.85546875" style="71" customWidth="1"/>
    <col min="109" max="109" width="19.5703125" style="71" customWidth="1"/>
    <col min="110" max="110" width="8.42578125" style="71" customWidth="1"/>
    <col min="111" max="111" width="12.5703125" style="71" customWidth="1"/>
    <col min="112" max="113" width="14.85546875" style="71" customWidth="1"/>
    <col min="114" max="114" width="21.5703125" style="71" customWidth="1"/>
    <col min="115" max="115" width="10.28515625" style="71" customWidth="1"/>
    <col min="116" max="116" width="12.5703125" style="71" customWidth="1"/>
    <col min="117" max="118" width="19.7109375" style="71" bestFit="1" customWidth="1"/>
    <col min="119" max="119" width="26.42578125" style="71" bestFit="1" customWidth="1"/>
    <col min="120" max="120" width="15.140625" style="71" bestFit="1" customWidth="1"/>
    <col min="121" max="121" width="12.5703125" style="71" bestFit="1" customWidth="1"/>
    <col min="122" max="123" width="19.85546875" style="71" bestFit="1" customWidth="1"/>
    <col min="124" max="124" width="26.5703125" style="71" bestFit="1" customWidth="1"/>
    <col min="125" max="125" width="15.28515625" style="71" bestFit="1" customWidth="1"/>
    <col min="126" max="126" width="12.5703125" style="71" bestFit="1" customWidth="1"/>
    <col min="127" max="128" width="14.7109375" style="71" bestFit="1" customWidth="1"/>
    <col min="129" max="129" width="21.42578125" style="71" bestFit="1" customWidth="1"/>
    <col min="130" max="130" width="10.140625" style="71" bestFit="1" customWidth="1"/>
    <col min="131" max="131" width="12.5703125" style="71" bestFit="1" customWidth="1"/>
    <col min="132" max="133" width="14.7109375" style="71" bestFit="1" customWidth="1"/>
    <col min="134" max="134" width="21.42578125" style="71" bestFit="1" customWidth="1"/>
    <col min="135" max="135" width="10.140625" style="71" bestFit="1" customWidth="1"/>
    <col min="136" max="136" width="12.5703125" style="71" bestFit="1" customWidth="1"/>
    <col min="137" max="138" width="15" style="71" bestFit="1" customWidth="1"/>
    <col min="139" max="139" width="21.7109375" style="71" bestFit="1" customWidth="1"/>
    <col min="140" max="140" width="10.42578125" style="71" bestFit="1" customWidth="1"/>
    <col min="141" max="141" width="12.5703125" style="71" bestFit="1" customWidth="1"/>
    <col min="142" max="143" width="15" style="71" bestFit="1" customWidth="1"/>
    <col min="144" max="144" width="21.7109375" style="71" bestFit="1" customWidth="1"/>
    <col min="145" max="145" width="10.42578125" style="71" bestFit="1" customWidth="1"/>
    <col min="146" max="146" width="12.5703125" style="71" bestFit="1" customWidth="1"/>
    <col min="147" max="148" width="14.140625" style="71" bestFit="1" customWidth="1"/>
    <col min="149" max="149" width="20.7109375" style="71" bestFit="1" customWidth="1"/>
    <col min="150" max="150" width="9.5703125" style="71" bestFit="1" customWidth="1"/>
    <col min="151" max="151" width="12.5703125" style="71" bestFit="1" customWidth="1"/>
    <col min="152" max="153" width="14.140625" style="71" bestFit="1" customWidth="1"/>
    <col min="154" max="154" width="20.7109375" style="71" bestFit="1" customWidth="1"/>
    <col min="155" max="155" width="9.5703125" style="71" bestFit="1" customWidth="1"/>
    <col min="156" max="156" width="12.5703125" style="71" bestFit="1" customWidth="1"/>
    <col min="157" max="158" width="14.85546875" style="71" bestFit="1" customWidth="1"/>
    <col min="159" max="159" width="21.5703125" style="71" bestFit="1" customWidth="1"/>
    <col min="160" max="160" width="10.28515625" style="71" bestFit="1" customWidth="1"/>
    <col min="161" max="161" width="12.5703125" style="71" bestFit="1" customWidth="1"/>
    <col min="162" max="163" width="14.85546875" style="71" bestFit="1" customWidth="1"/>
    <col min="164" max="164" width="21.5703125" style="71" bestFit="1" customWidth="1"/>
    <col min="165" max="165" width="10.28515625" style="71" bestFit="1" customWidth="1"/>
    <col min="166" max="166" width="12.5703125" style="71" bestFit="1" customWidth="1"/>
    <col min="167" max="168" width="22.42578125" style="71" bestFit="1" customWidth="1"/>
    <col min="169" max="169" width="29" style="71" bestFit="1" customWidth="1"/>
    <col min="170" max="170" width="17.85546875" style="71" bestFit="1" customWidth="1"/>
    <col min="171" max="171" width="12.5703125" style="71" bestFit="1" customWidth="1"/>
    <col min="172" max="173" width="22.42578125" style="71" bestFit="1" customWidth="1"/>
    <col min="174" max="174" width="29" style="71" bestFit="1" customWidth="1"/>
    <col min="175" max="175" width="17.85546875" style="71" bestFit="1" customWidth="1"/>
    <col min="176" max="176" width="12.5703125" style="71" bestFit="1" customWidth="1"/>
    <col min="177" max="178" width="18.28515625" style="71" bestFit="1" customWidth="1"/>
    <col min="179" max="179" width="24.85546875" style="71" bestFit="1" customWidth="1"/>
    <col min="180" max="180" width="13.7109375" style="71" bestFit="1" customWidth="1"/>
    <col min="181" max="181" width="12.5703125" style="71" bestFit="1" customWidth="1"/>
    <col min="182" max="183" width="18.28515625" style="71" bestFit="1" customWidth="1"/>
    <col min="184" max="184" width="24.85546875" style="71" bestFit="1" customWidth="1"/>
    <col min="185" max="185" width="13.7109375" style="71" bestFit="1" customWidth="1"/>
    <col min="186" max="188" width="12.5703125" style="71" bestFit="1" customWidth="1"/>
    <col min="189" max="189" width="19.28515625" style="71" bestFit="1" customWidth="1"/>
    <col min="190" max="190" width="8.140625" style="71" bestFit="1" customWidth="1"/>
    <col min="191" max="191" width="12.5703125" style="71" bestFit="1" customWidth="1"/>
    <col min="192" max="193" width="13.85546875" style="71" bestFit="1" customWidth="1"/>
    <col min="194" max="194" width="20.42578125" style="71" bestFit="1" customWidth="1"/>
    <col min="195" max="195" width="9.28515625" style="71" bestFit="1" customWidth="1"/>
    <col min="196" max="196" width="12.5703125" style="71" bestFit="1" customWidth="1"/>
    <col min="197" max="198" width="13.85546875" style="71" bestFit="1" customWidth="1"/>
    <col min="199" max="199" width="20.42578125" style="71" bestFit="1" customWidth="1"/>
    <col min="200" max="200" width="9.28515625" style="71" bestFit="1" customWidth="1"/>
    <col min="201" max="201" width="12.5703125" style="71" bestFit="1" customWidth="1"/>
    <col min="202" max="203" width="14.7109375" style="71" bestFit="1" customWidth="1"/>
    <col min="204" max="204" width="21.42578125" style="71" bestFit="1" customWidth="1"/>
    <col min="205" max="205" width="10.140625" style="71" bestFit="1" customWidth="1"/>
    <col min="206" max="206" width="12.5703125" style="71" bestFit="1" customWidth="1"/>
    <col min="207" max="208" width="14.7109375" style="71" bestFit="1" customWidth="1"/>
    <col min="209" max="209" width="21.42578125" style="71" bestFit="1" customWidth="1"/>
    <col min="210" max="210" width="10.140625" style="71" bestFit="1" customWidth="1"/>
    <col min="211" max="211" width="12.5703125" style="71" bestFit="1" customWidth="1"/>
    <col min="212" max="213" width="14.28515625" style="71" bestFit="1" customWidth="1"/>
    <col min="214" max="214" width="20.85546875" style="71" bestFit="1" customWidth="1"/>
    <col min="215" max="215" width="9.7109375" style="71" bestFit="1" customWidth="1"/>
    <col min="216" max="216" width="12.5703125" style="71" bestFit="1" customWidth="1"/>
    <col min="217" max="218" width="14.28515625" style="71" bestFit="1" customWidth="1"/>
    <col min="219" max="219" width="20.85546875" style="71" bestFit="1" customWidth="1"/>
    <col min="220" max="220" width="9.7109375" style="71" bestFit="1" customWidth="1"/>
    <col min="221" max="221" width="12.5703125" style="71" bestFit="1" customWidth="1"/>
    <col min="222" max="222" width="15.7109375" style="71" bestFit="1" customWidth="1"/>
    <col min="223" max="223" width="15.7109375" style="71" customWidth="1"/>
    <col min="224" max="224" width="22.42578125" style="71" bestFit="1" customWidth="1"/>
    <col min="225" max="225" width="11.140625" style="71" bestFit="1" customWidth="1"/>
    <col min="226" max="226" width="12.5703125" style="71" bestFit="1" customWidth="1"/>
    <col min="227" max="227" width="15.7109375" style="71" bestFit="1" customWidth="1"/>
    <col min="228" max="228" width="15.7109375" style="71" customWidth="1"/>
    <col min="229" max="229" width="22.42578125" style="71" bestFit="1" customWidth="1"/>
    <col min="230" max="230" width="11.140625" style="71" bestFit="1" customWidth="1"/>
    <col min="231" max="231" width="12.5703125" style="71" bestFit="1" customWidth="1"/>
    <col min="232" max="233" width="14.85546875" style="71" bestFit="1" customWidth="1"/>
    <col min="234" max="234" width="21.5703125" style="71" bestFit="1" customWidth="1"/>
    <col min="235" max="235" width="10.28515625" style="71" bestFit="1" customWidth="1"/>
    <col min="236" max="236" width="12.5703125" style="71" bestFit="1" customWidth="1"/>
    <col min="237" max="238" width="14.85546875" style="71" bestFit="1" customWidth="1"/>
    <col min="239" max="239" width="21.5703125" style="71" bestFit="1" customWidth="1"/>
    <col min="240" max="240" width="10.28515625" style="71" bestFit="1" customWidth="1"/>
    <col min="241" max="241" width="12.5703125" style="71" bestFit="1" customWidth="1"/>
    <col min="242" max="242" width="12.7109375" style="71" bestFit="1" customWidth="1"/>
    <col min="243" max="243" width="19.42578125" style="71" bestFit="1" customWidth="1"/>
    <col min="244" max="244" width="10.140625" style="71" bestFit="1" customWidth="1"/>
    <col min="245" max="245" width="10.7109375" style="71" bestFit="1" customWidth="1"/>
    <col min="246" max="246" width="21.85546875" style="71" bestFit="1" customWidth="1"/>
    <col min="247" max="247" width="10.5703125" style="71" bestFit="1" customWidth="1"/>
    <col min="248" max="248" width="12.85546875" style="71" bestFit="1" customWidth="1"/>
    <col min="249" max="249" width="10.42578125" style="71" bestFit="1" customWidth="1"/>
    <col min="250" max="250" width="11" style="71" bestFit="1" customWidth="1"/>
    <col min="251" max="251" width="22.140625" style="71" bestFit="1" customWidth="1"/>
    <col min="252" max="252" width="10.85546875" style="71" bestFit="1" customWidth="1"/>
    <col min="253" max="253" width="12.85546875" style="71" bestFit="1" customWidth="1"/>
    <col min="254" max="254" width="11.42578125" style="71" bestFit="1" customWidth="1"/>
    <col min="255" max="255" width="12" style="71" bestFit="1" customWidth="1"/>
    <col min="256" max="256" width="23.140625" style="71" bestFit="1" customWidth="1"/>
    <col min="257" max="257" width="11.85546875" style="71" bestFit="1" customWidth="1"/>
    <col min="258" max="258" width="12.85546875" style="71" bestFit="1" customWidth="1"/>
    <col min="259" max="259" width="11.140625" style="71" bestFit="1" customWidth="1"/>
    <col min="260" max="260" width="17.7109375" style="71" bestFit="1" customWidth="1"/>
    <col min="261" max="261" width="14.42578125" style="71" bestFit="1" customWidth="1"/>
    <col min="262" max="262" width="17" style="71" bestFit="1" customWidth="1"/>
    <col min="263" max="263" width="21" style="71" bestFit="1" customWidth="1"/>
    <col min="264" max="264" width="11.5703125" style="71" bestFit="1" customWidth="1"/>
    <col min="265" max="265" width="11" style="71" bestFit="1" customWidth="1"/>
    <col min="266" max="266" width="7.42578125" style="71" bestFit="1" customWidth="1"/>
    <col min="267" max="267" width="4.140625" style="71" bestFit="1" customWidth="1"/>
    <col min="268" max="268" width="6.85546875" style="71" customWidth="1"/>
    <col min="269" max="269" width="10" style="71" customWidth="1"/>
    <col min="270" max="270" width="11" style="71" bestFit="1" customWidth="1"/>
    <col min="271" max="271" width="7.42578125" style="71" bestFit="1" customWidth="1"/>
    <col min="272" max="272" width="6.85546875" style="71" bestFit="1" customWidth="1"/>
    <col min="273" max="273" width="10" style="71" bestFit="1" customWidth="1"/>
    <col min="274" max="275" width="18.7109375" style="71" bestFit="1" customWidth="1"/>
    <col min="276" max="276" width="28" style="71" bestFit="1" customWidth="1"/>
    <col min="277" max="278" width="31.42578125" style="71" bestFit="1" customWidth="1"/>
    <col min="279" max="279" width="26" style="71" bestFit="1" customWidth="1"/>
    <col min="280" max="281" width="29.28515625" style="71" bestFit="1" customWidth="1"/>
    <col min="282" max="282" width="26.85546875" style="71" bestFit="1" customWidth="1"/>
    <col min="283" max="283" width="11" style="71" bestFit="1" customWidth="1"/>
    <col min="284" max="285" width="14.7109375" style="71" bestFit="1" customWidth="1"/>
    <col min="286" max="287" width="20.28515625" style="71" bestFit="1" customWidth="1"/>
    <col min="288" max="288" width="38.42578125" style="71" bestFit="1" customWidth="1"/>
    <col min="289" max="289" width="33.5703125" style="71" bestFit="1" customWidth="1"/>
    <col min="290" max="290" width="25.5703125" style="71" bestFit="1" customWidth="1"/>
    <col min="291" max="291" width="15.42578125" style="71" bestFit="1" customWidth="1"/>
    <col min="292" max="293" width="19.140625" style="71" bestFit="1" customWidth="1"/>
    <col min="294" max="294" width="11" style="71" bestFit="1" customWidth="1"/>
    <col min="295" max="295" width="28.28515625" style="71" bestFit="1" customWidth="1"/>
    <col min="296" max="296" width="33.28515625" style="71" bestFit="1" customWidth="1"/>
    <col min="297" max="297" width="27.85546875" style="71" bestFit="1" customWidth="1"/>
    <col min="298" max="298" width="24.5703125" style="71" bestFit="1" customWidth="1"/>
    <col min="299" max="299" width="22.140625" style="71" bestFit="1" customWidth="1"/>
    <col min="300" max="300" width="22.140625" style="71" customWidth="1"/>
    <col min="301" max="301" width="15.140625" style="71" bestFit="1" customWidth="1"/>
    <col min="302" max="302" width="15.5703125" style="71" bestFit="1" customWidth="1"/>
    <col min="303" max="303" width="12.85546875" style="71" customWidth="1"/>
    <col min="304" max="304" width="19.28515625" style="71" bestFit="1" customWidth="1"/>
    <col min="305" max="305" width="10.5703125" style="71" bestFit="1" customWidth="1"/>
    <col min="306" max="306" width="12.140625" style="71" bestFit="1" customWidth="1"/>
    <col min="307" max="307" width="12.5703125" style="71" bestFit="1" customWidth="1"/>
    <col min="308" max="308" width="10" style="71" customWidth="1"/>
    <col min="309" max="309" width="16.28515625" style="71" bestFit="1" customWidth="1"/>
    <col min="310" max="310" width="7.7109375" style="71" customWidth="1"/>
    <col min="311" max="311" width="21" style="71" bestFit="1" customWidth="1"/>
    <col min="312" max="312" width="18.42578125" style="71" bestFit="1" customWidth="1"/>
    <col min="313" max="313" width="21.7109375" style="71" bestFit="1" customWidth="1"/>
    <col min="314" max="314" width="16" style="71" bestFit="1" customWidth="1"/>
    <col min="315" max="315" width="15.85546875" style="71" bestFit="1" customWidth="1"/>
    <col min="316" max="316" width="10.7109375" style="71" bestFit="1" customWidth="1"/>
    <col min="317" max="317" width="14.28515625" style="71" bestFit="1" customWidth="1"/>
    <col min="318" max="318" width="15.85546875" style="71" bestFit="1" customWidth="1"/>
    <col min="319" max="319" width="11.140625" style="71" bestFit="1" customWidth="1"/>
    <col min="320" max="320" width="17.5703125" style="71" bestFit="1" customWidth="1"/>
    <col min="321" max="321" width="15" style="71" bestFit="1" customWidth="1"/>
    <col min="322" max="322" width="15.28515625" style="71" bestFit="1" customWidth="1"/>
    <col min="323" max="323" width="15.42578125" style="71" bestFit="1" customWidth="1"/>
    <col min="324" max="324" width="10.140625" style="71" bestFit="1" customWidth="1"/>
    <col min="325" max="325" width="12" style="71" bestFit="1" customWidth="1"/>
    <col min="326" max="16384" width="9.140625" style="71"/>
  </cols>
  <sheetData>
    <row r="1" spans="1:325" s="56" customFormat="1" ht="15" x14ac:dyDescent="0.25">
      <c r="A1" s="211" t="s">
        <v>0</v>
      </c>
      <c r="B1" s="211" t="s">
        <v>1</v>
      </c>
      <c r="C1" s="211" t="s">
        <v>2</v>
      </c>
      <c r="D1" s="212" t="s">
        <v>3</v>
      </c>
      <c r="E1" s="212" t="s">
        <v>4</v>
      </c>
      <c r="F1" s="212" t="s">
        <v>5</v>
      </c>
      <c r="G1" s="212" t="s">
        <v>6</v>
      </c>
      <c r="H1" s="212" t="s">
        <v>7</v>
      </c>
      <c r="I1" s="211" t="s">
        <v>8</v>
      </c>
      <c r="J1" s="211" t="s">
        <v>9</v>
      </c>
      <c r="K1" s="211" t="s">
        <v>10</v>
      </c>
      <c r="L1" s="212" t="s">
        <v>11</v>
      </c>
      <c r="M1" s="212" t="s">
        <v>12</v>
      </c>
      <c r="N1" s="212" t="s">
        <v>13</v>
      </c>
      <c r="O1" s="212" t="s">
        <v>14</v>
      </c>
      <c r="P1" s="212" t="s">
        <v>15</v>
      </c>
      <c r="Q1" s="212" t="s">
        <v>16</v>
      </c>
      <c r="R1" s="212" t="s">
        <v>17</v>
      </c>
      <c r="S1" s="212" t="s">
        <v>18</v>
      </c>
      <c r="T1" s="213" t="s">
        <v>19</v>
      </c>
      <c r="U1" s="212" t="s">
        <v>20</v>
      </c>
      <c r="V1" s="211" t="s">
        <v>21</v>
      </c>
      <c r="W1" s="211" t="s">
        <v>22</v>
      </c>
      <c r="X1" s="211" t="s">
        <v>23</v>
      </c>
      <c r="Y1" s="214" t="s">
        <v>24</v>
      </c>
      <c r="Z1" s="212" t="s">
        <v>25</v>
      </c>
      <c r="AA1" s="212" t="s">
        <v>27</v>
      </c>
      <c r="AB1" s="212" t="s">
        <v>28</v>
      </c>
      <c r="AC1" s="211" t="s">
        <v>29</v>
      </c>
      <c r="AD1" s="212" t="s">
        <v>30</v>
      </c>
      <c r="AE1" s="212" t="s">
        <v>31</v>
      </c>
      <c r="AF1" s="212" t="s">
        <v>32</v>
      </c>
      <c r="AG1" s="212" t="s">
        <v>33</v>
      </c>
      <c r="AH1" s="212" t="s">
        <v>34</v>
      </c>
      <c r="AI1" s="212" t="s">
        <v>35</v>
      </c>
      <c r="AJ1" s="212" t="s">
        <v>36</v>
      </c>
      <c r="AK1" s="212" t="s">
        <v>37</v>
      </c>
      <c r="AL1" s="212" t="s">
        <v>38</v>
      </c>
      <c r="AM1" s="212" t="s">
        <v>39</v>
      </c>
      <c r="AN1" s="212" t="s">
        <v>40</v>
      </c>
      <c r="AO1" s="212" t="s">
        <v>41</v>
      </c>
      <c r="AP1" s="212" t="s">
        <v>46</v>
      </c>
      <c r="AQ1" s="212" t="s">
        <v>47</v>
      </c>
      <c r="AR1" s="215" t="s">
        <v>48</v>
      </c>
      <c r="AS1" s="215" t="s">
        <v>49</v>
      </c>
      <c r="AT1" s="216" t="s">
        <v>50</v>
      </c>
      <c r="AU1" s="215" t="s">
        <v>51</v>
      </c>
      <c r="AV1" s="212" t="s">
        <v>52</v>
      </c>
      <c r="AW1" s="212" t="s">
        <v>53</v>
      </c>
      <c r="AX1" s="212" t="s">
        <v>54</v>
      </c>
      <c r="AY1" s="212" t="s">
        <v>55</v>
      </c>
      <c r="AZ1" s="213" t="s">
        <v>56</v>
      </c>
      <c r="BA1" s="213" t="s">
        <v>57</v>
      </c>
      <c r="BB1" s="213" t="s">
        <v>408</v>
      </c>
      <c r="BC1" s="213" t="s">
        <v>59</v>
      </c>
      <c r="BD1" s="213" t="s">
        <v>60</v>
      </c>
      <c r="BE1" s="211" t="s">
        <v>409</v>
      </c>
      <c r="BF1" s="211" t="s">
        <v>410</v>
      </c>
      <c r="BG1" s="211" t="s">
        <v>411</v>
      </c>
      <c r="BH1" s="211" t="s">
        <v>412</v>
      </c>
      <c r="BI1" s="211" t="s">
        <v>60</v>
      </c>
      <c r="BJ1" s="211" t="s">
        <v>413</v>
      </c>
      <c r="BK1" s="211" t="s">
        <v>414</v>
      </c>
      <c r="BL1" s="211" t="s">
        <v>415</v>
      </c>
      <c r="BM1" s="211" t="s">
        <v>416</v>
      </c>
      <c r="BN1" s="211" t="s">
        <v>60</v>
      </c>
      <c r="BO1" s="211" t="s">
        <v>413</v>
      </c>
      <c r="BP1" s="211" t="s">
        <v>414</v>
      </c>
      <c r="BQ1" s="211" t="s">
        <v>415</v>
      </c>
      <c r="BR1" s="211" t="s">
        <v>416</v>
      </c>
      <c r="BS1" s="211" t="s">
        <v>60</v>
      </c>
      <c r="BT1" s="211" t="s">
        <v>417</v>
      </c>
      <c r="BU1" s="211" t="s">
        <v>418</v>
      </c>
      <c r="BV1" s="211" t="s">
        <v>419</v>
      </c>
      <c r="BW1" s="211" t="s">
        <v>420</v>
      </c>
      <c r="BX1" s="211" t="s">
        <v>60</v>
      </c>
      <c r="BY1" s="211" t="s">
        <v>417</v>
      </c>
      <c r="BZ1" s="211" t="s">
        <v>418</v>
      </c>
      <c r="CA1" s="211" t="s">
        <v>419</v>
      </c>
      <c r="CB1" s="211" t="s">
        <v>420</v>
      </c>
      <c r="CC1" s="211" t="s">
        <v>60</v>
      </c>
      <c r="CD1" s="211" t="s">
        <v>421</v>
      </c>
      <c r="CE1" s="211" t="s">
        <v>422</v>
      </c>
      <c r="CF1" s="211" t="s">
        <v>423</v>
      </c>
      <c r="CG1" s="211" t="s">
        <v>424</v>
      </c>
      <c r="CH1" s="211" t="s">
        <v>60</v>
      </c>
      <c r="CI1" s="211" t="s">
        <v>421</v>
      </c>
      <c r="CJ1" s="211" t="s">
        <v>422</v>
      </c>
      <c r="CK1" s="211" t="s">
        <v>423</v>
      </c>
      <c r="CL1" s="211" t="s">
        <v>424</v>
      </c>
      <c r="CM1" s="211" t="s">
        <v>60</v>
      </c>
      <c r="CN1" s="211" t="s">
        <v>425</v>
      </c>
      <c r="CO1" s="211" t="s">
        <v>426</v>
      </c>
      <c r="CP1" s="211" t="s">
        <v>427</v>
      </c>
      <c r="CQ1" s="211" t="s">
        <v>428</v>
      </c>
      <c r="CR1" s="211" t="s">
        <v>60</v>
      </c>
      <c r="CS1" s="211" t="s">
        <v>425</v>
      </c>
      <c r="CT1" s="211" t="s">
        <v>426</v>
      </c>
      <c r="CU1" s="211" t="s">
        <v>427</v>
      </c>
      <c r="CV1" s="211" t="s">
        <v>428</v>
      </c>
      <c r="CW1" s="211" t="s">
        <v>60</v>
      </c>
      <c r="CX1" s="211" t="s">
        <v>429</v>
      </c>
      <c r="CY1" s="211" t="s">
        <v>430</v>
      </c>
      <c r="CZ1" s="211" t="s">
        <v>431</v>
      </c>
      <c r="DA1" s="211" t="s">
        <v>432</v>
      </c>
      <c r="DB1" s="211" t="s">
        <v>60</v>
      </c>
      <c r="DC1" s="211" t="s">
        <v>429</v>
      </c>
      <c r="DD1" s="211" t="s">
        <v>430</v>
      </c>
      <c r="DE1" s="211" t="s">
        <v>431</v>
      </c>
      <c r="DF1" s="211" t="s">
        <v>432</v>
      </c>
      <c r="DG1" s="211" t="s">
        <v>60</v>
      </c>
      <c r="DH1" s="211" t="s">
        <v>433</v>
      </c>
      <c r="DI1" s="211" t="s">
        <v>434</v>
      </c>
      <c r="DJ1" s="211" t="s">
        <v>435</v>
      </c>
      <c r="DK1" s="211" t="s">
        <v>436</v>
      </c>
      <c r="DL1" s="211" t="s">
        <v>60</v>
      </c>
      <c r="DM1" s="211" t="s">
        <v>437</v>
      </c>
      <c r="DN1" s="211" t="s">
        <v>438</v>
      </c>
      <c r="DO1" s="211" t="s">
        <v>439</v>
      </c>
      <c r="DP1" s="211" t="s">
        <v>440</v>
      </c>
      <c r="DQ1" s="211" t="s">
        <v>60</v>
      </c>
      <c r="DR1" s="211" t="s">
        <v>441</v>
      </c>
      <c r="DS1" s="211" t="s">
        <v>442</v>
      </c>
      <c r="DT1" s="211" t="s">
        <v>443</v>
      </c>
      <c r="DU1" s="211" t="s">
        <v>444</v>
      </c>
      <c r="DV1" s="211" t="s">
        <v>60</v>
      </c>
      <c r="DW1" s="211" t="s">
        <v>445</v>
      </c>
      <c r="DX1" s="211" t="s">
        <v>446</v>
      </c>
      <c r="DY1" s="211" t="s">
        <v>447</v>
      </c>
      <c r="DZ1" s="211" t="s">
        <v>448</v>
      </c>
      <c r="EA1" s="211" t="s">
        <v>60</v>
      </c>
      <c r="EB1" s="211" t="s">
        <v>445</v>
      </c>
      <c r="EC1" s="211" t="s">
        <v>446</v>
      </c>
      <c r="ED1" s="211" t="s">
        <v>447</v>
      </c>
      <c r="EE1" s="211" t="s">
        <v>448</v>
      </c>
      <c r="EF1" s="211" t="s">
        <v>60</v>
      </c>
      <c r="EG1" s="211" t="s">
        <v>449</v>
      </c>
      <c r="EH1" s="211" t="s">
        <v>450</v>
      </c>
      <c r="EI1" s="211" t="s">
        <v>451</v>
      </c>
      <c r="EJ1" s="211" t="s">
        <v>452</v>
      </c>
      <c r="EK1" s="211" t="s">
        <v>60</v>
      </c>
      <c r="EL1" s="211" t="s">
        <v>449</v>
      </c>
      <c r="EM1" s="211" t="s">
        <v>450</v>
      </c>
      <c r="EN1" s="211" t="s">
        <v>451</v>
      </c>
      <c r="EO1" s="211" t="s">
        <v>452</v>
      </c>
      <c r="EP1" s="211" t="s">
        <v>60</v>
      </c>
      <c r="EQ1" s="211" t="s">
        <v>453</v>
      </c>
      <c r="ER1" s="211" t="s">
        <v>454</v>
      </c>
      <c r="ES1" s="211" t="s">
        <v>455</v>
      </c>
      <c r="ET1" s="211" t="s">
        <v>456</v>
      </c>
      <c r="EU1" s="211" t="s">
        <v>60</v>
      </c>
      <c r="EV1" s="211" t="s">
        <v>453</v>
      </c>
      <c r="EW1" s="211" t="s">
        <v>454</v>
      </c>
      <c r="EX1" s="211" t="s">
        <v>455</v>
      </c>
      <c r="EY1" s="211" t="s">
        <v>456</v>
      </c>
      <c r="EZ1" s="211" t="s">
        <v>60</v>
      </c>
      <c r="FA1" s="211" t="s">
        <v>457</v>
      </c>
      <c r="FB1" s="211" t="s">
        <v>458</v>
      </c>
      <c r="FC1" s="211" t="s">
        <v>459</v>
      </c>
      <c r="FD1" s="211" t="s">
        <v>460</v>
      </c>
      <c r="FE1" s="211" t="s">
        <v>60</v>
      </c>
      <c r="FF1" s="211" t="s">
        <v>457</v>
      </c>
      <c r="FG1" s="211" t="s">
        <v>458</v>
      </c>
      <c r="FH1" s="211" t="s">
        <v>459</v>
      </c>
      <c r="FI1" s="211" t="s">
        <v>460</v>
      </c>
      <c r="FJ1" s="211" t="s">
        <v>60</v>
      </c>
      <c r="FK1" s="211" t="s">
        <v>461</v>
      </c>
      <c r="FL1" s="211" t="s">
        <v>462</v>
      </c>
      <c r="FM1" s="211" t="s">
        <v>463</v>
      </c>
      <c r="FN1" s="211" t="s">
        <v>464</v>
      </c>
      <c r="FO1" s="211" t="s">
        <v>60</v>
      </c>
      <c r="FP1" s="211" t="s">
        <v>461</v>
      </c>
      <c r="FQ1" s="211" t="s">
        <v>462</v>
      </c>
      <c r="FR1" s="211" t="s">
        <v>463</v>
      </c>
      <c r="FS1" s="211" t="s">
        <v>464</v>
      </c>
      <c r="FT1" s="211" t="s">
        <v>60</v>
      </c>
      <c r="FU1" s="211" t="s">
        <v>465</v>
      </c>
      <c r="FV1" s="211" t="s">
        <v>466</v>
      </c>
      <c r="FW1" s="211" t="s">
        <v>467</v>
      </c>
      <c r="FX1" s="211" t="s">
        <v>468</v>
      </c>
      <c r="FY1" s="211" t="s">
        <v>60</v>
      </c>
      <c r="FZ1" s="211" t="s">
        <v>465</v>
      </c>
      <c r="GA1" s="211" t="s">
        <v>466</v>
      </c>
      <c r="GB1" s="211" t="s">
        <v>467</v>
      </c>
      <c r="GC1" s="211" t="s">
        <v>468</v>
      </c>
      <c r="GD1" s="211" t="s">
        <v>60</v>
      </c>
      <c r="GE1" s="211" t="s">
        <v>469</v>
      </c>
      <c r="GF1" s="211" t="s">
        <v>470</v>
      </c>
      <c r="GG1" s="211" t="s">
        <v>471</v>
      </c>
      <c r="GH1" s="211" t="s">
        <v>472</v>
      </c>
      <c r="GI1" s="211" t="s">
        <v>60</v>
      </c>
      <c r="GJ1" s="211" t="s">
        <v>473</v>
      </c>
      <c r="GK1" s="211" t="s">
        <v>474</v>
      </c>
      <c r="GL1" s="211" t="s">
        <v>475</v>
      </c>
      <c r="GM1" s="211" t="s">
        <v>476</v>
      </c>
      <c r="GN1" s="211" t="s">
        <v>60</v>
      </c>
      <c r="GO1" s="211" t="s">
        <v>473</v>
      </c>
      <c r="GP1" s="211" t="s">
        <v>474</v>
      </c>
      <c r="GQ1" s="211" t="s">
        <v>475</v>
      </c>
      <c r="GR1" s="211" t="s">
        <v>476</v>
      </c>
      <c r="GS1" s="211" t="s">
        <v>60</v>
      </c>
      <c r="GT1" s="211" t="s">
        <v>477</v>
      </c>
      <c r="GU1" s="211" t="s">
        <v>478</v>
      </c>
      <c r="GV1" s="211" t="s">
        <v>479</v>
      </c>
      <c r="GW1" s="211" t="s">
        <v>480</v>
      </c>
      <c r="GX1" s="211" t="s">
        <v>60</v>
      </c>
      <c r="GY1" s="211" t="s">
        <v>477</v>
      </c>
      <c r="GZ1" s="211" t="s">
        <v>478</v>
      </c>
      <c r="HA1" s="211" t="s">
        <v>479</v>
      </c>
      <c r="HB1" s="211" t="s">
        <v>480</v>
      </c>
      <c r="HC1" s="211" t="s">
        <v>60</v>
      </c>
      <c r="HD1" s="211" t="s">
        <v>481</v>
      </c>
      <c r="HE1" s="211" t="s">
        <v>482</v>
      </c>
      <c r="HF1" s="211" t="s">
        <v>483</v>
      </c>
      <c r="HG1" s="211" t="s">
        <v>484</v>
      </c>
      <c r="HH1" s="211" t="s">
        <v>60</v>
      </c>
      <c r="HI1" s="211" t="s">
        <v>481</v>
      </c>
      <c r="HJ1" s="211" t="s">
        <v>482</v>
      </c>
      <c r="HK1" s="211" t="s">
        <v>483</v>
      </c>
      <c r="HL1" s="211" t="s">
        <v>484</v>
      </c>
      <c r="HM1" s="211" t="s">
        <v>60</v>
      </c>
      <c r="HN1" s="211" t="s">
        <v>485</v>
      </c>
      <c r="HO1" s="211" t="s">
        <v>486</v>
      </c>
      <c r="HP1" s="211" t="s">
        <v>487</v>
      </c>
      <c r="HQ1" s="211" t="s">
        <v>488</v>
      </c>
      <c r="HR1" s="211" t="s">
        <v>60</v>
      </c>
      <c r="HS1" s="211" t="s">
        <v>485</v>
      </c>
      <c r="HT1" s="211" t="s">
        <v>486</v>
      </c>
      <c r="HU1" s="211" t="s">
        <v>487</v>
      </c>
      <c r="HV1" s="211" t="s">
        <v>488</v>
      </c>
      <c r="HW1" s="211" t="s">
        <v>60</v>
      </c>
      <c r="HX1" s="211" t="s">
        <v>489</v>
      </c>
      <c r="HY1" s="211" t="s">
        <v>490</v>
      </c>
      <c r="HZ1" s="211" t="s">
        <v>491</v>
      </c>
      <c r="IA1" s="211" t="s">
        <v>492</v>
      </c>
      <c r="IB1" s="211" t="s">
        <v>60</v>
      </c>
      <c r="IC1" s="211" t="s">
        <v>489</v>
      </c>
      <c r="ID1" s="211" t="s">
        <v>490</v>
      </c>
      <c r="IE1" s="211" t="s">
        <v>491</v>
      </c>
      <c r="IF1" s="211" t="s">
        <v>492</v>
      </c>
      <c r="IG1" s="211" t="s">
        <v>60</v>
      </c>
      <c r="IH1" s="212" t="s">
        <v>65</v>
      </c>
      <c r="II1" s="212" t="s">
        <v>66</v>
      </c>
      <c r="IJ1" s="211" t="s">
        <v>493</v>
      </c>
      <c r="IK1" s="211" t="s">
        <v>494</v>
      </c>
      <c r="IL1" s="211" t="s">
        <v>495</v>
      </c>
      <c r="IM1" s="211" t="s">
        <v>496</v>
      </c>
      <c r="IN1" s="211" t="s">
        <v>71</v>
      </c>
      <c r="IO1" s="211" t="s">
        <v>497</v>
      </c>
      <c r="IP1" s="211" t="s">
        <v>498</v>
      </c>
      <c r="IQ1" s="211" t="s">
        <v>499</v>
      </c>
      <c r="IR1" s="211" t="s">
        <v>500</v>
      </c>
      <c r="IS1" s="211" t="s">
        <v>71</v>
      </c>
      <c r="IT1" s="211" t="s">
        <v>501</v>
      </c>
      <c r="IU1" s="211" t="s">
        <v>502</v>
      </c>
      <c r="IV1" s="211" t="s">
        <v>503</v>
      </c>
      <c r="IW1" s="211" t="s">
        <v>504</v>
      </c>
      <c r="IX1" s="211" t="s">
        <v>71</v>
      </c>
      <c r="IY1" s="211" t="s">
        <v>120</v>
      </c>
      <c r="IZ1" s="211" t="s">
        <v>121</v>
      </c>
      <c r="JA1" s="211" t="s">
        <v>122</v>
      </c>
      <c r="JB1" s="211" t="s">
        <v>123</v>
      </c>
      <c r="JC1" s="211" t="s">
        <v>124</v>
      </c>
      <c r="JD1" s="211" t="s">
        <v>125</v>
      </c>
      <c r="JE1" s="211" t="s">
        <v>126</v>
      </c>
      <c r="JF1" s="211" t="s">
        <v>127</v>
      </c>
      <c r="JG1" s="211" t="s">
        <v>128</v>
      </c>
      <c r="JH1" s="211" t="s">
        <v>12</v>
      </c>
      <c r="JI1" s="211" t="s">
        <v>129</v>
      </c>
      <c r="JJ1" s="211" t="s">
        <v>126</v>
      </c>
      <c r="JK1" s="211" t="s">
        <v>127</v>
      </c>
      <c r="JL1" s="211" t="s">
        <v>128</v>
      </c>
      <c r="JM1" s="211" t="s">
        <v>12</v>
      </c>
      <c r="JN1" s="211" t="s">
        <v>129</v>
      </c>
      <c r="JO1" s="211" t="s">
        <v>130</v>
      </c>
      <c r="JP1" s="211" t="s">
        <v>131</v>
      </c>
      <c r="JQ1" s="211" t="s">
        <v>132</v>
      </c>
      <c r="JR1" s="211" t="s">
        <v>133</v>
      </c>
      <c r="JS1" s="211" t="s">
        <v>134</v>
      </c>
      <c r="JT1" s="211" t="s">
        <v>135</v>
      </c>
      <c r="JU1" s="211" t="s">
        <v>136</v>
      </c>
      <c r="JV1" s="211" t="s">
        <v>137</v>
      </c>
      <c r="JW1" s="211" t="s">
        <v>138</v>
      </c>
      <c r="JX1" s="211" t="s">
        <v>139</v>
      </c>
      <c r="JY1" s="211" t="s">
        <v>140</v>
      </c>
      <c r="JZ1" s="211" t="s">
        <v>141</v>
      </c>
      <c r="KA1" s="211" t="s">
        <v>142</v>
      </c>
      <c r="KB1" s="211" t="s">
        <v>143</v>
      </c>
      <c r="KC1" s="218" t="s">
        <v>144</v>
      </c>
      <c r="KD1" s="218" t="s">
        <v>145</v>
      </c>
      <c r="KE1" s="211" t="s">
        <v>146</v>
      </c>
      <c r="KF1" s="211" t="s">
        <v>147</v>
      </c>
      <c r="KG1" s="211" t="s">
        <v>148</v>
      </c>
      <c r="KH1" s="211" t="s">
        <v>149</v>
      </c>
      <c r="KI1" s="211" t="s">
        <v>150</v>
      </c>
      <c r="KJ1" s="54" t="s">
        <v>151</v>
      </c>
      <c r="KK1" s="54" t="s">
        <v>152</v>
      </c>
      <c r="KL1" s="54" t="s">
        <v>153</v>
      </c>
      <c r="KM1" s="54" t="s">
        <v>154</v>
      </c>
      <c r="KN1" s="54" t="s">
        <v>155</v>
      </c>
      <c r="KO1" s="211" t="s">
        <v>156</v>
      </c>
      <c r="KP1" s="211" t="s">
        <v>157</v>
      </c>
      <c r="KQ1" s="211" t="s">
        <v>158</v>
      </c>
      <c r="KR1" s="211" t="s">
        <v>159</v>
      </c>
      <c r="KS1" s="211" t="s">
        <v>160</v>
      </c>
      <c r="KT1" s="211" t="s">
        <v>161</v>
      </c>
      <c r="KU1" s="211" t="s">
        <v>162</v>
      </c>
      <c r="KV1" s="211" t="s">
        <v>163</v>
      </c>
      <c r="KW1" s="211" t="s">
        <v>164</v>
      </c>
      <c r="KX1" s="211" t="s">
        <v>165</v>
      </c>
      <c r="KY1" s="219" t="s">
        <v>166</v>
      </c>
      <c r="KZ1" s="219" t="s">
        <v>167</v>
      </c>
      <c r="LA1" s="219" t="s">
        <v>168</v>
      </c>
      <c r="LB1" s="211" t="s">
        <v>169</v>
      </c>
      <c r="LC1" s="211" t="s">
        <v>170</v>
      </c>
      <c r="LD1" s="211" t="s">
        <v>171</v>
      </c>
      <c r="LE1" s="211" t="s">
        <v>172</v>
      </c>
      <c r="LF1" s="211" t="s">
        <v>173</v>
      </c>
      <c r="LG1" s="211" t="s">
        <v>174</v>
      </c>
      <c r="LH1" s="211" t="s">
        <v>175</v>
      </c>
      <c r="LI1" s="211" t="s">
        <v>176</v>
      </c>
      <c r="LJ1" s="211" t="s">
        <v>177</v>
      </c>
      <c r="LK1" s="211" t="s">
        <v>188</v>
      </c>
      <c r="LL1" s="211" t="s">
        <v>189</v>
      </c>
      <c r="LM1" s="211" t="s">
        <v>190</v>
      </c>
    </row>
    <row r="2" spans="1:325" s="58" customFormat="1" ht="12.75" x14ac:dyDescent="0.2">
      <c r="A2" s="57">
        <v>1</v>
      </c>
      <c r="B2" s="57" t="s">
        <v>191</v>
      </c>
      <c r="C2" s="57">
        <v>0</v>
      </c>
      <c r="D2" s="58" t="s">
        <v>192</v>
      </c>
      <c r="E2" s="58" t="s">
        <v>193</v>
      </c>
      <c r="G2" s="59" t="s">
        <v>1000</v>
      </c>
      <c r="H2" s="59" t="s">
        <v>506</v>
      </c>
      <c r="L2" s="58" t="s">
        <v>719</v>
      </c>
      <c r="M2" s="58">
        <v>1</v>
      </c>
      <c r="N2" s="58" t="s">
        <v>508</v>
      </c>
      <c r="P2" s="58" t="s">
        <v>509</v>
      </c>
      <c r="Q2" s="58" t="s">
        <v>199</v>
      </c>
      <c r="R2" s="58" t="s">
        <v>510</v>
      </c>
      <c r="S2" s="58" t="s">
        <v>201</v>
      </c>
      <c r="U2" s="58" t="b">
        <v>0</v>
      </c>
      <c r="Z2" s="60">
        <v>0.7278</v>
      </c>
      <c r="AA2" s="60">
        <v>0.7278</v>
      </c>
      <c r="AB2" s="58">
        <v>100</v>
      </c>
      <c r="AC2" s="61"/>
      <c r="AD2" s="61">
        <f t="shared" ref="AD2:AD8" si="0">Z2-AA2</f>
        <v>0</v>
      </c>
      <c r="AE2" s="58" t="s">
        <v>192</v>
      </c>
      <c r="AF2" s="58" t="s">
        <v>192</v>
      </c>
      <c r="AG2" s="58">
        <v>100</v>
      </c>
      <c r="AH2" s="62">
        <v>65.510000000000005</v>
      </c>
      <c r="AJ2" s="63">
        <f t="shared" ref="AJ2:AJ8" si="1">AI2+AH2</f>
        <v>65.510000000000005</v>
      </c>
      <c r="AM2" s="63">
        <f t="shared" ref="AM2:AM8" si="2">AK2+AJ2</f>
        <v>65.510000000000005</v>
      </c>
      <c r="AN2" s="58">
        <v>34</v>
      </c>
      <c r="AP2" s="63">
        <f t="shared" ref="AP2:AP8" si="3">(AM2*Z2)-(AD2*AN2)</f>
        <v>47.678178000000003</v>
      </c>
      <c r="AQ2" s="63">
        <f t="shared" ref="AQ2:AQ8" si="4">AP2</f>
        <v>47.678178000000003</v>
      </c>
      <c r="BE2" s="64"/>
      <c r="BF2" s="64"/>
      <c r="BG2" s="64"/>
      <c r="BH2" s="64"/>
      <c r="BI2" s="64"/>
      <c r="BJ2" s="65"/>
      <c r="BK2" s="65"/>
      <c r="BL2" s="65"/>
      <c r="BM2" s="64"/>
      <c r="BN2" s="65"/>
      <c r="BR2" s="64"/>
      <c r="BT2" s="65"/>
      <c r="BU2" s="65"/>
      <c r="BV2" s="65"/>
      <c r="BW2" s="64"/>
      <c r="BX2" s="65"/>
      <c r="BY2" s="65"/>
      <c r="BZ2" s="65"/>
      <c r="CA2" s="65"/>
      <c r="CB2" s="64"/>
      <c r="CC2" s="65"/>
      <c r="CG2" s="64"/>
      <c r="CL2" s="64"/>
      <c r="CX2" s="65"/>
      <c r="CY2" s="65"/>
      <c r="CZ2" s="65"/>
      <c r="DA2" s="64"/>
      <c r="DB2" s="65"/>
      <c r="DF2" s="64"/>
      <c r="DK2" s="64"/>
      <c r="DM2" s="61">
        <v>0.7278</v>
      </c>
      <c r="DN2" s="58">
        <v>21.5</v>
      </c>
      <c r="DO2" s="58" t="s">
        <v>201</v>
      </c>
      <c r="DP2" s="63">
        <f t="shared" ref="DP2:DP8" si="5">DM2*DN2</f>
        <v>15.6477</v>
      </c>
      <c r="IH2" s="66">
        <f t="shared" ref="IH2:IH8" si="6">IF2+IA2+HV2+HQ2+HL2+HG2+HB2+GW2+GR2+GM2+GH2+GC2+FX2+FS2+FN2+FI2+FD2+EY2+ET2+EO2+EJ2+EE2+DZ2+DP2+DU2+BC2+BH2+BM2+BR2+BW2+CB2+CG2+CL2+CQ2+CV2+DA2+DF2+DK2</f>
        <v>15.6477</v>
      </c>
      <c r="II2" s="65">
        <f t="shared" ref="II2:II8" si="7">IH2*M2</f>
        <v>15.6477</v>
      </c>
      <c r="IT2" s="65">
        <v>1</v>
      </c>
      <c r="IU2" s="65">
        <v>5</v>
      </c>
      <c r="IV2" s="65" t="s">
        <v>203</v>
      </c>
      <c r="IW2" s="65">
        <f>IT2*IU2</f>
        <v>5</v>
      </c>
      <c r="IX2" s="65" t="b">
        <v>1</v>
      </c>
      <c r="JA2" s="65">
        <f t="shared" ref="JA2:JA8" si="8">IF(ISERROR(SEARCH("TRUE",IN2)),IM2,0)+IF(ISERROR(SEARCH("TRUE",IS2)),IR2,0)+IF(ISERROR(SEARCH("TRUE",IX2)),IW2,0)</f>
        <v>0</v>
      </c>
      <c r="JB2" s="65">
        <f t="shared" ref="JB2:JB8" si="9">JA2*M2</f>
        <v>0</v>
      </c>
      <c r="JC2" s="65">
        <f t="shared" ref="JC2:JC8" si="10">IF(ISERROR(SEARCH("FALSE",IN2)),IM2,0)+IF(ISERROR(SEARCH("FALSE",IS2)),IR2,0)+IF(ISERROR(SEARCH("FALSE",IX2)),IW2,0)</f>
        <v>5</v>
      </c>
      <c r="JD2" s="66">
        <f t="shared" ref="JD2:JD8" si="11">JB2+II2+JC2+JS2</f>
        <v>20.6477</v>
      </c>
      <c r="JE2" s="64"/>
      <c r="JF2" s="64"/>
      <c r="JG2" s="64"/>
      <c r="JH2" s="64"/>
      <c r="JI2" s="64"/>
      <c r="JJ2" s="65"/>
      <c r="JK2" s="65"/>
      <c r="JL2" s="65"/>
      <c r="JM2" s="65"/>
      <c r="JN2" s="65"/>
      <c r="JO2" s="65"/>
      <c r="JP2" s="65"/>
      <c r="JQ2" s="65"/>
      <c r="JR2" s="65"/>
      <c r="JS2" s="65"/>
      <c r="JT2" s="65"/>
      <c r="JU2" s="65"/>
      <c r="JV2" s="65"/>
      <c r="JW2" s="65"/>
      <c r="JX2" s="65"/>
      <c r="JY2" s="66"/>
      <c r="JZ2" s="66"/>
      <c r="KA2" s="65"/>
      <c r="KB2" s="65"/>
      <c r="KC2" s="68" t="b">
        <v>1</v>
      </c>
      <c r="KD2" s="68" t="b">
        <v>1</v>
      </c>
      <c r="KE2" s="65"/>
      <c r="KF2" s="65"/>
      <c r="KG2" s="66"/>
      <c r="KH2" s="66"/>
      <c r="KO2" s="65"/>
      <c r="KP2" s="65"/>
      <c r="KQ2" s="65"/>
      <c r="KR2" s="66"/>
      <c r="KS2" s="66"/>
      <c r="KT2" s="65"/>
      <c r="KU2" s="65"/>
      <c r="KV2" s="65"/>
      <c r="KW2" s="66"/>
      <c r="KX2" s="69"/>
      <c r="KY2" s="69"/>
      <c r="KZ2" s="69"/>
      <c r="LA2" s="69"/>
      <c r="LD2" s="65"/>
      <c r="LE2" s="65"/>
      <c r="LF2" s="65"/>
      <c r="LG2" s="65"/>
      <c r="LH2" s="65"/>
      <c r="LI2" s="65"/>
      <c r="LJ2" s="65"/>
      <c r="LK2" s="66">
        <f t="shared" ref="LK2:LK8" si="12">AQ2+JD2+JV2+JZ2+KH2+KI2+KS2+KX2+LB2+LC2+LD2+LE2+LG2-LJ2-KM2-KL2</f>
        <v>68.325878000000003</v>
      </c>
      <c r="LL2" s="70">
        <v>45385</v>
      </c>
    </row>
    <row r="3" spans="1:325" s="58" customFormat="1" ht="12.75" x14ac:dyDescent="0.2">
      <c r="A3" s="57">
        <v>2</v>
      </c>
      <c r="B3" s="57" t="s">
        <v>191</v>
      </c>
      <c r="C3" s="57">
        <v>0</v>
      </c>
      <c r="D3" s="58" t="s">
        <v>192</v>
      </c>
      <c r="E3" s="58" t="s">
        <v>193</v>
      </c>
      <c r="G3" s="59" t="s">
        <v>1001</v>
      </c>
      <c r="H3" s="59" t="s">
        <v>512</v>
      </c>
      <c r="L3" s="58" t="s">
        <v>719</v>
      </c>
      <c r="M3" s="58">
        <v>1</v>
      </c>
      <c r="N3" s="58" t="s">
        <v>508</v>
      </c>
      <c r="P3" s="58" t="s">
        <v>509</v>
      </c>
      <c r="Q3" s="58" t="s">
        <v>199</v>
      </c>
      <c r="R3" s="58" t="s">
        <v>510</v>
      </c>
      <c r="S3" s="58" t="s">
        <v>201</v>
      </c>
      <c r="U3" s="58" t="b">
        <v>0</v>
      </c>
      <c r="Z3" s="60">
        <v>0.25519999999999998</v>
      </c>
      <c r="AA3" s="60">
        <v>0.25519999999999998</v>
      </c>
      <c r="AB3" s="58">
        <v>100</v>
      </c>
      <c r="AC3" s="61"/>
      <c r="AD3" s="61">
        <f t="shared" si="0"/>
        <v>0</v>
      </c>
      <c r="AE3" s="58" t="s">
        <v>192</v>
      </c>
      <c r="AF3" s="58" t="s">
        <v>192</v>
      </c>
      <c r="AG3" s="58">
        <v>100</v>
      </c>
      <c r="AH3" s="62">
        <v>65.510000000000005</v>
      </c>
      <c r="AJ3" s="58">
        <f t="shared" si="1"/>
        <v>65.510000000000005</v>
      </c>
      <c r="AM3" s="58">
        <f t="shared" si="2"/>
        <v>65.510000000000005</v>
      </c>
      <c r="AN3" s="58">
        <v>34</v>
      </c>
      <c r="AP3" s="63">
        <f t="shared" si="3"/>
        <v>16.718152</v>
      </c>
      <c r="AQ3" s="63">
        <f t="shared" si="4"/>
        <v>16.718152</v>
      </c>
      <c r="BE3" s="64"/>
      <c r="BF3" s="64"/>
      <c r="BG3" s="64"/>
      <c r="BH3" s="64"/>
      <c r="BI3" s="64"/>
      <c r="BJ3" s="65"/>
      <c r="BK3" s="65"/>
      <c r="BL3" s="65"/>
      <c r="BM3" s="64"/>
      <c r="BN3" s="65"/>
      <c r="BR3" s="64"/>
      <c r="BT3" s="65"/>
      <c r="BU3" s="65"/>
      <c r="BV3" s="65"/>
      <c r="BW3" s="64"/>
      <c r="BX3" s="65"/>
      <c r="BY3" s="65"/>
      <c r="BZ3" s="65"/>
      <c r="CA3" s="65"/>
      <c r="CB3" s="64"/>
      <c r="CC3" s="65"/>
      <c r="CG3" s="64"/>
      <c r="CL3" s="64"/>
      <c r="CX3" s="65"/>
      <c r="CY3" s="65"/>
      <c r="CZ3" s="65"/>
      <c r="DA3" s="64"/>
      <c r="DB3" s="65"/>
      <c r="DF3" s="64"/>
      <c r="DK3" s="64"/>
      <c r="DM3" s="61">
        <v>0.25519999999999998</v>
      </c>
      <c r="DN3" s="58">
        <v>21.5</v>
      </c>
      <c r="DO3" s="58" t="s">
        <v>201</v>
      </c>
      <c r="DP3" s="63">
        <f t="shared" si="5"/>
        <v>5.4867999999999997</v>
      </c>
      <c r="IH3" s="66">
        <f t="shared" si="6"/>
        <v>5.4867999999999997</v>
      </c>
      <c r="II3" s="65">
        <f t="shared" si="7"/>
        <v>5.4867999999999997</v>
      </c>
      <c r="IT3" s="65"/>
      <c r="IU3" s="65"/>
      <c r="IV3" s="65"/>
      <c r="IW3" s="65"/>
      <c r="IX3" s="65"/>
      <c r="JA3" s="65">
        <f t="shared" si="8"/>
        <v>0</v>
      </c>
      <c r="JB3" s="65">
        <f t="shared" si="9"/>
        <v>0</v>
      </c>
      <c r="JC3" s="65">
        <f t="shared" si="10"/>
        <v>0</v>
      </c>
      <c r="JD3" s="66">
        <f t="shared" si="11"/>
        <v>5.4867999999999997</v>
      </c>
      <c r="JE3" s="64"/>
      <c r="JF3" s="64"/>
      <c r="JG3" s="64"/>
      <c r="JH3" s="64"/>
      <c r="JI3" s="64"/>
      <c r="JJ3" s="65"/>
      <c r="JK3" s="65"/>
      <c r="JL3" s="65"/>
      <c r="JM3" s="65"/>
      <c r="JN3" s="65"/>
      <c r="JO3" s="65"/>
      <c r="JP3" s="65"/>
      <c r="JQ3" s="65"/>
      <c r="JR3" s="65"/>
      <c r="JS3" s="65"/>
      <c r="JT3" s="65"/>
      <c r="JU3" s="65"/>
      <c r="JV3" s="65"/>
      <c r="JW3" s="65"/>
      <c r="JX3" s="65"/>
      <c r="JY3" s="66"/>
      <c r="JZ3" s="66"/>
      <c r="KA3" s="65"/>
      <c r="KB3" s="65"/>
      <c r="KC3" s="68" t="b">
        <v>1</v>
      </c>
      <c r="KD3" s="68" t="b">
        <v>1</v>
      </c>
      <c r="KE3" s="65"/>
      <c r="KF3" s="65"/>
      <c r="KG3" s="66"/>
      <c r="KH3" s="66"/>
      <c r="KO3" s="65"/>
      <c r="KP3" s="65"/>
      <c r="KQ3" s="65"/>
      <c r="KR3" s="66"/>
      <c r="KS3" s="66"/>
      <c r="KT3" s="65"/>
      <c r="KU3" s="65"/>
      <c r="KV3" s="65"/>
      <c r="KW3" s="66"/>
      <c r="KX3" s="69"/>
      <c r="KY3" s="69"/>
      <c r="KZ3" s="69"/>
      <c r="LA3" s="69"/>
      <c r="LD3" s="65"/>
      <c r="LE3" s="65"/>
      <c r="LF3" s="65"/>
      <c r="LG3" s="65"/>
      <c r="LH3" s="65"/>
      <c r="LI3" s="65"/>
      <c r="LJ3" s="65"/>
      <c r="LK3" s="66">
        <f t="shared" si="12"/>
        <v>22.204951999999999</v>
      </c>
      <c r="LL3" s="70">
        <v>45385</v>
      </c>
    </row>
    <row r="4" spans="1:325" s="58" customFormat="1" ht="12.75" x14ac:dyDescent="0.2">
      <c r="A4" s="57">
        <v>3</v>
      </c>
      <c r="B4" s="57" t="s">
        <v>191</v>
      </c>
      <c r="C4" s="57">
        <v>0</v>
      </c>
      <c r="D4" s="58" t="s">
        <v>192</v>
      </c>
      <c r="E4" s="58" t="s">
        <v>193</v>
      </c>
      <c r="G4" s="59" t="s">
        <v>1002</v>
      </c>
      <c r="H4" s="59" t="s">
        <v>514</v>
      </c>
      <c r="L4" s="58" t="s">
        <v>719</v>
      </c>
      <c r="M4" s="58">
        <v>1</v>
      </c>
      <c r="N4" s="58" t="s">
        <v>508</v>
      </c>
      <c r="P4" s="58" t="s">
        <v>509</v>
      </c>
      <c r="Q4" s="58" t="s">
        <v>199</v>
      </c>
      <c r="R4" s="58" t="s">
        <v>510</v>
      </c>
      <c r="S4" s="58" t="s">
        <v>201</v>
      </c>
      <c r="U4" s="58" t="b">
        <v>0</v>
      </c>
      <c r="Z4" s="60">
        <v>0.10920000000000001</v>
      </c>
      <c r="AA4" s="60">
        <v>0.10920000000000001</v>
      </c>
      <c r="AB4" s="58">
        <v>100</v>
      </c>
      <c r="AC4" s="61"/>
      <c r="AD4" s="61">
        <f t="shared" si="0"/>
        <v>0</v>
      </c>
      <c r="AE4" s="58" t="s">
        <v>192</v>
      </c>
      <c r="AF4" s="58" t="s">
        <v>192</v>
      </c>
      <c r="AG4" s="58">
        <v>100</v>
      </c>
      <c r="AH4" s="62">
        <v>65.510000000000005</v>
      </c>
      <c r="AJ4" s="58">
        <f t="shared" si="1"/>
        <v>65.510000000000005</v>
      </c>
      <c r="AM4" s="58">
        <f t="shared" si="2"/>
        <v>65.510000000000005</v>
      </c>
      <c r="AN4" s="58">
        <v>34</v>
      </c>
      <c r="AP4" s="63">
        <f t="shared" si="3"/>
        <v>7.1536920000000013</v>
      </c>
      <c r="AQ4" s="63">
        <f t="shared" si="4"/>
        <v>7.1536920000000013</v>
      </c>
      <c r="BE4" s="64"/>
      <c r="BF4" s="64"/>
      <c r="BG4" s="64"/>
      <c r="BH4" s="64"/>
      <c r="BI4" s="64"/>
      <c r="BJ4" s="65"/>
      <c r="BK4" s="65"/>
      <c r="BL4" s="65"/>
      <c r="BM4" s="64"/>
      <c r="BN4" s="65"/>
      <c r="BR4" s="64"/>
      <c r="BT4" s="65"/>
      <c r="BU4" s="65"/>
      <c r="BV4" s="65"/>
      <c r="BW4" s="64"/>
      <c r="BX4" s="65"/>
      <c r="BY4" s="65"/>
      <c r="BZ4" s="65"/>
      <c r="CA4" s="65"/>
      <c r="CB4" s="64"/>
      <c r="CC4" s="65"/>
      <c r="CG4" s="64"/>
      <c r="CL4" s="64"/>
      <c r="CX4" s="65"/>
      <c r="CY4" s="65"/>
      <c r="CZ4" s="65"/>
      <c r="DA4" s="64"/>
      <c r="DB4" s="65"/>
      <c r="DF4" s="64"/>
      <c r="DK4" s="64"/>
      <c r="DM4" s="61">
        <v>0.10920000000000001</v>
      </c>
      <c r="DN4" s="58">
        <v>21.5</v>
      </c>
      <c r="DO4" s="58" t="s">
        <v>201</v>
      </c>
      <c r="DP4" s="63">
        <f t="shared" si="5"/>
        <v>2.3478000000000003</v>
      </c>
      <c r="IH4" s="66">
        <f t="shared" si="6"/>
        <v>2.3478000000000003</v>
      </c>
      <c r="II4" s="65">
        <f t="shared" si="7"/>
        <v>2.3478000000000003</v>
      </c>
      <c r="IT4" s="65"/>
      <c r="IU4" s="65"/>
      <c r="IV4" s="65"/>
      <c r="IW4" s="65"/>
      <c r="IX4" s="65"/>
      <c r="JA4" s="65">
        <f t="shared" si="8"/>
        <v>0</v>
      </c>
      <c r="JB4" s="65">
        <f t="shared" si="9"/>
        <v>0</v>
      </c>
      <c r="JC4" s="65">
        <f t="shared" si="10"/>
        <v>0</v>
      </c>
      <c r="JD4" s="66">
        <f t="shared" si="11"/>
        <v>2.3478000000000003</v>
      </c>
      <c r="JE4" s="64"/>
      <c r="JF4" s="64"/>
      <c r="JG4" s="64"/>
      <c r="JH4" s="64"/>
      <c r="JI4" s="64"/>
      <c r="JJ4" s="65"/>
      <c r="JK4" s="65"/>
      <c r="JL4" s="65"/>
      <c r="JM4" s="65"/>
      <c r="JN4" s="65"/>
      <c r="JO4" s="65"/>
      <c r="JP4" s="65"/>
      <c r="JQ4" s="65"/>
      <c r="JR4" s="65"/>
      <c r="JS4" s="65"/>
      <c r="JT4" s="65"/>
      <c r="JU4" s="65"/>
      <c r="JV4" s="65"/>
      <c r="JW4" s="65"/>
      <c r="JX4" s="65"/>
      <c r="JY4" s="66"/>
      <c r="JZ4" s="66"/>
      <c r="KA4" s="65"/>
      <c r="KB4" s="65"/>
      <c r="KC4" s="68" t="b">
        <v>1</v>
      </c>
      <c r="KD4" s="68" t="b">
        <v>1</v>
      </c>
      <c r="KE4" s="65"/>
      <c r="KF4" s="65"/>
      <c r="KG4" s="66"/>
      <c r="KH4" s="66"/>
      <c r="KO4" s="65"/>
      <c r="KP4" s="65"/>
      <c r="KQ4" s="65"/>
      <c r="KR4" s="66"/>
      <c r="KS4" s="66"/>
      <c r="KT4" s="65"/>
      <c r="KU4" s="65"/>
      <c r="KV4" s="65"/>
      <c r="KW4" s="66"/>
      <c r="KX4" s="69"/>
      <c r="KY4" s="69"/>
      <c r="KZ4" s="69"/>
      <c r="LA4" s="69"/>
      <c r="LD4" s="65"/>
      <c r="LE4" s="65"/>
      <c r="LF4" s="65"/>
      <c r="LG4" s="65"/>
      <c r="LH4" s="65"/>
      <c r="LI4" s="65"/>
      <c r="LJ4" s="65"/>
      <c r="LK4" s="66">
        <f t="shared" si="12"/>
        <v>9.5014920000000025</v>
      </c>
      <c r="LL4" s="70">
        <v>45385</v>
      </c>
    </row>
    <row r="5" spans="1:325" s="58" customFormat="1" ht="12.75" x14ac:dyDescent="0.2">
      <c r="A5" s="57">
        <v>4</v>
      </c>
      <c r="B5" s="57" t="s">
        <v>191</v>
      </c>
      <c r="C5" s="57">
        <v>0</v>
      </c>
      <c r="D5" s="58" t="s">
        <v>192</v>
      </c>
      <c r="E5" s="58" t="s">
        <v>193</v>
      </c>
      <c r="G5" s="59" t="s">
        <v>1003</v>
      </c>
      <c r="H5" s="59" t="s">
        <v>516</v>
      </c>
      <c r="L5" s="58" t="s">
        <v>719</v>
      </c>
      <c r="M5" s="58">
        <v>1</v>
      </c>
      <c r="N5" s="58" t="s">
        <v>508</v>
      </c>
      <c r="P5" s="58" t="s">
        <v>509</v>
      </c>
      <c r="Q5" s="58" t="s">
        <v>199</v>
      </c>
      <c r="R5" s="58" t="s">
        <v>510</v>
      </c>
      <c r="S5" s="58" t="s">
        <v>201</v>
      </c>
      <c r="U5" s="58" t="b">
        <v>0</v>
      </c>
      <c r="Z5" s="60">
        <v>0.82340000000000002</v>
      </c>
      <c r="AA5" s="60">
        <v>0.82340000000000002</v>
      </c>
      <c r="AB5" s="58">
        <v>100</v>
      </c>
      <c r="AC5" s="61"/>
      <c r="AD5" s="61">
        <f t="shared" si="0"/>
        <v>0</v>
      </c>
      <c r="AE5" s="58" t="s">
        <v>192</v>
      </c>
      <c r="AF5" s="58" t="s">
        <v>192</v>
      </c>
      <c r="AG5" s="58">
        <v>100</v>
      </c>
      <c r="AH5" s="62">
        <v>65.510000000000005</v>
      </c>
      <c r="AJ5" s="58">
        <f t="shared" si="1"/>
        <v>65.510000000000005</v>
      </c>
      <c r="AM5" s="58">
        <f t="shared" si="2"/>
        <v>65.510000000000005</v>
      </c>
      <c r="AN5" s="58">
        <v>34</v>
      </c>
      <c r="AP5" s="63">
        <f t="shared" si="3"/>
        <v>53.940934000000006</v>
      </c>
      <c r="AQ5" s="63">
        <f t="shared" si="4"/>
        <v>53.940934000000006</v>
      </c>
      <c r="BE5" s="64"/>
      <c r="BF5" s="64"/>
      <c r="BG5" s="64"/>
      <c r="BH5" s="64"/>
      <c r="BI5" s="64"/>
      <c r="BJ5" s="65"/>
      <c r="BK5" s="65"/>
      <c r="BL5" s="65"/>
      <c r="BM5" s="64"/>
      <c r="BN5" s="65"/>
      <c r="BR5" s="64"/>
      <c r="BT5" s="65"/>
      <c r="BU5" s="65"/>
      <c r="BV5" s="65"/>
      <c r="BW5" s="64"/>
      <c r="BX5" s="65"/>
      <c r="BY5" s="65"/>
      <c r="BZ5" s="65"/>
      <c r="CA5" s="65"/>
      <c r="CB5" s="64"/>
      <c r="CC5" s="65"/>
      <c r="CG5" s="64"/>
      <c r="CL5" s="64"/>
      <c r="CX5" s="65"/>
      <c r="CY5" s="65"/>
      <c r="CZ5" s="65"/>
      <c r="DA5" s="64"/>
      <c r="DB5" s="65"/>
      <c r="DF5" s="64"/>
      <c r="DK5" s="64"/>
      <c r="DM5" s="61">
        <v>0.82340000000000002</v>
      </c>
      <c r="DN5" s="58">
        <v>21.5</v>
      </c>
      <c r="DO5" s="58" t="s">
        <v>201</v>
      </c>
      <c r="DP5" s="63">
        <f t="shared" si="5"/>
        <v>17.703099999999999</v>
      </c>
      <c r="IH5" s="66">
        <f t="shared" si="6"/>
        <v>17.703099999999999</v>
      </c>
      <c r="II5" s="65">
        <f t="shared" si="7"/>
        <v>17.703099999999999</v>
      </c>
      <c r="IT5" s="65"/>
      <c r="IU5" s="65"/>
      <c r="IV5" s="65"/>
      <c r="IW5" s="65"/>
      <c r="IX5" s="65"/>
      <c r="JA5" s="65">
        <f t="shared" si="8"/>
        <v>0</v>
      </c>
      <c r="JB5" s="65">
        <f t="shared" si="9"/>
        <v>0</v>
      </c>
      <c r="JC5" s="65">
        <f t="shared" si="10"/>
        <v>0</v>
      </c>
      <c r="JD5" s="66">
        <f t="shared" si="11"/>
        <v>17.703099999999999</v>
      </c>
      <c r="JE5" s="64"/>
      <c r="JF5" s="64"/>
      <c r="JG5" s="64"/>
      <c r="JH5" s="64"/>
      <c r="JI5" s="64"/>
      <c r="JJ5" s="65"/>
      <c r="JK5" s="65"/>
      <c r="JL5" s="65"/>
      <c r="JM5" s="65"/>
      <c r="JN5" s="65"/>
      <c r="JO5" s="65"/>
      <c r="JP5" s="65"/>
      <c r="JQ5" s="65"/>
      <c r="JR5" s="65"/>
      <c r="JS5" s="65"/>
      <c r="JT5" s="65"/>
      <c r="JU5" s="65"/>
      <c r="JV5" s="65"/>
      <c r="JW5" s="65"/>
      <c r="JX5" s="65"/>
      <c r="JY5" s="66"/>
      <c r="JZ5" s="66"/>
      <c r="KA5" s="65"/>
      <c r="KB5" s="65"/>
      <c r="KC5" s="68" t="b">
        <v>1</v>
      </c>
      <c r="KD5" s="68" t="b">
        <v>1</v>
      </c>
      <c r="KE5" s="65"/>
      <c r="KF5" s="65"/>
      <c r="KG5" s="66"/>
      <c r="KH5" s="66"/>
      <c r="KO5" s="65"/>
      <c r="KP5" s="65"/>
      <c r="KQ5" s="65"/>
      <c r="KR5" s="66"/>
      <c r="KS5" s="66"/>
      <c r="KT5" s="65"/>
      <c r="KU5" s="65"/>
      <c r="KV5" s="65"/>
      <c r="KW5" s="66"/>
      <c r="KX5" s="69"/>
      <c r="KY5" s="69"/>
      <c r="KZ5" s="69"/>
      <c r="LA5" s="69"/>
      <c r="LD5" s="65"/>
      <c r="LE5" s="65"/>
      <c r="LF5" s="65"/>
      <c r="LG5" s="65"/>
      <c r="LH5" s="65"/>
      <c r="LI5" s="65"/>
      <c r="LJ5" s="65"/>
      <c r="LK5" s="66">
        <f t="shared" si="12"/>
        <v>71.644034000000005</v>
      </c>
      <c r="LL5" s="70">
        <v>45385</v>
      </c>
    </row>
    <row r="6" spans="1:325" s="58" customFormat="1" ht="12.75" x14ac:dyDescent="0.2">
      <c r="A6" s="57">
        <v>5</v>
      </c>
      <c r="B6" s="57" t="s">
        <v>191</v>
      </c>
      <c r="C6" s="57">
        <v>0</v>
      </c>
      <c r="D6" s="58" t="s">
        <v>192</v>
      </c>
      <c r="E6" s="58" t="s">
        <v>193</v>
      </c>
      <c r="G6" s="59" t="s">
        <v>1004</v>
      </c>
      <c r="H6" s="59" t="s">
        <v>518</v>
      </c>
      <c r="L6" s="58" t="s">
        <v>719</v>
      </c>
      <c r="M6" s="58">
        <v>1</v>
      </c>
      <c r="N6" s="58" t="s">
        <v>508</v>
      </c>
      <c r="P6" s="58" t="s">
        <v>509</v>
      </c>
      <c r="Q6" s="58" t="s">
        <v>199</v>
      </c>
      <c r="R6" s="58" t="s">
        <v>510</v>
      </c>
      <c r="S6" s="58" t="s">
        <v>201</v>
      </c>
      <c r="U6" s="58" t="b">
        <v>0</v>
      </c>
      <c r="Z6" s="60">
        <v>0.31119999999999998</v>
      </c>
      <c r="AA6" s="60">
        <v>0.31119999999999998</v>
      </c>
      <c r="AB6" s="58">
        <v>100</v>
      </c>
      <c r="AC6" s="61"/>
      <c r="AD6" s="61">
        <f t="shared" si="0"/>
        <v>0</v>
      </c>
      <c r="AE6" s="58" t="s">
        <v>192</v>
      </c>
      <c r="AF6" s="58" t="s">
        <v>192</v>
      </c>
      <c r="AG6" s="58">
        <v>100</v>
      </c>
      <c r="AH6" s="62">
        <v>65.510000000000005</v>
      </c>
      <c r="AJ6" s="58">
        <f t="shared" si="1"/>
        <v>65.510000000000005</v>
      </c>
      <c r="AM6" s="58">
        <f t="shared" si="2"/>
        <v>65.510000000000005</v>
      </c>
      <c r="AN6" s="58">
        <v>34</v>
      </c>
      <c r="AP6" s="63">
        <f t="shared" si="3"/>
        <v>20.386711999999999</v>
      </c>
      <c r="AQ6" s="63">
        <f t="shared" si="4"/>
        <v>20.386711999999999</v>
      </c>
      <c r="BE6" s="64"/>
      <c r="BF6" s="64"/>
      <c r="BG6" s="64"/>
      <c r="BH6" s="64"/>
      <c r="BI6" s="64"/>
      <c r="BJ6" s="65"/>
      <c r="BK6" s="65"/>
      <c r="BL6" s="65"/>
      <c r="BM6" s="64"/>
      <c r="BN6" s="65"/>
      <c r="BR6" s="64"/>
      <c r="BT6" s="65"/>
      <c r="BU6" s="65"/>
      <c r="BV6" s="65"/>
      <c r="BW6" s="64"/>
      <c r="BX6" s="65"/>
      <c r="BY6" s="65"/>
      <c r="BZ6" s="65"/>
      <c r="CA6" s="65"/>
      <c r="CB6" s="64"/>
      <c r="CC6" s="65"/>
      <c r="CG6" s="64"/>
      <c r="CL6" s="64"/>
      <c r="CX6" s="65"/>
      <c r="CY6" s="65"/>
      <c r="CZ6" s="65"/>
      <c r="DA6" s="64"/>
      <c r="DB6" s="65"/>
      <c r="DF6" s="64"/>
      <c r="DK6" s="64"/>
      <c r="DM6" s="61">
        <v>0.31119999999999998</v>
      </c>
      <c r="DN6" s="58">
        <v>21.5</v>
      </c>
      <c r="DO6" s="58" t="s">
        <v>201</v>
      </c>
      <c r="DP6" s="63">
        <f t="shared" si="5"/>
        <v>6.6907999999999994</v>
      </c>
      <c r="IH6" s="66">
        <f t="shared" si="6"/>
        <v>6.6907999999999994</v>
      </c>
      <c r="II6" s="65">
        <f t="shared" si="7"/>
        <v>6.6907999999999994</v>
      </c>
      <c r="IT6" s="65">
        <v>1</v>
      </c>
      <c r="IU6" s="65">
        <v>5</v>
      </c>
      <c r="IV6" s="65" t="s">
        <v>201</v>
      </c>
      <c r="IW6" s="65">
        <f>IT6*IU6</f>
        <v>5</v>
      </c>
      <c r="IX6" s="65" t="b">
        <v>0</v>
      </c>
      <c r="JA6" s="65">
        <f t="shared" si="8"/>
        <v>5</v>
      </c>
      <c r="JB6" s="65">
        <f t="shared" si="9"/>
        <v>5</v>
      </c>
      <c r="JC6" s="65">
        <f t="shared" si="10"/>
        <v>0</v>
      </c>
      <c r="JD6" s="66">
        <f t="shared" si="11"/>
        <v>11.690799999999999</v>
      </c>
      <c r="JE6" s="64"/>
      <c r="JF6" s="64"/>
      <c r="JG6" s="64"/>
      <c r="JH6" s="64"/>
      <c r="JI6" s="64"/>
      <c r="JJ6" s="65"/>
      <c r="JK6" s="65"/>
      <c r="JL6" s="65"/>
      <c r="JM6" s="65"/>
      <c r="JN6" s="65"/>
      <c r="JO6" s="65"/>
      <c r="JP6" s="65"/>
      <c r="JQ6" s="65"/>
      <c r="JR6" s="65"/>
      <c r="JS6" s="65"/>
      <c r="JT6" s="65"/>
      <c r="JU6" s="65"/>
      <c r="JV6" s="65"/>
      <c r="JW6" s="65"/>
      <c r="JX6" s="65"/>
      <c r="JY6" s="66"/>
      <c r="JZ6" s="66"/>
      <c r="KA6" s="65"/>
      <c r="KB6" s="65"/>
      <c r="KC6" s="68" t="b">
        <v>1</v>
      </c>
      <c r="KD6" s="68" t="b">
        <v>1</v>
      </c>
      <c r="KE6" s="65"/>
      <c r="KF6" s="65"/>
      <c r="KG6" s="66"/>
      <c r="KH6" s="66"/>
      <c r="KO6" s="65"/>
      <c r="KP6" s="65"/>
      <c r="KQ6" s="65"/>
      <c r="KR6" s="66"/>
      <c r="KS6" s="66"/>
      <c r="KT6" s="65"/>
      <c r="KU6" s="65"/>
      <c r="KV6" s="65"/>
      <c r="KW6" s="66"/>
      <c r="KX6" s="69"/>
      <c r="KY6" s="69"/>
      <c r="KZ6" s="69"/>
      <c r="LA6" s="69"/>
      <c r="LD6" s="65"/>
      <c r="LE6" s="65"/>
      <c r="LF6" s="65"/>
      <c r="LG6" s="65"/>
      <c r="LH6" s="65"/>
      <c r="LI6" s="65"/>
      <c r="LJ6" s="65"/>
      <c r="LK6" s="66">
        <f t="shared" si="12"/>
        <v>32.077511999999999</v>
      </c>
      <c r="LL6" s="70">
        <v>45385</v>
      </c>
    </row>
    <row r="7" spans="1:325" s="58" customFormat="1" ht="12.75" x14ac:dyDescent="0.2">
      <c r="A7" s="57">
        <v>6</v>
      </c>
      <c r="B7" s="57" t="s">
        <v>191</v>
      </c>
      <c r="C7" s="57">
        <v>0</v>
      </c>
      <c r="D7" s="58" t="s">
        <v>192</v>
      </c>
      <c r="E7" s="58" t="s">
        <v>193</v>
      </c>
      <c r="G7" s="59" t="s">
        <v>1005</v>
      </c>
      <c r="H7" s="59" t="s">
        <v>520</v>
      </c>
      <c r="L7" s="58" t="s">
        <v>719</v>
      </c>
      <c r="M7" s="58">
        <v>1</v>
      </c>
      <c r="N7" s="58" t="s">
        <v>508</v>
      </c>
      <c r="P7" s="58" t="s">
        <v>509</v>
      </c>
      <c r="Q7" s="58" t="s">
        <v>199</v>
      </c>
      <c r="R7" s="58" t="s">
        <v>510</v>
      </c>
      <c r="S7" s="58" t="s">
        <v>201</v>
      </c>
      <c r="U7" s="58" t="b">
        <v>0</v>
      </c>
      <c r="Z7" s="60">
        <v>0.1318</v>
      </c>
      <c r="AA7" s="60">
        <v>0.1318</v>
      </c>
      <c r="AB7" s="58">
        <v>100</v>
      </c>
      <c r="AC7" s="61"/>
      <c r="AD7" s="61">
        <f t="shared" si="0"/>
        <v>0</v>
      </c>
      <c r="AE7" s="58" t="s">
        <v>192</v>
      </c>
      <c r="AF7" s="58" t="s">
        <v>192</v>
      </c>
      <c r="AG7" s="58">
        <v>100</v>
      </c>
      <c r="AH7" s="62">
        <v>65.510000000000005</v>
      </c>
      <c r="AJ7" s="58">
        <f t="shared" si="1"/>
        <v>65.510000000000005</v>
      </c>
      <c r="AM7" s="58">
        <f t="shared" si="2"/>
        <v>65.510000000000005</v>
      </c>
      <c r="AN7" s="58">
        <v>34</v>
      </c>
      <c r="AP7" s="63">
        <f t="shared" si="3"/>
        <v>8.6342180000000006</v>
      </c>
      <c r="AQ7" s="63">
        <f t="shared" si="4"/>
        <v>8.6342180000000006</v>
      </c>
      <c r="BE7" s="64"/>
      <c r="BF7" s="64"/>
      <c r="BG7" s="64"/>
      <c r="BH7" s="64"/>
      <c r="BI7" s="64"/>
      <c r="BJ7" s="65"/>
      <c r="BK7" s="65"/>
      <c r="BL7" s="65"/>
      <c r="BM7" s="64"/>
      <c r="BN7" s="65"/>
      <c r="BR7" s="64"/>
      <c r="BT7" s="65"/>
      <c r="BU7" s="65"/>
      <c r="BV7" s="65"/>
      <c r="BW7" s="64"/>
      <c r="BX7" s="65"/>
      <c r="BY7" s="65"/>
      <c r="BZ7" s="65"/>
      <c r="CA7" s="65"/>
      <c r="CB7" s="64"/>
      <c r="CC7" s="65"/>
      <c r="CG7" s="64"/>
      <c r="CL7" s="64"/>
      <c r="CX7" s="65"/>
      <c r="CY7" s="65"/>
      <c r="CZ7" s="65"/>
      <c r="DA7" s="64"/>
      <c r="DB7" s="65"/>
      <c r="DF7" s="64"/>
      <c r="DK7" s="64"/>
      <c r="DM7" s="61">
        <v>0.1318</v>
      </c>
      <c r="DN7" s="58">
        <v>21.5</v>
      </c>
      <c r="DO7" s="58" t="s">
        <v>201</v>
      </c>
      <c r="DP7" s="63">
        <f t="shared" si="5"/>
        <v>2.8336999999999999</v>
      </c>
      <c r="IH7" s="66">
        <f t="shared" si="6"/>
        <v>2.8336999999999999</v>
      </c>
      <c r="II7" s="65">
        <f t="shared" si="7"/>
        <v>2.8336999999999999</v>
      </c>
      <c r="IT7" s="65"/>
      <c r="IU7" s="65"/>
      <c r="IV7" s="65"/>
      <c r="IW7" s="65"/>
      <c r="IX7" s="65"/>
      <c r="JA7" s="65">
        <f t="shared" si="8"/>
        <v>0</v>
      </c>
      <c r="JB7" s="65">
        <f t="shared" si="9"/>
        <v>0</v>
      </c>
      <c r="JC7" s="65">
        <f t="shared" si="10"/>
        <v>0</v>
      </c>
      <c r="JD7" s="66">
        <f t="shared" si="11"/>
        <v>2.8336999999999999</v>
      </c>
      <c r="JE7" s="64"/>
      <c r="JF7" s="64"/>
      <c r="JG7" s="64"/>
      <c r="JH7" s="64"/>
      <c r="JI7" s="64"/>
      <c r="JJ7" s="65"/>
      <c r="JK7" s="65"/>
      <c r="JL7" s="65"/>
      <c r="JM7" s="65"/>
      <c r="JN7" s="65"/>
      <c r="JO7" s="65"/>
      <c r="JP7" s="65"/>
      <c r="JQ7" s="65"/>
      <c r="JR7" s="65"/>
      <c r="JS7" s="65"/>
      <c r="JT7" s="65"/>
      <c r="JU7" s="65"/>
      <c r="JV7" s="65"/>
      <c r="JW7" s="65"/>
      <c r="JX7" s="65"/>
      <c r="JY7" s="66"/>
      <c r="JZ7" s="66"/>
      <c r="KA7" s="65"/>
      <c r="KB7" s="65"/>
      <c r="KC7" s="68" t="b">
        <v>1</v>
      </c>
      <c r="KD7" s="68" t="b">
        <v>1</v>
      </c>
      <c r="KE7" s="65"/>
      <c r="KF7" s="65"/>
      <c r="KG7" s="66"/>
      <c r="KH7" s="66"/>
      <c r="KO7" s="65"/>
      <c r="KP7" s="65"/>
      <c r="KQ7" s="65"/>
      <c r="KR7" s="66"/>
      <c r="KS7" s="66"/>
      <c r="KT7" s="65"/>
      <c r="KU7" s="65"/>
      <c r="KV7" s="65"/>
      <c r="KW7" s="66"/>
      <c r="KX7" s="69"/>
      <c r="KY7" s="69"/>
      <c r="KZ7" s="69"/>
      <c r="LA7" s="69"/>
      <c r="LD7" s="65"/>
      <c r="LE7" s="65"/>
      <c r="LF7" s="65"/>
      <c r="LG7" s="65"/>
      <c r="LH7" s="65"/>
      <c r="LI7" s="65"/>
      <c r="LJ7" s="65"/>
      <c r="LK7" s="66">
        <f t="shared" si="12"/>
        <v>11.467918000000001</v>
      </c>
      <c r="LL7" s="70">
        <v>45385</v>
      </c>
    </row>
    <row r="8" spans="1:325" s="58" customFormat="1" ht="12.75" x14ac:dyDescent="0.2">
      <c r="A8" s="57">
        <v>7</v>
      </c>
      <c r="B8" s="57" t="s">
        <v>191</v>
      </c>
      <c r="C8" s="57">
        <v>0</v>
      </c>
      <c r="D8" s="58" t="s">
        <v>192</v>
      </c>
      <c r="E8" s="58" t="s">
        <v>193</v>
      </c>
      <c r="G8" s="59" t="s">
        <v>1006</v>
      </c>
      <c r="H8" s="59" t="s">
        <v>522</v>
      </c>
      <c r="L8" s="58" t="s">
        <v>719</v>
      </c>
      <c r="M8" s="58">
        <v>1</v>
      </c>
      <c r="N8" s="58" t="s">
        <v>508</v>
      </c>
      <c r="P8" s="58" t="s">
        <v>509</v>
      </c>
      <c r="Q8" s="58" t="s">
        <v>199</v>
      </c>
      <c r="R8" s="58" t="s">
        <v>510</v>
      </c>
      <c r="S8" s="58" t="s">
        <v>201</v>
      </c>
      <c r="U8" s="58" t="b">
        <v>0</v>
      </c>
      <c r="Z8" s="60">
        <v>0.92020000000000002</v>
      </c>
      <c r="AA8" s="60">
        <v>0.92020000000000002</v>
      </c>
      <c r="AB8" s="58">
        <v>100</v>
      </c>
      <c r="AC8" s="61"/>
      <c r="AD8" s="61">
        <f t="shared" si="0"/>
        <v>0</v>
      </c>
      <c r="AE8" s="58" t="s">
        <v>192</v>
      </c>
      <c r="AF8" s="58" t="s">
        <v>192</v>
      </c>
      <c r="AG8" s="58">
        <v>100</v>
      </c>
      <c r="AH8" s="62">
        <v>65.510000000000005</v>
      </c>
      <c r="AJ8" s="58">
        <f t="shared" si="1"/>
        <v>65.510000000000005</v>
      </c>
      <c r="AM8" s="58">
        <f t="shared" si="2"/>
        <v>65.510000000000005</v>
      </c>
      <c r="AN8" s="58">
        <v>34</v>
      </c>
      <c r="AP8" s="63">
        <f t="shared" si="3"/>
        <v>60.282302000000008</v>
      </c>
      <c r="AQ8" s="63">
        <f t="shared" si="4"/>
        <v>60.282302000000008</v>
      </c>
      <c r="BE8" s="64"/>
      <c r="BF8" s="64"/>
      <c r="BG8" s="64"/>
      <c r="BH8" s="64"/>
      <c r="BI8" s="64"/>
      <c r="BJ8" s="65"/>
      <c r="BK8" s="65"/>
      <c r="BL8" s="65"/>
      <c r="BM8" s="64"/>
      <c r="BN8" s="65"/>
      <c r="BR8" s="64"/>
      <c r="BT8" s="65"/>
      <c r="BU8" s="65"/>
      <c r="BV8" s="65"/>
      <c r="BW8" s="64"/>
      <c r="BX8" s="65"/>
      <c r="BY8" s="65"/>
      <c r="BZ8" s="65"/>
      <c r="CA8" s="65"/>
      <c r="CB8" s="64"/>
      <c r="CC8" s="65"/>
      <c r="CG8" s="64"/>
      <c r="CL8" s="64"/>
      <c r="CX8" s="65"/>
      <c r="CY8" s="65"/>
      <c r="CZ8" s="65"/>
      <c r="DA8" s="64"/>
      <c r="DB8" s="65"/>
      <c r="DF8" s="64"/>
      <c r="DK8" s="64"/>
      <c r="DM8" s="61">
        <v>0.92020000000000002</v>
      </c>
      <c r="DN8" s="58">
        <v>21.5</v>
      </c>
      <c r="DO8" s="58" t="s">
        <v>201</v>
      </c>
      <c r="DP8" s="63">
        <f t="shared" si="5"/>
        <v>19.784300000000002</v>
      </c>
      <c r="IH8" s="66">
        <f t="shared" si="6"/>
        <v>19.784300000000002</v>
      </c>
      <c r="II8" s="65">
        <f t="shared" si="7"/>
        <v>19.784300000000002</v>
      </c>
      <c r="IT8" s="65"/>
      <c r="IU8" s="65"/>
      <c r="IV8" s="65"/>
      <c r="IW8" s="65"/>
      <c r="IX8" s="65"/>
      <c r="JA8" s="65">
        <f t="shared" si="8"/>
        <v>0</v>
      </c>
      <c r="JB8" s="65">
        <f t="shared" si="9"/>
        <v>0</v>
      </c>
      <c r="JC8" s="65">
        <f t="shared" si="10"/>
        <v>0</v>
      </c>
      <c r="JD8" s="66">
        <f t="shared" si="11"/>
        <v>19.784300000000002</v>
      </c>
      <c r="JE8" s="64"/>
      <c r="JF8" s="64"/>
      <c r="JG8" s="64"/>
      <c r="JH8" s="64"/>
      <c r="JI8" s="64"/>
      <c r="JJ8" s="65"/>
      <c r="JK8" s="65"/>
      <c r="JL8" s="65"/>
      <c r="JM8" s="65"/>
      <c r="JN8" s="65"/>
      <c r="JO8" s="65"/>
      <c r="JP8" s="65"/>
      <c r="JQ8" s="65"/>
      <c r="JR8" s="65"/>
      <c r="JS8" s="65"/>
      <c r="JT8" s="65"/>
      <c r="JU8" s="65"/>
      <c r="JV8" s="65"/>
      <c r="JW8" s="65"/>
      <c r="JX8" s="65"/>
      <c r="JY8" s="66"/>
      <c r="JZ8" s="66"/>
      <c r="KA8" s="65"/>
      <c r="KB8" s="65"/>
      <c r="KC8" s="68" t="b">
        <v>1</v>
      </c>
      <c r="KD8" s="68" t="b">
        <v>1</v>
      </c>
      <c r="KE8" s="65"/>
      <c r="KF8" s="65"/>
      <c r="KG8" s="66"/>
      <c r="KH8" s="66"/>
      <c r="KO8" s="65"/>
      <c r="KP8" s="65"/>
      <c r="KQ8" s="65"/>
      <c r="KR8" s="66"/>
      <c r="KS8" s="66"/>
      <c r="KT8" s="65"/>
      <c r="KU8" s="65"/>
      <c r="KV8" s="65"/>
      <c r="KW8" s="66"/>
      <c r="KX8" s="69"/>
      <c r="KY8" s="69"/>
      <c r="KZ8" s="69"/>
      <c r="LA8" s="69"/>
      <c r="LD8" s="65"/>
      <c r="LE8" s="65"/>
      <c r="LF8" s="65"/>
      <c r="LG8" s="65"/>
      <c r="LH8" s="65"/>
      <c r="LI8" s="65"/>
      <c r="LJ8" s="65"/>
      <c r="LK8" s="66">
        <f t="shared" si="12"/>
        <v>80.066602000000017</v>
      </c>
      <c r="LL8" s="70">
        <v>45385</v>
      </c>
    </row>
    <row r="9" spans="1:325" s="58" customFormat="1" ht="12.75" x14ac:dyDescent="0.2">
      <c r="A9" s="57"/>
      <c r="B9" s="57"/>
      <c r="C9" s="57"/>
      <c r="G9" s="220"/>
      <c r="H9" s="221"/>
      <c r="Z9" s="60"/>
      <c r="AA9" s="60"/>
      <c r="AC9" s="61"/>
      <c r="AD9" s="61"/>
      <c r="AH9" s="62"/>
      <c r="AP9" s="63"/>
      <c r="AQ9" s="63"/>
      <c r="BE9" s="64"/>
      <c r="BF9" s="64"/>
      <c r="BG9" s="64"/>
      <c r="BH9" s="64"/>
      <c r="BI9" s="64"/>
      <c r="BJ9" s="65"/>
      <c r="BK9" s="65"/>
      <c r="BL9" s="65"/>
      <c r="BM9" s="64"/>
      <c r="BN9" s="65"/>
      <c r="BR9" s="64"/>
      <c r="BT9" s="65"/>
      <c r="BU9" s="65"/>
      <c r="BV9" s="65"/>
      <c r="BW9" s="64"/>
      <c r="BX9" s="65"/>
      <c r="BY9" s="65"/>
      <c r="BZ9" s="65"/>
      <c r="CA9" s="65"/>
      <c r="CB9" s="64"/>
      <c r="CC9" s="65"/>
      <c r="CG9" s="64"/>
      <c r="CL9" s="64"/>
      <c r="CX9" s="65"/>
      <c r="CY9" s="65"/>
      <c r="CZ9" s="65"/>
      <c r="DA9" s="64"/>
      <c r="DB9" s="65"/>
      <c r="DF9" s="64"/>
      <c r="DK9" s="64"/>
      <c r="DP9" s="63"/>
      <c r="IH9" s="65"/>
      <c r="II9" s="65"/>
      <c r="IT9" s="65"/>
      <c r="IU9" s="65"/>
      <c r="IV9" s="65"/>
      <c r="IW9" s="65"/>
      <c r="IX9" s="65"/>
      <c r="JA9" s="65"/>
      <c r="JB9" s="65"/>
      <c r="JC9" s="65"/>
      <c r="JD9" s="66"/>
      <c r="JE9" s="64"/>
      <c r="JF9" s="64"/>
      <c r="JG9" s="64"/>
      <c r="JH9" s="64"/>
      <c r="JI9" s="64"/>
      <c r="JJ9" s="65"/>
      <c r="JK9" s="65"/>
      <c r="JL9" s="65"/>
      <c r="JM9" s="65"/>
      <c r="JN9" s="65"/>
      <c r="JO9" s="65"/>
      <c r="JP9" s="65"/>
      <c r="JQ9" s="65"/>
      <c r="JR9" s="65"/>
      <c r="JS9" s="65"/>
      <c r="JT9" s="65"/>
      <c r="JU9" s="65"/>
      <c r="JV9" s="65"/>
      <c r="JW9" s="65"/>
      <c r="JX9" s="65"/>
      <c r="JY9" s="66"/>
      <c r="JZ9" s="66"/>
      <c r="KA9" s="65"/>
      <c r="KB9" s="65"/>
      <c r="KC9" s="68"/>
      <c r="KD9" s="68"/>
      <c r="KE9" s="65"/>
      <c r="KF9" s="65"/>
      <c r="KG9" s="66"/>
      <c r="KH9" s="66"/>
      <c r="KO9" s="65"/>
      <c r="KP9" s="65"/>
      <c r="KQ9" s="65"/>
      <c r="KR9" s="66"/>
      <c r="KS9" s="66"/>
      <c r="KT9" s="65"/>
      <c r="KU9" s="65"/>
      <c r="KV9" s="65"/>
      <c r="KW9" s="66"/>
      <c r="KX9" s="69"/>
      <c r="KY9" s="69"/>
      <c r="KZ9" s="69"/>
      <c r="LA9" s="69"/>
      <c r="LD9" s="65"/>
      <c r="LE9" s="65"/>
      <c r="LF9" s="65"/>
      <c r="LG9" s="65"/>
      <c r="LH9" s="65"/>
      <c r="LI9" s="65"/>
      <c r="LJ9" s="65"/>
      <c r="LK9" s="66"/>
      <c r="LL9" s="7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F780-E95F-479C-8582-7730E78487C8}">
  <dimension ref="A1:EJ22"/>
  <sheetViews>
    <sheetView zoomScale="130" zoomScaleNormal="130" workbookViewId="0">
      <pane ySplit="1" topLeftCell="A2" activePane="bottomLeft" state="frozen"/>
      <selection activeCell="AJ1" sqref="AJ1"/>
      <selection pane="bottomLeft" activeCell="AY2" sqref="AY2"/>
    </sheetView>
  </sheetViews>
  <sheetFormatPr defaultColWidth="9.140625" defaultRowHeight="11.25" x14ac:dyDescent="0.2"/>
  <cols>
    <col min="1" max="1" width="4.28515625" style="71" bestFit="1" customWidth="1"/>
    <col min="2" max="2" width="4.5703125" style="71" bestFit="1" customWidth="1"/>
    <col min="3" max="3" width="7.7109375" style="71" bestFit="1" customWidth="1"/>
    <col min="4" max="4" width="8" style="71" bestFit="1" customWidth="1"/>
    <col min="5" max="5" width="10" style="71" bestFit="1" customWidth="1"/>
    <col min="6" max="6" width="10.7109375" style="71" bestFit="1" customWidth="1"/>
    <col min="7" max="7" width="14.85546875" style="71" bestFit="1" customWidth="1"/>
    <col min="8" max="8" width="52" style="71" bestFit="1" customWidth="1"/>
    <col min="9" max="10" width="12.140625" style="71" bestFit="1" customWidth="1"/>
    <col min="11" max="11" width="8.5703125" style="71" bestFit="1" customWidth="1"/>
    <col min="12" max="12" width="10.28515625" style="71" bestFit="1" customWidth="1"/>
    <col min="13" max="13" width="6.85546875" style="71" customWidth="1"/>
    <col min="14" max="14" width="10.85546875" style="71" customWidth="1"/>
    <col min="15" max="15" width="6.5703125" style="71" customWidth="1"/>
    <col min="16" max="16" width="7.28515625" style="71" bestFit="1" customWidth="1"/>
    <col min="17" max="17" width="6.28515625" style="71" bestFit="1" customWidth="1"/>
    <col min="18" max="18" width="9.7109375" style="71" bestFit="1" customWidth="1"/>
    <col min="19" max="19" width="8.140625" style="71" bestFit="1" customWidth="1"/>
    <col min="20" max="20" width="16.140625" style="71" bestFit="1" customWidth="1"/>
    <col min="21" max="21" width="8.85546875" style="71" bestFit="1" customWidth="1"/>
    <col min="22" max="23" width="8" style="71" bestFit="1" customWidth="1"/>
    <col min="24" max="24" width="8.7109375" style="71" bestFit="1" customWidth="1"/>
    <col min="25" max="25" width="8.140625" style="71" bestFit="1" customWidth="1"/>
    <col min="26" max="26" width="9.7109375" style="71" bestFit="1" customWidth="1"/>
    <col min="27" max="27" width="9.85546875" style="71" bestFit="1" customWidth="1"/>
    <col min="28" max="28" width="16.28515625" style="71" bestFit="1" customWidth="1"/>
    <col min="29" max="29" width="13.5703125" style="71" bestFit="1" customWidth="1"/>
    <col min="30" max="30" width="11.85546875" style="71" bestFit="1" customWidth="1"/>
    <col min="31" max="31" width="28.42578125" style="71" bestFit="1" customWidth="1"/>
    <col min="32" max="32" width="10" style="71" bestFit="1" customWidth="1"/>
    <col min="33" max="33" width="4.28515625" style="71" bestFit="1" customWidth="1"/>
    <col min="34" max="34" width="10.140625" style="71" customWidth="1"/>
    <col min="35" max="35" width="14.85546875" style="71" bestFit="1" customWidth="1"/>
    <col min="36" max="36" width="15.140625" style="71" customWidth="1"/>
    <col min="37" max="37" width="13.85546875" style="71" bestFit="1" customWidth="1"/>
    <col min="38" max="38" width="10.7109375" style="71" bestFit="1" customWidth="1"/>
    <col min="39" max="39" width="12.42578125" style="71" customWidth="1"/>
    <col min="40" max="40" width="14" style="71" customWidth="1"/>
    <col min="41" max="41" width="15.5703125" style="71" customWidth="1"/>
    <col min="42" max="42" width="12.140625" style="71" customWidth="1"/>
    <col min="43" max="43" width="9.5703125" style="71" bestFit="1" customWidth="1"/>
    <col min="44" max="44" width="15.42578125" style="71" bestFit="1" customWidth="1"/>
    <col min="45" max="45" width="7" style="71" customWidth="1"/>
    <col min="46" max="46" width="12.85546875" style="71" bestFit="1" customWidth="1"/>
    <col min="47" max="47" width="15.5703125" style="71" bestFit="1" customWidth="1"/>
    <col min="48" max="48" width="13.28515625" style="71" bestFit="1" customWidth="1"/>
    <col min="49" max="49" width="22.140625" style="71" bestFit="1" customWidth="1"/>
    <col min="50" max="50" width="15.28515625" style="71" bestFit="1" customWidth="1"/>
    <col min="51" max="51" width="12.7109375" style="71" bestFit="1" customWidth="1"/>
    <col min="52" max="53" width="23.7109375" style="71" customWidth="1"/>
    <col min="54" max="54" width="30.42578125" style="71" customWidth="1"/>
    <col min="55" max="55" width="19.140625" style="71" customWidth="1"/>
    <col min="56" max="56" width="12.5703125" style="71" customWidth="1"/>
    <col min="57" max="57" width="12.7109375" style="71" bestFit="1" customWidth="1"/>
    <col min="58" max="58" width="19.42578125" style="71" bestFit="1" customWidth="1"/>
    <col min="59" max="59" width="10.140625" style="71" bestFit="1" customWidth="1"/>
    <col min="60" max="60" width="10.7109375" style="71" bestFit="1" customWidth="1"/>
    <col min="61" max="61" width="21.85546875" style="71" bestFit="1" customWidth="1"/>
    <col min="62" max="62" width="10.5703125" style="71" bestFit="1" customWidth="1"/>
    <col min="63" max="63" width="12.85546875" style="71" bestFit="1" customWidth="1"/>
    <col min="64" max="64" width="12.5703125" style="71" bestFit="1" customWidth="1"/>
    <col min="65" max="65" width="11" style="71" bestFit="1" customWidth="1"/>
    <col min="66" max="66" width="22.140625" style="71" bestFit="1" customWidth="1"/>
    <col min="67" max="67" width="13" style="71" bestFit="1" customWidth="1"/>
    <col min="68" max="68" width="12.85546875" style="71" bestFit="1" customWidth="1"/>
    <col min="69" max="69" width="11.42578125" style="71" bestFit="1" customWidth="1"/>
    <col min="70" max="70" width="12" style="71" bestFit="1" customWidth="1"/>
    <col min="71" max="71" width="23.140625" style="71" bestFit="1" customWidth="1"/>
    <col min="72" max="72" width="11.85546875" style="71" bestFit="1" customWidth="1"/>
    <col min="73" max="73" width="12.85546875" style="71" bestFit="1" customWidth="1"/>
    <col min="74" max="74" width="11.140625" style="71" bestFit="1" customWidth="1"/>
    <col min="75" max="75" width="17.7109375" style="71" bestFit="1" customWidth="1"/>
    <col min="76" max="76" width="14.42578125" style="71" bestFit="1" customWidth="1"/>
    <col min="77" max="77" width="17" style="71" bestFit="1" customWidth="1"/>
    <col min="78" max="78" width="21" style="71" bestFit="1" customWidth="1"/>
    <col min="79" max="79" width="11.5703125" style="71" bestFit="1" customWidth="1"/>
    <col min="80" max="80" width="11" style="71" bestFit="1" customWidth="1"/>
    <col min="81" max="81" width="7.42578125" style="71" bestFit="1" customWidth="1"/>
    <col min="82" max="82" width="4.140625" style="71" bestFit="1" customWidth="1"/>
    <col min="83" max="83" width="6.85546875" style="71" customWidth="1"/>
    <col min="84" max="84" width="10" style="71" customWidth="1"/>
    <col min="85" max="85" width="11" style="71" bestFit="1" customWidth="1"/>
    <col min="86" max="86" width="7.42578125" style="71" bestFit="1" customWidth="1"/>
    <col min="87" max="87" width="6.85546875" style="71" bestFit="1" customWidth="1"/>
    <col min="88" max="88" width="10" style="71" bestFit="1" customWidth="1"/>
    <col min="89" max="90" width="18.7109375" style="71" bestFit="1" customWidth="1"/>
    <col min="91" max="91" width="28" style="71" bestFit="1" customWidth="1"/>
    <col min="92" max="93" width="31.42578125" style="71" bestFit="1" customWidth="1"/>
    <col min="94" max="94" width="26" style="71" bestFit="1" customWidth="1"/>
    <col min="95" max="96" width="29.28515625" style="71" bestFit="1" customWidth="1"/>
    <col min="97" max="97" width="26.85546875" style="71" bestFit="1" customWidth="1"/>
    <col min="98" max="98" width="11" style="71" bestFit="1" customWidth="1"/>
    <col min="99" max="100" width="14.7109375" style="71" bestFit="1" customWidth="1"/>
    <col min="101" max="102" width="20.28515625" style="71" bestFit="1" customWidth="1"/>
    <col min="103" max="103" width="38.42578125" style="71" bestFit="1" customWidth="1"/>
    <col min="104" max="104" width="33.5703125" style="71" bestFit="1" customWidth="1"/>
    <col min="105" max="105" width="25.5703125" style="71" bestFit="1" customWidth="1"/>
    <col min="106" max="106" width="15.42578125" style="71" bestFit="1" customWidth="1"/>
    <col min="107" max="108" width="19.140625" style="71" bestFit="1" customWidth="1"/>
    <col min="109" max="109" width="11" style="71" bestFit="1" customWidth="1"/>
    <col min="110" max="110" width="28.28515625" style="71" bestFit="1" customWidth="1"/>
    <col min="111" max="111" width="33.28515625" style="71" bestFit="1" customWidth="1"/>
    <col min="112" max="112" width="27.85546875" style="71" bestFit="1" customWidth="1"/>
    <col min="113" max="113" width="24.5703125" style="71" bestFit="1" customWidth="1"/>
    <col min="114" max="114" width="22.140625" style="71" bestFit="1" customWidth="1"/>
    <col min="115" max="115" width="22.140625" style="71" customWidth="1"/>
    <col min="116" max="116" width="15.140625" style="71" bestFit="1" customWidth="1"/>
    <col min="117" max="117" width="15.5703125" style="71" bestFit="1" customWidth="1"/>
    <col min="118" max="118" width="12.85546875" style="71" customWidth="1"/>
    <col min="119" max="119" width="19.28515625" style="71" bestFit="1" customWidth="1"/>
    <col min="120" max="120" width="10.5703125" style="71" bestFit="1" customWidth="1"/>
    <col min="121" max="121" width="12.140625" style="71" bestFit="1" customWidth="1"/>
    <col min="122" max="122" width="12.5703125" style="71" bestFit="1" customWidth="1"/>
    <col min="123" max="123" width="10" style="71" customWidth="1"/>
    <col min="124" max="124" width="16.28515625" style="71" bestFit="1" customWidth="1"/>
    <col min="125" max="125" width="7.7109375" style="71" customWidth="1"/>
    <col min="126" max="126" width="21" style="71" bestFit="1" customWidth="1"/>
    <col min="127" max="127" width="18.42578125" style="71" bestFit="1" customWidth="1"/>
    <col min="128" max="128" width="21.7109375" style="71" bestFit="1" customWidth="1"/>
    <col min="129" max="129" width="16" style="71" bestFit="1" customWidth="1"/>
    <col min="130" max="130" width="15.85546875" style="71" bestFit="1" customWidth="1"/>
    <col min="131" max="131" width="10.7109375" style="71" bestFit="1" customWidth="1"/>
    <col min="132" max="132" width="14.28515625" style="71" bestFit="1" customWidth="1"/>
    <col min="133" max="133" width="15.85546875" style="71" bestFit="1" customWidth="1"/>
    <col min="134" max="134" width="11.140625" style="71" bestFit="1" customWidth="1"/>
    <col min="135" max="135" width="17.5703125" style="71" bestFit="1" customWidth="1"/>
    <col min="136" max="136" width="15" style="71" bestFit="1" customWidth="1"/>
    <col min="137" max="137" width="15.28515625" style="71" bestFit="1" customWidth="1"/>
    <col min="138" max="138" width="15.42578125" style="71" bestFit="1" customWidth="1"/>
    <col min="139" max="139" width="10.140625" style="71" bestFit="1" customWidth="1"/>
    <col min="140" max="140" width="12" style="71" bestFit="1" customWidth="1"/>
    <col min="141" max="16384" width="9.140625" style="71"/>
  </cols>
  <sheetData>
    <row r="1" spans="1:140" s="56" customFormat="1" ht="15" x14ac:dyDescent="0.25">
      <c r="A1" s="211" t="s">
        <v>0</v>
      </c>
      <c r="B1" s="211" t="s">
        <v>1</v>
      </c>
      <c r="C1" s="211" t="s">
        <v>2</v>
      </c>
      <c r="D1" s="212" t="s">
        <v>3</v>
      </c>
      <c r="E1" s="212" t="s">
        <v>4</v>
      </c>
      <c r="F1" s="212" t="s">
        <v>5</v>
      </c>
      <c r="G1" s="212" t="s">
        <v>6</v>
      </c>
      <c r="H1" s="212" t="s">
        <v>7</v>
      </c>
      <c r="I1" s="211" t="s">
        <v>8</v>
      </c>
      <c r="J1" s="211" t="s">
        <v>9</v>
      </c>
      <c r="K1" s="211" t="s">
        <v>10</v>
      </c>
      <c r="L1" s="212" t="s">
        <v>11</v>
      </c>
      <c r="M1" s="212" t="s">
        <v>12</v>
      </c>
      <c r="N1" s="212" t="s">
        <v>13</v>
      </c>
      <c r="O1" s="212" t="s">
        <v>14</v>
      </c>
      <c r="P1" s="212" t="s">
        <v>15</v>
      </c>
      <c r="Q1" s="212" t="s">
        <v>16</v>
      </c>
      <c r="R1" s="212" t="s">
        <v>17</v>
      </c>
      <c r="S1" s="212" t="s">
        <v>18</v>
      </c>
      <c r="T1" s="213" t="s">
        <v>19</v>
      </c>
      <c r="U1" s="212" t="s">
        <v>20</v>
      </c>
      <c r="V1" s="211" t="s">
        <v>21</v>
      </c>
      <c r="W1" s="211" t="s">
        <v>22</v>
      </c>
      <c r="X1" s="211" t="s">
        <v>23</v>
      </c>
      <c r="Y1" s="214" t="s">
        <v>24</v>
      </c>
      <c r="Z1" s="212" t="s">
        <v>25</v>
      </c>
      <c r="AA1" s="212" t="s">
        <v>27</v>
      </c>
      <c r="AB1" s="212" t="s">
        <v>28</v>
      </c>
      <c r="AC1" s="211" t="s">
        <v>29</v>
      </c>
      <c r="AD1" s="212" t="s">
        <v>30</v>
      </c>
      <c r="AE1" s="212" t="s">
        <v>31</v>
      </c>
      <c r="AF1" s="212" t="s">
        <v>32</v>
      </c>
      <c r="AG1" s="212" t="s">
        <v>33</v>
      </c>
      <c r="AH1" s="212" t="s">
        <v>34</v>
      </c>
      <c r="AI1" s="212" t="s">
        <v>35</v>
      </c>
      <c r="AJ1" s="212" t="s">
        <v>36</v>
      </c>
      <c r="AK1" s="212" t="s">
        <v>37</v>
      </c>
      <c r="AL1" s="212" t="s">
        <v>38</v>
      </c>
      <c r="AM1" s="212" t="s">
        <v>39</v>
      </c>
      <c r="AN1" s="212" t="s">
        <v>40</v>
      </c>
      <c r="AO1" s="212" t="s">
        <v>41</v>
      </c>
      <c r="AP1" s="212" t="s">
        <v>46</v>
      </c>
      <c r="AQ1" s="212" t="s">
        <v>47</v>
      </c>
      <c r="AR1" s="215" t="s">
        <v>48</v>
      </c>
      <c r="AS1" s="215" t="s">
        <v>49</v>
      </c>
      <c r="AT1" s="216" t="s">
        <v>50</v>
      </c>
      <c r="AU1" s="215" t="s">
        <v>51</v>
      </c>
      <c r="AV1" s="212" t="s">
        <v>52</v>
      </c>
      <c r="AW1" s="212" t="s">
        <v>53</v>
      </c>
      <c r="AX1" s="212" t="s">
        <v>54</v>
      </c>
      <c r="AY1" s="212" t="s">
        <v>55</v>
      </c>
      <c r="AZ1" s="213" t="s">
        <v>56</v>
      </c>
      <c r="BA1" s="213" t="s">
        <v>57</v>
      </c>
      <c r="BB1" s="213" t="s">
        <v>408</v>
      </c>
      <c r="BC1" s="213" t="s">
        <v>59</v>
      </c>
      <c r="BD1" s="213" t="s">
        <v>60</v>
      </c>
      <c r="BE1" s="212" t="s">
        <v>65</v>
      </c>
      <c r="BF1" s="212" t="s">
        <v>66</v>
      </c>
      <c r="BG1" s="211" t="s">
        <v>493</v>
      </c>
      <c r="BH1" s="211" t="s">
        <v>494</v>
      </c>
      <c r="BI1" s="211" t="s">
        <v>495</v>
      </c>
      <c r="BJ1" s="211" t="s">
        <v>496</v>
      </c>
      <c r="BK1" s="211" t="s">
        <v>71</v>
      </c>
      <c r="BL1" s="211" t="s">
        <v>994</v>
      </c>
      <c r="BM1" s="211" t="s">
        <v>703</v>
      </c>
      <c r="BN1" s="211" t="s">
        <v>995</v>
      </c>
      <c r="BO1" s="211" t="s">
        <v>996</v>
      </c>
      <c r="BP1" s="211" t="s">
        <v>71</v>
      </c>
      <c r="BQ1" s="211" t="s">
        <v>501</v>
      </c>
      <c r="BR1" s="211" t="s">
        <v>502</v>
      </c>
      <c r="BS1" s="211" t="s">
        <v>503</v>
      </c>
      <c r="BT1" s="211" t="s">
        <v>504</v>
      </c>
      <c r="BU1" s="211" t="s">
        <v>71</v>
      </c>
      <c r="BV1" s="211" t="s">
        <v>120</v>
      </c>
      <c r="BW1" s="211" t="s">
        <v>121</v>
      </c>
      <c r="BX1" s="217" t="s">
        <v>122</v>
      </c>
      <c r="BY1" s="217" t="s">
        <v>123</v>
      </c>
      <c r="BZ1" s="217" t="s">
        <v>124</v>
      </c>
      <c r="CA1" s="211" t="s">
        <v>125</v>
      </c>
      <c r="CB1" s="211" t="s">
        <v>126</v>
      </c>
      <c r="CC1" s="211" t="s">
        <v>127</v>
      </c>
      <c r="CD1" s="211" t="s">
        <v>128</v>
      </c>
      <c r="CE1" s="211" t="s">
        <v>12</v>
      </c>
      <c r="CF1" s="211" t="s">
        <v>129</v>
      </c>
      <c r="CG1" s="211" t="s">
        <v>126</v>
      </c>
      <c r="CH1" s="211" t="s">
        <v>127</v>
      </c>
      <c r="CI1" s="211" t="s">
        <v>128</v>
      </c>
      <c r="CJ1" s="211" t="s">
        <v>12</v>
      </c>
      <c r="CK1" s="211" t="s">
        <v>129</v>
      </c>
      <c r="CL1" s="211" t="s">
        <v>130</v>
      </c>
      <c r="CM1" s="211" t="s">
        <v>131</v>
      </c>
      <c r="CN1" s="211" t="s">
        <v>132</v>
      </c>
      <c r="CO1" s="211" t="s">
        <v>133</v>
      </c>
      <c r="CP1" s="211" t="s">
        <v>134</v>
      </c>
      <c r="CQ1" s="211" t="s">
        <v>135</v>
      </c>
      <c r="CR1" s="211" t="s">
        <v>136</v>
      </c>
      <c r="CS1" s="211" t="s">
        <v>137</v>
      </c>
      <c r="CT1" s="211" t="s">
        <v>138</v>
      </c>
      <c r="CU1" s="211" t="s">
        <v>139</v>
      </c>
      <c r="CV1" s="211" t="s">
        <v>140</v>
      </c>
      <c r="CW1" s="211" t="s">
        <v>141</v>
      </c>
      <c r="CX1" s="211" t="s">
        <v>142</v>
      </c>
      <c r="CY1" s="211" t="s">
        <v>143</v>
      </c>
      <c r="CZ1" s="218" t="s">
        <v>144</v>
      </c>
      <c r="DA1" s="218" t="s">
        <v>145</v>
      </c>
      <c r="DB1" s="211" t="s">
        <v>146</v>
      </c>
      <c r="DC1" s="211" t="s">
        <v>147</v>
      </c>
      <c r="DD1" s="211" t="s">
        <v>148</v>
      </c>
      <c r="DE1" s="211" t="s">
        <v>149</v>
      </c>
      <c r="DF1" s="211" t="s">
        <v>150</v>
      </c>
      <c r="DG1" s="54" t="s">
        <v>151</v>
      </c>
      <c r="DH1" s="54" t="s">
        <v>152</v>
      </c>
      <c r="DI1" s="54" t="s">
        <v>153</v>
      </c>
      <c r="DJ1" s="54" t="s">
        <v>154</v>
      </c>
      <c r="DK1" s="54" t="s">
        <v>155</v>
      </c>
      <c r="DL1" s="211" t="s">
        <v>156</v>
      </c>
      <c r="DM1" s="211" t="s">
        <v>157</v>
      </c>
      <c r="DN1" s="211" t="s">
        <v>158</v>
      </c>
      <c r="DO1" s="211" t="s">
        <v>159</v>
      </c>
      <c r="DP1" s="211" t="s">
        <v>160</v>
      </c>
      <c r="DQ1" s="211" t="s">
        <v>161</v>
      </c>
      <c r="DR1" s="211" t="s">
        <v>162</v>
      </c>
      <c r="DS1" s="211" t="s">
        <v>163</v>
      </c>
      <c r="DT1" s="211" t="s">
        <v>164</v>
      </c>
      <c r="DU1" s="211" t="s">
        <v>165</v>
      </c>
      <c r="DV1" s="219" t="s">
        <v>166</v>
      </c>
      <c r="DW1" s="219" t="s">
        <v>167</v>
      </c>
      <c r="DX1" s="219" t="s">
        <v>168</v>
      </c>
      <c r="DY1" s="211" t="s">
        <v>169</v>
      </c>
      <c r="DZ1" s="211" t="s">
        <v>170</v>
      </c>
      <c r="EA1" s="211" t="s">
        <v>171</v>
      </c>
      <c r="EB1" s="211" t="s">
        <v>172</v>
      </c>
      <c r="EC1" s="211" t="s">
        <v>173</v>
      </c>
      <c r="ED1" s="211" t="s">
        <v>174</v>
      </c>
      <c r="EE1" s="211" t="s">
        <v>175</v>
      </c>
      <c r="EF1" s="211" t="s">
        <v>176</v>
      </c>
      <c r="EG1" s="211" t="s">
        <v>177</v>
      </c>
      <c r="EH1" s="211" t="s">
        <v>188</v>
      </c>
      <c r="EI1" s="211" t="s">
        <v>189</v>
      </c>
      <c r="EJ1" s="211" t="s">
        <v>190</v>
      </c>
    </row>
    <row r="2" spans="1:140" s="58" customFormat="1" ht="12.75" x14ac:dyDescent="0.2">
      <c r="A2" s="57">
        <v>1</v>
      </c>
      <c r="B2" s="57" t="s">
        <v>191</v>
      </c>
      <c r="C2" s="57">
        <v>0</v>
      </c>
      <c r="D2" s="58" t="s">
        <v>192</v>
      </c>
      <c r="E2" s="58" t="s">
        <v>524</v>
      </c>
      <c r="F2" s="59" t="s">
        <v>505</v>
      </c>
      <c r="G2" s="59" t="s">
        <v>505</v>
      </c>
      <c r="H2" s="59" t="s">
        <v>506</v>
      </c>
      <c r="I2" s="59" t="s">
        <v>505</v>
      </c>
      <c r="L2" s="58" t="s">
        <v>997</v>
      </c>
      <c r="M2" s="58">
        <v>1</v>
      </c>
      <c r="Z2" s="60"/>
      <c r="AA2" s="60"/>
      <c r="AC2" s="61"/>
      <c r="AD2" s="61"/>
      <c r="AH2" s="62"/>
      <c r="AJ2" s="63"/>
      <c r="AM2" s="63"/>
      <c r="AP2" s="63"/>
      <c r="AQ2" s="63"/>
      <c r="AT2" s="58">
        <f>AU2+AY2</f>
        <v>20.25</v>
      </c>
      <c r="AU2" s="58">
        <f>AT3*M3</f>
        <v>20</v>
      </c>
      <c r="AV2" s="58" t="s">
        <v>206</v>
      </c>
      <c r="AY2" s="58">
        <v>0.25</v>
      </c>
      <c r="BE2" s="66">
        <f>BC2</f>
        <v>0</v>
      </c>
      <c r="BF2" s="65">
        <f>BE2*M2</f>
        <v>0</v>
      </c>
      <c r="BQ2" s="65"/>
      <c r="BR2" s="65"/>
      <c r="BS2" s="65"/>
      <c r="BT2" s="65"/>
      <c r="BU2" s="65"/>
      <c r="BX2" s="67">
        <f t="shared" ref="BX2" si="0">IF(ISERROR(SEARCH("TRUE",BK2)),BJ2,0)+IF(ISERROR(SEARCH("TRUE",BP2)),BO2,0)+IF(ISERROR(SEARCH("TRUE",BU2)),BT2,0)</f>
        <v>0</v>
      </c>
      <c r="BY2" s="67">
        <f>BX2*M2</f>
        <v>0</v>
      </c>
      <c r="BZ2" s="67">
        <f>IF(ISERROR(SEARCH("FALSE",BK2)),BJ2,0)+IF(ISERROR(SEARCH("FALSE",BP2)),BO2,0)+IF(ISERROR(SEARCH("FALSE",BU2)),BT2,0)*M2</f>
        <v>0</v>
      </c>
      <c r="CA2" s="66">
        <f t="shared" ref="CA2" si="1">BY2+BF2+BZ2+CP2</f>
        <v>0</v>
      </c>
      <c r="CB2" s="64"/>
      <c r="CC2" s="64"/>
      <c r="CD2" s="64"/>
      <c r="CE2" s="64"/>
      <c r="CF2" s="64"/>
      <c r="CG2" s="65"/>
      <c r="CH2" s="65"/>
      <c r="CI2" s="65"/>
      <c r="CJ2" s="65"/>
      <c r="CK2" s="65"/>
      <c r="CL2" s="65"/>
      <c r="CM2" s="65"/>
      <c r="CN2" s="65"/>
      <c r="CO2" s="65"/>
      <c r="CP2" s="65"/>
      <c r="CQ2" s="65"/>
      <c r="CR2" s="65"/>
      <c r="CS2" s="65"/>
      <c r="CT2" s="65"/>
      <c r="CU2" s="65"/>
      <c r="CV2" s="66"/>
      <c r="CW2" s="66"/>
      <c r="CX2" s="65"/>
      <c r="CY2" s="65"/>
      <c r="CZ2" s="68" t="b">
        <v>0</v>
      </c>
      <c r="DA2" s="68" t="b">
        <v>0</v>
      </c>
      <c r="DB2" s="65"/>
      <c r="DC2" s="65"/>
      <c r="DD2" s="66"/>
      <c r="DE2" s="66"/>
      <c r="DL2" s="65"/>
      <c r="DM2" s="65"/>
      <c r="DN2" s="65"/>
      <c r="DO2" s="66"/>
      <c r="DP2" s="66"/>
      <c r="DQ2" s="65"/>
      <c r="DR2" s="65"/>
      <c r="DS2" s="65"/>
      <c r="DT2" s="66"/>
      <c r="DU2" s="69"/>
      <c r="DV2" s="69"/>
      <c r="DW2" s="69"/>
      <c r="DX2" s="69"/>
      <c r="EA2" s="65"/>
      <c r="EB2" s="65"/>
      <c r="EC2" s="65"/>
      <c r="ED2" s="65"/>
      <c r="EE2" s="65"/>
      <c r="EF2" s="65"/>
      <c r="EG2" s="65"/>
      <c r="EH2" s="66">
        <f>AQ2+AT2+CA2+CS2+CW2+DE2+DF2+DP2+DU2+DY2+DZ2+EA2+EB2+ED2-EG2-DJ2-DI2</f>
        <v>20.25</v>
      </c>
      <c r="EI2" s="70">
        <v>45385</v>
      </c>
    </row>
    <row r="3" spans="1:140" s="58" customFormat="1" ht="12.75" x14ac:dyDescent="0.2">
      <c r="A3" s="57">
        <v>2</v>
      </c>
      <c r="B3" s="57" t="s">
        <v>191</v>
      </c>
      <c r="C3" s="57">
        <v>1</v>
      </c>
      <c r="D3" s="58" t="s">
        <v>192</v>
      </c>
      <c r="E3" s="58" t="s">
        <v>260</v>
      </c>
      <c r="F3" s="59" t="s">
        <v>505</v>
      </c>
      <c r="G3" s="59" t="s">
        <v>998</v>
      </c>
      <c r="H3" s="59" t="s">
        <v>999</v>
      </c>
      <c r="I3" s="59" t="s">
        <v>505</v>
      </c>
      <c r="M3" s="58">
        <v>1</v>
      </c>
      <c r="Z3" s="60"/>
      <c r="AA3" s="60"/>
      <c r="AC3" s="61"/>
      <c r="AD3" s="61"/>
      <c r="AH3" s="62"/>
      <c r="AP3" s="63"/>
      <c r="AQ3" s="63"/>
      <c r="AR3" s="58" t="s">
        <v>997</v>
      </c>
      <c r="AS3" s="58" t="s">
        <v>203</v>
      </c>
      <c r="AT3" s="58">
        <v>20</v>
      </c>
      <c r="BE3" s="66"/>
      <c r="BF3" s="65"/>
      <c r="BQ3" s="65"/>
      <c r="BR3" s="65"/>
      <c r="BS3" s="65"/>
      <c r="BT3" s="65"/>
      <c r="BU3" s="65"/>
      <c r="BX3" s="67"/>
      <c r="BY3" s="67"/>
      <c r="BZ3" s="67"/>
      <c r="CA3" s="66"/>
      <c r="CB3" s="64"/>
      <c r="CC3" s="64"/>
      <c r="CD3" s="64"/>
      <c r="CE3" s="64"/>
      <c r="CF3" s="64"/>
      <c r="CG3" s="65"/>
      <c r="CH3" s="65"/>
      <c r="CI3" s="65"/>
      <c r="CJ3" s="65"/>
      <c r="CK3" s="65"/>
      <c r="CL3" s="65"/>
      <c r="CM3" s="65"/>
      <c r="CN3" s="65"/>
      <c r="CO3" s="65"/>
      <c r="CP3" s="65"/>
      <c r="CQ3" s="65"/>
      <c r="CR3" s="65"/>
      <c r="CS3" s="65"/>
      <c r="CT3" s="65"/>
      <c r="CU3" s="65"/>
      <c r="CV3" s="66"/>
      <c r="CW3" s="66"/>
      <c r="CX3" s="65"/>
      <c r="CY3" s="65"/>
      <c r="CZ3" s="68"/>
      <c r="DA3" s="68"/>
      <c r="DB3" s="65"/>
      <c r="DC3" s="65"/>
      <c r="DD3" s="66"/>
      <c r="DE3" s="66"/>
      <c r="DL3" s="65"/>
      <c r="DM3" s="65"/>
      <c r="DN3" s="65"/>
      <c r="DO3" s="66"/>
      <c r="DP3" s="66"/>
      <c r="DQ3" s="65"/>
      <c r="DR3" s="65"/>
      <c r="DS3" s="65"/>
      <c r="DT3" s="66"/>
      <c r="DU3" s="69"/>
      <c r="DV3" s="69"/>
      <c r="DW3" s="69"/>
      <c r="DX3" s="69"/>
      <c r="EA3" s="65"/>
      <c r="EB3" s="65"/>
      <c r="EC3" s="65"/>
      <c r="ED3" s="65"/>
      <c r="EE3" s="65"/>
      <c r="EF3" s="65"/>
      <c r="EG3" s="65"/>
      <c r="EH3" s="66"/>
      <c r="EI3" s="70"/>
    </row>
    <row r="4" spans="1:140" s="58" customFormat="1" ht="12.75" x14ac:dyDescent="0.2">
      <c r="A4" s="57"/>
      <c r="B4" s="57"/>
      <c r="C4" s="57"/>
      <c r="G4" s="59"/>
      <c r="H4" s="59"/>
      <c r="Z4" s="60"/>
      <c r="AA4" s="60"/>
      <c r="AC4" s="61"/>
      <c r="AD4" s="61"/>
      <c r="AH4" s="62"/>
      <c r="AP4" s="63"/>
      <c r="AQ4" s="63"/>
      <c r="BE4" s="66"/>
      <c r="BF4" s="65"/>
      <c r="BQ4" s="65"/>
      <c r="BR4" s="65"/>
      <c r="BS4" s="65"/>
      <c r="BT4" s="65"/>
      <c r="BU4" s="65"/>
      <c r="BX4" s="67"/>
      <c r="BY4" s="67"/>
      <c r="BZ4" s="67"/>
      <c r="CA4" s="66"/>
      <c r="CB4" s="64"/>
      <c r="CC4" s="64"/>
      <c r="CD4" s="64"/>
      <c r="CE4" s="64"/>
      <c r="CF4" s="64"/>
      <c r="CG4" s="65"/>
      <c r="CH4" s="65"/>
      <c r="CI4" s="65"/>
      <c r="CJ4" s="65"/>
      <c r="CK4" s="65"/>
      <c r="CL4" s="65"/>
      <c r="CM4" s="65"/>
      <c r="CN4" s="65"/>
      <c r="CO4" s="65"/>
      <c r="CP4" s="65"/>
      <c r="CQ4" s="65"/>
      <c r="CR4" s="65"/>
      <c r="CS4" s="65"/>
      <c r="CT4" s="65"/>
      <c r="CU4" s="65"/>
      <c r="CV4" s="66"/>
      <c r="CW4" s="66"/>
      <c r="CX4" s="65"/>
      <c r="CY4" s="65"/>
      <c r="CZ4" s="68"/>
      <c r="DA4" s="68"/>
      <c r="DB4" s="65"/>
      <c r="DC4" s="65"/>
      <c r="DD4" s="66"/>
      <c r="DE4" s="66"/>
      <c r="DL4" s="65"/>
      <c r="DM4" s="65"/>
      <c r="DN4" s="65"/>
      <c r="DO4" s="66"/>
      <c r="DP4" s="66"/>
      <c r="DQ4" s="65"/>
      <c r="DR4" s="65"/>
      <c r="DS4" s="65"/>
      <c r="DT4" s="66"/>
      <c r="DU4" s="69"/>
      <c r="DV4" s="69"/>
      <c r="DW4" s="69"/>
      <c r="DX4" s="69"/>
      <c r="EA4" s="65"/>
      <c r="EB4" s="65"/>
      <c r="EC4" s="65"/>
      <c r="ED4" s="65"/>
      <c r="EE4" s="65"/>
      <c r="EF4" s="65"/>
      <c r="EG4" s="65"/>
      <c r="EH4" s="66"/>
      <c r="EI4" s="70"/>
    </row>
    <row r="5" spans="1:140" s="58" customFormat="1" ht="12.75" x14ac:dyDescent="0.2">
      <c r="A5" s="57"/>
      <c r="B5" s="57"/>
      <c r="C5" s="57"/>
      <c r="G5" s="59"/>
      <c r="H5" s="59"/>
      <c r="Z5" s="60"/>
      <c r="AA5" s="60"/>
      <c r="AC5" s="61"/>
      <c r="AD5" s="61"/>
      <c r="AH5" s="62"/>
      <c r="AP5" s="63"/>
      <c r="AQ5" s="63"/>
      <c r="BE5" s="66"/>
      <c r="BF5" s="65"/>
      <c r="BQ5" s="65"/>
      <c r="BR5" s="65"/>
      <c r="BS5" s="65"/>
      <c r="BT5" s="65"/>
      <c r="BU5" s="65"/>
      <c r="BX5" s="67"/>
      <c r="BY5" s="67"/>
      <c r="BZ5" s="67"/>
      <c r="CA5" s="66"/>
      <c r="CB5" s="64"/>
      <c r="CC5" s="64"/>
      <c r="CD5" s="64"/>
      <c r="CE5" s="64"/>
      <c r="CF5" s="64"/>
      <c r="CG5" s="65"/>
      <c r="CH5" s="65"/>
      <c r="CI5" s="65"/>
      <c r="CJ5" s="65"/>
      <c r="CK5" s="65"/>
      <c r="CL5" s="65"/>
      <c r="CM5" s="65"/>
      <c r="CN5" s="65"/>
      <c r="CO5" s="65"/>
      <c r="CP5" s="65"/>
      <c r="CQ5" s="65"/>
      <c r="CR5" s="65"/>
      <c r="CS5" s="65"/>
      <c r="CT5" s="65"/>
      <c r="CU5" s="65"/>
      <c r="CV5" s="66"/>
      <c r="CW5" s="66"/>
      <c r="CX5" s="65"/>
      <c r="CY5" s="65"/>
      <c r="CZ5" s="68"/>
      <c r="DA5" s="68"/>
      <c r="DB5" s="65"/>
      <c r="DC5" s="65"/>
      <c r="DD5" s="66"/>
      <c r="DE5" s="66"/>
      <c r="DL5" s="65"/>
      <c r="DM5" s="65"/>
      <c r="DN5" s="65"/>
      <c r="DO5" s="66"/>
      <c r="DP5" s="66"/>
      <c r="DQ5" s="65"/>
      <c r="DR5" s="65"/>
      <c r="DS5" s="65"/>
      <c r="DT5" s="66"/>
      <c r="DU5" s="69"/>
      <c r="DV5" s="69"/>
      <c r="DW5" s="69"/>
      <c r="DX5" s="69"/>
      <c r="EA5" s="65"/>
      <c r="EB5" s="65"/>
      <c r="EC5" s="65"/>
      <c r="ED5" s="65"/>
      <c r="EE5" s="65"/>
      <c r="EF5" s="65"/>
      <c r="EG5" s="65"/>
      <c r="EH5" s="66"/>
      <c r="EI5" s="70"/>
    </row>
    <row r="6" spans="1:140" s="58" customFormat="1" ht="12.75" x14ac:dyDescent="0.2">
      <c r="A6" s="57"/>
      <c r="B6" s="57"/>
      <c r="C6" s="57"/>
      <c r="G6" s="59"/>
      <c r="H6" s="59"/>
      <c r="Z6" s="60"/>
      <c r="AA6" s="60"/>
      <c r="AC6" s="61"/>
      <c r="AD6" s="61"/>
      <c r="AH6" s="62"/>
      <c r="AP6" s="63"/>
      <c r="AQ6" s="63"/>
      <c r="BE6" s="66"/>
      <c r="BF6" s="65"/>
      <c r="BQ6" s="65"/>
      <c r="BR6" s="65"/>
      <c r="BS6" s="65"/>
      <c r="BT6" s="65"/>
      <c r="BU6" s="65"/>
      <c r="BX6" s="67"/>
      <c r="BY6" s="67"/>
      <c r="BZ6" s="67"/>
      <c r="CA6" s="66"/>
      <c r="CB6" s="64"/>
      <c r="CC6" s="64"/>
      <c r="CD6" s="64"/>
      <c r="CE6" s="64"/>
      <c r="CF6" s="64"/>
      <c r="CG6" s="65"/>
      <c r="CH6" s="65"/>
      <c r="CI6" s="65"/>
      <c r="CJ6" s="65"/>
      <c r="CK6" s="65"/>
      <c r="CL6" s="65"/>
      <c r="CM6" s="65"/>
      <c r="CN6" s="65"/>
      <c r="CO6" s="65"/>
      <c r="CP6" s="65"/>
      <c r="CQ6" s="65"/>
      <c r="CR6" s="65"/>
      <c r="CS6" s="65"/>
      <c r="CT6" s="65"/>
      <c r="CU6" s="65"/>
      <c r="CV6" s="66"/>
      <c r="CW6" s="66"/>
      <c r="CX6" s="65"/>
      <c r="CY6" s="65"/>
      <c r="CZ6" s="68"/>
      <c r="DA6" s="68"/>
      <c r="DB6" s="65"/>
      <c r="DC6" s="65"/>
      <c r="DD6" s="66"/>
      <c r="DE6" s="66"/>
      <c r="DL6" s="65"/>
      <c r="DM6" s="65"/>
      <c r="DN6" s="65"/>
      <c r="DO6" s="66"/>
      <c r="DP6" s="66"/>
      <c r="DQ6" s="65"/>
      <c r="DR6" s="65"/>
      <c r="DS6" s="65"/>
      <c r="DT6" s="66"/>
      <c r="DU6" s="69"/>
      <c r="DV6" s="69"/>
      <c r="DW6" s="69"/>
      <c r="DX6" s="69"/>
      <c r="EA6" s="65"/>
      <c r="EB6" s="65"/>
      <c r="EC6" s="65"/>
      <c r="ED6" s="65"/>
      <c r="EE6" s="65"/>
      <c r="EF6" s="65"/>
      <c r="EG6" s="65"/>
      <c r="EH6" s="66"/>
      <c r="EI6" s="70"/>
    </row>
    <row r="7" spans="1:140" s="58" customFormat="1" ht="12.75" x14ac:dyDescent="0.2">
      <c r="A7" s="57"/>
      <c r="B7" s="57"/>
      <c r="C7" s="57"/>
      <c r="G7" s="59"/>
      <c r="H7" s="59"/>
      <c r="Z7" s="60"/>
      <c r="AA7" s="60"/>
      <c r="AC7" s="61"/>
      <c r="AD7" s="61"/>
      <c r="AH7" s="62"/>
      <c r="AP7" s="63"/>
      <c r="AQ7" s="63"/>
      <c r="BE7" s="66"/>
      <c r="BF7" s="65"/>
      <c r="BQ7" s="65"/>
      <c r="BR7" s="65"/>
      <c r="BS7" s="65"/>
      <c r="BT7" s="65"/>
      <c r="BU7" s="65"/>
      <c r="BX7" s="67"/>
      <c r="BY7" s="67"/>
      <c r="BZ7" s="67"/>
      <c r="CA7" s="66"/>
      <c r="CB7" s="64"/>
      <c r="CC7" s="64"/>
      <c r="CD7" s="64"/>
      <c r="CE7" s="64"/>
      <c r="CF7" s="64"/>
      <c r="CG7" s="65"/>
      <c r="CH7" s="65"/>
      <c r="CI7" s="65"/>
      <c r="CJ7" s="65"/>
      <c r="CK7" s="65"/>
      <c r="CL7" s="65"/>
      <c r="CM7" s="65"/>
      <c r="CN7" s="65"/>
      <c r="CO7" s="65"/>
      <c r="CP7" s="65"/>
      <c r="CQ7" s="65"/>
      <c r="CR7" s="65"/>
      <c r="CS7" s="65"/>
      <c r="CT7" s="65"/>
      <c r="CU7" s="65"/>
      <c r="CV7" s="66"/>
      <c r="CW7" s="66"/>
      <c r="CX7" s="65"/>
      <c r="CY7" s="65"/>
      <c r="CZ7" s="68"/>
      <c r="DA7" s="68"/>
      <c r="DB7" s="65"/>
      <c r="DC7" s="65"/>
      <c r="DD7" s="66"/>
      <c r="DE7" s="66"/>
      <c r="DL7" s="65"/>
      <c r="DM7" s="65"/>
      <c r="DN7" s="65"/>
      <c r="DO7" s="66"/>
      <c r="DP7" s="66"/>
      <c r="DQ7" s="65"/>
      <c r="DR7" s="65"/>
      <c r="DS7" s="65"/>
      <c r="DT7" s="66"/>
      <c r="DU7" s="69"/>
      <c r="DV7" s="69"/>
      <c r="DW7" s="69"/>
      <c r="DX7" s="69"/>
      <c r="EA7" s="65"/>
      <c r="EB7" s="65"/>
      <c r="EC7" s="65"/>
      <c r="ED7" s="65"/>
      <c r="EE7" s="65"/>
      <c r="EF7" s="65"/>
      <c r="EG7" s="65"/>
      <c r="EH7" s="66"/>
      <c r="EI7" s="70"/>
    </row>
    <row r="8" spans="1:140" s="58" customFormat="1" ht="12.75" x14ac:dyDescent="0.2">
      <c r="A8" s="57"/>
      <c r="B8" s="57"/>
      <c r="C8" s="57"/>
      <c r="G8" s="59"/>
      <c r="H8" s="59"/>
      <c r="Z8" s="60"/>
      <c r="AA8" s="60"/>
      <c r="AC8" s="61"/>
      <c r="AD8" s="61"/>
      <c r="AH8" s="62"/>
      <c r="AP8" s="63"/>
      <c r="AQ8" s="63"/>
      <c r="BE8" s="66"/>
      <c r="BF8" s="65"/>
      <c r="BQ8" s="65"/>
      <c r="BR8" s="65"/>
      <c r="BS8" s="65"/>
      <c r="BT8" s="65"/>
      <c r="BU8" s="65"/>
      <c r="BX8" s="67"/>
      <c r="BY8" s="67"/>
      <c r="BZ8" s="67"/>
      <c r="CA8" s="66"/>
      <c r="CB8" s="64"/>
      <c r="CC8" s="64"/>
      <c r="CD8" s="64"/>
      <c r="CE8" s="64"/>
      <c r="CF8" s="64"/>
      <c r="CG8" s="65"/>
      <c r="CH8" s="65"/>
      <c r="CI8" s="65"/>
      <c r="CJ8" s="65"/>
      <c r="CK8" s="65"/>
      <c r="CL8" s="65"/>
      <c r="CM8" s="65"/>
      <c r="CN8" s="65"/>
      <c r="CO8" s="65"/>
      <c r="CP8" s="65"/>
      <c r="CQ8" s="65"/>
      <c r="CR8" s="65"/>
      <c r="CS8" s="65"/>
      <c r="CT8" s="65"/>
      <c r="CU8" s="65"/>
      <c r="CV8" s="66"/>
      <c r="CW8" s="66"/>
      <c r="CX8" s="65"/>
      <c r="CY8" s="65"/>
      <c r="CZ8" s="68"/>
      <c r="DA8" s="68"/>
      <c r="DB8" s="65"/>
      <c r="DC8" s="65"/>
      <c r="DD8" s="66"/>
      <c r="DE8" s="66"/>
      <c r="DL8" s="65"/>
      <c r="DM8" s="65"/>
      <c r="DN8" s="65"/>
      <c r="DO8" s="66"/>
      <c r="DP8" s="66"/>
      <c r="DQ8" s="65"/>
      <c r="DR8" s="65"/>
      <c r="DS8" s="65"/>
      <c r="DT8" s="66"/>
      <c r="DU8" s="69"/>
      <c r="DV8" s="69"/>
      <c r="DW8" s="69"/>
      <c r="DX8" s="69"/>
      <c r="EA8" s="65"/>
      <c r="EB8" s="65"/>
      <c r="EC8" s="65"/>
      <c r="ED8" s="65"/>
      <c r="EE8" s="65"/>
      <c r="EF8" s="65"/>
      <c r="EG8" s="65"/>
      <c r="EH8" s="66"/>
      <c r="EI8" s="70"/>
    </row>
    <row r="22" spans="6:6" x14ac:dyDescent="0.2">
      <c r="F22" s="71" t="s">
        <v>523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8916-EC39-41E1-AD7F-9DD0588F2955}">
  <dimension ref="A1:EO7"/>
  <sheetViews>
    <sheetView topLeftCell="M1" zoomScale="78" zoomScaleNormal="78" workbookViewId="0">
      <selection activeCell="J19" sqref="J19"/>
    </sheetView>
  </sheetViews>
  <sheetFormatPr defaultColWidth="8.7109375" defaultRowHeight="15" x14ac:dyDescent="0.25"/>
  <cols>
    <col min="1" max="1" width="7.28515625" bestFit="1" customWidth="1"/>
    <col min="2" max="2" width="7.7109375" bestFit="1" customWidth="1"/>
    <col min="3" max="3" width="12.140625" bestFit="1" customWidth="1"/>
    <col min="4" max="4" width="11.85546875" bestFit="1" customWidth="1"/>
    <col min="5" max="5" width="11.140625" bestFit="1" customWidth="1"/>
    <col min="6" max="7" width="10.28515625" bestFit="1" customWidth="1"/>
    <col min="8" max="8" width="33.42578125" bestFit="1" customWidth="1"/>
    <col min="9" max="10" width="17.140625" bestFit="1" customWidth="1"/>
    <col min="11" max="11" width="12.7109375" bestFit="1" customWidth="1"/>
    <col min="12" max="12" width="12.85546875" bestFit="1" customWidth="1"/>
    <col min="13" max="13" width="10.7109375" bestFit="1" customWidth="1"/>
    <col min="14" max="14" width="15.85546875" bestFit="1" customWidth="1"/>
    <col min="15" max="15" width="10.7109375" bestFit="1" customWidth="1"/>
    <col min="16" max="16" width="11.7109375" bestFit="1" customWidth="1"/>
    <col min="17" max="17" width="10.5703125" bestFit="1" customWidth="1"/>
    <col min="18" max="18" width="13.85546875" bestFit="1" customWidth="1"/>
    <col min="19" max="19" width="10.85546875" bestFit="1" customWidth="1"/>
    <col min="20" max="20" width="22.28515625" bestFit="1" customWidth="1"/>
    <col min="21" max="21" width="13.28515625" bestFit="1" customWidth="1"/>
    <col min="22" max="23" width="12.28515625" bestFit="1" customWidth="1"/>
    <col min="24" max="24" width="13.140625" bestFit="1" customWidth="1"/>
    <col min="25" max="25" width="12.28515625" bestFit="1" customWidth="1"/>
    <col min="26" max="27" width="14.140625" bestFit="1" customWidth="1"/>
    <col min="28" max="28" width="22.28515625" bestFit="1" customWidth="1"/>
    <col min="29" max="29" width="18.7109375" bestFit="1" customWidth="1"/>
    <col min="30" max="30" width="16.7109375" bestFit="1" customWidth="1"/>
    <col min="31" max="31" width="33.140625" bestFit="1" customWidth="1"/>
    <col min="32" max="32" width="14.28515625" bestFit="1" customWidth="1"/>
    <col min="33" max="33" width="7.140625" bestFit="1" customWidth="1"/>
    <col min="34" max="34" width="15.28515625" bestFit="1" customWidth="1"/>
    <col min="35" max="35" width="20.7109375" bestFit="1" customWidth="1"/>
    <col min="36" max="36" width="20.85546875" bestFit="1" customWidth="1"/>
    <col min="37" max="37" width="19.140625" bestFit="1" customWidth="1"/>
    <col min="38" max="38" width="15.85546875" bestFit="1" customWidth="1"/>
    <col min="39" max="39" width="17.85546875" bestFit="1" customWidth="1"/>
    <col min="40" max="40" width="18.85546875" bestFit="1" customWidth="1"/>
    <col min="41" max="41" width="21" bestFit="1" customWidth="1"/>
    <col min="42" max="42" width="17.28515625" bestFit="1" customWidth="1"/>
    <col min="43" max="43" width="14.28515625" bestFit="1" customWidth="1"/>
    <col min="44" max="44" width="14.42578125" bestFit="1" customWidth="1"/>
    <col min="45" max="45" width="11.5703125" bestFit="1" customWidth="1"/>
    <col min="46" max="46" width="17.7109375" bestFit="1" customWidth="1"/>
    <col min="47" max="47" width="21" bestFit="1" customWidth="1"/>
    <col min="48" max="48" width="18.7109375" bestFit="1" customWidth="1"/>
    <col min="49" max="49" width="28.85546875" bestFit="1" customWidth="1"/>
    <col min="50" max="50" width="21" bestFit="1" customWidth="1"/>
    <col min="51" max="51" width="17.85546875" bestFit="1" customWidth="1"/>
    <col min="52" max="52" width="31" bestFit="1" customWidth="1"/>
    <col min="53" max="53" width="31" customWidth="1"/>
    <col min="54" max="54" width="39" bestFit="1" customWidth="1"/>
    <col min="55" max="55" width="25.7109375" bestFit="1" customWidth="1"/>
    <col min="56" max="56" width="17.85546875" bestFit="1" customWidth="1"/>
    <col min="57" max="57" width="28" bestFit="1" customWidth="1"/>
    <col min="58" max="58" width="27.85546875" bestFit="1" customWidth="1"/>
    <col min="59" max="59" width="35.85546875" bestFit="1" customWidth="1"/>
    <col min="60" max="60" width="22.28515625" bestFit="1" customWidth="1"/>
    <col min="61" max="61" width="17.85546875" bestFit="1" customWidth="1"/>
    <col min="62" max="62" width="17.42578125" bestFit="1" customWidth="1"/>
    <col min="63" max="63" width="25.28515625" bestFit="1" customWidth="1"/>
    <col min="64" max="64" width="11.7109375" bestFit="1" customWidth="1"/>
    <col min="65" max="65" width="12.5703125" bestFit="1" customWidth="1"/>
    <col min="66" max="66" width="25.7109375" bestFit="1" customWidth="1"/>
    <col min="67" max="67" width="12.140625" bestFit="1" customWidth="1"/>
    <col min="68" max="68" width="18.140625" bestFit="1" customWidth="1"/>
    <col min="69" max="69" width="23" bestFit="1" customWidth="1"/>
    <col min="70" max="70" width="23.85546875" bestFit="1" customWidth="1"/>
    <col min="71" max="71" width="37.28515625" bestFit="1" customWidth="1"/>
    <col min="72" max="72" width="23.42578125" bestFit="1" customWidth="1"/>
    <col min="73" max="73" width="18.140625" bestFit="1" customWidth="1"/>
    <col min="74" max="74" width="27.85546875" bestFit="1" customWidth="1"/>
    <col min="75" max="75" width="28.85546875" bestFit="1" customWidth="1"/>
    <col min="76" max="76" width="42.140625" bestFit="1" customWidth="1"/>
    <col min="77" max="77" width="28.42578125" bestFit="1" customWidth="1"/>
    <col min="78" max="78" width="18.140625" bestFit="1" customWidth="1"/>
    <col min="79" max="79" width="15.42578125" bestFit="1" customWidth="1"/>
    <col min="80" max="80" width="23" bestFit="1" customWidth="1"/>
    <col min="81" max="81" width="19.7109375" bestFit="1" customWidth="1"/>
    <col min="82" max="82" width="23" bestFit="1" customWidth="1"/>
    <col min="83" max="83" width="27.85546875" bestFit="1" customWidth="1"/>
    <col min="84" max="84" width="16.140625" bestFit="1" customWidth="1"/>
    <col min="85" max="85" width="15.85546875" bestFit="1" customWidth="1"/>
    <col min="86" max="86" width="11.85546875" bestFit="1" customWidth="1"/>
    <col min="87" max="87" width="7.7109375" bestFit="1" customWidth="1"/>
    <col min="88" max="88" width="10.7109375" bestFit="1" customWidth="1"/>
    <col min="89" max="89" width="14.28515625" bestFit="1" customWidth="1"/>
    <col min="90" max="90" width="15.85546875" bestFit="1" customWidth="1"/>
    <col min="91" max="91" width="11.85546875" bestFit="1" customWidth="1"/>
    <col min="92" max="92" width="7.7109375" bestFit="1" customWidth="1"/>
    <col min="93" max="93" width="10.7109375" bestFit="1" customWidth="1"/>
    <col min="94" max="94" width="14.28515625" bestFit="1" customWidth="1"/>
    <col min="95" max="95" width="24.7109375" bestFit="1" customWidth="1"/>
    <col min="96" max="96" width="22.85546875" bestFit="1" customWidth="1"/>
    <col min="97" max="97" width="36" bestFit="1" customWidth="1"/>
    <col min="98" max="98" width="39.85546875" bestFit="1" customWidth="1"/>
    <col min="99" max="99" width="33.42578125" bestFit="1" customWidth="1"/>
    <col min="100" max="100" width="33.28515625" bestFit="1" customWidth="1"/>
    <col min="101" max="101" width="37.140625" bestFit="1" customWidth="1"/>
    <col min="102" max="102" width="34.140625" bestFit="1" customWidth="1"/>
    <col min="103" max="103" width="15.42578125" bestFit="1" customWidth="1"/>
    <col min="104" max="104" width="12.7109375" bestFit="1" customWidth="1"/>
    <col min="105" max="105" width="19.7109375" bestFit="1" customWidth="1"/>
    <col min="106" max="106" width="9.7109375" bestFit="1" customWidth="1"/>
    <col min="107" max="107" width="26.7109375" bestFit="1" customWidth="1"/>
    <col min="108" max="108" width="24.42578125" bestFit="1" customWidth="1"/>
    <col min="109" max="109" width="39.42578125" bestFit="1" customWidth="1"/>
    <col min="110" max="110" width="35" bestFit="1" customWidth="1"/>
    <col min="111" max="111" width="20.7109375" bestFit="1" customWidth="1"/>
    <col min="112" max="112" width="17.7109375" bestFit="1" customWidth="1"/>
    <col min="113" max="113" width="24.85546875" bestFit="1" customWidth="1"/>
    <col min="114" max="114" width="14.7109375" bestFit="1" customWidth="1"/>
    <col min="115" max="115" width="15.42578125" bestFit="1" customWidth="1"/>
    <col min="116" max="116" width="28.42578125" bestFit="1" customWidth="1"/>
    <col min="117" max="117" width="25.42578125" bestFit="1" customWidth="1"/>
    <col min="118" max="118" width="24.85546875" bestFit="1" customWidth="1"/>
    <col min="119" max="119" width="24.7109375" bestFit="1" customWidth="1"/>
    <col min="120" max="120" width="22.42578125" bestFit="1" customWidth="1"/>
    <col min="121" max="121" width="20.85546875" bestFit="1" customWidth="1"/>
    <col min="122" max="122" width="21" bestFit="1" customWidth="1"/>
    <col min="123" max="123" width="18.140625" bestFit="1" customWidth="1"/>
    <col min="124" max="124" width="25.28515625" customWidth="1"/>
    <col min="125" max="125" width="15.140625" bestFit="1" customWidth="1"/>
    <col min="126" max="126" width="17.28515625" bestFit="1" customWidth="1"/>
    <col min="127" max="127" width="17.42578125" bestFit="1" customWidth="1"/>
    <col min="128" max="128" width="14.42578125" bestFit="1" customWidth="1"/>
    <col min="129" max="129" width="21.7109375" bestFit="1" customWidth="1"/>
    <col min="130" max="130" width="11.7109375" bestFit="1" customWidth="1"/>
    <col min="131" max="131" width="23" bestFit="1" customWidth="1"/>
    <col min="132" max="132" width="20.85546875" bestFit="1" customWidth="1"/>
    <col min="133" max="133" width="23.42578125" bestFit="1" customWidth="1"/>
    <col min="134" max="134" width="21.7109375" bestFit="1" customWidth="1"/>
    <col min="135" max="135" width="21.28515625" bestFit="1" customWidth="1"/>
    <col min="136" max="136" width="15.28515625" bestFit="1" customWidth="1"/>
    <col min="137" max="137" width="19.28515625" bestFit="1" customWidth="1"/>
    <col min="138" max="138" width="21.28515625" bestFit="1" customWidth="1"/>
    <col min="139" max="139" width="16.28515625" bestFit="1" customWidth="1"/>
    <col min="140" max="140" width="23.7109375" bestFit="1" customWidth="1"/>
    <col min="141" max="141" width="20.28515625" bestFit="1" customWidth="1"/>
    <col min="142" max="142" width="20.7109375" bestFit="1" customWidth="1"/>
    <col min="143" max="143" width="20.85546875" bestFit="1" customWidth="1"/>
    <col min="144" max="144" width="14.7109375" bestFit="1" customWidth="1"/>
    <col min="145" max="145" width="10.140625" bestFit="1" customWidth="1"/>
  </cols>
  <sheetData>
    <row r="1" spans="1:145" ht="30" customHeigh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3" t="s">
        <v>19</v>
      </c>
      <c r="U1" s="2" t="s">
        <v>20</v>
      </c>
      <c r="V1" s="2" t="s">
        <v>21</v>
      </c>
      <c r="W1" s="2" t="s">
        <v>22</v>
      </c>
      <c r="X1" s="2" t="s">
        <v>23</v>
      </c>
      <c r="Y1" s="2" t="s">
        <v>24</v>
      </c>
      <c r="Z1" s="2" t="s">
        <v>25</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46</v>
      </c>
      <c r="AQ1" s="2" t="s">
        <v>47</v>
      </c>
      <c r="AR1" s="2" t="s">
        <v>48</v>
      </c>
      <c r="AS1" s="2" t="s">
        <v>49</v>
      </c>
      <c r="AT1" s="2" t="s">
        <v>50</v>
      </c>
      <c r="AU1" s="2" t="s">
        <v>51</v>
      </c>
      <c r="AV1" s="2" t="s">
        <v>52</v>
      </c>
      <c r="AW1" s="2" t="s">
        <v>53</v>
      </c>
      <c r="AX1" s="2" t="s">
        <v>54</v>
      </c>
      <c r="AY1" s="2" t="s">
        <v>55</v>
      </c>
      <c r="AZ1" s="2" t="s">
        <v>56</v>
      </c>
      <c r="BA1" s="2" t="s">
        <v>57</v>
      </c>
      <c r="BB1" s="2" t="s">
        <v>408</v>
      </c>
      <c r="BC1" s="2" t="s">
        <v>954</v>
      </c>
      <c r="BD1" s="2" t="s">
        <v>60</v>
      </c>
      <c r="BE1" s="2" t="s">
        <v>955</v>
      </c>
      <c r="BF1" s="2" t="s">
        <v>956</v>
      </c>
      <c r="BG1" s="2" t="s">
        <v>957</v>
      </c>
      <c r="BH1" s="2" t="s">
        <v>958</v>
      </c>
      <c r="BI1" s="2" t="s">
        <v>60</v>
      </c>
      <c r="BJ1" s="1" t="s">
        <v>65</v>
      </c>
      <c r="BK1" s="1" t="s">
        <v>66</v>
      </c>
      <c r="BL1" s="2" t="s">
        <v>959</v>
      </c>
      <c r="BM1" s="2" t="s">
        <v>960</v>
      </c>
      <c r="BN1" s="2" t="s">
        <v>961</v>
      </c>
      <c r="BO1" s="2" t="s">
        <v>962</v>
      </c>
      <c r="BP1" s="2" t="s">
        <v>71</v>
      </c>
      <c r="BQ1" s="2" t="s">
        <v>963</v>
      </c>
      <c r="BR1" s="2" t="s">
        <v>964</v>
      </c>
      <c r="BS1" s="2" t="s">
        <v>965</v>
      </c>
      <c r="BT1" s="2" t="s">
        <v>966</v>
      </c>
      <c r="BU1" s="2" t="s">
        <v>71</v>
      </c>
      <c r="BV1" s="2" t="s">
        <v>967</v>
      </c>
      <c r="BW1" s="2" t="s">
        <v>968</v>
      </c>
      <c r="BX1" s="2" t="s">
        <v>969</v>
      </c>
      <c r="BY1" s="2" t="s">
        <v>970</v>
      </c>
      <c r="BZ1" s="2" t="s">
        <v>71</v>
      </c>
      <c r="CA1" s="2" t="s">
        <v>120</v>
      </c>
      <c r="CB1" s="2" t="s">
        <v>121</v>
      </c>
      <c r="CC1" s="2" t="s">
        <v>122</v>
      </c>
      <c r="CD1" s="2" t="s">
        <v>123</v>
      </c>
      <c r="CE1" s="2" t="s">
        <v>124</v>
      </c>
      <c r="CF1" s="2" t="s">
        <v>125</v>
      </c>
      <c r="CG1" s="2" t="s">
        <v>126</v>
      </c>
      <c r="CH1" s="2" t="s">
        <v>127</v>
      </c>
      <c r="CI1" s="2" t="s">
        <v>128</v>
      </c>
      <c r="CJ1" s="2" t="s">
        <v>12</v>
      </c>
      <c r="CK1" s="2" t="s">
        <v>129</v>
      </c>
      <c r="CL1" s="2" t="s">
        <v>126</v>
      </c>
      <c r="CM1" s="2" t="s">
        <v>127</v>
      </c>
      <c r="CN1" s="2" t="s">
        <v>128</v>
      </c>
      <c r="CO1" s="2" t="s">
        <v>12</v>
      </c>
      <c r="CP1" s="2" t="s">
        <v>129</v>
      </c>
      <c r="CQ1" s="2" t="s">
        <v>130</v>
      </c>
      <c r="CR1" s="2" t="s">
        <v>131</v>
      </c>
      <c r="CS1" s="2" t="s">
        <v>132</v>
      </c>
      <c r="CT1" s="2" t="s">
        <v>133</v>
      </c>
      <c r="CU1" s="2" t="s">
        <v>134</v>
      </c>
      <c r="CV1" s="2" t="s">
        <v>135</v>
      </c>
      <c r="CW1" s="2" t="s">
        <v>136</v>
      </c>
      <c r="CX1" s="2" t="s">
        <v>137</v>
      </c>
      <c r="CY1" s="2" t="s">
        <v>138</v>
      </c>
      <c r="CZ1" s="2" t="s">
        <v>139</v>
      </c>
      <c r="DA1" s="2" t="s">
        <v>140</v>
      </c>
      <c r="DB1" s="2" t="s">
        <v>141</v>
      </c>
      <c r="DC1" s="2" t="s">
        <v>142</v>
      </c>
      <c r="DD1" s="2" t="s">
        <v>143</v>
      </c>
      <c r="DE1" s="30" t="s">
        <v>144</v>
      </c>
      <c r="DF1" s="30" t="s">
        <v>145</v>
      </c>
      <c r="DG1" s="2" t="s">
        <v>146</v>
      </c>
      <c r="DH1" s="2" t="s">
        <v>147</v>
      </c>
      <c r="DI1" s="2" t="s">
        <v>148</v>
      </c>
      <c r="DJ1" s="2" t="s">
        <v>149</v>
      </c>
      <c r="DK1" s="2" t="s">
        <v>150</v>
      </c>
      <c r="DL1" s="205" t="s">
        <v>151</v>
      </c>
      <c r="DM1" s="205" t="s">
        <v>152</v>
      </c>
      <c r="DN1" s="205" t="s">
        <v>153</v>
      </c>
      <c r="DO1" s="205" t="s">
        <v>154</v>
      </c>
      <c r="DP1" s="205" t="s">
        <v>155</v>
      </c>
      <c r="DQ1" s="2" t="s">
        <v>156</v>
      </c>
      <c r="DR1" s="2" t="s">
        <v>157</v>
      </c>
      <c r="DS1" s="2" t="s">
        <v>158</v>
      </c>
      <c r="DT1" s="2" t="s">
        <v>159</v>
      </c>
      <c r="DU1" s="2" t="s">
        <v>160</v>
      </c>
      <c r="DV1" s="2" t="s">
        <v>161</v>
      </c>
      <c r="DW1" s="2" t="s">
        <v>162</v>
      </c>
      <c r="DX1" s="2" t="s">
        <v>163</v>
      </c>
      <c r="DY1" s="2" t="s">
        <v>164</v>
      </c>
      <c r="DZ1" s="2" t="s">
        <v>165</v>
      </c>
      <c r="EA1" s="33" t="s">
        <v>166</v>
      </c>
      <c r="EB1" s="33" t="s">
        <v>167</v>
      </c>
      <c r="EC1" s="33" t="s">
        <v>168</v>
      </c>
      <c r="ED1" s="2" t="s">
        <v>169</v>
      </c>
      <c r="EE1" s="2" t="s">
        <v>170</v>
      </c>
      <c r="EF1" s="2" t="s">
        <v>171</v>
      </c>
      <c r="EG1" s="2" t="s">
        <v>172</v>
      </c>
      <c r="EH1" s="2" t="s">
        <v>173</v>
      </c>
      <c r="EI1" s="2" t="s">
        <v>174</v>
      </c>
      <c r="EJ1" s="2" t="s">
        <v>175</v>
      </c>
      <c r="EK1" s="2" t="s">
        <v>176</v>
      </c>
      <c r="EL1" s="2" t="s">
        <v>177</v>
      </c>
      <c r="EM1" s="2" t="s">
        <v>188</v>
      </c>
      <c r="EN1" s="2" t="s">
        <v>189</v>
      </c>
      <c r="EO1" s="2" t="s">
        <v>190</v>
      </c>
    </row>
    <row r="2" spans="1:145" ht="30" customHeight="1" x14ac:dyDescent="0.25">
      <c r="A2" s="206">
        <v>1</v>
      </c>
      <c r="B2" s="206" t="s">
        <v>191</v>
      </c>
      <c r="C2" s="206">
        <v>0</v>
      </c>
      <c r="D2" s="207" t="s">
        <v>192</v>
      </c>
      <c r="E2" s="42" t="s">
        <v>193</v>
      </c>
      <c r="F2" s="2"/>
      <c r="G2" s="42" t="s">
        <v>971</v>
      </c>
      <c r="H2" s="42" t="s">
        <v>972</v>
      </c>
      <c r="I2" s="2"/>
      <c r="J2" s="2"/>
      <c r="K2" s="2"/>
      <c r="L2" s="208" t="s">
        <v>973</v>
      </c>
      <c r="M2" s="42">
        <v>1</v>
      </c>
      <c r="N2" s="208" t="s">
        <v>974</v>
      </c>
      <c r="O2" s="2"/>
      <c r="P2" s="208" t="s">
        <v>974</v>
      </c>
      <c r="Q2" s="208" t="s">
        <v>199</v>
      </c>
      <c r="R2" s="208" t="s">
        <v>200</v>
      </c>
      <c r="S2" s="9" t="s">
        <v>201</v>
      </c>
      <c r="T2" s="2"/>
      <c r="U2" s="42" t="b">
        <v>1</v>
      </c>
      <c r="V2" s="2"/>
      <c r="W2" s="2"/>
      <c r="X2" s="2"/>
      <c r="Y2" s="2"/>
      <c r="Z2" s="42">
        <v>0.25364999999999999</v>
      </c>
      <c r="AA2" s="42">
        <v>0.21099999999999999</v>
      </c>
      <c r="AB2" s="2">
        <v>100</v>
      </c>
      <c r="AC2" s="2"/>
      <c r="AD2" s="42">
        <f>(Z2-AA2)*AB2/100</f>
        <v>4.2649999999999993E-2</v>
      </c>
      <c r="AE2" s="207" t="s">
        <v>192</v>
      </c>
      <c r="AF2" s="207" t="s">
        <v>192</v>
      </c>
      <c r="AG2" s="2"/>
      <c r="AH2" s="42">
        <v>112</v>
      </c>
      <c r="AI2" s="2"/>
      <c r="AJ2" s="42">
        <f>AH2+AI2</f>
        <v>112</v>
      </c>
      <c r="AK2" s="2"/>
      <c r="AL2" s="2"/>
      <c r="AM2" s="42">
        <f>AJ2+AK2</f>
        <v>112</v>
      </c>
      <c r="AN2" s="42">
        <v>100</v>
      </c>
      <c r="AO2" s="2"/>
      <c r="AP2" s="43">
        <f>((AM2*Z2)-(AD2*AN2))</f>
        <v>24.143799999999999</v>
      </c>
      <c r="AQ2" s="209">
        <f>AP2+AP3</f>
        <v>51.7363</v>
      </c>
      <c r="AR2" s="2"/>
      <c r="AS2" s="2"/>
      <c r="AT2" s="2"/>
      <c r="AU2" s="2"/>
      <c r="AV2" s="2"/>
      <c r="AW2" s="2"/>
      <c r="AX2" s="2"/>
      <c r="AY2" s="2"/>
      <c r="AZ2" s="2">
        <v>1</v>
      </c>
      <c r="BA2" s="2">
        <v>2</v>
      </c>
      <c r="BB2" s="2" t="s">
        <v>975</v>
      </c>
      <c r="BC2" s="2">
        <f>BA2/AZ2</f>
        <v>2</v>
      </c>
      <c r="BD2" s="2">
        <v>100</v>
      </c>
      <c r="BE2" s="2">
        <v>1</v>
      </c>
      <c r="BF2" s="2">
        <v>2</v>
      </c>
      <c r="BG2" s="2" t="s">
        <v>232</v>
      </c>
      <c r="BH2" s="2">
        <f>BE2*BF2</f>
        <v>2</v>
      </c>
      <c r="BI2" s="2">
        <v>180</v>
      </c>
      <c r="BJ2" s="2">
        <f>BH2+BC2</f>
        <v>4</v>
      </c>
      <c r="BK2" s="2">
        <f>BJ2*M2</f>
        <v>4</v>
      </c>
      <c r="BL2" s="42">
        <v>1</v>
      </c>
      <c r="BM2" s="42">
        <v>0.43</v>
      </c>
      <c r="BN2" s="42" t="s">
        <v>203</v>
      </c>
      <c r="BO2" s="42">
        <f>BL2*BM2</f>
        <v>0.43</v>
      </c>
      <c r="BP2" s="42" t="b">
        <v>0</v>
      </c>
      <c r="BQ2" s="2">
        <v>1</v>
      </c>
      <c r="BR2" s="2">
        <v>2</v>
      </c>
      <c r="BS2" s="2" t="s">
        <v>232</v>
      </c>
      <c r="BT2" s="2">
        <f>BQ2*BR2</f>
        <v>2</v>
      </c>
      <c r="BU2" s="2" t="b">
        <v>0</v>
      </c>
      <c r="BV2" s="2">
        <v>2</v>
      </c>
      <c r="BW2" s="2">
        <v>5</v>
      </c>
      <c r="BX2" s="2" t="s">
        <v>201</v>
      </c>
      <c r="BY2" s="2">
        <f>BV2*BW2</f>
        <v>10</v>
      </c>
      <c r="BZ2" s="2" t="b">
        <v>0</v>
      </c>
      <c r="CA2" s="2"/>
      <c r="CB2" s="2"/>
      <c r="CC2" s="42">
        <f>BO2+BY2+CA2</f>
        <v>10.43</v>
      </c>
      <c r="CD2" s="42">
        <f>CC2*M2</f>
        <v>10.43</v>
      </c>
      <c r="CE2" s="2"/>
      <c r="CF2" s="209">
        <f>CD2+BK2+CE2</f>
        <v>14.43</v>
      </c>
      <c r="CG2" s="2"/>
      <c r="CH2" s="2"/>
      <c r="CI2" s="2"/>
      <c r="CJ2" s="2"/>
      <c r="CK2" s="2"/>
      <c r="CL2" s="2"/>
      <c r="CM2" s="2"/>
      <c r="CN2" s="2"/>
      <c r="CO2" s="2"/>
      <c r="CP2" s="2"/>
      <c r="CQ2" s="2"/>
      <c r="CR2" s="2"/>
      <c r="CS2" s="2"/>
      <c r="CT2" s="2"/>
      <c r="CU2" s="2"/>
      <c r="CV2" s="2"/>
      <c r="CW2" s="2"/>
      <c r="CX2" s="2"/>
      <c r="CY2" s="2"/>
      <c r="CZ2" s="2"/>
      <c r="DA2" s="2"/>
      <c r="DB2" s="2"/>
      <c r="DC2" s="2"/>
      <c r="DD2" s="2"/>
      <c r="DE2" s="42" t="b">
        <v>0</v>
      </c>
      <c r="DF2" s="42" t="b">
        <v>0</v>
      </c>
      <c r="DG2" s="2" t="s">
        <v>204</v>
      </c>
      <c r="DH2" s="2">
        <v>5</v>
      </c>
      <c r="DI2" s="17">
        <f>AQ2+CF2-CE5</f>
        <v>66.166300000000007</v>
      </c>
      <c r="DJ2" s="2">
        <f>DI2*DH2/100</f>
        <v>3.3083149999999999</v>
      </c>
      <c r="DK2" s="2"/>
      <c r="DL2" s="2"/>
      <c r="DM2" s="2"/>
      <c r="DN2" s="2"/>
      <c r="DO2" s="2"/>
      <c r="DP2" s="2"/>
      <c r="DQ2" s="2" t="s">
        <v>205</v>
      </c>
      <c r="DR2" s="2" t="s">
        <v>204</v>
      </c>
      <c r="DS2" s="2">
        <v>3</v>
      </c>
      <c r="DT2" s="17">
        <f>AQ2+CF2</f>
        <v>66.166300000000007</v>
      </c>
      <c r="DU2" s="2">
        <f>DT2*DS2/100</f>
        <v>1.9849890000000001</v>
      </c>
      <c r="DV2" s="2" t="s">
        <v>205</v>
      </c>
      <c r="DW2" s="2" t="s">
        <v>204</v>
      </c>
      <c r="DX2" s="2">
        <v>3</v>
      </c>
      <c r="DY2" s="17">
        <f>AQ2+CF2-CE2</f>
        <v>66.166300000000007</v>
      </c>
      <c r="DZ2" s="2">
        <f>DY2*DX2/100</f>
        <v>1.9849890000000001</v>
      </c>
      <c r="EA2" s="2" t="s">
        <v>527</v>
      </c>
      <c r="EB2" s="2">
        <v>2</v>
      </c>
      <c r="EC2" s="17">
        <f>CF2-CE2</f>
        <v>14.43</v>
      </c>
      <c r="ED2" s="2">
        <f>EC2*EB2/100</f>
        <v>0.28859999999999997</v>
      </c>
      <c r="EE2" s="2"/>
      <c r="EF2" s="2">
        <v>0.25</v>
      </c>
      <c r="EG2" s="2">
        <v>0.5</v>
      </c>
      <c r="EH2" s="2"/>
      <c r="EI2" s="2"/>
      <c r="EJ2" s="2"/>
      <c r="EK2" s="2"/>
      <c r="EL2" s="2"/>
      <c r="EM2" s="209">
        <f>AQ2+BK2+CF2+CX2+CU2+DB2+DJ2+DK2+DU2+DZ2+ED2+EE2+EF2+EG2+EI2+EJ2-EL2</f>
        <v>78.483193</v>
      </c>
      <c r="EN2" s="210">
        <v>45411</v>
      </c>
      <c r="EO2" s="42"/>
    </row>
    <row r="3" spans="1:145" ht="30" customHeight="1" x14ac:dyDescent="0.25">
      <c r="A3" s="206">
        <v>2</v>
      </c>
      <c r="B3" s="206" t="s">
        <v>191</v>
      </c>
      <c r="C3" s="206"/>
      <c r="D3" s="207" t="s">
        <v>192</v>
      </c>
      <c r="E3" s="42"/>
      <c r="F3" s="2"/>
      <c r="G3" s="42"/>
      <c r="H3" s="42"/>
      <c r="I3" s="2"/>
      <c r="J3" s="2"/>
      <c r="K3" s="2"/>
      <c r="L3" s="208" t="s">
        <v>973</v>
      </c>
      <c r="M3" s="42"/>
      <c r="N3" s="42" t="s">
        <v>976</v>
      </c>
      <c r="O3" s="2"/>
      <c r="P3" s="42" t="s">
        <v>976</v>
      </c>
      <c r="Q3" s="208" t="s">
        <v>199</v>
      </c>
      <c r="R3" s="208" t="s">
        <v>200</v>
      </c>
      <c r="S3" s="9" t="s">
        <v>201</v>
      </c>
      <c r="T3" s="2"/>
      <c r="U3" s="42"/>
      <c r="V3" s="2"/>
      <c r="W3" s="2"/>
      <c r="X3" s="2"/>
      <c r="Y3" s="2"/>
      <c r="Z3" s="42">
        <v>0.2225</v>
      </c>
      <c r="AA3" s="42">
        <v>0.21249999999999999</v>
      </c>
      <c r="AB3" s="2">
        <v>100</v>
      </c>
      <c r="AC3" s="2"/>
      <c r="AD3" s="42">
        <f>(Z3-AA3)*AB3/100</f>
        <v>1.0000000000000009E-2</v>
      </c>
      <c r="AE3" s="207" t="s">
        <v>192</v>
      </c>
      <c r="AF3" s="207" t="s">
        <v>192</v>
      </c>
      <c r="AG3" s="2"/>
      <c r="AH3" s="42">
        <v>125</v>
      </c>
      <c r="AI3" s="2"/>
      <c r="AJ3" s="42">
        <f>AH3+AI3</f>
        <v>125</v>
      </c>
      <c r="AK3" s="2"/>
      <c r="AL3" s="2"/>
      <c r="AM3" s="42">
        <f>AJ3+AK3</f>
        <v>125</v>
      </c>
      <c r="AN3" s="42">
        <v>22</v>
      </c>
      <c r="AO3" s="2"/>
      <c r="AP3" s="43">
        <f>((AM3*Z3)-(AD3*AN3))</f>
        <v>27.592500000000001</v>
      </c>
      <c r="AQ3" s="209"/>
      <c r="AR3" s="2"/>
      <c r="AS3" s="2"/>
      <c r="AT3" s="2"/>
      <c r="AU3" s="2"/>
      <c r="AV3" s="2"/>
      <c r="AW3" s="2"/>
      <c r="AX3" s="2"/>
      <c r="AY3" s="2"/>
      <c r="AZ3" s="2"/>
      <c r="BA3" s="2"/>
      <c r="BB3" s="2"/>
      <c r="BC3" s="2"/>
      <c r="BD3" s="2"/>
      <c r="BE3" s="2"/>
      <c r="BF3" s="2"/>
      <c r="BG3" s="2"/>
      <c r="BH3" s="2"/>
      <c r="BI3" s="2"/>
      <c r="BJ3" s="2"/>
      <c r="BK3" s="2"/>
      <c r="BL3" s="42"/>
      <c r="BM3" s="42"/>
      <c r="BN3" s="42"/>
      <c r="BO3" s="42"/>
      <c r="BP3" s="42"/>
      <c r="BQ3" s="2"/>
      <c r="BR3" s="2"/>
      <c r="BS3" s="2"/>
      <c r="BT3" s="2"/>
      <c r="BU3" s="2"/>
      <c r="BV3" s="2"/>
      <c r="BW3" s="2"/>
      <c r="BX3" s="2"/>
      <c r="BY3" s="2"/>
      <c r="BZ3" s="2"/>
      <c r="CA3" s="2"/>
      <c r="CB3" s="2"/>
      <c r="CC3" s="42"/>
      <c r="CD3" s="42"/>
      <c r="CE3" s="2"/>
      <c r="CF3" s="209"/>
      <c r="CG3" s="2"/>
      <c r="CH3" s="2"/>
      <c r="CI3" s="2"/>
      <c r="CJ3" s="2"/>
      <c r="CK3" s="2"/>
      <c r="CL3" s="2"/>
      <c r="CM3" s="2"/>
      <c r="CN3" s="2"/>
      <c r="CO3" s="2"/>
      <c r="CP3" s="2"/>
      <c r="CQ3" s="2"/>
      <c r="CR3" s="2"/>
      <c r="CS3" s="2"/>
      <c r="CT3" s="2"/>
      <c r="CU3" s="2"/>
      <c r="CV3" s="2"/>
      <c r="CW3" s="2"/>
      <c r="CX3" s="2"/>
      <c r="CY3" s="2"/>
      <c r="CZ3" s="2"/>
      <c r="DA3" s="2"/>
      <c r="DB3" s="2"/>
      <c r="DC3" s="2"/>
      <c r="DD3" s="2"/>
      <c r="DE3" s="42"/>
      <c r="DF3" s="42"/>
      <c r="DG3" s="2"/>
      <c r="DH3" s="2"/>
      <c r="DI3" s="17"/>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09"/>
      <c r="EN3" s="210">
        <v>45411</v>
      </c>
      <c r="EO3" s="42"/>
    </row>
    <row r="4" spans="1:145" ht="30" customHeight="1" x14ac:dyDescent="0.25">
      <c r="A4" s="12">
        <v>3</v>
      </c>
      <c r="B4" s="2" t="s">
        <v>191</v>
      </c>
      <c r="C4" s="2">
        <v>0</v>
      </c>
      <c r="D4" s="207" t="s">
        <v>192</v>
      </c>
      <c r="E4" s="2" t="s">
        <v>977</v>
      </c>
      <c r="F4" s="2"/>
      <c r="G4" s="2" t="s">
        <v>978</v>
      </c>
      <c r="H4" s="2" t="s">
        <v>979</v>
      </c>
      <c r="I4" s="2"/>
      <c r="J4" s="2"/>
      <c r="K4" s="2"/>
      <c r="L4" s="2" t="s">
        <v>973</v>
      </c>
      <c r="M4" s="2">
        <v>1</v>
      </c>
      <c r="N4" s="2" t="s">
        <v>980</v>
      </c>
      <c r="O4" s="2"/>
      <c r="P4" s="2" t="s">
        <v>980</v>
      </c>
      <c r="Q4" s="2" t="s">
        <v>199</v>
      </c>
      <c r="R4" s="2" t="s">
        <v>981</v>
      </c>
      <c r="S4" s="2" t="s">
        <v>201</v>
      </c>
      <c r="T4" s="2"/>
      <c r="U4" s="2" t="b">
        <v>0</v>
      </c>
      <c r="V4" s="2"/>
      <c r="W4" s="2"/>
      <c r="X4" s="2"/>
      <c r="Y4" s="2"/>
      <c r="Z4" s="2">
        <v>2.564E-2</v>
      </c>
      <c r="AA4" s="2">
        <v>2.5399999999999999E-2</v>
      </c>
      <c r="AB4" s="2">
        <v>100</v>
      </c>
      <c r="AC4" s="2"/>
      <c r="AD4" s="42">
        <f>(Z4-AA4)*AB4/100</f>
        <v>2.4000000000000063E-4</v>
      </c>
      <c r="AE4" s="207" t="s">
        <v>192</v>
      </c>
      <c r="AF4" s="207" t="s">
        <v>192</v>
      </c>
      <c r="AG4" s="2"/>
      <c r="AH4" s="2">
        <v>120</v>
      </c>
      <c r="AI4" s="2"/>
      <c r="AJ4" s="42">
        <f>AH4+AI4</f>
        <v>120</v>
      </c>
      <c r="AK4" s="2"/>
      <c r="AL4" s="2"/>
      <c r="AM4" s="42">
        <f>AJ4+AK4</f>
        <v>120</v>
      </c>
      <c r="AN4" s="42">
        <v>21</v>
      </c>
      <c r="AO4" s="2"/>
      <c r="AP4" s="43">
        <f>((AM4*Z4)-(AD4*AN4))</f>
        <v>3.0717599999999998</v>
      </c>
      <c r="AQ4" s="18">
        <f>AP4</f>
        <v>3.0717599999999998</v>
      </c>
      <c r="AR4" s="2"/>
      <c r="AS4" s="2"/>
      <c r="AT4" s="2"/>
      <c r="AU4" s="2"/>
      <c r="AV4" s="2"/>
      <c r="AW4" s="2"/>
      <c r="AX4" s="2"/>
      <c r="AY4" s="2"/>
      <c r="AZ4" s="2"/>
      <c r="BA4" s="2"/>
      <c r="BB4" s="2"/>
      <c r="BC4" s="2"/>
      <c r="BD4" s="2"/>
      <c r="BE4" s="2">
        <v>5</v>
      </c>
      <c r="BF4" s="2">
        <v>10</v>
      </c>
      <c r="BG4" s="2" t="s">
        <v>975</v>
      </c>
      <c r="BH4" s="2">
        <f>BF4/BE4</f>
        <v>2</v>
      </c>
      <c r="BI4" s="2">
        <v>120</v>
      </c>
      <c r="BJ4" s="2">
        <f>BH4+BC4</f>
        <v>2</v>
      </c>
      <c r="BK4" s="2">
        <f>BJ4*M4</f>
        <v>2</v>
      </c>
      <c r="BL4" s="2"/>
      <c r="BM4" s="2"/>
      <c r="BN4" s="2"/>
      <c r="BO4" s="2"/>
      <c r="BP4" s="2"/>
      <c r="BQ4" s="2"/>
      <c r="BR4" s="2"/>
      <c r="BS4" s="2"/>
      <c r="BT4" s="2"/>
      <c r="BU4" s="2"/>
      <c r="BV4" s="2"/>
      <c r="BW4" s="2"/>
      <c r="BX4" s="2"/>
      <c r="BY4" s="2"/>
      <c r="BZ4" s="2"/>
      <c r="CA4" s="2"/>
      <c r="CB4" s="2"/>
      <c r="CC4" s="42">
        <f>BO4+BY4+CA4</f>
        <v>0</v>
      </c>
      <c r="CD4" s="42">
        <f>CC4*M4</f>
        <v>0</v>
      </c>
      <c r="CE4" s="2"/>
      <c r="CF4" s="209">
        <f>CD4+BK4+CE4</f>
        <v>2</v>
      </c>
      <c r="CG4" s="2"/>
      <c r="CH4" s="2"/>
      <c r="CI4" s="2"/>
      <c r="CJ4" s="2"/>
      <c r="CK4" s="2"/>
      <c r="CL4" s="2" t="s">
        <v>982</v>
      </c>
      <c r="CM4" s="2" t="s">
        <v>232</v>
      </c>
      <c r="CN4" s="2">
        <v>2</v>
      </c>
      <c r="CO4" s="2">
        <v>0.35</v>
      </c>
      <c r="CP4" s="2">
        <f>CN4*CO4</f>
        <v>0.7</v>
      </c>
      <c r="CQ4" s="2"/>
      <c r="CR4" s="2">
        <f>CK4+CP4</f>
        <v>0.7</v>
      </c>
      <c r="CS4" s="2"/>
      <c r="CT4" s="2"/>
      <c r="CU4" s="2">
        <f>CR4</f>
        <v>0.7</v>
      </c>
      <c r="CV4" s="2"/>
      <c r="CW4" s="2"/>
      <c r="CX4" s="2"/>
      <c r="CY4" s="2"/>
      <c r="CZ4" s="2"/>
      <c r="DA4" s="2"/>
      <c r="DB4" s="2"/>
      <c r="DC4" s="2"/>
      <c r="DD4" s="2"/>
      <c r="DE4" s="2" t="b">
        <v>1</v>
      </c>
      <c r="DF4" s="2" t="b">
        <v>1</v>
      </c>
      <c r="DG4" s="2" t="s">
        <v>204</v>
      </c>
      <c r="DH4" s="2">
        <v>4</v>
      </c>
      <c r="DI4" s="17">
        <f>AQ4+CF4+CU4+CX4-CE5</f>
        <v>5.7717599999999996</v>
      </c>
      <c r="DJ4" s="2">
        <f>DI4*DH4/100</f>
        <v>0.23087039999999998</v>
      </c>
      <c r="DK4" s="2"/>
      <c r="DL4" s="2" t="s">
        <v>983</v>
      </c>
      <c r="DM4" s="2">
        <v>100</v>
      </c>
      <c r="DN4" s="2">
        <f>DM4*DH4/100</f>
        <v>4</v>
      </c>
      <c r="DO4" s="2">
        <f>AN4*AA4</f>
        <v>0.53339999999999999</v>
      </c>
      <c r="DP4" s="2">
        <f>DO4*DN4/100</f>
        <v>2.1336000000000001E-2</v>
      </c>
      <c r="DQ4" s="2" t="s">
        <v>984</v>
      </c>
      <c r="DR4" s="2" t="s">
        <v>204</v>
      </c>
      <c r="DS4" s="2">
        <v>4</v>
      </c>
      <c r="DT4" s="18">
        <f>AQ4+CF4+CU4+CX4</f>
        <v>5.7717599999999996</v>
      </c>
      <c r="DU4" s="2">
        <f>DT4*DS4/100</f>
        <v>0.23087039999999998</v>
      </c>
      <c r="DV4" s="2" t="s">
        <v>984</v>
      </c>
      <c r="DW4" s="2" t="s">
        <v>204</v>
      </c>
      <c r="DX4" s="2">
        <v>4</v>
      </c>
      <c r="DY4" s="18">
        <f>AQ4+CF4+CU4+CX4-CE5</f>
        <v>5.7717599999999996</v>
      </c>
      <c r="DZ4" s="2">
        <f>DY4*DX4/100</f>
        <v>0.23087039999999998</v>
      </c>
      <c r="EA4" s="2" t="s">
        <v>527</v>
      </c>
      <c r="EB4" s="2">
        <v>4</v>
      </c>
      <c r="EC4" s="17">
        <f>CF4-CE4</f>
        <v>2</v>
      </c>
      <c r="ED4" s="2">
        <f>EC4*EB4/100</f>
        <v>0.08</v>
      </c>
      <c r="EE4" s="2"/>
      <c r="EF4" s="2">
        <v>0.54</v>
      </c>
      <c r="EG4" s="2">
        <v>0.25</v>
      </c>
      <c r="EH4" s="2"/>
      <c r="EI4" s="2"/>
      <c r="EJ4" s="2"/>
      <c r="EK4" s="2"/>
      <c r="EL4" s="2"/>
      <c r="EM4" s="209">
        <f>AQ4+BK4+CF4+CX4+CU4+DB4+DJ4+DK4+DU4+DZ4+ED4+EE4+EF4+EG4+EI4+EJ4-EL4</f>
        <v>9.3343711999999996</v>
      </c>
      <c r="EN4" s="210">
        <v>45411</v>
      </c>
      <c r="EO4" s="2"/>
    </row>
    <row r="5" spans="1:145" ht="30" customHeight="1" x14ac:dyDescent="0.25">
      <c r="A5" s="206">
        <v>4</v>
      </c>
      <c r="B5" s="2" t="s">
        <v>191</v>
      </c>
      <c r="C5" s="2">
        <v>0</v>
      </c>
      <c r="D5" s="207" t="s">
        <v>192</v>
      </c>
      <c r="E5" s="2" t="s">
        <v>977</v>
      </c>
      <c r="F5" s="2"/>
      <c r="G5" s="2" t="s">
        <v>985</v>
      </c>
      <c r="H5" s="2" t="s">
        <v>986</v>
      </c>
      <c r="I5" s="2"/>
      <c r="J5" s="2"/>
      <c r="K5" s="2"/>
      <c r="L5" s="2" t="s">
        <v>973</v>
      </c>
      <c r="M5" s="2">
        <v>1</v>
      </c>
      <c r="N5" s="2" t="s">
        <v>980</v>
      </c>
      <c r="O5" s="2"/>
      <c r="P5" s="2" t="s">
        <v>980</v>
      </c>
      <c r="Q5" s="2" t="s">
        <v>199</v>
      </c>
      <c r="R5" s="2" t="s">
        <v>981</v>
      </c>
      <c r="S5" s="2" t="s">
        <v>201</v>
      </c>
      <c r="T5" s="2"/>
      <c r="U5" s="2" t="b">
        <v>0</v>
      </c>
      <c r="V5" s="2"/>
      <c r="W5" s="2"/>
      <c r="X5" s="2"/>
      <c r="Y5" s="2"/>
      <c r="Z5" s="2">
        <v>0.25459999999999999</v>
      </c>
      <c r="AA5" s="2">
        <v>0.125</v>
      </c>
      <c r="AB5" s="2">
        <v>100</v>
      </c>
      <c r="AC5" s="2"/>
      <c r="AD5" s="42">
        <f>(Z5-AA5)*AB5/100</f>
        <v>0.12959999999999999</v>
      </c>
      <c r="AE5" s="207" t="s">
        <v>192</v>
      </c>
      <c r="AF5" s="207" t="s">
        <v>192</v>
      </c>
      <c r="AG5" s="2"/>
      <c r="AH5" s="2">
        <v>120</v>
      </c>
      <c r="AI5" s="2"/>
      <c r="AJ5" s="42">
        <f>AH5+AI5</f>
        <v>120</v>
      </c>
      <c r="AK5" s="2"/>
      <c r="AL5" s="2"/>
      <c r="AM5" s="42">
        <f>AJ5+AK5</f>
        <v>120</v>
      </c>
      <c r="AN5" s="42">
        <v>31</v>
      </c>
      <c r="AO5" s="2"/>
      <c r="AP5" s="43">
        <f>((AM5*Z5)-(AD5*AN5))</f>
        <v>26.534399999999998</v>
      </c>
      <c r="AQ5" s="18">
        <f>AP5</f>
        <v>26.534399999999998</v>
      </c>
      <c r="AR5" s="2"/>
      <c r="AS5" s="2"/>
      <c r="AT5" s="2"/>
      <c r="AU5" s="2"/>
      <c r="AV5" s="2"/>
      <c r="AW5" s="2"/>
      <c r="AX5" s="2"/>
      <c r="AY5" s="2"/>
      <c r="AZ5" s="2"/>
      <c r="BA5" s="2"/>
      <c r="BB5" s="2"/>
      <c r="BC5" s="2"/>
      <c r="BD5" s="2"/>
      <c r="BE5" s="2"/>
      <c r="BF5" s="2"/>
      <c r="BG5" s="2"/>
      <c r="BH5" s="2"/>
      <c r="BI5" s="2"/>
      <c r="BJ5" s="2"/>
      <c r="BK5" s="2">
        <f>BJ5*M5</f>
        <v>0</v>
      </c>
      <c r="BL5" s="2">
        <v>2</v>
      </c>
      <c r="BM5" s="2">
        <v>0.35</v>
      </c>
      <c r="BN5" s="2" t="s">
        <v>201</v>
      </c>
      <c r="BO5" s="2">
        <f>BL5*BM5</f>
        <v>0.7</v>
      </c>
      <c r="BP5" s="2" t="b">
        <v>0</v>
      </c>
      <c r="BQ5" s="2">
        <v>2</v>
      </c>
      <c r="BR5" s="2">
        <v>5</v>
      </c>
      <c r="BS5" s="2" t="s">
        <v>201</v>
      </c>
      <c r="BT5" s="2">
        <f>BQ5*BR5</f>
        <v>10</v>
      </c>
      <c r="BU5" s="2" t="b">
        <v>0</v>
      </c>
      <c r="BV5" s="2">
        <v>2</v>
      </c>
      <c r="BW5" s="2">
        <v>4</v>
      </c>
      <c r="BX5" s="2" t="s">
        <v>201</v>
      </c>
      <c r="BY5" s="2">
        <f>BV5*BW5</f>
        <v>8</v>
      </c>
      <c r="BZ5" s="2" t="b">
        <v>0</v>
      </c>
      <c r="CA5" s="2"/>
      <c r="CB5" s="2"/>
      <c r="CC5" s="42">
        <f>BO5+BY5+CA5</f>
        <v>8.6999999999999993</v>
      </c>
      <c r="CD5" s="42">
        <f>CC5*M5</f>
        <v>8.6999999999999993</v>
      </c>
      <c r="CE5" s="2"/>
      <c r="CF5" s="209">
        <f>CD5+BK5+CE5</f>
        <v>8.6999999999999993</v>
      </c>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t="s">
        <v>205</v>
      </c>
      <c r="DR5" s="2"/>
      <c r="DS5" s="2">
        <v>5</v>
      </c>
      <c r="DT5" s="17">
        <f>AQ5+CF5</f>
        <v>35.234399999999994</v>
      </c>
      <c r="DU5" s="2">
        <f>DT5*DS5/100</f>
        <v>1.7617199999999997</v>
      </c>
      <c r="DV5" s="2" t="s">
        <v>205</v>
      </c>
      <c r="DW5" s="2"/>
      <c r="DX5" s="2">
        <v>5</v>
      </c>
      <c r="DY5" s="17">
        <f>AQ5+CF5-CE5</f>
        <v>35.234399999999994</v>
      </c>
      <c r="DZ5" s="2">
        <f>DY5*DX5/100</f>
        <v>1.7617199999999997</v>
      </c>
      <c r="EA5" s="2" t="s">
        <v>206</v>
      </c>
      <c r="EB5" s="2"/>
      <c r="EC5" s="2"/>
      <c r="ED5" s="2">
        <v>0.25230000000000002</v>
      </c>
      <c r="EE5" s="2"/>
      <c r="EF5" s="2">
        <v>3</v>
      </c>
      <c r="EG5" s="2">
        <v>1</v>
      </c>
      <c r="EH5" s="2"/>
      <c r="EI5" s="2"/>
      <c r="EJ5" s="2"/>
      <c r="EK5" s="2"/>
      <c r="EL5" s="2"/>
      <c r="EM5" s="209">
        <f>AQ5+BK5+CF5+CX5+CU5+DB5+DJ5+DK5+DU5+DZ5+ED5+EE5+EF5+EG5+EI5+EJ5-EL5</f>
        <v>43.010139999999986</v>
      </c>
      <c r="EN5" s="210">
        <v>45411</v>
      </c>
      <c r="EO5" s="2"/>
    </row>
    <row r="6" spans="1:145" ht="30" customHeight="1" x14ac:dyDescent="0.25">
      <c r="A6" s="206">
        <v>5</v>
      </c>
      <c r="B6" s="2" t="s">
        <v>191</v>
      </c>
      <c r="C6" s="2">
        <v>0</v>
      </c>
      <c r="D6" s="207" t="s">
        <v>192</v>
      </c>
      <c r="E6" s="2" t="s">
        <v>977</v>
      </c>
      <c r="F6" s="2"/>
      <c r="G6" s="2" t="s">
        <v>987</v>
      </c>
      <c r="H6" s="2" t="s">
        <v>856</v>
      </c>
      <c r="I6" s="2"/>
      <c r="J6" s="2"/>
      <c r="K6" s="2"/>
      <c r="L6" s="2" t="s">
        <v>973</v>
      </c>
      <c r="M6" s="2">
        <v>1</v>
      </c>
      <c r="N6" s="2" t="s">
        <v>980</v>
      </c>
      <c r="O6" s="2"/>
      <c r="P6" s="2" t="s">
        <v>980</v>
      </c>
      <c r="Q6" s="2" t="s">
        <v>199</v>
      </c>
      <c r="R6" s="2" t="s">
        <v>981</v>
      </c>
      <c r="S6" s="2" t="s">
        <v>201</v>
      </c>
      <c r="T6" s="2"/>
      <c r="U6" s="2" t="b">
        <v>0</v>
      </c>
      <c r="V6" s="2"/>
      <c r="W6" s="2"/>
      <c r="X6" s="2"/>
      <c r="Y6" s="2"/>
      <c r="Z6" s="2">
        <v>0.36599999999999999</v>
      </c>
      <c r="AA6" s="2">
        <v>0.22500000000000001</v>
      </c>
      <c r="AB6" s="2">
        <v>100</v>
      </c>
      <c r="AC6" s="2"/>
      <c r="AD6" s="42">
        <f>(Z6-AA6)*AB6/100</f>
        <v>0.14099999999999999</v>
      </c>
      <c r="AE6" s="207" t="s">
        <v>192</v>
      </c>
      <c r="AF6" s="207" t="s">
        <v>192</v>
      </c>
      <c r="AG6" s="2"/>
      <c r="AH6" s="2">
        <v>120</v>
      </c>
      <c r="AI6" s="2"/>
      <c r="AJ6" s="42">
        <f>AH6+AI6</f>
        <v>120</v>
      </c>
      <c r="AK6" s="2"/>
      <c r="AL6" s="2"/>
      <c r="AM6" s="42">
        <f>AJ6+AK6</f>
        <v>120</v>
      </c>
      <c r="AN6" s="42">
        <v>25</v>
      </c>
      <c r="AO6" s="2"/>
      <c r="AP6" s="43">
        <f>((AM6*Z6)-(AD6*AN6))</f>
        <v>40.395000000000003</v>
      </c>
      <c r="AQ6" s="18">
        <f>AP6</f>
        <v>40.395000000000003</v>
      </c>
      <c r="AR6" s="2"/>
      <c r="AS6" s="2"/>
      <c r="AT6" s="2">
        <f>AU6+AY6</f>
        <v>2.16</v>
      </c>
      <c r="AU6" s="2">
        <f>AT7*M7</f>
        <v>2</v>
      </c>
      <c r="AV6" s="2" t="s">
        <v>988</v>
      </c>
      <c r="AW6" s="2">
        <f>AU6</f>
        <v>2</v>
      </c>
      <c r="AX6" s="2">
        <v>8</v>
      </c>
      <c r="AY6" s="2">
        <f>AW6*AX6/100</f>
        <v>0.16</v>
      </c>
      <c r="AZ6" s="2">
        <v>2</v>
      </c>
      <c r="BA6" s="2">
        <v>4</v>
      </c>
      <c r="BB6" s="2" t="s">
        <v>232</v>
      </c>
      <c r="BC6" s="2">
        <f>AZ6*BA6</f>
        <v>8</v>
      </c>
      <c r="BD6" s="2">
        <v>120</v>
      </c>
      <c r="BE6" s="2">
        <v>2</v>
      </c>
      <c r="BF6" s="2">
        <v>30</v>
      </c>
      <c r="BG6" s="2" t="s">
        <v>975</v>
      </c>
      <c r="BH6" s="2">
        <f>BF6/BE6</f>
        <v>15</v>
      </c>
      <c r="BI6" s="2">
        <v>120</v>
      </c>
      <c r="BJ6" s="2">
        <f>BH6+BC6</f>
        <v>23</v>
      </c>
      <c r="BK6" s="2">
        <f>BJ6*M6</f>
        <v>23</v>
      </c>
      <c r="BL6" s="2"/>
      <c r="BM6" s="2"/>
      <c r="BN6" s="2"/>
      <c r="BO6" s="2"/>
      <c r="BP6" s="2"/>
      <c r="BQ6" s="2">
        <v>2</v>
      </c>
      <c r="BR6" s="2">
        <v>6</v>
      </c>
      <c r="BS6" s="2" t="s">
        <v>201</v>
      </c>
      <c r="BT6" s="2">
        <f>BQ6*BR6</f>
        <v>12</v>
      </c>
      <c r="BU6" s="2" t="b">
        <v>0</v>
      </c>
      <c r="BV6" s="2">
        <v>2</v>
      </c>
      <c r="BW6" s="2">
        <v>4</v>
      </c>
      <c r="BX6" s="2" t="s">
        <v>201</v>
      </c>
      <c r="BY6" s="2">
        <f>BV6*BW6</f>
        <v>8</v>
      </c>
      <c r="BZ6" s="2" t="b">
        <v>0</v>
      </c>
      <c r="CA6" s="2"/>
      <c r="CB6" s="2"/>
      <c r="CC6" s="42">
        <f>BO6+BY6+CA6</f>
        <v>8</v>
      </c>
      <c r="CD6" s="42">
        <f>CC6*M6</f>
        <v>8</v>
      </c>
      <c r="CE6" s="2"/>
      <c r="CF6" s="209">
        <f>CD6+BK6+CE6</f>
        <v>31</v>
      </c>
      <c r="CG6" s="2" t="s">
        <v>989</v>
      </c>
      <c r="CH6" s="2" t="s">
        <v>201</v>
      </c>
      <c r="CI6" s="2">
        <v>32.200000000000003</v>
      </c>
      <c r="CJ6" s="2">
        <v>0.35199999999999998</v>
      </c>
      <c r="CK6" s="2">
        <f>CI6*CJ6</f>
        <v>11.3344</v>
      </c>
      <c r="CL6" s="2" t="s">
        <v>990</v>
      </c>
      <c r="CM6" s="2" t="s">
        <v>201</v>
      </c>
      <c r="CN6" s="2">
        <v>35</v>
      </c>
      <c r="CO6" s="2">
        <v>0.35</v>
      </c>
      <c r="CP6" s="2">
        <f>CN6*CO6</f>
        <v>12.25</v>
      </c>
      <c r="CQ6" s="2"/>
      <c r="CR6" s="2">
        <f>CK6+CP6</f>
        <v>23.584400000000002</v>
      </c>
      <c r="CS6" s="2"/>
      <c r="CT6" s="2"/>
      <c r="CU6" s="2">
        <f>CR6</f>
        <v>23.584400000000002</v>
      </c>
      <c r="CV6" s="2"/>
      <c r="CW6" s="2"/>
      <c r="CX6" s="2"/>
      <c r="CY6" s="2"/>
      <c r="CZ6" s="2"/>
      <c r="DA6" s="2"/>
      <c r="DB6" s="2"/>
      <c r="DC6" s="2"/>
      <c r="DD6" s="2"/>
      <c r="DE6" s="2" t="b">
        <v>1</v>
      </c>
      <c r="DF6" s="2" t="b">
        <v>1</v>
      </c>
      <c r="DG6" s="2" t="s">
        <v>204</v>
      </c>
      <c r="DH6" s="2">
        <v>5</v>
      </c>
      <c r="DI6" s="17">
        <f>AQ6+CF6+CU6+CX6-CE5</f>
        <v>94.979400000000012</v>
      </c>
      <c r="DJ6" s="2">
        <f>DI6*DH6/100</f>
        <v>4.7489700000000008</v>
      </c>
      <c r="DK6" s="2"/>
      <c r="DL6" s="2" t="s">
        <v>983</v>
      </c>
      <c r="DM6" s="2">
        <v>100</v>
      </c>
      <c r="DN6" s="2">
        <f>DM6*DH6/100</f>
        <v>5</v>
      </c>
      <c r="DO6" s="2">
        <f>AN6*AA6</f>
        <v>5.625</v>
      </c>
      <c r="DP6" s="2">
        <f>DO6*DN6/100</f>
        <v>0.28125</v>
      </c>
      <c r="DQ6" s="2" t="s">
        <v>984</v>
      </c>
      <c r="DR6" s="2" t="s">
        <v>204</v>
      </c>
      <c r="DS6" s="2">
        <v>5</v>
      </c>
      <c r="DT6" s="18">
        <f>AQ4+CF4+CU4+CX4</f>
        <v>5.7717599999999996</v>
      </c>
      <c r="DU6" s="2">
        <f>DT6*DS6/100</f>
        <v>0.28858800000000001</v>
      </c>
      <c r="DV6" s="2" t="s">
        <v>984</v>
      </c>
      <c r="DW6" s="2" t="s">
        <v>204</v>
      </c>
      <c r="DX6" s="2">
        <v>5</v>
      </c>
      <c r="DY6" s="18">
        <f>AQ6+CF6+CU6+CX6-CE5</f>
        <v>94.979400000000012</v>
      </c>
      <c r="DZ6" s="2">
        <f>DY6*DX6/100</f>
        <v>4.7489700000000008</v>
      </c>
      <c r="EA6" s="2" t="s">
        <v>204</v>
      </c>
      <c r="EB6" s="2">
        <v>4</v>
      </c>
      <c r="EC6" s="17">
        <f>AQ2+CF2-CE2</f>
        <v>66.166300000000007</v>
      </c>
      <c r="ED6" s="2">
        <f>EC6*EB6/100</f>
        <v>2.6466520000000004</v>
      </c>
      <c r="EE6" s="2"/>
      <c r="EF6" s="2">
        <v>5</v>
      </c>
      <c r="EG6" s="2">
        <v>0.52</v>
      </c>
      <c r="EH6" s="2"/>
      <c r="EI6" s="2"/>
      <c r="EJ6" s="2"/>
      <c r="EK6" s="2"/>
      <c r="EL6" s="2"/>
      <c r="EM6" s="209">
        <f>AQ6+BK6+CF6+CX6+CU6+DB6+DJ6+DK6+DU6+DZ6+ED6+EE6+EF6+EG6+EI6+EJ6-EL6</f>
        <v>135.93258000000003</v>
      </c>
      <c r="EN6" s="210">
        <v>45411</v>
      </c>
      <c r="EO6" s="2"/>
    </row>
    <row r="7" spans="1:145" x14ac:dyDescent="0.25">
      <c r="A7" s="206">
        <v>6</v>
      </c>
      <c r="B7" s="2" t="s">
        <v>191</v>
      </c>
      <c r="C7" s="2"/>
      <c r="D7" s="207" t="s">
        <v>192</v>
      </c>
      <c r="E7" s="2" t="s">
        <v>260</v>
      </c>
      <c r="F7" s="2"/>
      <c r="G7" s="2" t="s">
        <v>991</v>
      </c>
      <c r="H7" s="2" t="s">
        <v>992</v>
      </c>
      <c r="I7" s="2"/>
      <c r="J7" s="2"/>
      <c r="K7" s="2"/>
      <c r="L7" s="2"/>
      <c r="M7" s="2">
        <v>1</v>
      </c>
      <c r="N7" s="2"/>
      <c r="O7" s="2"/>
      <c r="P7" s="2"/>
      <c r="Q7" s="2"/>
      <c r="R7" s="2"/>
      <c r="S7" s="2"/>
      <c r="T7" s="2"/>
      <c r="U7" s="2"/>
      <c r="V7" s="2"/>
      <c r="W7" s="2"/>
      <c r="X7" s="2"/>
      <c r="Y7" s="2"/>
      <c r="Z7" s="2"/>
      <c r="AA7" s="2"/>
      <c r="AB7" s="2"/>
      <c r="AC7" s="2"/>
      <c r="AD7" s="42"/>
      <c r="AE7" s="207"/>
      <c r="AF7" s="207"/>
      <c r="AG7" s="2"/>
      <c r="AH7" s="2"/>
      <c r="AI7" s="2"/>
      <c r="AJ7" s="42"/>
      <c r="AK7" s="2"/>
      <c r="AL7" s="2"/>
      <c r="AM7" s="42"/>
      <c r="AN7" s="42"/>
      <c r="AO7" s="2"/>
      <c r="AP7" s="43"/>
      <c r="AQ7" s="18"/>
      <c r="AR7" s="2" t="s">
        <v>993</v>
      </c>
      <c r="AS7" s="2" t="s">
        <v>203</v>
      </c>
      <c r="AT7" s="2">
        <v>2</v>
      </c>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10">
        <v>45411</v>
      </c>
      <c r="EO7" s="2"/>
    </row>
  </sheetData>
  <autoFilter ref="A1:EO3" xr:uid="{00000000-0009-0000-0000-00000F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4709-6F0F-45A0-A6C1-5C890D6150C1}">
  <dimension ref="A1:EG16"/>
  <sheetViews>
    <sheetView workbookViewId="0">
      <pane xSplit="4" ySplit="1" topLeftCell="E2" activePane="bottomRight" state="frozen"/>
      <selection pane="topRight" activeCell="E1" sqref="E1"/>
      <selection pane="bottomLeft" activeCell="A5" sqref="A5"/>
      <selection pane="bottomRight" activeCell="CV2" sqref="CV2"/>
    </sheetView>
  </sheetViews>
  <sheetFormatPr defaultColWidth="9.28515625" defaultRowHeight="15" x14ac:dyDescent="0.25"/>
  <cols>
    <col min="1" max="1" width="5.140625" bestFit="1" customWidth="1"/>
    <col min="2" max="2" width="5.42578125" bestFit="1" customWidth="1"/>
    <col min="3" max="3" width="10" bestFit="1" customWidth="1"/>
    <col min="4" max="4" width="10.140625" bestFit="1" customWidth="1"/>
    <col min="5" max="5" width="11.5703125" bestFit="1" customWidth="1"/>
    <col min="6" max="6" width="9.7109375" bestFit="1" customWidth="1"/>
    <col min="7" max="7" width="10.28515625" bestFit="1" customWidth="1"/>
    <col min="8" max="8" width="13.85546875" bestFit="1" customWidth="1"/>
    <col min="9" max="9" width="16" bestFit="1" customWidth="1"/>
    <col min="10" max="10" width="22" bestFit="1" customWidth="1"/>
    <col min="11" max="11" width="19.5703125" bestFit="1" customWidth="1"/>
    <col min="12" max="12" width="15.85546875" bestFit="1" customWidth="1"/>
    <col min="13" max="13" width="41.140625" bestFit="1" customWidth="1"/>
    <col min="14" max="14" width="15.85546875" customWidth="1"/>
    <col min="15" max="16" width="16" customWidth="1"/>
    <col min="17" max="17" width="15.42578125" bestFit="1" customWidth="1"/>
    <col min="18" max="18" width="8.7109375" customWidth="1"/>
    <col min="19" max="19" width="14.28515625" customWidth="1"/>
    <col min="20" max="20" width="8.42578125" customWidth="1"/>
    <col min="21" max="21" width="9.140625" customWidth="1"/>
    <col min="22" max="22" width="8.140625" customWidth="1"/>
    <col min="23" max="23" width="20" bestFit="1" customWidth="1"/>
    <col min="24" max="24" width="12.42578125" customWidth="1"/>
    <col min="25" max="25" width="18.7109375" bestFit="1" customWidth="1"/>
    <col min="26" max="26" width="11.42578125" customWidth="1"/>
    <col min="27" max="27" width="12.28515625" customWidth="1"/>
    <col min="28" max="28" width="12.7109375" customWidth="1"/>
    <col min="29" max="29" width="21" customWidth="1"/>
    <col min="30" max="30" width="15.140625" customWidth="1"/>
    <col min="31" max="31" width="13.85546875" customWidth="1"/>
    <col min="32" max="32" width="13.140625" customWidth="1"/>
    <col min="33" max="33" width="4.5703125" customWidth="1"/>
    <col min="34" max="34" width="13.140625" customWidth="1"/>
    <col min="35" max="35" width="19.42578125" customWidth="1"/>
    <col min="36" max="36" width="19.5703125" customWidth="1"/>
    <col min="37" max="37" width="18" customWidth="1"/>
    <col min="38" max="38" width="14.28515625" customWidth="1"/>
    <col min="39" max="39" width="16.28515625" customWidth="1"/>
    <col min="40" max="40" width="17.85546875" customWidth="1"/>
    <col min="41" max="41" width="15.7109375" customWidth="1"/>
    <col min="42" max="42" width="13.140625" customWidth="1"/>
    <col min="43" max="44" width="12.5703125" customWidth="1"/>
    <col min="45" max="45" width="15" bestFit="1" customWidth="1"/>
    <col min="46" max="46" width="8" bestFit="1" customWidth="1"/>
    <col min="47" max="47" width="12" customWidth="1"/>
    <col min="48" max="48" width="16.5703125" bestFit="1" customWidth="1"/>
    <col min="49" max="49" width="18" bestFit="1" customWidth="1"/>
    <col min="50" max="50" width="15" customWidth="1"/>
    <col min="51" max="51" width="14.5703125" customWidth="1"/>
    <col min="52" max="52" width="9" bestFit="1" customWidth="1"/>
    <col min="53" max="53" width="15.5703125" bestFit="1" customWidth="1"/>
    <col min="54" max="54" width="16.5703125" customWidth="1"/>
    <col min="55" max="55" width="20.42578125" bestFit="1" customWidth="1"/>
    <col min="56" max="56" width="18.7109375" customWidth="1"/>
    <col min="57" max="57" width="30.42578125" bestFit="1" customWidth="1"/>
    <col min="58" max="58" width="19.85546875" bestFit="1" customWidth="1"/>
    <col min="59" max="59" width="16.5703125" bestFit="1" customWidth="1"/>
    <col min="60" max="60" width="31.42578125" bestFit="1" customWidth="1"/>
    <col min="61" max="61" width="31" bestFit="1" customWidth="1"/>
    <col min="62" max="62" width="39.85546875" bestFit="1" customWidth="1"/>
    <col min="63" max="63" width="24.85546875" bestFit="1" customWidth="1"/>
    <col min="64" max="64" width="24.85546875" customWidth="1"/>
    <col min="65" max="65" width="17.28515625" bestFit="1" customWidth="1"/>
    <col min="66" max="66" width="26.42578125" bestFit="1" customWidth="1"/>
    <col min="67" max="67" width="38.85546875" bestFit="1" customWidth="1"/>
    <col min="68" max="68" width="38.42578125" bestFit="1" customWidth="1"/>
    <col min="69" max="69" width="53.5703125" bestFit="1" customWidth="1"/>
    <col min="70" max="70" width="38.28515625" bestFit="1" customWidth="1"/>
    <col min="71" max="71" width="17.42578125" bestFit="1" customWidth="1"/>
    <col min="72" max="72" width="23.28515625" bestFit="1" customWidth="1"/>
    <col min="73" max="73" width="22.85546875" bestFit="1" customWidth="1"/>
    <col min="74" max="74" width="38.140625" bestFit="1" customWidth="1"/>
    <col min="75" max="75" width="22.7109375" bestFit="1" customWidth="1"/>
    <col min="76" max="76" width="17.42578125" bestFit="1" customWidth="1"/>
    <col min="77" max="77" width="23.85546875" bestFit="1" customWidth="1"/>
    <col min="78" max="78" width="19.42578125" bestFit="1" customWidth="1"/>
    <col min="79" max="79" width="23.140625" bestFit="1" customWidth="1"/>
    <col min="80" max="80" width="28.5703125" bestFit="1" customWidth="1"/>
    <col min="81" max="81" width="15.5703125" bestFit="1" customWidth="1"/>
    <col min="82" max="82" width="15.28515625" bestFit="1" customWidth="1"/>
    <col min="83" max="83" width="10.140625" bestFit="1" customWidth="1"/>
    <col min="84" max="84" width="5.28515625" bestFit="1" customWidth="1"/>
    <col min="85" max="85" width="9" bestFit="1" customWidth="1"/>
    <col min="86" max="86" width="13.28515625" bestFit="1" customWidth="1"/>
    <col min="87" max="87" width="24.85546875" bestFit="1" customWidth="1"/>
    <col min="88" max="88" width="22.5703125" bestFit="1" customWidth="1"/>
    <col min="89" max="89" width="37.7109375" bestFit="1" customWidth="1"/>
    <col min="90" max="90" width="42.5703125" bestFit="1" customWidth="1"/>
    <col min="91" max="92" width="34.85546875" bestFit="1" customWidth="1"/>
    <col min="93" max="93" width="39.5703125" bestFit="1" customWidth="1"/>
    <col min="94" max="94" width="36.140625" bestFit="1" customWidth="1"/>
    <col min="95" max="95" width="14.140625" bestFit="1" customWidth="1"/>
    <col min="96" max="96" width="11.140625" bestFit="1" customWidth="1"/>
    <col min="97" max="97" width="20" bestFit="1" customWidth="1"/>
    <col min="98" max="98" width="8.28515625" bestFit="1" customWidth="1"/>
    <col min="99" max="99" width="26.7109375" bestFit="1" customWidth="1"/>
    <col min="100" max="100" width="26.7109375" customWidth="1"/>
    <col min="101" max="101" width="44.42578125" bestFit="1" customWidth="1"/>
    <col min="102" max="102" width="39.140625" bestFit="1" customWidth="1"/>
    <col min="103" max="103" width="20.5703125" bestFit="1" customWidth="1"/>
    <col min="104" max="104" width="16.85546875" bestFit="1" customWidth="1"/>
    <col min="105" max="105" width="25.85546875" bestFit="1" customWidth="1"/>
    <col min="106" max="106" width="14" bestFit="1" customWidth="1"/>
    <col min="107" max="107" width="14.7109375" bestFit="1" customWidth="1"/>
    <col min="108" max="108" width="29" bestFit="1" customWidth="1"/>
    <col min="109" max="109" width="25.42578125" bestFit="1" customWidth="1"/>
    <col min="110" max="110" width="24.5703125" bestFit="1" customWidth="1"/>
    <col min="111" max="112" width="14.7109375" customWidth="1"/>
    <col min="113" max="113" width="20.5703125" bestFit="1" customWidth="1"/>
    <col min="114" max="114" width="20.85546875" bestFit="1" customWidth="1"/>
    <col min="115" max="115" width="17.28515625" bestFit="1" customWidth="1"/>
    <col min="116" max="116" width="26.140625" bestFit="1" customWidth="1"/>
    <col min="117" max="117" width="14.28515625" bestFit="1" customWidth="1"/>
    <col min="118" max="118" width="16.42578125" bestFit="1" customWidth="1"/>
    <col min="119" max="119" width="16.7109375" bestFit="1" customWidth="1"/>
    <col min="120" max="120" width="13.140625" bestFit="1" customWidth="1"/>
    <col min="121" max="121" width="22" bestFit="1" customWidth="1"/>
    <col min="122" max="122" width="10.140625" bestFit="1" customWidth="1"/>
    <col min="123" max="123" width="23.5703125" bestFit="1" customWidth="1"/>
    <col min="124" max="124" width="20.5703125" bestFit="1" customWidth="1"/>
    <col min="125" max="125" width="24.28515625" bestFit="1" customWidth="1"/>
    <col min="126" max="126" width="21.7109375" bestFit="1" customWidth="1"/>
    <col min="127" max="127" width="21.42578125" bestFit="1" customWidth="1"/>
    <col min="128" max="128" width="14.7109375" bestFit="1" customWidth="1"/>
    <col min="129" max="129" width="19" bestFit="1" customWidth="1"/>
    <col min="130" max="130" width="21.42578125" bestFit="1" customWidth="1"/>
    <col min="131" max="131" width="15.28515625" bestFit="1" customWidth="1"/>
    <col min="132" max="132" width="23.7109375" bestFit="1" customWidth="1"/>
    <col min="133" max="133" width="20" bestFit="1" customWidth="1"/>
    <col min="134" max="134" width="20.7109375" bestFit="1" customWidth="1"/>
    <col min="135" max="135" width="20.5703125" bestFit="1" customWidth="1"/>
    <col min="136" max="136" width="13.7109375" bestFit="1" customWidth="1"/>
    <col min="137" max="137" width="8" bestFit="1" customWidth="1"/>
  </cols>
  <sheetData>
    <row r="1" spans="1:137" ht="15.75" x14ac:dyDescent="0.25">
      <c r="A1" s="175" t="s">
        <v>0</v>
      </c>
      <c r="B1" s="175" t="s">
        <v>1</v>
      </c>
      <c r="C1" s="176" t="s">
        <v>2</v>
      </c>
      <c r="D1" s="176" t="s">
        <v>3</v>
      </c>
      <c r="E1" s="175" t="s">
        <v>4</v>
      </c>
      <c r="F1" s="175" t="s">
        <v>5</v>
      </c>
      <c r="G1" s="177" t="s">
        <v>894</v>
      </c>
      <c r="H1" s="177" t="s">
        <v>895</v>
      </c>
      <c r="I1" s="177" t="s">
        <v>896</v>
      </c>
      <c r="J1" s="177" t="s">
        <v>897</v>
      </c>
      <c r="K1" s="177" t="s">
        <v>898</v>
      </c>
      <c r="L1" s="175" t="s">
        <v>6</v>
      </c>
      <c r="M1" s="175" t="s">
        <v>7</v>
      </c>
      <c r="N1" s="175" t="s">
        <v>8</v>
      </c>
      <c r="O1" s="175" t="s">
        <v>9</v>
      </c>
      <c r="P1" s="175" t="s">
        <v>10</v>
      </c>
      <c r="Q1" s="175" t="s">
        <v>11</v>
      </c>
      <c r="R1" s="175" t="s">
        <v>12</v>
      </c>
      <c r="S1" s="175" t="s">
        <v>13</v>
      </c>
      <c r="T1" s="175" t="s">
        <v>14</v>
      </c>
      <c r="U1" s="175" t="s">
        <v>15</v>
      </c>
      <c r="V1" s="175" t="s">
        <v>16</v>
      </c>
      <c r="W1" s="175" t="s">
        <v>17</v>
      </c>
      <c r="X1" s="175" t="s">
        <v>18</v>
      </c>
      <c r="Y1" s="178" t="s">
        <v>19</v>
      </c>
      <c r="Z1" s="175" t="s">
        <v>20</v>
      </c>
      <c r="AA1" s="175" t="s">
        <v>25</v>
      </c>
      <c r="AB1" s="175" t="s">
        <v>27</v>
      </c>
      <c r="AC1" s="175" t="s">
        <v>28</v>
      </c>
      <c r="AD1" s="175" t="s">
        <v>30</v>
      </c>
      <c r="AE1" s="175" t="s">
        <v>31</v>
      </c>
      <c r="AF1" s="175" t="s">
        <v>32</v>
      </c>
      <c r="AG1" s="175" t="s">
        <v>33</v>
      </c>
      <c r="AH1" s="175" t="s">
        <v>34</v>
      </c>
      <c r="AI1" s="175" t="s">
        <v>35</v>
      </c>
      <c r="AJ1" s="175" t="s">
        <v>36</v>
      </c>
      <c r="AK1" s="175" t="s">
        <v>37</v>
      </c>
      <c r="AL1" s="175" t="s">
        <v>38</v>
      </c>
      <c r="AM1" s="175" t="s">
        <v>39</v>
      </c>
      <c r="AN1" s="175" t="s">
        <v>40</v>
      </c>
      <c r="AO1" s="175" t="s">
        <v>46</v>
      </c>
      <c r="AP1" s="179" t="s">
        <v>47</v>
      </c>
      <c r="AQ1" s="175" t="s">
        <v>48</v>
      </c>
      <c r="AR1" s="180" t="s">
        <v>49</v>
      </c>
      <c r="AS1" s="181" t="s">
        <v>899</v>
      </c>
      <c r="AT1" s="181" t="s">
        <v>900</v>
      </c>
      <c r="AU1" s="181" t="s">
        <v>901</v>
      </c>
      <c r="AV1" s="181" t="s">
        <v>902</v>
      </c>
      <c r="AW1" s="181" t="s">
        <v>903</v>
      </c>
      <c r="AX1" s="181" t="s">
        <v>904</v>
      </c>
      <c r="AY1" s="181" t="s">
        <v>905</v>
      </c>
      <c r="AZ1" s="181" t="s">
        <v>906</v>
      </c>
      <c r="BA1" s="181" t="s">
        <v>907</v>
      </c>
      <c r="BB1" s="175" t="s">
        <v>50</v>
      </c>
      <c r="BC1" s="175" t="s">
        <v>51</v>
      </c>
      <c r="BD1" s="182" t="s">
        <v>52</v>
      </c>
      <c r="BE1" s="179" t="s">
        <v>53</v>
      </c>
      <c r="BF1" s="175" t="s">
        <v>54</v>
      </c>
      <c r="BG1" s="175" t="s">
        <v>55</v>
      </c>
      <c r="BH1" s="175" t="s">
        <v>56</v>
      </c>
      <c r="BI1" s="175" t="s">
        <v>57</v>
      </c>
      <c r="BJ1" s="175" t="s">
        <v>408</v>
      </c>
      <c r="BK1" s="175" t="s">
        <v>59</v>
      </c>
      <c r="BL1" s="175" t="s">
        <v>60</v>
      </c>
      <c r="BM1" s="179" t="s">
        <v>65</v>
      </c>
      <c r="BN1" s="179" t="s">
        <v>66</v>
      </c>
      <c r="BO1" s="179" t="s">
        <v>908</v>
      </c>
      <c r="BP1" s="179" t="s">
        <v>909</v>
      </c>
      <c r="BQ1" s="179" t="s">
        <v>910</v>
      </c>
      <c r="BR1" s="179" t="s">
        <v>911</v>
      </c>
      <c r="BS1" s="179" t="s">
        <v>71</v>
      </c>
      <c r="BT1" s="179" t="s">
        <v>912</v>
      </c>
      <c r="BU1" s="179" t="s">
        <v>913</v>
      </c>
      <c r="BV1" s="179" t="s">
        <v>914</v>
      </c>
      <c r="BW1" s="179" t="s">
        <v>915</v>
      </c>
      <c r="BX1" s="179" t="s">
        <v>71</v>
      </c>
      <c r="BY1" s="179" t="s">
        <v>121</v>
      </c>
      <c r="BZ1" s="179" t="s">
        <v>122</v>
      </c>
      <c r="CA1" s="179" t="s">
        <v>123</v>
      </c>
      <c r="CB1" s="179" t="s">
        <v>124</v>
      </c>
      <c r="CC1" s="179" t="s">
        <v>125</v>
      </c>
      <c r="CD1" s="179" t="s">
        <v>126</v>
      </c>
      <c r="CE1" s="183" t="s">
        <v>127</v>
      </c>
      <c r="CF1" s="183" t="s">
        <v>128</v>
      </c>
      <c r="CG1" s="183" t="s">
        <v>12</v>
      </c>
      <c r="CH1" s="183" t="s">
        <v>129</v>
      </c>
      <c r="CI1" s="179" t="s">
        <v>130</v>
      </c>
      <c r="CJ1" s="179" t="s">
        <v>131</v>
      </c>
      <c r="CK1" s="179" t="s">
        <v>132</v>
      </c>
      <c r="CL1" s="179" t="s">
        <v>133</v>
      </c>
      <c r="CM1" s="179" t="s">
        <v>134</v>
      </c>
      <c r="CN1" s="179" t="s">
        <v>135</v>
      </c>
      <c r="CO1" s="179" t="s">
        <v>136</v>
      </c>
      <c r="CP1" s="179" t="s">
        <v>137</v>
      </c>
      <c r="CQ1" s="184" t="s">
        <v>138</v>
      </c>
      <c r="CR1" s="179" t="s">
        <v>139</v>
      </c>
      <c r="CS1" s="179" t="s">
        <v>140</v>
      </c>
      <c r="CT1" s="179" t="s">
        <v>141</v>
      </c>
      <c r="CU1" s="179" t="s">
        <v>142</v>
      </c>
      <c r="CV1" s="179" t="s">
        <v>143</v>
      </c>
      <c r="CW1" s="185" t="s">
        <v>144</v>
      </c>
      <c r="CX1" s="185" t="s">
        <v>145</v>
      </c>
      <c r="CY1" s="179" t="s">
        <v>146</v>
      </c>
      <c r="CZ1" s="179" t="s">
        <v>147</v>
      </c>
      <c r="DA1" s="179" t="s">
        <v>148</v>
      </c>
      <c r="DB1" s="179" t="s">
        <v>149</v>
      </c>
      <c r="DC1" s="179" t="s">
        <v>150</v>
      </c>
      <c r="DD1" s="186" t="s">
        <v>151</v>
      </c>
      <c r="DE1" s="186" t="s">
        <v>152</v>
      </c>
      <c r="DF1" s="186" t="s">
        <v>153</v>
      </c>
      <c r="DG1" s="186" t="s">
        <v>154</v>
      </c>
      <c r="DH1" s="186" t="s">
        <v>155</v>
      </c>
      <c r="DI1" s="187" t="s">
        <v>156</v>
      </c>
      <c r="DJ1" s="179" t="s">
        <v>157</v>
      </c>
      <c r="DK1" s="179" t="s">
        <v>158</v>
      </c>
      <c r="DL1" s="179" t="s">
        <v>159</v>
      </c>
      <c r="DM1" s="179" t="s">
        <v>160</v>
      </c>
      <c r="DN1" s="187" t="s">
        <v>161</v>
      </c>
      <c r="DO1" s="179" t="s">
        <v>162</v>
      </c>
      <c r="DP1" s="179" t="s">
        <v>163</v>
      </c>
      <c r="DQ1" s="179" t="s">
        <v>164</v>
      </c>
      <c r="DR1" s="179" t="s">
        <v>165</v>
      </c>
      <c r="DS1" s="188" t="s">
        <v>166</v>
      </c>
      <c r="DT1" s="188" t="s">
        <v>167</v>
      </c>
      <c r="DU1" s="188" t="s">
        <v>168</v>
      </c>
      <c r="DV1" s="188" t="s">
        <v>169</v>
      </c>
      <c r="DW1" s="179" t="s">
        <v>170</v>
      </c>
      <c r="DX1" s="179" t="s">
        <v>171</v>
      </c>
      <c r="DY1" s="179" t="s">
        <v>172</v>
      </c>
      <c r="DZ1" s="179" t="s">
        <v>173</v>
      </c>
      <c r="EA1" s="179" t="s">
        <v>174</v>
      </c>
      <c r="EB1" s="179" t="s">
        <v>175</v>
      </c>
      <c r="EC1" s="179" t="s">
        <v>176</v>
      </c>
      <c r="ED1" s="179" t="s">
        <v>177</v>
      </c>
      <c r="EE1" s="179" t="s">
        <v>188</v>
      </c>
      <c r="EF1" s="179" t="s">
        <v>189</v>
      </c>
      <c r="EG1" s="179" t="s">
        <v>190</v>
      </c>
    </row>
    <row r="2" spans="1:137" ht="15.75" x14ac:dyDescent="0.25">
      <c r="A2" s="189">
        <v>1</v>
      </c>
      <c r="B2" s="190" t="s">
        <v>191</v>
      </c>
      <c r="C2" s="191">
        <v>0</v>
      </c>
      <c r="D2" s="190">
        <v>2255</v>
      </c>
      <c r="E2" s="192" t="s">
        <v>524</v>
      </c>
      <c r="F2" s="190" t="s">
        <v>916</v>
      </c>
      <c r="L2" s="190" t="s">
        <v>916</v>
      </c>
      <c r="M2" s="193" t="s">
        <v>917</v>
      </c>
      <c r="N2" s="190" t="s">
        <v>916</v>
      </c>
      <c r="P2" s="194"/>
      <c r="Q2" s="195" t="s">
        <v>918</v>
      </c>
      <c r="R2" s="196">
        <v>1</v>
      </c>
      <c r="AE2" t="s">
        <v>805</v>
      </c>
      <c r="AF2">
        <v>2255</v>
      </c>
      <c r="AP2" s="197">
        <f>AP3</f>
        <v>55</v>
      </c>
      <c r="BB2">
        <f>BC2+BG2</f>
        <v>56.563647706499999</v>
      </c>
      <c r="BC2">
        <f>(BB4*R4)+(BB5*R5)+(BB6*R6)+(BB7*R7)+(BB8*R8)+(BB9*R9)+(BB10*R10)+(BB11*R11)+(BB12*R12)+(BB13*R13)+(BB14*R14)+(BB15*R15)+(BB16*R16)</f>
        <v>55.454556574999998</v>
      </c>
      <c r="BD2" t="s">
        <v>258</v>
      </c>
      <c r="BE2">
        <f>BC2</f>
        <v>55.454556574999998</v>
      </c>
      <c r="BF2">
        <v>2</v>
      </c>
      <c r="BG2">
        <f>BF2*BE2/100</f>
        <v>1.1090911315</v>
      </c>
      <c r="BN2">
        <f>BN3</f>
        <v>1.8</v>
      </c>
      <c r="BO2">
        <v>2</v>
      </c>
      <c r="BP2">
        <v>10</v>
      </c>
      <c r="BQ2" t="s">
        <v>201</v>
      </c>
      <c r="BR2">
        <f>BP2*BO2</f>
        <v>20</v>
      </c>
      <c r="BS2" t="b">
        <v>0</v>
      </c>
      <c r="BY2">
        <f>BR2</f>
        <v>20</v>
      </c>
      <c r="CA2">
        <f>CA3</f>
        <v>20</v>
      </c>
      <c r="CB2">
        <f>CB3</f>
        <v>60</v>
      </c>
      <c r="CC2">
        <f>CB2+CA2+BY2+BN2</f>
        <v>101.8</v>
      </c>
      <c r="CD2" s="198" t="s">
        <v>919</v>
      </c>
      <c r="CE2" s="198" t="s">
        <v>201</v>
      </c>
      <c r="CF2" s="198">
        <v>1.26</v>
      </c>
      <c r="CG2" s="198">
        <v>1</v>
      </c>
      <c r="CH2" s="198">
        <f>CF2*CG2</f>
        <v>1.26</v>
      </c>
      <c r="CI2">
        <v>1.2</v>
      </c>
      <c r="CJ2">
        <f>CH2</f>
        <v>1.26</v>
      </c>
      <c r="CK2">
        <f>CJ3*R3</f>
        <v>10.46</v>
      </c>
      <c r="CM2">
        <f>CJ2+CK2</f>
        <v>11.72</v>
      </c>
      <c r="CN2">
        <f>CI3*R3</f>
        <v>4.5999999999999996</v>
      </c>
      <c r="CP2">
        <f>CN2+CI2</f>
        <v>5.8</v>
      </c>
      <c r="CQ2" t="s">
        <v>526</v>
      </c>
      <c r="CR2">
        <v>2</v>
      </c>
      <c r="CS2" s="197">
        <f>AP2</f>
        <v>55</v>
      </c>
      <c r="CT2">
        <f>CS2*CR2/100</f>
        <v>1.1000000000000001</v>
      </c>
      <c r="CU2" t="b">
        <v>0</v>
      </c>
      <c r="CV2" t="b">
        <v>0</v>
      </c>
      <c r="CY2" t="s">
        <v>260</v>
      </c>
      <c r="CZ2">
        <v>1</v>
      </c>
      <c r="DA2" s="197">
        <f>BB2</f>
        <v>56.563647706499999</v>
      </c>
      <c r="DB2" s="45">
        <f>DA2*CZ2/100</f>
        <v>0.56563647706499998</v>
      </c>
      <c r="DI2" t="s">
        <v>557</v>
      </c>
      <c r="DJ2" t="s">
        <v>527</v>
      </c>
      <c r="DK2">
        <v>2</v>
      </c>
      <c r="DL2">
        <f>CC2-CB2</f>
        <v>41.8</v>
      </c>
      <c r="DM2">
        <f>DL2*DK2/100</f>
        <v>0.83599999999999997</v>
      </c>
      <c r="DN2" t="s">
        <v>557</v>
      </c>
      <c r="DO2" t="s">
        <v>206</v>
      </c>
      <c r="DR2">
        <v>1.2350000000000001</v>
      </c>
      <c r="DS2" t="s">
        <v>206</v>
      </c>
      <c r="DV2">
        <v>2</v>
      </c>
      <c r="DW2">
        <v>1.2</v>
      </c>
      <c r="DX2">
        <v>3.2</v>
      </c>
      <c r="DY2">
        <v>4</v>
      </c>
      <c r="DZ2" t="s">
        <v>920</v>
      </c>
      <c r="EA2">
        <v>2.1</v>
      </c>
      <c r="EB2">
        <v>1.2</v>
      </c>
      <c r="EC2" t="s">
        <v>921</v>
      </c>
      <c r="ED2">
        <v>3.1</v>
      </c>
      <c r="EE2" s="199">
        <f>AP2+BB2+CC2+CM2+CP2+CT2+DB2+DC2+DM2+DR2+DV2+DW2+DX2+DY2+EA2+EB2-ED2</f>
        <v>245.22028418356498</v>
      </c>
      <c r="EF2" s="200">
        <v>45105</v>
      </c>
      <c r="EG2" t="s">
        <v>856</v>
      </c>
    </row>
    <row r="3" spans="1:137" ht="15.75" x14ac:dyDescent="0.25">
      <c r="A3" s="189">
        <v>2</v>
      </c>
      <c r="B3" s="190" t="s">
        <v>191</v>
      </c>
      <c r="C3" s="12">
        <v>1</v>
      </c>
      <c r="D3" s="190">
        <v>2255</v>
      </c>
      <c r="E3" s="192" t="s">
        <v>193</v>
      </c>
      <c r="F3" s="190" t="s">
        <v>916</v>
      </c>
      <c r="G3" s="196"/>
      <c r="H3" s="196"/>
      <c r="I3" s="196"/>
      <c r="J3" s="196"/>
      <c r="K3" s="196"/>
      <c r="L3" t="s">
        <v>922</v>
      </c>
      <c r="M3" s="193" t="s">
        <v>923</v>
      </c>
      <c r="N3" s="190" t="s">
        <v>916</v>
      </c>
      <c r="P3" s="194"/>
      <c r="Q3" s="195" t="s">
        <v>918</v>
      </c>
      <c r="R3" s="196">
        <v>2</v>
      </c>
      <c r="S3" s="196" t="s">
        <v>924</v>
      </c>
      <c r="U3" t="s">
        <v>200</v>
      </c>
      <c r="V3" t="s">
        <v>199</v>
      </c>
      <c r="W3" s="196" t="s">
        <v>918</v>
      </c>
      <c r="X3" t="s">
        <v>201</v>
      </c>
      <c r="Z3" s="196" t="b">
        <v>0</v>
      </c>
      <c r="AA3" s="201">
        <v>0.25</v>
      </c>
      <c r="AB3" s="202">
        <v>0.12</v>
      </c>
      <c r="AD3" s="45">
        <f>AA3-AB3</f>
        <v>0.13</v>
      </c>
      <c r="AE3" t="s">
        <v>805</v>
      </c>
      <c r="AF3">
        <v>2255</v>
      </c>
      <c r="AH3" s="202">
        <v>110</v>
      </c>
      <c r="AI3" s="196"/>
      <c r="AJ3" s="202">
        <f>+AH3+AI3</f>
        <v>110</v>
      </c>
      <c r="AK3" s="196"/>
      <c r="AL3" s="196"/>
      <c r="AM3" s="202">
        <f>+AJ3+AK3</f>
        <v>110</v>
      </c>
      <c r="AN3" s="196">
        <v>0</v>
      </c>
      <c r="AO3" s="202">
        <f>(AM3*AA3)-(AD3*AN3)</f>
        <v>27.5</v>
      </c>
      <c r="AP3" s="202">
        <f>AO3*R3</f>
        <v>55</v>
      </c>
      <c r="BH3">
        <v>1</v>
      </c>
      <c r="BI3">
        <v>0.9</v>
      </c>
      <c r="BJ3" t="s">
        <v>203</v>
      </c>
      <c r="BK3">
        <f>BI3*BH3</f>
        <v>0.9</v>
      </c>
      <c r="BL3">
        <v>250</v>
      </c>
      <c r="BM3">
        <f>BK3</f>
        <v>0.9</v>
      </c>
      <c r="BN3">
        <f>BM3*R3</f>
        <v>1.8</v>
      </c>
      <c r="BO3">
        <v>1</v>
      </c>
      <c r="BP3">
        <v>10</v>
      </c>
      <c r="BQ3" t="s">
        <v>201</v>
      </c>
      <c r="BR3">
        <f>BP3*BO3</f>
        <v>10</v>
      </c>
      <c r="BS3" t="b">
        <v>0</v>
      </c>
      <c r="BT3">
        <v>3</v>
      </c>
      <c r="BU3">
        <v>10</v>
      </c>
      <c r="BV3" t="s">
        <v>201</v>
      </c>
      <c r="BW3">
        <f>BU3*BT3</f>
        <v>30</v>
      </c>
      <c r="BX3" t="b">
        <v>1</v>
      </c>
      <c r="BZ3">
        <f>BR3</f>
        <v>10</v>
      </c>
      <c r="CA3">
        <f>BZ3*R3</f>
        <v>20</v>
      </c>
      <c r="CB3">
        <f>BW3*R3</f>
        <v>60</v>
      </c>
      <c r="CC3">
        <f>CB3+CA3+BY3+BN3</f>
        <v>81.8</v>
      </c>
      <c r="CD3" s="198" t="s">
        <v>925</v>
      </c>
      <c r="CE3" s="198" t="s">
        <v>201</v>
      </c>
      <c r="CF3" s="198">
        <v>5.23</v>
      </c>
      <c r="CG3" s="198">
        <v>1</v>
      </c>
      <c r="CH3" s="198">
        <f>CF3*CG3</f>
        <v>5.23</v>
      </c>
      <c r="CI3">
        <v>2.2999999999999998</v>
      </c>
      <c r="CJ3">
        <f>CH3</f>
        <v>5.23</v>
      </c>
      <c r="CM3">
        <f>CJ3</f>
        <v>5.23</v>
      </c>
      <c r="CP3">
        <f>CI3</f>
        <v>2.2999999999999998</v>
      </c>
      <c r="EE3" s="199">
        <f>AP3+BB3+CC3+CM3+CP3+CT3+DB3+DC3+DM3+DR3+DV3+DW3+DX3+DY3+EA3+EB3-ED3</f>
        <v>144.33000000000001</v>
      </c>
      <c r="EF3" s="200">
        <v>45105</v>
      </c>
      <c r="EG3" t="s">
        <v>856</v>
      </c>
    </row>
    <row r="4" spans="1:137" ht="15.75" x14ac:dyDescent="0.25">
      <c r="A4" s="189">
        <v>3</v>
      </c>
      <c r="B4" s="190" t="s">
        <v>191</v>
      </c>
      <c r="C4" s="12">
        <v>1</v>
      </c>
      <c r="D4" s="190">
        <v>2255</v>
      </c>
      <c r="E4" s="192" t="s">
        <v>260</v>
      </c>
      <c r="F4" s="190" t="s">
        <v>916</v>
      </c>
      <c r="L4" t="s">
        <v>926</v>
      </c>
      <c r="M4" s="193" t="s">
        <v>927</v>
      </c>
      <c r="N4" s="190" t="s">
        <v>916</v>
      </c>
      <c r="P4" s="194"/>
      <c r="Q4" s="195" t="s">
        <v>918</v>
      </c>
      <c r="R4" s="196">
        <v>4</v>
      </c>
      <c r="AE4" t="s">
        <v>805</v>
      </c>
      <c r="AF4">
        <v>2255</v>
      </c>
      <c r="AQ4" s="196" t="s">
        <v>928</v>
      </c>
      <c r="AR4" t="s">
        <v>201</v>
      </c>
      <c r="BB4" s="203">
        <v>0.53934424999999997</v>
      </c>
      <c r="BC4" s="203"/>
      <c r="EF4" s="200">
        <v>45105</v>
      </c>
      <c r="EG4" t="s">
        <v>856</v>
      </c>
    </row>
    <row r="5" spans="1:137" ht="15.75" x14ac:dyDescent="0.25">
      <c r="A5" s="189">
        <v>4</v>
      </c>
      <c r="B5" s="190" t="s">
        <v>191</v>
      </c>
      <c r="C5" s="12">
        <v>1</v>
      </c>
      <c r="D5" s="190">
        <v>2255</v>
      </c>
      <c r="E5" s="192" t="s">
        <v>260</v>
      </c>
      <c r="F5" s="190" t="s">
        <v>916</v>
      </c>
      <c r="L5" t="s">
        <v>929</v>
      </c>
      <c r="M5" s="193" t="s">
        <v>930</v>
      </c>
      <c r="N5" s="190" t="s">
        <v>916</v>
      </c>
      <c r="P5" s="194"/>
      <c r="Q5" s="195" t="s">
        <v>918</v>
      </c>
      <c r="R5" s="196">
        <v>3</v>
      </c>
      <c r="AE5" t="s">
        <v>805</v>
      </c>
      <c r="AF5">
        <v>2255</v>
      </c>
      <c r="AQ5" s="196" t="s">
        <v>928</v>
      </c>
      <c r="AR5" t="s">
        <v>201</v>
      </c>
      <c r="BB5" s="203">
        <v>0.88320682500000003</v>
      </c>
      <c r="BC5" s="203"/>
      <c r="EF5" s="200">
        <v>45105</v>
      </c>
      <c r="EG5" t="s">
        <v>856</v>
      </c>
    </row>
    <row r="6" spans="1:137" ht="15.75" x14ac:dyDescent="0.25">
      <c r="A6" s="189">
        <v>5</v>
      </c>
      <c r="B6" s="190" t="s">
        <v>191</v>
      </c>
      <c r="C6" s="12">
        <v>1</v>
      </c>
      <c r="D6" s="190">
        <v>2255</v>
      </c>
      <c r="E6" s="192" t="s">
        <v>260</v>
      </c>
      <c r="F6" s="190" t="s">
        <v>916</v>
      </c>
      <c r="L6" t="s">
        <v>931</v>
      </c>
      <c r="M6" s="193" t="s">
        <v>932</v>
      </c>
      <c r="N6" s="190" t="s">
        <v>916</v>
      </c>
      <c r="P6" s="194"/>
      <c r="Q6" s="195" t="s">
        <v>918</v>
      </c>
      <c r="R6" s="204">
        <v>2</v>
      </c>
      <c r="AE6" t="s">
        <v>805</v>
      </c>
      <c r="AF6">
        <v>2255</v>
      </c>
      <c r="AQ6" s="202" t="s">
        <v>196</v>
      </c>
      <c r="AR6" t="s">
        <v>201</v>
      </c>
      <c r="BB6" s="203">
        <v>0.57641280000000006</v>
      </c>
      <c r="BC6" s="203"/>
      <c r="EF6" s="200">
        <v>45105</v>
      </c>
      <c r="EG6" t="s">
        <v>856</v>
      </c>
    </row>
    <row r="7" spans="1:137" ht="15.75" x14ac:dyDescent="0.25">
      <c r="A7" s="189">
        <v>6</v>
      </c>
      <c r="B7" s="190" t="s">
        <v>191</v>
      </c>
      <c r="C7" s="12">
        <v>1</v>
      </c>
      <c r="D7" s="190">
        <v>2255</v>
      </c>
      <c r="E7" s="192" t="s">
        <v>260</v>
      </c>
      <c r="F7" s="190" t="s">
        <v>916</v>
      </c>
      <c r="L7" t="s">
        <v>933</v>
      </c>
      <c r="M7" s="193" t="s">
        <v>934</v>
      </c>
      <c r="N7" s="190" t="s">
        <v>916</v>
      </c>
      <c r="P7" s="194"/>
      <c r="Q7" s="195" t="s">
        <v>918</v>
      </c>
      <c r="R7" s="196">
        <v>4</v>
      </c>
      <c r="AE7" t="s">
        <v>805</v>
      </c>
      <c r="AF7">
        <v>2255</v>
      </c>
      <c r="AQ7" s="196" t="s">
        <v>928</v>
      </c>
      <c r="AR7" t="s">
        <v>201</v>
      </c>
      <c r="BB7" s="203">
        <v>0.75915837500000005</v>
      </c>
      <c r="BC7" s="203"/>
      <c r="EF7" s="200">
        <v>45105</v>
      </c>
      <c r="EG7" t="s">
        <v>856</v>
      </c>
    </row>
    <row r="8" spans="1:137" ht="15.75" x14ac:dyDescent="0.25">
      <c r="A8" s="189">
        <v>7</v>
      </c>
      <c r="B8" s="190" t="s">
        <v>191</v>
      </c>
      <c r="C8" s="12">
        <v>1</v>
      </c>
      <c r="D8" s="190">
        <v>2255</v>
      </c>
      <c r="E8" s="192" t="s">
        <v>260</v>
      </c>
      <c r="F8" s="190" t="s">
        <v>916</v>
      </c>
      <c r="L8" t="s">
        <v>935</v>
      </c>
      <c r="M8" s="193" t="s">
        <v>936</v>
      </c>
      <c r="N8" s="190" t="s">
        <v>916</v>
      </c>
      <c r="P8" s="194"/>
      <c r="Q8" s="195" t="s">
        <v>918</v>
      </c>
      <c r="R8" s="196">
        <v>1</v>
      </c>
      <c r="AE8" t="s">
        <v>805</v>
      </c>
      <c r="AF8">
        <v>2255</v>
      </c>
      <c r="AQ8" s="196" t="s">
        <v>935</v>
      </c>
      <c r="AR8" t="s">
        <v>201</v>
      </c>
      <c r="BB8" s="203">
        <v>1.6850000000000001</v>
      </c>
      <c r="BC8" s="203"/>
      <c r="EF8" s="200">
        <v>45105</v>
      </c>
      <c r="EG8" t="s">
        <v>856</v>
      </c>
    </row>
    <row r="9" spans="1:137" ht="15.75" x14ac:dyDescent="0.25">
      <c r="A9" s="189">
        <v>8</v>
      </c>
      <c r="B9" s="190" t="s">
        <v>191</v>
      </c>
      <c r="C9" s="12">
        <v>1</v>
      </c>
      <c r="D9" s="190">
        <v>2255</v>
      </c>
      <c r="E9" s="192" t="s">
        <v>260</v>
      </c>
      <c r="F9" s="190" t="s">
        <v>916</v>
      </c>
      <c r="L9" t="s">
        <v>937</v>
      </c>
      <c r="M9" s="193" t="s">
        <v>938</v>
      </c>
      <c r="N9" s="190" t="s">
        <v>916</v>
      </c>
      <c r="P9" s="194"/>
      <c r="Q9" s="195" t="s">
        <v>918</v>
      </c>
      <c r="R9" s="196">
        <v>1</v>
      </c>
      <c r="AE9" t="s">
        <v>805</v>
      </c>
      <c r="AF9">
        <v>2255</v>
      </c>
      <c r="AQ9" s="196" t="s">
        <v>935</v>
      </c>
      <c r="AR9" t="s">
        <v>201</v>
      </c>
      <c r="BB9" s="203">
        <v>3.2334999999999998</v>
      </c>
      <c r="BC9" s="203"/>
      <c r="EF9" s="200">
        <v>45105</v>
      </c>
      <c r="EG9" t="s">
        <v>856</v>
      </c>
    </row>
    <row r="10" spans="1:137" ht="15.75" x14ac:dyDescent="0.25">
      <c r="A10" s="189">
        <v>9</v>
      </c>
      <c r="B10" s="190" t="s">
        <v>191</v>
      </c>
      <c r="C10" s="12">
        <v>1</v>
      </c>
      <c r="D10" s="190">
        <v>2255</v>
      </c>
      <c r="E10" s="192" t="s">
        <v>260</v>
      </c>
      <c r="F10" s="190" t="s">
        <v>916</v>
      </c>
      <c r="L10" t="s">
        <v>939</v>
      </c>
      <c r="M10" s="193" t="s">
        <v>940</v>
      </c>
      <c r="N10" s="190" t="s">
        <v>916</v>
      </c>
      <c r="P10" s="194"/>
      <c r="Q10" s="195" t="s">
        <v>918</v>
      </c>
      <c r="R10" s="196">
        <v>4</v>
      </c>
      <c r="AE10" t="s">
        <v>805</v>
      </c>
      <c r="AF10">
        <v>2255</v>
      </c>
      <c r="AQ10" s="202" t="s">
        <v>196</v>
      </c>
      <c r="AR10" t="s">
        <v>201</v>
      </c>
      <c r="BB10" s="203">
        <v>0.67019999999999991</v>
      </c>
      <c r="BC10" s="203"/>
      <c r="EF10" s="200">
        <v>45105</v>
      </c>
      <c r="EG10" t="s">
        <v>856</v>
      </c>
    </row>
    <row r="11" spans="1:137" ht="15.75" x14ac:dyDescent="0.25">
      <c r="A11" s="189">
        <v>10</v>
      </c>
      <c r="B11" s="190" t="s">
        <v>191</v>
      </c>
      <c r="C11" s="12">
        <v>1</v>
      </c>
      <c r="D11" s="190">
        <v>2255</v>
      </c>
      <c r="E11" s="192" t="s">
        <v>260</v>
      </c>
      <c r="F11" s="190" t="s">
        <v>916</v>
      </c>
      <c r="L11" t="s">
        <v>941</v>
      </c>
      <c r="M11" s="193" t="s">
        <v>942</v>
      </c>
      <c r="N11" s="190" t="s">
        <v>916</v>
      </c>
      <c r="P11" s="194"/>
      <c r="Q11" s="195" t="s">
        <v>918</v>
      </c>
      <c r="R11" s="196">
        <v>4</v>
      </c>
      <c r="AE11" t="s">
        <v>805</v>
      </c>
      <c r="AF11">
        <v>2255</v>
      </c>
      <c r="AQ11" s="202" t="s">
        <v>196</v>
      </c>
      <c r="AR11" t="s">
        <v>201</v>
      </c>
      <c r="BB11" s="203">
        <v>1.3496999999999999</v>
      </c>
      <c r="BC11" s="203"/>
      <c r="EF11" s="200">
        <v>45105</v>
      </c>
      <c r="EG11" t="s">
        <v>856</v>
      </c>
    </row>
    <row r="12" spans="1:137" ht="15.75" x14ac:dyDescent="0.25">
      <c r="A12" s="189">
        <v>11</v>
      </c>
      <c r="B12" s="190" t="s">
        <v>191</v>
      </c>
      <c r="C12" s="12">
        <v>1</v>
      </c>
      <c r="D12" s="190">
        <v>2255</v>
      </c>
      <c r="E12" s="192" t="s">
        <v>260</v>
      </c>
      <c r="F12" s="190" t="s">
        <v>916</v>
      </c>
      <c r="L12" t="s">
        <v>943</v>
      </c>
      <c r="M12" s="193" t="s">
        <v>944</v>
      </c>
      <c r="N12" s="190" t="s">
        <v>916</v>
      </c>
      <c r="P12" s="194"/>
      <c r="Q12" s="195" t="s">
        <v>918</v>
      </c>
      <c r="R12" s="196">
        <v>7</v>
      </c>
      <c r="AE12" t="s">
        <v>805</v>
      </c>
      <c r="AF12">
        <v>2255</v>
      </c>
      <c r="AQ12" s="202" t="s">
        <v>196</v>
      </c>
      <c r="AR12" t="s">
        <v>201</v>
      </c>
      <c r="BB12" s="203">
        <v>1.59</v>
      </c>
      <c r="BC12" s="203"/>
      <c r="EF12" s="200">
        <v>45105</v>
      </c>
      <c r="EG12" t="s">
        <v>856</v>
      </c>
    </row>
    <row r="13" spans="1:137" ht="15.75" x14ac:dyDescent="0.25">
      <c r="A13" s="189">
        <v>12</v>
      </c>
      <c r="B13" s="190" t="s">
        <v>191</v>
      </c>
      <c r="C13" s="12">
        <v>1</v>
      </c>
      <c r="D13" s="190">
        <v>2255</v>
      </c>
      <c r="E13" s="192" t="s">
        <v>260</v>
      </c>
      <c r="F13" s="190" t="s">
        <v>916</v>
      </c>
      <c r="L13" t="s">
        <v>945</v>
      </c>
      <c r="M13" s="193" t="s">
        <v>946</v>
      </c>
      <c r="N13" s="190" t="s">
        <v>916</v>
      </c>
      <c r="P13" s="194"/>
      <c r="Q13" s="195" t="s">
        <v>918</v>
      </c>
      <c r="R13" s="196">
        <v>1</v>
      </c>
      <c r="AE13" t="s">
        <v>805</v>
      </c>
      <c r="AF13">
        <v>2255</v>
      </c>
      <c r="AQ13" s="202" t="s">
        <v>196</v>
      </c>
      <c r="AR13" t="s">
        <v>201</v>
      </c>
      <c r="BB13" s="203">
        <v>4</v>
      </c>
      <c r="BC13" s="203"/>
      <c r="EF13" s="200">
        <v>45105</v>
      </c>
      <c r="EG13" t="s">
        <v>856</v>
      </c>
    </row>
    <row r="14" spans="1:137" ht="15.75" x14ac:dyDescent="0.25">
      <c r="A14" s="189">
        <v>13</v>
      </c>
      <c r="B14" s="190" t="s">
        <v>191</v>
      </c>
      <c r="C14" s="12">
        <v>1</v>
      </c>
      <c r="D14" s="190">
        <v>2255</v>
      </c>
      <c r="E14" s="192" t="s">
        <v>260</v>
      </c>
      <c r="F14" s="190" t="s">
        <v>916</v>
      </c>
      <c r="L14" t="s">
        <v>947</v>
      </c>
      <c r="M14" s="193" t="s">
        <v>948</v>
      </c>
      <c r="N14" s="190" t="s">
        <v>916</v>
      </c>
      <c r="P14" s="194"/>
      <c r="Q14" s="195" t="s">
        <v>918</v>
      </c>
      <c r="R14" s="196">
        <v>2</v>
      </c>
      <c r="AE14" t="s">
        <v>805</v>
      </c>
      <c r="AF14">
        <v>2255</v>
      </c>
      <c r="AQ14" s="97" t="s">
        <v>949</v>
      </c>
      <c r="AR14" t="s">
        <v>201</v>
      </c>
      <c r="BB14" s="203">
        <v>0.2</v>
      </c>
      <c r="BC14" s="203"/>
      <c r="EF14" s="200">
        <v>45105</v>
      </c>
      <c r="EG14" t="s">
        <v>856</v>
      </c>
    </row>
    <row r="15" spans="1:137" ht="15.75" x14ac:dyDescent="0.25">
      <c r="A15" s="189">
        <v>14</v>
      </c>
      <c r="B15" s="190" t="s">
        <v>191</v>
      </c>
      <c r="C15" s="12">
        <v>1</v>
      </c>
      <c r="D15" s="190">
        <v>2255</v>
      </c>
      <c r="E15" s="192" t="s">
        <v>260</v>
      </c>
      <c r="F15" s="190" t="s">
        <v>916</v>
      </c>
      <c r="L15" t="s">
        <v>950</v>
      </c>
      <c r="M15" s="193" t="s">
        <v>951</v>
      </c>
      <c r="N15" s="190" t="s">
        <v>916</v>
      </c>
      <c r="P15" s="194"/>
      <c r="Q15" s="195" t="s">
        <v>918</v>
      </c>
      <c r="R15" s="196">
        <v>2</v>
      </c>
      <c r="AE15" t="s">
        <v>805</v>
      </c>
      <c r="AF15">
        <v>2255</v>
      </c>
      <c r="AQ15" s="97" t="s">
        <v>950</v>
      </c>
      <c r="AR15" t="s">
        <v>201</v>
      </c>
      <c r="BB15" s="203">
        <v>3</v>
      </c>
      <c r="BC15" s="203"/>
      <c r="EF15" s="200">
        <v>45105</v>
      </c>
      <c r="EG15" t="s">
        <v>856</v>
      </c>
    </row>
    <row r="16" spans="1:137" ht="15.75" x14ac:dyDescent="0.25">
      <c r="A16" s="189">
        <v>15</v>
      </c>
      <c r="B16" s="190" t="s">
        <v>191</v>
      </c>
      <c r="C16" s="12">
        <v>1</v>
      </c>
      <c r="D16" s="190">
        <v>2255</v>
      </c>
      <c r="E16" s="192" t="s">
        <v>260</v>
      </c>
      <c r="F16" s="190" t="s">
        <v>916</v>
      </c>
      <c r="L16" t="s">
        <v>952</v>
      </c>
      <c r="M16" s="193" t="s">
        <v>953</v>
      </c>
      <c r="N16" s="190" t="s">
        <v>916</v>
      </c>
      <c r="P16" s="194"/>
      <c r="Q16" s="195" t="s">
        <v>918</v>
      </c>
      <c r="R16" s="196">
        <v>1</v>
      </c>
      <c r="AE16" t="s">
        <v>805</v>
      </c>
      <c r="AF16">
        <v>2255</v>
      </c>
      <c r="AQ16" s="97" t="s">
        <v>569</v>
      </c>
      <c r="AR16" t="s">
        <v>201</v>
      </c>
      <c r="BB16" s="203">
        <v>11.93</v>
      </c>
      <c r="BC16" s="203"/>
      <c r="EF16" s="200">
        <v>45105</v>
      </c>
      <c r="EG16" t="s">
        <v>856</v>
      </c>
    </row>
  </sheetData>
  <dataValidations count="1">
    <dataValidation type="list" allowBlank="1" showInputMessage="1" showErrorMessage="1" sqref="AQ7 AQ4:AQ5 Z3" xr:uid="{04843E7D-8589-478C-B2B8-D909283E431D}">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7B93B-D2AF-4B2C-9A65-C36A048C70D9}">
  <sheetPr>
    <tabColor rgb="FFFFFF00"/>
  </sheetPr>
  <dimension ref="A1:MI26"/>
  <sheetViews>
    <sheetView zoomScale="81" zoomScaleNormal="110" workbookViewId="0">
      <pane xSplit="8" ySplit="1" topLeftCell="I2" activePane="bottomRight" state="frozen"/>
      <selection pane="topRight" activeCell="I1" sqref="I1"/>
      <selection pane="bottomLeft" activeCell="A2" sqref="A2"/>
      <selection pane="bottomRight" activeCell="LB6" sqref="LB6"/>
    </sheetView>
  </sheetViews>
  <sheetFormatPr defaultColWidth="9.28515625" defaultRowHeight="15" x14ac:dyDescent="0.25"/>
  <cols>
    <col min="1" max="1" width="5.28515625" style="103" bestFit="1" customWidth="1"/>
    <col min="2" max="2" width="6" style="103" bestFit="1" customWidth="1"/>
    <col min="3" max="3" width="5.5703125" style="103" customWidth="1"/>
    <col min="4" max="4" width="22" style="103" customWidth="1"/>
    <col min="5" max="5" width="11.42578125" style="103" bestFit="1" customWidth="1"/>
    <col min="6" max="6" width="9.28515625" style="103" bestFit="1" customWidth="1"/>
    <col min="7" max="7" width="11.42578125" style="103" bestFit="1" customWidth="1"/>
    <col min="8" max="8" width="41" style="103" bestFit="1" customWidth="1"/>
    <col min="9" max="10" width="16.28515625" style="103" bestFit="1" customWidth="1"/>
    <col min="11" max="11" width="11.28515625" style="103" bestFit="1" customWidth="1"/>
    <col min="12" max="12" width="11.5703125" style="103" bestFit="1" customWidth="1"/>
    <col min="13" max="13" width="9" style="103" bestFit="1" customWidth="1"/>
    <col min="14" max="14" width="14.7109375" style="103" bestFit="1" customWidth="1"/>
    <col min="15" max="15" width="8.7109375" style="103" bestFit="1" customWidth="1"/>
    <col min="16" max="16" width="9.7109375" style="103" bestFit="1" customWidth="1"/>
    <col min="17" max="17" width="11" style="103" bestFit="1" customWidth="1"/>
    <col min="18" max="18" width="16.7109375" style="103" bestFit="1" customWidth="1"/>
    <col min="19" max="19" width="9" style="103" bestFit="1" customWidth="1"/>
    <col min="20" max="20" width="9" style="103" customWidth="1"/>
    <col min="21" max="21" width="11.7109375" style="103" bestFit="1" customWidth="1"/>
    <col min="22" max="23" width="10.7109375" style="103" bestFit="1" customWidth="1"/>
    <col min="24" max="24" width="11.7109375" style="103" bestFit="1" customWidth="1"/>
    <col min="25" max="25" width="10.7109375" style="103" bestFit="1" customWidth="1"/>
    <col min="26" max="26" width="8.28515625" style="103" customWidth="1"/>
    <col min="27" max="27" width="8.7109375" style="103" customWidth="1"/>
    <col min="28" max="28" width="12.5703125" style="103" customWidth="1"/>
    <col min="29" max="29" width="8.7109375" style="103" customWidth="1"/>
    <col min="30" max="30" width="10.140625" style="103" bestFit="1" customWidth="1"/>
    <col min="31" max="31" width="17.5703125" style="103" bestFit="1" customWidth="1"/>
    <col min="32" max="32" width="13.28515625" style="103" bestFit="1" customWidth="1"/>
    <col min="33" max="33" width="4.7109375" style="103" bestFit="1" customWidth="1"/>
    <col min="34" max="34" width="8.7109375" style="103" customWidth="1"/>
    <col min="35" max="35" width="10.7109375" style="103" customWidth="1"/>
    <col min="36" max="36" width="11.5703125" style="103" customWidth="1"/>
    <col min="37" max="37" width="9.5703125" style="103" customWidth="1"/>
    <col min="38" max="38" width="10.42578125" style="103" customWidth="1"/>
    <col min="39" max="39" width="11.28515625" style="103" customWidth="1"/>
    <col min="40" max="40" width="9.7109375" style="103" customWidth="1"/>
    <col min="41" max="41" width="10.7109375" style="103" customWidth="1"/>
    <col min="42" max="42" width="8.28515625" style="103" customWidth="1"/>
    <col min="43" max="43" width="8.5703125" style="103" customWidth="1"/>
    <col min="44" max="45" width="8.28515625" style="103" customWidth="1"/>
    <col min="46" max="46" width="10.28515625" style="103" customWidth="1"/>
    <col min="47" max="47" width="21.42578125" style="103" bestFit="1" customWidth="1"/>
    <col min="48" max="48" width="17.5703125" style="103" bestFit="1" customWidth="1"/>
    <col min="49" max="49" width="30.42578125" style="103" bestFit="1" customWidth="1"/>
    <col min="50" max="50" width="21.28515625" style="103" bestFit="1" customWidth="1"/>
    <col min="51" max="51" width="17.7109375" style="103" bestFit="1" customWidth="1"/>
    <col min="52" max="52" width="22.28515625" style="103" bestFit="1" customWidth="1"/>
    <col min="53" max="53" width="5.5703125" style="103" bestFit="1" customWidth="1"/>
    <col min="54" max="54" width="10.5703125" style="103" bestFit="1" customWidth="1"/>
    <col min="55" max="55" width="12.28515625" style="103" bestFit="1" customWidth="1"/>
    <col min="56" max="56" width="34.7109375" style="103" bestFit="1" customWidth="1"/>
    <col min="57" max="57" width="6.5703125" style="103" bestFit="1" customWidth="1"/>
    <col min="58" max="58" width="17.28515625" style="103" bestFit="1" customWidth="1"/>
    <col min="59" max="59" width="22.28515625" style="103" bestFit="1" customWidth="1"/>
    <col min="60" max="60" width="5.5703125" style="103" bestFit="1" customWidth="1"/>
    <col min="61" max="61" width="9.7109375" style="103" customWidth="1"/>
    <col min="62" max="62" width="12.28515625" style="103" bestFit="1" customWidth="1"/>
    <col min="63" max="63" width="15.7109375" style="103" customWidth="1"/>
    <col min="64" max="64" width="6.5703125" style="103" bestFit="1" customWidth="1"/>
    <col min="65" max="65" width="17.28515625" style="103" bestFit="1" customWidth="1"/>
    <col min="66" max="66" width="22.42578125" style="103" bestFit="1" customWidth="1"/>
    <col min="67" max="67" width="5.5703125" style="103" bestFit="1" customWidth="1"/>
    <col min="68" max="68" width="10.5703125" style="103" bestFit="1" customWidth="1"/>
    <col min="69" max="69" width="12.28515625" style="103" bestFit="1" customWidth="1"/>
    <col min="70" max="70" width="14.28515625" style="103" customWidth="1"/>
    <col min="71" max="71" width="6.5703125" style="103" bestFit="1" customWidth="1"/>
    <col min="72" max="72" width="9.28515625" style="103" customWidth="1"/>
    <col min="73" max="73" width="13.28515625" style="103" customWidth="1"/>
    <col min="74" max="74" width="5.5703125" style="103" bestFit="1" customWidth="1"/>
    <col min="75" max="75" width="10.5703125" style="103" bestFit="1" customWidth="1"/>
    <col min="76" max="76" width="12.28515625" style="103" bestFit="1" customWidth="1"/>
    <col min="77" max="77" width="13.7109375" style="103" customWidth="1"/>
    <col min="78" max="78" width="6.5703125" style="103" bestFit="1" customWidth="1"/>
    <col min="79" max="79" width="11.28515625" style="103" customWidth="1"/>
    <col min="80" max="80" width="13.7109375" style="103" customWidth="1"/>
    <col min="81" max="81" width="5.5703125" style="103" bestFit="1" customWidth="1"/>
    <col min="82" max="82" width="10.5703125" style="103" bestFit="1" customWidth="1"/>
    <col min="83" max="83" width="12.28515625" style="103" bestFit="1" customWidth="1"/>
    <col min="84" max="84" width="12.5703125" style="103" customWidth="1"/>
    <col min="85" max="85" width="6.5703125" style="103" bestFit="1" customWidth="1"/>
    <col min="86" max="86" width="8.5703125" style="103" customWidth="1"/>
    <col min="87" max="87" width="13.42578125" style="103" customWidth="1"/>
    <col min="88" max="88" width="5.5703125" style="103" customWidth="1"/>
    <col min="89" max="89" width="10.5703125" style="103" customWidth="1"/>
    <col min="90" max="90" width="12.28515625" style="103" customWidth="1"/>
    <col min="91" max="91" width="34.5703125" style="103" customWidth="1"/>
    <col min="92" max="92" width="6.5703125" style="103" customWidth="1"/>
    <col min="93" max="93" width="17.28515625" style="103" customWidth="1"/>
    <col min="94" max="94" width="22.28515625" style="103" customWidth="1"/>
    <col min="95" max="95" width="5.5703125" style="103" customWidth="1"/>
    <col min="96" max="96" width="10.5703125" style="103" customWidth="1"/>
    <col min="97" max="97" width="12.28515625" style="103" customWidth="1"/>
    <col min="98" max="98" width="34.7109375" style="103" customWidth="1"/>
    <col min="99" max="99" width="6.5703125" style="103" customWidth="1"/>
    <col min="100" max="100" width="17.28515625" style="103" customWidth="1"/>
    <col min="101" max="101" width="22.7109375" style="103" customWidth="1"/>
    <col min="102" max="102" width="5.5703125" style="103" customWidth="1"/>
    <col min="103" max="103" width="10.5703125" style="103" customWidth="1"/>
    <col min="104" max="104" width="12.28515625" style="103" customWidth="1"/>
    <col min="105" max="105" width="35.5703125" style="103" customWidth="1"/>
    <col min="106" max="106" width="6.5703125" style="103" customWidth="1"/>
    <col min="107" max="107" width="17.28515625" style="103" customWidth="1"/>
    <col min="108" max="108" width="25.28515625" style="103" customWidth="1"/>
    <col min="109" max="109" width="5.5703125" style="103" customWidth="1"/>
    <col min="110" max="110" width="10.5703125" style="103" customWidth="1"/>
    <col min="111" max="111" width="12.28515625" style="103" customWidth="1"/>
    <col min="112" max="112" width="35.5703125" style="103" customWidth="1"/>
    <col min="113" max="113" width="6.5703125" style="103" customWidth="1"/>
    <col min="114" max="114" width="17.28515625" style="103" customWidth="1"/>
    <col min="115" max="115" width="26.28515625" style="103" customWidth="1"/>
    <col min="116" max="116" width="5.5703125" style="103" customWidth="1"/>
    <col min="117" max="117" width="10.5703125" style="103" customWidth="1"/>
    <col min="118" max="118" width="12.28515625" style="103" customWidth="1"/>
    <col min="119" max="119" width="36.42578125" style="103" customWidth="1"/>
    <col min="120" max="120" width="6.5703125" style="103" customWidth="1"/>
    <col min="121" max="121" width="17.28515625" style="103" customWidth="1"/>
    <col min="122" max="122" width="26.28515625" style="103" customWidth="1"/>
    <col min="123" max="123" width="5.5703125" style="103" customWidth="1"/>
    <col min="124" max="124" width="10.5703125" style="103" customWidth="1"/>
    <col min="125" max="125" width="12.28515625" style="103" customWidth="1"/>
    <col min="126" max="126" width="36.42578125" style="103" customWidth="1"/>
    <col min="127" max="127" width="6.5703125" style="103" customWidth="1"/>
    <col min="128" max="128" width="17.28515625" style="103" customWidth="1"/>
    <col min="129" max="129" width="25.7109375" style="103" customWidth="1"/>
    <col min="130" max="130" width="5.5703125" style="103" customWidth="1"/>
    <col min="131" max="131" width="10.5703125" style="103" customWidth="1"/>
    <col min="132" max="132" width="12.28515625" style="103" customWidth="1"/>
    <col min="133" max="133" width="36" style="103" customWidth="1"/>
    <col min="134" max="134" width="6.5703125" style="103" customWidth="1"/>
    <col min="135" max="135" width="17.28515625" style="103" customWidth="1"/>
    <col min="136" max="136" width="23.28515625" style="103" customWidth="1"/>
    <col min="137" max="137" width="5.5703125" style="103" customWidth="1"/>
    <col min="138" max="138" width="10.5703125" style="103" customWidth="1"/>
    <col min="139" max="139" width="12.28515625" style="103" customWidth="1"/>
    <col min="140" max="140" width="36" style="103" customWidth="1"/>
    <col min="141" max="141" width="6.5703125" style="103" customWidth="1"/>
    <col min="142" max="142" width="17.28515625" style="103" customWidth="1"/>
    <col min="143" max="143" width="27.7109375" style="103" customWidth="1"/>
    <col min="144" max="144" width="5.5703125" style="103" customWidth="1"/>
    <col min="145" max="145" width="10.5703125" style="103" customWidth="1"/>
    <col min="146" max="146" width="12.28515625" style="103" customWidth="1"/>
    <col min="147" max="147" width="40.5703125" style="103" customWidth="1"/>
    <col min="148" max="148" width="6.5703125" style="103" customWidth="1"/>
    <col min="149" max="149" width="17.28515625" style="103" customWidth="1"/>
    <col min="150" max="150" width="27.7109375" style="103" customWidth="1"/>
    <col min="151" max="151" width="5.5703125" style="103" customWidth="1"/>
    <col min="152" max="152" width="10.5703125" style="103" customWidth="1"/>
    <col min="153" max="153" width="12.28515625" style="103" customWidth="1"/>
    <col min="154" max="154" width="40.5703125" style="103" customWidth="1"/>
    <col min="155" max="155" width="6.5703125" style="103" customWidth="1"/>
    <col min="156" max="156" width="17.28515625" style="103" customWidth="1"/>
    <col min="157" max="157" width="27" style="103" customWidth="1"/>
    <col min="158" max="158" width="5.5703125" style="103" customWidth="1"/>
    <col min="159" max="159" width="10.5703125" style="103" customWidth="1"/>
    <col min="160" max="160" width="12.28515625" style="103" customWidth="1"/>
    <col min="161" max="161" width="39.7109375" style="103" customWidth="1"/>
    <col min="162" max="162" width="6.5703125" style="103" customWidth="1"/>
    <col min="163" max="163" width="17.28515625" style="103" customWidth="1"/>
    <col min="164" max="164" width="23.7109375" style="103" customWidth="1"/>
    <col min="165" max="165" width="5.5703125" style="103" customWidth="1"/>
    <col min="166" max="166" width="10.5703125" style="103" customWidth="1"/>
    <col min="167" max="167" width="12.28515625" style="103" customWidth="1"/>
    <col min="168" max="168" width="34.28515625" style="103" customWidth="1"/>
    <col min="169" max="169" width="6.5703125" style="103" customWidth="1"/>
    <col min="170" max="171" width="17.28515625" style="103" customWidth="1"/>
    <col min="172" max="172" width="14.28515625" style="103" customWidth="1"/>
    <col min="173" max="173" width="18.7109375" style="103" bestFit="1" customWidth="1"/>
    <col min="174" max="174" width="18.42578125" style="103" bestFit="1" customWidth="1"/>
    <col min="175" max="175" width="19" style="103" bestFit="1" customWidth="1"/>
    <col min="176" max="176" width="18.28515625" style="103" bestFit="1" customWidth="1"/>
    <col min="177" max="177" width="17.42578125" style="103" bestFit="1" customWidth="1"/>
    <col min="178" max="178" width="18.5703125" style="103" bestFit="1" customWidth="1"/>
    <col min="179" max="179" width="18.28515625" style="103" bestFit="1" customWidth="1"/>
    <col min="180" max="180" width="18.7109375" style="103" bestFit="1" customWidth="1"/>
    <col min="181" max="181" width="23" style="103" bestFit="1" customWidth="1"/>
    <col min="182" max="182" width="17.42578125" style="103" bestFit="1" customWidth="1"/>
    <col min="183" max="183" width="23.5703125" style="103" bestFit="1" customWidth="1"/>
    <col min="184" max="184" width="23.28515625" style="103" bestFit="1" customWidth="1"/>
    <col min="185" max="185" width="23.7109375" style="103" bestFit="1" customWidth="1"/>
    <col min="186" max="186" width="23" style="103" bestFit="1" customWidth="1"/>
    <col min="187" max="187" width="17.42578125" style="103" bestFit="1" customWidth="1"/>
    <col min="188" max="188" width="10.28515625" style="103" customWidth="1"/>
    <col min="189" max="189" width="8.5703125" style="103" customWidth="1"/>
    <col min="190" max="190" width="10.28515625" style="103" customWidth="1"/>
    <col min="191" max="191" width="11" style="103" customWidth="1"/>
    <col min="192" max="193" width="12.28515625" style="103" customWidth="1"/>
    <col min="194" max="194" width="10.28515625" style="103" customWidth="1"/>
    <col min="195" max="195" width="18.7109375" style="103" bestFit="1" customWidth="1"/>
    <col min="196" max="196" width="10.28515625" style="103" customWidth="1"/>
    <col min="197" max="197" width="17.42578125" style="103" bestFit="1" customWidth="1"/>
    <col min="198" max="198" width="18.5703125" style="103" bestFit="1" customWidth="1"/>
    <col min="199" max="199" width="18.28515625" style="103" bestFit="1" customWidth="1"/>
    <col min="200" max="200" width="18.7109375" style="103" bestFit="1" customWidth="1"/>
    <col min="201" max="201" width="18" style="103" bestFit="1" customWidth="1"/>
    <col min="202" max="202" width="17.42578125" style="103" bestFit="1" customWidth="1"/>
    <col min="203" max="203" width="19.28515625" style="103" bestFit="1" customWidth="1"/>
    <col min="204" max="204" width="18.7109375" style="103" bestFit="1" customWidth="1"/>
    <col min="205" max="205" width="19.42578125" style="103" bestFit="1" customWidth="1"/>
    <col min="206" max="206" width="18.7109375" style="103" bestFit="1" customWidth="1"/>
    <col min="207" max="207" width="17.42578125" style="103" bestFit="1" customWidth="1"/>
    <col min="208" max="208" width="19.28515625" style="103" bestFit="1" customWidth="1"/>
    <col min="209" max="209" width="18.7109375" style="103" bestFit="1" customWidth="1"/>
    <col min="210" max="210" width="19.42578125" style="103" bestFit="1" customWidth="1"/>
    <col min="211" max="211" width="18.7109375" style="103" bestFit="1" customWidth="1"/>
    <col min="212" max="212" width="17.42578125" style="103" bestFit="1" customWidth="1"/>
    <col min="213" max="213" width="24.7109375" style="103" bestFit="1" customWidth="1"/>
    <col min="214" max="214" width="24.42578125" style="103" bestFit="1" customWidth="1"/>
    <col min="215" max="215" width="25" style="103" bestFit="1" customWidth="1"/>
    <col min="216" max="216" width="24.28515625" style="103" bestFit="1" customWidth="1"/>
    <col min="217" max="217" width="17.42578125" style="103" bestFit="1" customWidth="1"/>
    <col min="218" max="218" width="18.28515625" style="103" bestFit="1" customWidth="1"/>
    <col min="219" max="219" width="17.7109375" style="103" bestFit="1" customWidth="1"/>
    <col min="220" max="220" width="18.42578125" style="103" bestFit="1" customWidth="1"/>
    <col min="221" max="221" width="17.7109375" style="103" bestFit="1" customWidth="1"/>
    <col min="222" max="222" width="17.42578125" style="103" bestFit="1" customWidth="1"/>
    <col min="223" max="223" width="18.28515625" style="103" bestFit="1" customWidth="1"/>
    <col min="224" max="224" width="17.7109375" style="103" bestFit="1" customWidth="1"/>
    <col min="225" max="225" width="18.42578125" style="103" bestFit="1" customWidth="1"/>
    <col min="226" max="226" width="17.7109375" style="103" bestFit="1" customWidth="1"/>
    <col min="227" max="227" width="17.42578125" style="103" bestFit="1" customWidth="1"/>
    <col min="228" max="228" width="19.7109375" style="103" bestFit="1" customWidth="1"/>
    <col min="229" max="229" width="19.28515625" style="103" bestFit="1" customWidth="1"/>
    <col min="230" max="230" width="19.7109375" style="103" bestFit="1" customWidth="1"/>
    <col min="231" max="231" width="19.28515625" style="103" bestFit="1" customWidth="1"/>
    <col min="232" max="232" width="17.42578125" style="103" bestFit="1" customWidth="1"/>
    <col min="233" max="233" width="19.7109375" style="103" bestFit="1" customWidth="1"/>
    <col min="234" max="234" width="19.28515625" style="103" bestFit="1" customWidth="1"/>
    <col min="235" max="235" width="19.7109375" style="103" bestFit="1" customWidth="1"/>
    <col min="236" max="236" width="19.28515625" style="103" bestFit="1" customWidth="1"/>
    <col min="237" max="237" width="17.42578125" style="103" bestFit="1" customWidth="1"/>
    <col min="238" max="238" width="24" style="103" bestFit="1" customWidth="1"/>
    <col min="239" max="239" width="23.5703125" style="103" bestFit="1" customWidth="1"/>
    <col min="240" max="240" width="24.28515625" style="103" bestFit="1" customWidth="1"/>
    <col min="241" max="241" width="23.42578125" style="103" bestFit="1" customWidth="1"/>
    <col min="242" max="242" width="17.42578125" style="103" bestFit="1" customWidth="1"/>
    <col min="243" max="243" width="24" style="103" bestFit="1" customWidth="1"/>
    <col min="244" max="244" width="23.5703125" style="103" bestFit="1" customWidth="1"/>
    <col min="245" max="245" width="24.28515625" style="103" bestFit="1" customWidth="1"/>
    <col min="246" max="246" width="23.42578125" style="103" bestFit="1" customWidth="1"/>
    <col min="247" max="247" width="17.42578125" style="103" bestFit="1" customWidth="1"/>
    <col min="248" max="248" width="20.28515625" style="103" bestFit="1" customWidth="1"/>
    <col min="249" max="249" width="19.5703125" style="103" bestFit="1" customWidth="1"/>
    <col min="250" max="250" width="20.28515625" style="103" bestFit="1" customWidth="1"/>
    <col min="251" max="251" width="19.42578125" style="103" bestFit="1" customWidth="1"/>
    <col min="252" max="252" width="17.42578125" style="103" bestFit="1" customWidth="1"/>
    <col min="253" max="253" width="20" style="103" bestFit="1" customWidth="1"/>
    <col min="254" max="254" width="19.5703125" style="103" bestFit="1" customWidth="1"/>
    <col min="255" max="255" width="20.28515625" style="103" bestFit="1" customWidth="1"/>
    <col min="256" max="256" width="19.42578125" style="103" bestFit="1" customWidth="1"/>
    <col min="257" max="257" width="17.42578125" style="103" bestFit="1" customWidth="1"/>
    <col min="258" max="258" width="21" style="103" bestFit="1" customWidth="1"/>
    <col min="259" max="259" width="20.5703125" style="103" bestFit="1" customWidth="1"/>
    <col min="260" max="260" width="21.28515625" style="103" bestFit="1" customWidth="1"/>
    <col min="261" max="261" width="20.42578125" style="103" bestFit="1" customWidth="1"/>
    <col min="262" max="262" width="17.42578125" style="103" bestFit="1" customWidth="1"/>
    <col min="263" max="263" width="16.5703125" style="103" bestFit="1" customWidth="1"/>
    <col min="264" max="264" width="16.28515625" style="103" bestFit="1" customWidth="1"/>
    <col min="265" max="265" width="16.7109375" style="103" bestFit="1" customWidth="1"/>
    <col min="266" max="266" width="16" style="103" bestFit="1" customWidth="1"/>
    <col min="267" max="268" width="17.42578125" style="103" bestFit="1" customWidth="1"/>
    <col min="269" max="269" width="16.7109375" style="103" bestFit="1" customWidth="1"/>
    <col min="270" max="270" width="17.5703125" style="103" bestFit="1" customWidth="1"/>
    <col min="271" max="271" width="16.7109375" style="103" bestFit="1" customWidth="1"/>
    <col min="272" max="272" width="17.42578125" style="103" bestFit="1" customWidth="1"/>
    <col min="273" max="273" width="21.42578125" style="103" bestFit="1" customWidth="1"/>
    <col min="274" max="274" width="20.7109375" style="103" bestFit="1" customWidth="1"/>
    <col min="275" max="275" width="21.5703125" style="103" bestFit="1" customWidth="1"/>
    <col min="276" max="276" width="20.7109375" style="103" bestFit="1" customWidth="1"/>
    <col min="277" max="277" width="17.42578125" style="103" bestFit="1" customWidth="1"/>
    <col min="278" max="278" width="21.42578125" style="103" bestFit="1" customWidth="1"/>
    <col min="279" max="279" width="20.7109375" style="103" bestFit="1" customWidth="1"/>
    <col min="280" max="280" width="21.5703125" style="103" bestFit="1" customWidth="1"/>
    <col min="281" max="281" width="20.7109375" style="103" bestFit="1" customWidth="1"/>
    <col min="282" max="282" width="17.42578125" style="103" bestFit="1" customWidth="1"/>
    <col min="283" max="283" width="14.7109375" style="103" bestFit="1" customWidth="1"/>
    <col min="284" max="284" width="23.7109375" style="103" bestFit="1" customWidth="1"/>
    <col min="285" max="285" width="19.42578125" style="103" bestFit="1" customWidth="1"/>
    <col min="286" max="286" width="23.28515625" style="103" bestFit="1" customWidth="1"/>
    <col min="287" max="287" width="28.5703125" style="103" bestFit="1" customWidth="1"/>
    <col min="288" max="288" width="15.5703125" style="103" bestFit="1" customWidth="1"/>
    <col min="289" max="289" width="16.5703125" style="103" bestFit="1" customWidth="1"/>
    <col min="290" max="290" width="10.28515625" style="103" bestFit="1" customWidth="1"/>
    <col min="291" max="291" width="5.28515625" style="103" bestFit="1" customWidth="1"/>
    <col min="292" max="292" width="9" style="103" bestFit="1" customWidth="1"/>
    <col min="293" max="293" width="13.28515625" style="103" bestFit="1" customWidth="1"/>
    <col min="294" max="294" width="24.7109375" style="103" bestFit="1" customWidth="1"/>
    <col min="295" max="295" width="22.5703125" style="103" bestFit="1" customWidth="1"/>
    <col min="296" max="296" width="37.7109375" style="103" bestFit="1" customWidth="1"/>
    <col min="297" max="297" width="42.5703125" style="103" bestFit="1" customWidth="1"/>
    <col min="298" max="299" width="34.7109375" style="103" bestFit="1" customWidth="1"/>
    <col min="300" max="300" width="39.5703125" style="103" hidden="1" customWidth="1"/>
    <col min="301" max="301" width="36.28515625" style="103" bestFit="1" customWidth="1"/>
    <col min="302" max="302" width="14.28515625" style="103" bestFit="1" customWidth="1"/>
    <col min="303" max="303" width="11.28515625" style="103" bestFit="1" customWidth="1"/>
    <col min="304" max="304" width="20" style="103" bestFit="1" customWidth="1"/>
    <col min="305" max="305" width="12" style="103" bestFit="1" customWidth="1"/>
    <col min="306" max="306" width="27.7109375" style="103" bestFit="1" customWidth="1"/>
    <col min="307" max="307" width="24.5703125" style="103" bestFit="1" customWidth="1"/>
    <col min="308" max="308" width="32.42578125" style="103" bestFit="1" customWidth="1"/>
    <col min="309" max="309" width="25.5703125" style="103" bestFit="1" customWidth="1"/>
    <col min="310" max="310" width="20.5703125" style="103" customWidth="1"/>
    <col min="311" max="311" width="16.7109375" style="103" customWidth="1"/>
    <col min="312" max="312" width="25.7109375" style="103" customWidth="1"/>
    <col min="313" max="313" width="14" style="103" customWidth="1"/>
    <col min="314" max="315" width="14.7109375" style="103" customWidth="1"/>
    <col min="316" max="316" width="20.7109375" style="103" customWidth="1"/>
    <col min="317" max="317" width="11.85546875" style="103" customWidth="1"/>
    <col min="318" max="318" width="15.5703125" style="103" customWidth="1"/>
    <col min="319" max="319" width="15.28515625" style="103" customWidth="1"/>
    <col min="320" max="320" width="20.5703125" style="103" customWidth="1"/>
    <col min="321" max="321" width="20.7109375" style="103" customWidth="1"/>
    <col min="322" max="322" width="17.28515625" style="103" customWidth="1"/>
    <col min="323" max="323" width="26.28515625" style="103" customWidth="1"/>
    <col min="324" max="324" width="14.28515625" style="103" customWidth="1"/>
    <col min="325" max="325" width="16.42578125" style="103" customWidth="1"/>
    <col min="326" max="326" width="16.7109375" style="103" customWidth="1"/>
    <col min="327" max="327" width="13.28515625" style="103" customWidth="1"/>
    <col min="328" max="328" width="22" style="103" customWidth="1"/>
    <col min="329" max="329" width="10.28515625" style="103" customWidth="1"/>
    <col min="330" max="330" width="21" style="103" bestFit="1" customWidth="1"/>
    <col min="331" max="331" width="18.42578125" style="103" customWidth="1"/>
    <col min="332" max="333" width="21.7109375" style="103" customWidth="1"/>
    <col min="334" max="334" width="21.42578125" style="103" customWidth="1"/>
    <col min="335" max="335" width="14.7109375" style="103" customWidth="1"/>
    <col min="336" max="336" width="19" style="103" customWidth="1"/>
    <col min="337" max="337" width="21.42578125" style="103" bestFit="1" customWidth="1"/>
    <col min="338" max="338" width="15.28515625" style="103" bestFit="1" customWidth="1"/>
    <col min="339" max="339" width="23.7109375" style="103" bestFit="1" customWidth="1"/>
    <col min="340" max="340" width="20" style="103" bestFit="1" customWidth="1"/>
    <col min="341" max="341" width="20.7109375" style="103" bestFit="1" customWidth="1"/>
    <col min="342" max="342" width="20.5703125" style="174" bestFit="1" customWidth="1"/>
    <col min="343" max="343" width="13.7109375" style="103" bestFit="1" customWidth="1"/>
    <col min="344" max="344" width="8" style="103" bestFit="1" customWidth="1"/>
    <col min="345" max="16384" width="9.28515625" style="103"/>
  </cols>
  <sheetData>
    <row r="1" spans="1:347" s="159" customFormat="1" ht="47.25" x14ac:dyDescent="0.25">
      <c r="A1" s="150" t="s">
        <v>0</v>
      </c>
      <c r="B1" s="150" t="s">
        <v>1</v>
      </c>
      <c r="C1" s="150" t="s">
        <v>2</v>
      </c>
      <c r="D1" s="150" t="s">
        <v>3</v>
      </c>
      <c r="E1" s="150" t="s">
        <v>4</v>
      </c>
      <c r="F1" s="150" t="s">
        <v>5</v>
      </c>
      <c r="G1" s="150" t="s">
        <v>6</v>
      </c>
      <c r="H1" s="150" t="s">
        <v>7</v>
      </c>
      <c r="I1" s="150" t="s">
        <v>8</v>
      </c>
      <c r="J1" s="150" t="s">
        <v>9</v>
      </c>
      <c r="K1" s="150" t="s">
        <v>10</v>
      </c>
      <c r="L1" s="150" t="s">
        <v>11</v>
      </c>
      <c r="M1" s="150" t="s">
        <v>12</v>
      </c>
      <c r="N1" s="150" t="s">
        <v>13</v>
      </c>
      <c r="O1" s="150" t="s">
        <v>14</v>
      </c>
      <c r="P1" s="150" t="s">
        <v>15</v>
      </c>
      <c r="Q1" s="150" t="s">
        <v>16</v>
      </c>
      <c r="R1" s="150" t="s">
        <v>17</v>
      </c>
      <c r="S1" s="150" t="s">
        <v>18</v>
      </c>
      <c r="T1" s="25" t="s">
        <v>19</v>
      </c>
      <c r="U1" s="150" t="s">
        <v>20</v>
      </c>
      <c r="V1" s="150" t="s">
        <v>21</v>
      </c>
      <c r="W1" s="150" t="s">
        <v>22</v>
      </c>
      <c r="X1" s="150" t="s">
        <v>23</v>
      </c>
      <c r="Y1" s="150" t="s">
        <v>24</v>
      </c>
      <c r="Z1" s="151" t="s">
        <v>25</v>
      </c>
      <c r="AA1" s="151" t="s">
        <v>27</v>
      </c>
      <c r="AB1" s="151" t="s">
        <v>28</v>
      </c>
      <c r="AC1" s="150" t="s">
        <v>29</v>
      </c>
      <c r="AD1" s="150" t="s">
        <v>30</v>
      </c>
      <c r="AE1" s="151" t="s">
        <v>31</v>
      </c>
      <c r="AF1" s="151" t="s">
        <v>32</v>
      </c>
      <c r="AG1" s="150" t="s">
        <v>33</v>
      </c>
      <c r="AH1" s="151" t="s">
        <v>34</v>
      </c>
      <c r="AI1" s="150" t="s">
        <v>35</v>
      </c>
      <c r="AJ1" s="150" t="s">
        <v>36</v>
      </c>
      <c r="AK1" s="150" t="s">
        <v>37</v>
      </c>
      <c r="AL1" s="150" t="s">
        <v>38</v>
      </c>
      <c r="AM1" s="150" t="s">
        <v>39</v>
      </c>
      <c r="AN1" s="150" t="s">
        <v>40</v>
      </c>
      <c r="AO1" s="150" t="s">
        <v>41</v>
      </c>
      <c r="AP1" s="150" t="s">
        <v>46</v>
      </c>
      <c r="AQ1" s="152" t="s">
        <v>47</v>
      </c>
      <c r="AR1" s="150" t="s">
        <v>48</v>
      </c>
      <c r="AS1" s="25" t="s">
        <v>49</v>
      </c>
      <c r="AT1" s="151" t="s">
        <v>50</v>
      </c>
      <c r="AU1" s="151" t="s">
        <v>51</v>
      </c>
      <c r="AV1" s="153" t="s">
        <v>52</v>
      </c>
      <c r="AW1" s="152" t="s">
        <v>53</v>
      </c>
      <c r="AX1" s="151" t="s">
        <v>54</v>
      </c>
      <c r="AY1" s="150" t="s">
        <v>55</v>
      </c>
      <c r="AZ1" s="150" t="s">
        <v>810</v>
      </c>
      <c r="BA1" s="150" t="s">
        <v>265</v>
      </c>
      <c r="BB1" s="150" t="s">
        <v>185</v>
      </c>
      <c r="BC1" s="150" t="s">
        <v>266</v>
      </c>
      <c r="BD1" s="150" t="s">
        <v>455</v>
      </c>
      <c r="BE1" s="150" t="s">
        <v>268</v>
      </c>
      <c r="BF1" s="150" t="s">
        <v>60</v>
      </c>
      <c r="BG1" s="150" t="s">
        <v>810</v>
      </c>
      <c r="BH1" s="150" t="s">
        <v>265</v>
      </c>
      <c r="BI1" s="150" t="s">
        <v>185</v>
      </c>
      <c r="BJ1" s="150" t="s">
        <v>266</v>
      </c>
      <c r="BK1" s="150" t="s">
        <v>579</v>
      </c>
      <c r="BL1" s="150" t="s">
        <v>268</v>
      </c>
      <c r="BM1" s="150" t="s">
        <v>60</v>
      </c>
      <c r="BN1" s="150" t="s">
        <v>580</v>
      </c>
      <c r="BO1" s="150" t="s">
        <v>265</v>
      </c>
      <c r="BP1" s="150" t="s">
        <v>185</v>
      </c>
      <c r="BQ1" s="150" t="s">
        <v>266</v>
      </c>
      <c r="BR1" s="150" t="s">
        <v>581</v>
      </c>
      <c r="BS1" s="150" t="s">
        <v>268</v>
      </c>
      <c r="BT1" s="150" t="s">
        <v>60</v>
      </c>
      <c r="BU1" s="150" t="s">
        <v>582</v>
      </c>
      <c r="BV1" s="150" t="s">
        <v>265</v>
      </c>
      <c r="BW1" s="150" t="s">
        <v>185</v>
      </c>
      <c r="BX1" s="150" t="s">
        <v>266</v>
      </c>
      <c r="BY1" s="150" t="s">
        <v>583</v>
      </c>
      <c r="BZ1" s="150" t="s">
        <v>268</v>
      </c>
      <c r="CA1" s="150" t="s">
        <v>60</v>
      </c>
      <c r="CB1" s="150" t="s">
        <v>584</v>
      </c>
      <c r="CC1" s="150" t="s">
        <v>265</v>
      </c>
      <c r="CD1" s="150" t="s">
        <v>185</v>
      </c>
      <c r="CE1" s="150" t="s">
        <v>266</v>
      </c>
      <c r="CF1" s="150" t="s">
        <v>585</v>
      </c>
      <c r="CG1" s="150" t="s">
        <v>268</v>
      </c>
      <c r="CH1" s="150" t="s">
        <v>60</v>
      </c>
      <c r="CI1" s="150" t="s">
        <v>586</v>
      </c>
      <c r="CJ1" s="150" t="s">
        <v>265</v>
      </c>
      <c r="CK1" s="150" t="s">
        <v>185</v>
      </c>
      <c r="CL1" s="150" t="s">
        <v>266</v>
      </c>
      <c r="CM1" s="150" t="s">
        <v>587</v>
      </c>
      <c r="CN1" s="150" t="s">
        <v>268</v>
      </c>
      <c r="CO1" s="150" t="s">
        <v>60</v>
      </c>
      <c r="CP1" s="150" t="s">
        <v>588</v>
      </c>
      <c r="CQ1" s="150" t="s">
        <v>265</v>
      </c>
      <c r="CR1" s="150" t="s">
        <v>185</v>
      </c>
      <c r="CS1" s="150" t="s">
        <v>266</v>
      </c>
      <c r="CT1" s="150" t="s">
        <v>589</v>
      </c>
      <c r="CU1" s="150" t="s">
        <v>268</v>
      </c>
      <c r="CV1" s="150" t="s">
        <v>60</v>
      </c>
      <c r="CW1" s="150" t="s">
        <v>590</v>
      </c>
      <c r="CX1" s="150" t="s">
        <v>265</v>
      </c>
      <c r="CY1" s="150" t="s">
        <v>185</v>
      </c>
      <c r="CZ1" s="150" t="s">
        <v>266</v>
      </c>
      <c r="DA1" s="150" t="s">
        <v>591</v>
      </c>
      <c r="DB1" s="150" t="s">
        <v>268</v>
      </c>
      <c r="DC1" s="150" t="s">
        <v>60</v>
      </c>
      <c r="DD1" s="150" t="s">
        <v>811</v>
      </c>
      <c r="DE1" s="150" t="s">
        <v>265</v>
      </c>
      <c r="DF1" s="150" t="s">
        <v>185</v>
      </c>
      <c r="DG1" s="150" t="s">
        <v>266</v>
      </c>
      <c r="DH1" s="150" t="s">
        <v>593</v>
      </c>
      <c r="DI1" s="150" t="s">
        <v>268</v>
      </c>
      <c r="DJ1" s="150" t="s">
        <v>60</v>
      </c>
      <c r="DK1" s="150" t="s">
        <v>594</v>
      </c>
      <c r="DL1" s="150" t="s">
        <v>265</v>
      </c>
      <c r="DM1" s="150" t="s">
        <v>185</v>
      </c>
      <c r="DN1" s="150" t="s">
        <v>266</v>
      </c>
      <c r="DO1" s="150" t="s">
        <v>595</v>
      </c>
      <c r="DP1" s="150" t="s">
        <v>268</v>
      </c>
      <c r="DQ1" s="150" t="s">
        <v>60</v>
      </c>
      <c r="DR1" s="150" t="s">
        <v>812</v>
      </c>
      <c r="DS1" s="150" t="s">
        <v>265</v>
      </c>
      <c r="DT1" s="150" t="s">
        <v>185</v>
      </c>
      <c r="DU1" s="150" t="s">
        <v>266</v>
      </c>
      <c r="DV1" s="150" t="s">
        <v>597</v>
      </c>
      <c r="DW1" s="150" t="s">
        <v>268</v>
      </c>
      <c r="DX1" s="150" t="s">
        <v>60</v>
      </c>
      <c r="DY1" s="150" t="s">
        <v>813</v>
      </c>
      <c r="DZ1" s="150" t="s">
        <v>265</v>
      </c>
      <c r="EA1" s="150" t="s">
        <v>185</v>
      </c>
      <c r="EB1" s="150" t="s">
        <v>266</v>
      </c>
      <c r="EC1" s="150" t="s">
        <v>599</v>
      </c>
      <c r="ED1" s="150" t="s">
        <v>268</v>
      </c>
      <c r="EE1" s="150" t="s">
        <v>60</v>
      </c>
      <c r="EF1" s="150" t="s">
        <v>600</v>
      </c>
      <c r="EG1" s="150" t="s">
        <v>265</v>
      </c>
      <c r="EH1" s="150" t="s">
        <v>185</v>
      </c>
      <c r="EI1" s="150" t="s">
        <v>266</v>
      </c>
      <c r="EJ1" s="150" t="s">
        <v>601</v>
      </c>
      <c r="EK1" s="150" t="s">
        <v>268</v>
      </c>
      <c r="EL1" s="150" t="s">
        <v>60</v>
      </c>
      <c r="EM1" s="150" t="s">
        <v>602</v>
      </c>
      <c r="EN1" s="150" t="s">
        <v>265</v>
      </c>
      <c r="EO1" s="150" t="s">
        <v>185</v>
      </c>
      <c r="EP1" s="150" t="s">
        <v>266</v>
      </c>
      <c r="EQ1" s="150" t="s">
        <v>603</v>
      </c>
      <c r="ER1" s="150" t="s">
        <v>268</v>
      </c>
      <c r="ES1" s="150" t="s">
        <v>60</v>
      </c>
      <c r="ET1" s="150" t="s">
        <v>604</v>
      </c>
      <c r="EU1" s="150" t="s">
        <v>265</v>
      </c>
      <c r="EV1" s="150" t="s">
        <v>185</v>
      </c>
      <c r="EW1" s="150" t="s">
        <v>266</v>
      </c>
      <c r="EX1" s="150" t="s">
        <v>605</v>
      </c>
      <c r="EY1" s="150" t="s">
        <v>268</v>
      </c>
      <c r="EZ1" s="150" t="s">
        <v>60</v>
      </c>
      <c r="FA1" s="150" t="s">
        <v>606</v>
      </c>
      <c r="FB1" s="150" t="s">
        <v>265</v>
      </c>
      <c r="FC1" s="150" t="s">
        <v>185</v>
      </c>
      <c r="FD1" s="150" t="s">
        <v>266</v>
      </c>
      <c r="FE1" s="150" t="s">
        <v>814</v>
      </c>
      <c r="FF1" s="150" t="s">
        <v>268</v>
      </c>
      <c r="FG1" s="150" t="s">
        <v>60</v>
      </c>
      <c r="FH1" s="150" t="s">
        <v>815</v>
      </c>
      <c r="FI1" s="150" t="s">
        <v>265</v>
      </c>
      <c r="FJ1" s="150" t="s">
        <v>185</v>
      </c>
      <c r="FK1" s="150" t="s">
        <v>266</v>
      </c>
      <c r="FL1" s="150" t="s">
        <v>609</v>
      </c>
      <c r="FM1" s="150" t="s">
        <v>268</v>
      </c>
      <c r="FN1" s="150" t="s">
        <v>60</v>
      </c>
      <c r="FO1" s="150" t="s">
        <v>65</v>
      </c>
      <c r="FP1" s="152" t="s">
        <v>66</v>
      </c>
      <c r="FQ1" s="150" t="s">
        <v>816</v>
      </c>
      <c r="FR1" s="150" t="s">
        <v>817</v>
      </c>
      <c r="FS1" s="150" t="s">
        <v>818</v>
      </c>
      <c r="FT1" s="150" t="s">
        <v>819</v>
      </c>
      <c r="FU1" s="150" t="s">
        <v>71</v>
      </c>
      <c r="FV1" s="150" t="s">
        <v>305</v>
      </c>
      <c r="FW1" s="150" t="s">
        <v>306</v>
      </c>
      <c r="FX1" s="150" t="s">
        <v>307</v>
      </c>
      <c r="FY1" s="150" t="s">
        <v>308</v>
      </c>
      <c r="FZ1" s="150" t="s">
        <v>71</v>
      </c>
      <c r="GA1" s="150" t="s">
        <v>309</v>
      </c>
      <c r="GB1" s="150" t="s">
        <v>310</v>
      </c>
      <c r="GC1" s="150" t="s">
        <v>311</v>
      </c>
      <c r="GD1" s="150" t="s">
        <v>308</v>
      </c>
      <c r="GE1" s="150" t="s">
        <v>71</v>
      </c>
      <c r="GF1" s="151" t="s">
        <v>820</v>
      </c>
      <c r="GG1" s="151" t="s">
        <v>821</v>
      </c>
      <c r="GH1" s="151" t="s">
        <v>822</v>
      </c>
      <c r="GI1" s="151" t="s">
        <v>823</v>
      </c>
      <c r="GJ1" s="150" t="s">
        <v>71</v>
      </c>
      <c r="GK1" s="151" t="s">
        <v>824</v>
      </c>
      <c r="GL1" s="151" t="s">
        <v>825</v>
      </c>
      <c r="GM1" s="151" t="s">
        <v>826</v>
      </c>
      <c r="GN1" s="151" t="s">
        <v>827</v>
      </c>
      <c r="GO1" s="150" t="s">
        <v>71</v>
      </c>
      <c r="GP1" s="151" t="s">
        <v>828</v>
      </c>
      <c r="GQ1" s="151" t="s">
        <v>829</v>
      </c>
      <c r="GR1" s="151" t="s">
        <v>830</v>
      </c>
      <c r="GS1" s="151" t="s">
        <v>831</v>
      </c>
      <c r="GT1" s="150" t="s">
        <v>71</v>
      </c>
      <c r="GU1" s="151" t="s">
        <v>832</v>
      </c>
      <c r="GV1" s="151" t="s">
        <v>833</v>
      </c>
      <c r="GW1" s="151" t="s">
        <v>834</v>
      </c>
      <c r="GX1" s="151" t="s">
        <v>835</v>
      </c>
      <c r="GY1" s="150" t="s">
        <v>71</v>
      </c>
      <c r="GZ1" s="150" t="s">
        <v>328</v>
      </c>
      <c r="HA1" s="150" t="s">
        <v>329</v>
      </c>
      <c r="HB1" s="150" t="s">
        <v>330</v>
      </c>
      <c r="HC1" s="150" t="s">
        <v>331</v>
      </c>
      <c r="HD1" s="150" t="s">
        <v>71</v>
      </c>
      <c r="HE1" s="151" t="s">
        <v>836</v>
      </c>
      <c r="HF1" s="151" t="s">
        <v>837</v>
      </c>
      <c r="HG1" s="151" t="s">
        <v>838</v>
      </c>
      <c r="HH1" s="151" t="s">
        <v>839</v>
      </c>
      <c r="HI1" s="150" t="s">
        <v>71</v>
      </c>
      <c r="HJ1" s="151" t="s">
        <v>840</v>
      </c>
      <c r="HK1" s="151" t="s">
        <v>841</v>
      </c>
      <c r="HL1" s="151" t="s">
        <v>842</v>
      </c>
      <c r="HM1" s="151" t="s">
        <v>843</v>
      </c>
      <c r="HN1" s="150" t="s">
        <v>71</v>
      </c>
      <c r="HO1" s="151" t="s">
        <v>340</v>
      </c>
      <c r="HP1" s="151" t="s">
        <v>341</v>
      </c>
      <c r="HQ1" s="151" t="s">
        <v>342</v>
      </c>
      <c r="HR1" s="150" t="s">
        <v>343</v>
      </c>
      <c r="HS1" s="150" t="s">
        <v>71</v>
      </c>
      <c r="HT1" s="151" t="s">
        <v>844</v>
      </c>
      <c r="HU1" s="151" t="s">
        <v>845</v>
      </c>
      <c r="HV1" s="151" t="s">
        <v>846</v>
      </c>
      <c r="HW1" s="151" t="s">
        <v>847</v>
      </c>
      <c r="HX1" s="150" t="s">
        <v>71</v>
      </c>
      <c r="HY1" s="150" t="s">
        <v>348</v>
      </c>
      <c r="HZ1" s="150" t="s">
        <v>349</v>
      </c>
      <c r="IA1" s="150" t="s">
        <v>350</v>
      </c>
      <c r="IB1" s="150" t="s">
        <v>351</v>
      </c>
      <c r="IC1" s="150" t="s">
        <v>71</v>
      </c>
      <c r="ID1" s="150" t="s">
        <v>352</v>
      </c>
      <c r="IE1" s="150" t="s">
        <v>353</v>
      </c>
      <c r="IF1" s="150" t="s">
        <v>354</v>
      </c>
      <c r="IG1" s="150" t="s">
        <v>355</v>
      </c>
      <c r="IH1" s="150" t="s">
        <v>71</v>
      </c>
      <c r="II1" s="150" t="s">
        <v>356</v>
      </c>
      <c r="IJ1" s="150" t="s">
        <v>357</v>
      </c>
      <c r="IK1" s="150" t="s">
        <v>358</v>
      </c>
      <c r="IL1" s="150" t="s">
        <v>359</v>
      </c>
      <c r="IM1" s="150" t="s">
        <v>71</v>
      </c>
      <c r="IN1" s="150" t="s">
        <v>360</v>
      </c>
      <c r="IO1" s="150" t="s">
        <v>361</v>
      </c>
      <c r="IP1" s="150" t="s">
        <v>362</v>
      </c>
      <c r="IQ1" s="150" t="s">
        <v>363</v>
      </c>
      <c r="IR1" s="150" t="s">
        <v>71</v>
      </c>
      <c r="IS1" s="150" t="s">
        <v>364</v>
      </c>
      <c r="IT1" s="150" t="s">
        <v>365</v>
      </c>
      <c r="IU1" s="150" t="s">
        <v>366</v>
      </c>
      <c r="IV1" s="150" t="s">
        <v>367</v>
      </c>
      <c r="IW1" s="150" t="s">
        <v>71</v>
      </c>
      <c r="IX1" s="150" t="s">
        <v>368</v>
      </c>
      <c r="IY1" s="150" t="s">
        <v>369</v>
      </c>
      <c r="IZ1" s="150" t="s">
        <v>370</v>
      </c>
      <c r="JA1" s="150" t="s">
        <v>371</v>
      </c>
      <c r="JB1" s="150" t="s">
        <v>71</v>
      </c>
      <c r="JC1" s="150" t="s">
        <v>372</v>
      </c>
      <c r="JD1" s="150" t="s">
        <v>373</v>
      </c>
      <c r="JE1" s="150" t="s">
        <v>374</v>
      </c>
      <c r="JF1" s="150" t="s">
        <v>375</v>
      </c>
      <c r="JG1" s="150" t="s">
        <v>71</v>
      </c>
      <c r="JH1" s="150" t="s">
        <v>376</v>
      </c>
      <c r="JI1" s="150" t="s">
        <v>377</v>
      </c>
      <c r="JJ1" s="150" t="s">
        <v>378</v>
      </c>
      <c r="JK1" s="150" t="s">
        <v>379</v>
      </c>
      <c r="JL1" s="150" t="s">
        <v>71</v>
      </c>
      <c r="JM1" s="150" t="s">
        <v>848</v>
      </c>
      <c r="JN1" s="150" t="s">
        <v>849</v>
      </c>
      <c r="JO1" s="150" t="s">
        <v>850</v>
      </c>
      <c r="JP1" s="150" t="s">
        <v>851</v>
      </c>
      <c r="JQ1" s="150" t="s">
        <v>71</v>
      </c>
      <c r="JR1" s="150" t="s">
        <v>384</v>
      </c>
      <c r="JS1" s="150" t="s">
        <v>385</v>
      </c>
      <c r="JT1" s="150" t="s">
        <v>386</v>
      </c>
      <c r="JU1" s="150" t="s">
        <v>387</v>
      </c>
      <c r="JV1" s="150" t="s">
        <v>71</v>
      </c>
      <c r="JW1" s="150" t="s">
        <v>120</v>
      </c>
      <c r="JX1" s="150" t="s">
        <v>121</v>
      </c>
      <c r="JY1" s="150" t="s">
        <v>122</v>
      </c>
      <c r="JZ1" s="152" t="s">
        <v>123</v>
      </c>
      <c r="KA1" s="152" t="s">
        <v>124</v>
      </c>
      <c r="KB1" s="152" t="s">
        <v>125</v>
      </c>
      <c r="KC1" s="151" t="s">
        <v>126</v>
      </c>
      <c r="KD1" s="151" t="s">
        <v>127</v>
      </c>
      <c r="KE1" s="151" t="s">
        <v>128</v>
      </c>
      <c r="KF1" s="151" t="s">
        <v>12</v>
      </c>
      <c r="KG1" s="150" t="s">
        <v>129</v>
      </c>
      <c r="KH1" s="150" t="s">
        <v>130</v>
      </c>
      <c r="KI1" s="152" t="s">
        <v>131</v>
      </c>
      <c r="KJ1" s="152" t="s">
        <v>132</v>
      </c>
      <c r="KK1" s="152" t="s">
        <v>133</v>
      </c>
      <c r="KL1" s="152" t="s">
        <v>134</v>
      </c>
      <c r="KM1" s="152" t="s">
        <v>135</v>
      </c>
      <c r="KN1" s="152" t="s">
        <v>136</v>
      </c>
      <c r="KO1" s="152" t="s">
        <v>137</v>
      </c>
      <c r="KP1" s="153" t="s">
        <v>138</v>
      </c>
      <c r="KQ1" s="150" t="s">
        <v>139</v>
      </c>
      <c r="KR1" s="150" t="s">
        <v>140</v>
      </c>
      <c r="KS1" s="150" t="s">
        <v>141</v>
      </c>
      <c r="KT1" s="150" t="s">
        <v>142</v>
      </c>
      <c r="KU1" s="150" t="s">
        <v>143</v>
      </c>
      <c r="KV1" s="30" t="s">
        <v>388</v>
      </c>
      <c r="KW1" s="30" t="s">
        <v>389</v>
      </c>
      <c r="KX1" s="150" t="s">
        <v>146</v>
      </c>
      <c r="KY1" s="150" t="s">
        <v>147</v>
      </c>
      <c r="KZ1" s="150" t="s">
        <v>148</v>
      </c>
      <c r="LA1" s="150" t="s">
        <v>149</v>
      </c>
      <c r="LB1" s="150" t="s">
        <v>150</v>
      </c>
      <c r="LC1" s="154" t="s">
        <v>151</v>
      </c>
      <c r="LD1" s="155" t="s">
        <v>152</v>
      </c>
      <c r="LE1" s="155" t="s">
        <v>153</v>
      </c>
      <c r="LF1" s="155" t="s">
        <v>154</v>
      </c>
      <c r="LG1" s="155" t="s">
        <v>155</v>
      </c>
      <c r="LH1" s="150" t="s">
        <v>156</v>
      </c>
      <c r="LI1" s="150" t="s">
        <v>157</v>
      </c>
      <c r="LJ1" s="150" t="s">
        <v>158</v>
      </c>
      <c r="LK1" s="150" t="s">
        <v>159</v>
      </c>
      <c r="LL1" s="150" t="s">
        <v>160</v>
      </c>
      <c r="LM1" s="150" t="s">
        <v>161</v>
      </c>
      <c r="LN1" s="150" t="s">
        <v>162</v>
      </c>
      <c r="LO1" s="150" t="s">
        <v>163</v>
      </c>
      <c r="LP1" s="150" t="s">
        <v>164</v>
      </c>
      <c r="LQ1" s="150" t="s">
        <v>165</v>
      </c>
      <c r="LR1" s="156" t="s">
        <v>166</v>
      </c>
      <c r="LS1" s="156" t="s">
        <v>167</v>
      </c>
      <c r="LT1" s="156" t="s">
        <v>168</v>
      </c>
      <c r="LU1" s="150" t="s">
        <v>169</v>
      </c>
      <c r="LV1" s="150" t="s">
        <v>170</v>
      </c>
      <c r="LW1" s="150" t="s">
        <v>171</v>
      </c>
      <c r="LX1" s="150" t="s">
        <v>172</v>
      </c>
      <c r="LY1" s="151" t="s">
        <v>173</v>
      </c>
      <c r="LZ1" s="151" t="s">
        <v>174</v>
      </c>
      <c r="MA1" s="150" t="s">
        <v>175</v>
      </c>
      <c r="MB1" s="152" t="s">
        <v>176</v>
      </c>
      <c r="MC1" s="150" t="s">
        <v>177</v>
      </c>
      <c r="MD1" s="157" t="s">
        <v>188</v>
      </c>
      <c r="ME1" s="158" t="s">
        <v>189</v>
      </c>
      <c r="MF1" s="150" t="s">
        <v>190</v>
      </c>
    </row>
    <row r="2" spans="1:347" x14ac:dyDescent="0.25">
      <c r="A2" s="133">
        <v>1</v>
      </c>
      <c r="B2" s="133" t="s">
        <v>191</v>
      </c>
      <c r="C2" s="133">
        <v>0</v>
      </c>
      <c r="D2" s="133">
        <v>2255</v>
      </c>
      <c r="E2" s="133" t="s">
        <v>524</v>
      </c>
      <c r="F2" s="133" t="s">
        <v>852</v>
      </c>
      <c r="G2" s="160" t="s">
        <v>852</v>
      </c>
      <c r="H2" s="133" t="s">
        <v>853</v>
      </c>
      <c r="I2" s="133" t="s">
        <v>852</v>
      </c>
      <c r="J2" s="133" t="s">
        <v>854</v>
      </c>
      <c r="K2" s="133"/>
      <c r="L2" s="133" t="s">
        <v>804</v>
      </c>
      <c r="M2" s="133">
        <v>1</v>
      </c>
      <c r="N2" s="133"/>
      <c r="O2" s="133"/>
      <c r="P2" s="133"/>
      <c r="Q2" s="133"/>
      <c r="R2" s="133"/>
      <c r="S2" s="133"/>
      <c r="T2" s="133"/>
      <c r="U2" s="133"/>
      <c r="V2" s="133"/>
      <c r="W2" s="133"/>
      <c r="X2" s="133"/>
      <c r="Y2" s="133"/>
      <c r="Z2" s="137"/>
      <c r="AA2" s="137"/>
      <c r="AB2" s="133"/>
      <c r="AC2" s="133"/>
      <c r="AD2" s="133"/>
      <c r="AE2" s="36" t="s">
        <v>805</v>
      </c>
      <c r="AF2" s="133">
        <v>2255</v>
      </c>
      <c r="AG2" s="133"/>
      <c r="AH2" s="133"/>
      <c r="AI2" s="133"/>
      <c r="AJ2" s="133"/>
      <c r="AK2" s="133"/>
      <c r="AL2" s="133"/>
      <c r="AM2" s="133"/>
      <c r="AN2" s="133"/>
      <c r="AO2" s="133"/>
      <c r="AP2" s="133"/>
      <c r="AQ2" s="137">
        <f>(AQ5+AQ6)*M2</f>
        <v>4.8946499999999995</v>
      </c>
      <c r="AR2" s="133"/>
      <c r="AS2" s="133"/>
      <c r="AT2" s="133">
        <f>AU2+AY2</f>
        <v>4.62</v>
      </c>
      <c r="AU2" s="133">
        <f>(AT3*M3)+(AT4*M4)</f>
        <v>4.62</v>
      </c>
      <c r="AV2" s="133"/>
      <c r="AW2" s="133"/>
      <c r="AX2" s="133"/>
      <c r="AY2" s="133"/>
      <c r="AZ2" s="133"/>
      <c r="BA2" s="133"/>
      <c r="BB2" s="133"/>
      <c r="BC2" s="133"/>
      <c r="BD2" s="133"/>
      <c r="BE2" s="133"/>
      <c r="BF2" s="133"/>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3"/>
      <c r="CF2" s="133"/>
      <c r="CG2" s="133"/>
      <c r="CH2" s="133"/>
      <c r="CI2" s="133"/>
      <c r="CJ2" s="133"/>
      <c r="CK2" s="133"/>
      <c r="CL2" s="133"/>
      <c r="CM2" s="133"/>
      <c r="CN2" s="133"/>
      <c r="CO2" s="133"/>
      <c r="CP2" s="133"/>
      <c r="CQ2" s="133"/>
      <c r="CR2" s="133"/>
      <c r="CS2" s="133"/>
      <c r="CT2" s="133"/>
      <c r="CU2" s="133"/>
      <c r="CV2" s="133"/>
      <c r="CW2" s="133"/>
      <c r="CX2" s="133"/>
      <c r="CY2" s="133"/>
      <c r="CZ2" s="133"/>
      <c r="DA2" s="133"/>
      <c r="DB2" s="133"/>
      <c r="DC2" s="133"/>
      <c r="DD2" s="133"/>
      <c r="DE2" s="133"/>
      <c r="DF2" s="133"/>
      <c r="DG2" s="133"/>
      <c r="DH2" s="133"/>
      <c r="DI2" s="133"/>
      <c r="DJ2" s="133"/>
      <c r="DK2" s="133"/>
      <c r="DL2" s="133"/>
      <c r="DM2" s="133"/>
      <c r="DN2" s="133"/>
      <c r="DO2" s="133"/>
      <c r="DP2" s="133"/>
      <c r="DQ2" s="133"/>
      <c r="DR2" s="133"/>
      <c r="DS2" s="133"/>
      <c r="DT2" s="133"/>
      <c r="DU2" s="133"/>
      <c r="DV2" s="133"/>
      <c r="DW2" s="133"/>
      <c r="DX2" s="133"/>
      <c r="DY2" s="133"/>
      <c r="DZ2" s="133"/>
      <c r="EA2" s="133"/>
      <c r="EB2" s="133"/>
      <c r="EC2" s="133"/>
      <c r="ED2" s="133"/>
      <c r="EE2" s="133"/>
      <c r="EF2" s="133"/>
      <c r="EG2" s="133"/>
      <c r="EH2" s="133"/>
      <c r="EI2" s="133"/>
      <c r="EJ2" s="133"/>
      <c r="EK2" s="133"/>
      <c r="EL2" s="133"/>
      <c r="EM2" s="133"/>
      <c r="EN2" s="133"/>
      <c r="EO2" s="133"/>
      <c r="EP2" s="133"/>
      <c r="EQ2" s="133"/>
      <c r="ER2" s="133"/>
      <c r="ES2" s="133"/>
      <c r="ET2" s="133"/>
      <c r="EU2" s="133"/>
      <c r="EV2" s="133"/>
      <c r="EW2" s="133"/>
      <c r="EX2" s="133"/>
      <c r="EY2" s="133"/>
      <c r="EZ2" s="133"/>
      <c r="FA2" s="133"/>
      <c r="FB2" s="133"/>
      <c r="FC2" s="133"/>
      <c r="FD2" s="133"/>
      <c r="FE2" s="133"/>
      <c r="FF2" s="133"/>
      <c r="FG2" s="133"/>
      <c r="FH2" s="133"/>
      <c r="FI2" s="133"/>
      <c r="FJ2" s="133"/>
      <c r="FK2" s="133"/>
      <c r="FL2" s="133"/>
      <c r="FM2" s="133"/>
      <c r="FN2" s="133"/>
      <c r="FO2" s="133"/>
      <c r="FP2" s="133">
        <f>(FP6+FP3+FP4)*M2</f>
        <v>0</v>
      </c>
      <c r="FQ2" s="133"/>
      <c r="FR2" s="133"/>
      <c r="FS2" s="133"/>
      <c r="FT2" s="133"/>
      <c r="FU2" s="133"/>
      <c r="FV2" s="133"/>
      <c r="FW2" s="133"/>
      <c r="FX2" s="133"/>
      <c r="FY2" s="133"/>
      <c r="FZ2" s="133"/>
      <c r="GA2" s="133"/>
      <c r="GB2" s="133"/>
      <c r="GC2" s="133"/>
      <c r="GD2" s="133"/>
      <c r="GE2" s="133"/>
      <c r="GF2" s="133"/>
      <c r="GG2" s="133"/>
      <c r="GH2" s="133"/>
      <c r="GI2" s="133"/>
      <c r="GJ2" s="133"/>
      <c r="GK2" s="133"/>
      <c r="GL2" s="133"/>
      <c r="GM2" s="133"/>
      <c r="GN2" s="133"/>
      <c r="GO2" s="133"/>
      <c r="GP2" s="133"/>
      <c r="GQ2" s="133"/>
      <c r="GR2" s="133"/>
      <c r="GS2" s="133"/>
      <c r="GT2" s="133"/>
      <c r="GU2" s="133"/>
      <c r="GV2" s="133"/>
      <c r="GW2" s="133"/>
      <c r="GX2" s="133"/>
      <c r="GY2" s="133"/>
      <c r="GZ2" s="133"/>
      <c r="HA2" s="133"/>
      <c r="HB2" s="133"/>
      <c r="HC2" s="133"/>
      <c r="HD2" s="133"/>
      <c r="HE2" s="133"/>
      <c r="HF2" s="133"/>
      <c r="HG2" s="133"/>
      <c r="HH2" s="133"/>
      <c r="HI2" s="133"/>
      <c r="HJ2" s="133"/>
      <c r="HK2" s="133"/>
      <c r="HL2" s="133"/>
      <c r="HM2" s="133"/>
      <c r="HN2" s="133"/>
      <c r="HO2" s="133"/>
      <c r="HP2" s="133"/>
      <c r="HQ2" s="133"/>
      <c r="HR2" s="133"/>
      <c r="HS2" s="133"/>
      <c r="HT2" s="133"/>
      <c r="HU2" s="133"/>
      <c r="HV2" s="133"/>
      <c r="HW2" s="133"/>
      <c r="HX2" s="133"/>
      <c r="HY2" s="133"/>
      <c r="HZ2" s="133"/>
      <c r="IA2" s="133"/>
      <c r="IB2" s="133"/>
      <c r="IC2" s="133"/>
      <c r="ID2" s="133"/>
      <c r="IE2" s="133"/>
      <c r="IF2" s="133"/>
      <c r="IG2" s="133"/>
      <c r="IH2" s="133"/>
      <c r="II2" s="133"/>
      <c r="IJ2" s="133"/>
      <c r="IK2" s="133"/>
      <c r="IL2" s="133"/>
      <c r="IM2" s="133"/>
      <c r="IN2" s="133"/>
      <c r="IO2" s="133"/>
      <c r="IP2" s="133"/>
      <c r="IQ2" s="133"/>
      <c r="IR2" s="133"/>
      <c r="IS2" s="133"/>
      <c r="IT2" s="133"/>
      <c r="IU2" s="133"/>
      <c r="IV2" s="133"/>
      <c r="IW2" s="133"/>
      <c r="IX2" s="133"/>
      <c r="IY2" s="133"/>
      <c r="IZ2" s="133"/>
      <c r="JA2" s="133"/>
      <c r="JB2" s="133"/>
      <c r="JC2" s="133"/>
      <c r="JD2" s="133"/>
      <c r="JE2" s="133"/>
      <c r="JF2" s="133"/>
      <c r="JG2" s="133"/>
      <c r="JH2" s="133"/>
      <c r="JI2" s="133"/>
      <c r="JJ2" s="133"/>
      <c r="JK2" s="133"/>
      <c r="JL2" s="133"/>
      <c r="JM2" s="133"/>
      <c r="JN2" s="133"/>
      <c r="JO2" s="133"/>
      <c r="JP2" s="133"/>
      <c r="JQ2" s="133"/>
      <c r="JR2" s="133"/>
      <c r="JS2" s="133"/>
      <c r="JT2" s="133"/>
      <c r="JU2" s="133"/>
      <c r="JV2" s="133"/>
      <c r="JW2" s="133"/>
      <c r="JX2" s="133"/>
      <c r="JY2" s="133"/>
      <c r="JZ2" s="133">
        <f>(JZ6+JZ5)*M2</f>
        <v>9.9</v>
      </c>
      <c r="KA2" s="133">
        <v>0</v>
      </c>
      <c r="KB2" s="133">
        <f>KA2+JZ2+FP2</f>
        <v>9.9</v>
      </c>
      <c r="KC2" s="133"/>
      <c r="KD2" s="133"/>
      <c r="KE2" s="133"/>
      <c r="KF2" s="133"/>
      <c r="KG2" s="133"/>
      <c r="KH2" s="133"/>
      <c r="KI2" s="133"/>
      <c r="KJ2" s="133">
        <f>(KI5*M5)+(KI6*M6)</f>
        <v>1.3140000000000001</v>
      </c>
      <c r="KK2" s="133"/>
      <c r="KL2" s="133">
        <f>KJ2</f>
        <v>1.3140000000000001</v>
      </c>
      <c r="KM2" s="133"/>
      <c r="KN2" s="12"/>
      <c r="KO2" s="133"/>
      <c r="KP2" s="133"/>
      <c r="KQ2" s="133"/>
      <c r="KR2" s="133"/>
      <c r="KS2" s="133"/>
      <c r="KT2" s="133"/>
      <c r="KU2" s="133" t="b">
        <v>0</v>
      </c>
      <c r="KV2" s="133" t="b">
        <v>0</v>
      </c>
      <c r="KW2" s="133" t="b">
        <v>0</v>
      </c>
      <c r="KX2" s="133"/>
      <c r="KY2" s="133"/>
      <c r="KZ2" s="133"/>
      <c r="LA2" s="133"/>
      <c r="LB2" s="133"/>
      <c r="LC2" s="133"/>
      <c r="LD2" s="133"/>
      <c r="LE2" s="133"/>
      <c r="LF2" s="133"/>
      <c r="LG2" s="133"/>
      <c r="LH2" s="133"/>
      <c r="LI2" s="133"/>
      <c r="LJ2" s="133"/>
      <c r="LK2" s="133"/>
      <c r="LL2" s="133"/>
      <c r="LM2" s="133"/>
      <c r="LN2" s="133"/>
      <c r="LO2" s="133"/>
      <c r="LP2" s="133"/>
      <c r="LQ2" s="133"/>
      <c r="LR2" s="133"/>
      <c r="LS2" s="133"/>
      <c r="LT2" s="133"/>
      <c r="LU2" s="133"/>
      <c r="LV2" s="133"/>
      <c r="LW2" s="133"/>
      <c r="LX2" s="133"/>
      <c r="LY2" s="133" t="s">
        <v>855</v>
      </c>
      <c r="LZ2" s="137">
        <v>0.27500000000000002</v>
      </c>
      <c r="MA2" s="133"/>
      <c r="MB2" s="133"/>
      <c r="MC2" s="133"/>
      <c r="MD2" s="161">
        <f>AQ2+AT2+KB2+KL2+KO2+KS2+LA2+LB2+LL2+LQ2+LU2+LV2+LW2+LX2+LZ2+MA2-MC2</f>
        <v>21.00365</v>
      </c>
      <c r="ME2" s="139">
        <v>45061</v>
      </c>
      <c r="MF2" s="162" t="s">
        <v>856</v>
      </c>
      <c r="MI2" s="163"/>
    </row>
    <row r="3" spans="1:347" x14ac:dyDescent="0.25">
      <c r="A3" s="12">
        <v>2</v>
      </c>
      <c r="B3" s="12" t="s">
        <v>191</v>
      </c>
      <c r="C3" s="12">
        <v>1</v>
      </c>
      <c r="D3" s="12">
        <v>2255</v>
      </c>
      <c r="E3" s="12" t="s">
        <v>260</v>
      </c>
      <c r="F3" s="12" t="s">
        <v>852</v>
      </c>
      <c r="G3" s="12" t="s">
        <v>857</v>
      </c>
      <c r="H3" s="12" t="s">
        <v>858</v>
      </c>
      <c r="I3" s="12" t="s">
        <v>852</v>
      </c>
      <c r="J3" s="12"/>
      <c r="K3" s="12"/>
      <c r="L3" s="12" t="s">
        <v>804</v>
      </c>
      <c r="M3" s="12">
        <v>1</v>
      </c>
      <c r="N3" s="12"/>
      <c r="O3" s="12"/>
      <c r="P3" s="12"/>
      <c r="Q3" s="12"/>
      <c r="R3" s="12"/>
      <c r="S3" s="12"/>
      <c r="T3" s="12"/>
      <c r="U3" s="12"/>
      <c r="V3" s="12"/>
      <c r="W3" s="12"/>
      <c r="X3" s="12"/>
      <c r="Y3" s="12"/>
      <c r="Z3" s="12"/>
      <c r="AA3" s="12"/>
      <c r="AB3" s="12"/>
      <c r="AC3" s="12"/>
      <c r="AD3" s="12"/>
      <c r="AE3" s="36" t="s">
        <v>805</v>
      </c>
      <c r="AF3" s="12">
        <v>2255</v>
      </c>
      <c r="AG3" s="12"/>
      <c r="AH3" s="12"/>
      <c r="AI3" s="12"/>
      <c r="AJ3" s="12"/>
      <c r="AK3" s="12"/>
      <c r="AL3" s="12"/>
      <c r="AM3" s="12"/>
      <c r="AN3" s="12"/>
      <c r="AO3" s="12"/>
      <c r="AP3" s="12"/>
      <c r="AQ3" s="12"/>
      <c r="AR3" s="12" t="s">
        <v>858</v>
      </c>
      <c r="AS3" s="12" t="s">
        <v>203</v>
      </c>
      <c r="AT3" s="164">
        <v>4.4000000000000004</v>
      </c>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c r="IZ3" s="12"/>
      <c r="JA3" s="12"/>
      <c r="JB3" s="12"/>
      <c r="JC3" s="12"/>
      <c r="JD3" s="12"/>
      <c r="JE3" s="12"/>
      <c r="JF3" s="12"/>
      <c r="JG3" s="12"/>
      <c r="JH3" s="12"/>
      <c r="JI3" s="12"/>
      <c r="JJ3" s="12"/>
      <c r="JK3" s="12"/>
      <c r="JL3" s="12"/>
      <c r="JM3" s="12"/>
      <c r="JN3" s="12"/>
      <c r="JO3" s="12"/>
      <c r="JP3" s="12"/>
      <c r="JQ3" s="12"/>
      <c r="JR3" s="12"/>
      <c r="JS3" s="12"/>
      <c r="JT3" s="12"/>
      <c r="JU3" s="12"/>
      <c r="JV3" s="12"/>
      <c r="JW3" s="12"/>
      <c r="JX3" s="12"/>
      <c r="JY3" s="12"/>
      <c r="JZ3" s="12"/>
      <c r="KA3" s="12"/>
      <c r="KB3" s="12"/>
      <c r="KC3" s="12"/>
      <c r="KD3" s="12"/>
      <c r="KE3" s="12"/>
      <c r="KF3" s="12"/>
      <c r="KG3" s="12"/>
      <c r="KH3" s="12"/>
      <c r="KI3" s="12"/>
      <c r="KJ3" s="12"/>
      <c r="KK3" s="12"/>
      <c r="KL3" s="12"/>
      <c r="KM3" s="12"/>
      <c r="KN3" s="12"/>
      <c r="KO3" s="12"/>
      <c r="KP3" s="12"/>
      <c r="KQ3" s="12"/>
      <c r="KR3" s="12"/>
      <c r="KS3" s="12"/>
      <c r="KT3" s="12"/>
      <c r="KU3" s="12"/>
      <c r="KV3" s="12"/>
      <c r="KW3" s="12"/>
      <c r="KX3" s="12"/>
      <c r="KY3" s="12"/>
      <c r="KZ3" s="12"/>
      <c r="LA3" s="12"/>
      <c r="LB3" s="12"/>
      <c r="LC3" s="12"/>
      <c r="LD3" s="12"/>
      <c r="LE3" s="12"/>
      <c r="LF3" s="12"/>
      <c r="LG3" s="12"/>
      <c r="LH3" s="12"/>
      <c r="LI3" s="12"/>
      <c r="LJ3" s="12"/>
      <c r="LK3" s="12"/>
      <c r="LL3" s="12"/>
      <c r="LM3" s="12"/>
      <c r="LN3" s="12"/>
      <c r="LO3" s="12"/>
      <c r="LP3" s="12"/>
      <c r="LQ3" s="12"/>
      <c r="LR3" s="12"/>
      <c r="LS3" s="12"/>
      <c r="LT3" s="12"/>
      <c r="LU3" s="12"/>
      <c r="LV3" s="12"/>
      <c r="LW3" s="12"/>
      <c r="LX3" s="12"/>
      <c r="LY3" s="12"/>
      <c r="LZ3" s="12"/>
      <c r="MA3" s="12"/>
      <c r="MB3" s="12"/>
      <c r="MC3" s="12"/>
      <c r="MD3" s="165"/>
      <c r="ME3" s="143">
        <v>45061</v>
      </c>
      <c r="MF3" s="103" t="s">
        <v>856</v>
      </c>
    </row>
    <row r="4" spans="1:347" x14ac:dyDescent="0.25">
      <c r="A4" s="12">
        <v>3</v>
      </c>
      <c r="B4" s="12" t="s">
        <v>191</v>
      </c>
      <c r="C4" s="12">
        <v>1</v>
      </c>
      <c r="D4" s="133">
        <v>2255</v>
      </c>
      <c r="E4" s="12" t="s">
        <v>260</v>
      </c>
      <c r="F4" s="12" t="s">
        <v>852</v>
      </c>
      <c r="G4" s="12" t="s">
        <v>859</v>
      </c>
      <c r="H4" s="12" t="s">
        <v>860</v>
      </c>
      <c r="I4" s="12" t="s">
        <v>852</v>
      </c>
      <c r="J4" s="12"/>
      <c r="K4" s="12"/>
      <c r="L4" s="12" t="s">
        <v>804</v>
      </c>
      <c r="M4" s="12">
        <v>1</v>
      </c>
      <c r="N4" s="12"/>
      <c r="O4" s="12"/>
      <c r="P4" s="12"/>
      <c r="Q4" s="12"/>
      <c r="R4" s="12"/>
      <c r="S4" s="12"/>
      <c r="T4" s="12"/>
      <c r="U4" s="12"/>
      <c r="V4" s="12"/>
      <c r="W4" s="12"/>
      <c r="X4" s="12"/>
      <c r="Y4" s="12"/>
      <c r="Z4" s="12"/>
      <c r="AA4" s="12"/>
      <c r="AB4" s="12"/>
      <c r="AC4" s="12"/>
      <c r="AD4" s="12"/>
      <c r="AE4" s="36" t="s">
        <v>805</v>
      </c>
      <c r="AF4" s="133">
        <v>2255</v>
      </c>
      <c r="AG4" s="12"/>
      <c r="AH4" s="12"/>
      <c r="AI4" s="12"/>
      <c r="AJ4" s="12"/>
      <c r="AK4" s="12"/>
      <c r="AL4" s="12"/>
      <c r="AM4" s="12"/>
      <c r="AN4" s="12"/>
      <c r="AO4" s="12"/>
      <c r="AP4" s="12"/>
      <c r="AQ4" s="12"/>
      <c r="AR4" s="12" t="s">
        <v>860</v>
      </c>
      <c r="AS4" s="12" t="s">
        <v>203</v>
      </c>
      <c r="AT4" s="164">
        <v>0.22</v>
      </c>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12"/>
      <c r="JQ4" s="12"/>
      <c r="JR4" s="12"/>
      <c r="JS4" s="12"/>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c r="KV4" s="12"/>
      <c r="KW4" s="12"/>
      <c r="KX4" s="12"/>
      <c r="KY4" s="12"/>
      <c r="KZ4" s="12"/>
      <c r="LA4" s="12"/>
      <c r="LB4" s="12"/>
      <c r="LC4" s="12"/>
      <c r="LD4" s="12"/>
      <c r="LE4" s="12"/>
      <c r="LF4" s="12"/>
      <c r="LG4" s="12"/>
      <c r="LH4" s="12"/>
      <c r="LI4" s="12"/>
      <c r="LJ4" s="12"/>
      <c r="LK4" s="12"/>
      <c r="LL4" s="12"/>
      <c r="LM4" s="12"/>
      <c r="LN4" s="12"/>
      <c r="LO4" s="12"/>
      <c r="LP4" s="12"/>
      <c r="LQ4" s="12"/>
      <c r="LR4" s="12"/>
      <c r="LS4" s="12"/>
      <c r="LT4" s="12"/>
      <c r="LU4" s="12"/>
      <c r="LV4" s="12"/>
      <c r="LW4" s="12"/>
      <c r="LX4" s="12"/>
      <c r="LY4" s="12"/>
      <c r="LZ4" s="12"/>
      <c r="MA4" s="12"/>
      <c r="MB4" s="12"/>
      <c r="MC4" s="12"/>
      <c r="MD4" s="165"/>
      <c r="ME4" s="143">
        <v>45061</v>
      </c>
      <c r="MF4" s="103" t="s">
        <v>856</v>
      </c>
    </row>
    <row r="5" spans="1:347" x14ac:dyDescent="0.25">
      <c r="A5" s="12">
        <v>4</v>
      </c>
      <c r="B5" s="12" t="s">
        <v>191</v>
      </c>
      <c r="C5" s="12">
        <v>1</v>
      </c>
      <c r="D5" s="12">
        <v>2255</v>
      </c>
      <c r="E5" s="12" t="s">
        <v>193</v>
      </c>
      <c r="F5" s="12" t="s">
        <v>852</v>
      </c>
      <c r="G5" s="12" t="s">
        <v>861</v>
      </c>
      <c r="H5" s="12" t="s">
        <v>862</v>
      </c>
      <c r="I5" s="12" t="s">
        <v>852</v>
      </c>
      <c r="J5" s="12"/>
      <c r="K5" s="12"/>
      <c r="L5" s="12" t="s">
        <v>804</v>
      </c>
      <c r="M5" s="12">
        <v>1</v>
      </c>
      <c r="N5" s="12" t="s">
        <v>863</v>
      </c>
      <c r="O5" s="12"/>
      <c r="P5" s="12" t="s">
        <v>864</v>
      </c>
      <c r="Q5" s="12" t="s">
        <v>865</v>
      </c>
      <c r="R5" s="12" t="s">
        <v>866</v>
      </c>
      <c r="S5" s="12" t="s">
        <v>201</v>
      </c>
      <c r="T5" s="12"/>
      <c r="U5" s="12" t="b">
        <v>0</v>
      </c>
      <c r="V5" s="12"/>
      <c r="W5" s="12"/>
      <c r="X5" s="12"/>
      <c r="Y5" s="12"/>
      <c r="Z5" s="166">
        <v>0.03</v>
      </c>
      <c r="AA5" s="166">
        <v>0.03</v>
      </c>
      <c r="AB5" s="12">
        <v>100</v>
      </c>
      <c r="AC5" s="12"/>
      <c r="AD5" s="12">
        <f>(Z5-AA5)*AB5/100</f>
        <v>0</v>
      </c>
      <c r="AE5" s="36" t="s">
        <v>805</v>
      </c>
      <c r="AF5" s="12">
        <v>2255</v>
      </c>
      <c r="AG5" s="12"/>
      <c r="AH5" s="12">
        <v>67.05</v>
      </c>
      <c r="AI5" s="12"/>
      <c r="AJ5" s="12">
        <f>AH5+AI5</f>
        <v>67.05</v>
      </c>
      <c r="AK5" s="12"/>
      <c r="AL5" s="12"/>
      <c r="AM5" s="12">
        <f>AJ5+AK5</f>
        <v>67.05</v>
      </c>
      <c r="AN5" s="12">
        <v>0</v>
      </c>
      <c r="AO5" s="12"/>
      <c r="AP5" s="164">
        <f>(AH5*Z5)-(AD5*AN5)</f>
        <v>2.0114999999999998</v>
      </c>
      <c r="AQ5" s="164">
        <f>AP5*M5</f>
        <v>2.0114999999999998</v>
      </c>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f>FO5*M5</f>
        <v>0</v>
      </c>
      <c r="FQ5" s="12"/>
      <c r="FR5" s="12"/>
      <c r="FS5" s="12"/>
      <c r="FT5" s="12"/>
      <c r="FU5" s="12"/>
      <c r="FV5" s="12"/>
      <c r="FW5" s="12"/>
      <c r="FX5" s="12"/>
      <c r="FY5" s="12"/>
      <c r="FZ5" s="12"/>
      <c r="GA5" s="12"/>
      <c r="GB5" s="12"/>
      <c r="GC5" s="12"/>
      <c r="GD5" s="12"/>
      <c r="GE5" s="12"/>
      <c r="GF5" s="12">
        <v>1</v>
      </c>
      <c r="GG5" s="164">
        <v>2.2000000000000002</v>
      </c>
      <c r="GH5" s="10" t="s">
        <v>203</v>
      </c>
      <c r="GI5" s="167">
        <f>GG5*GF5</f>
        <v>2.2000000000000002</v>
      </c>
      <c r="GJ5" s="168" t="b">
        <v>0</v>
      </c>
      <c r="GK5" s="168">
        <v>1</v>
      </c>
      <c r="GL5" s="12">
        <v>0.55000000000000004</v>
      </c>
      <c r="GM5" s="10" t="s">
        <v>203</v>
      </c>
      <c r="GN5" s="10">
        <f>GL5*GK5</f>
        <v>0.55000000000000004</v>
      </c>
      <c r="GO5" s="168" t="b">
        <v>0</v>
      </c>
      <c r="GP5" s="168">
        <v>1</v>
      </c>
      <c r="GQ5" s="12">
        <v>0.55000000000000004</v>
      </c>
      <c r="GR5" s="10" t="s">
        <v>203</v>
      </c>
      <c r="GS5" s="10">
        <f>GQ5*GP5</f>
        <v>0.55000000000000004</v>
      </c>
      <c r="GT5" s="168" t="b">
        <v>0</v>
      </c>
      <c r="GU5" s="168">
        <v>1</v>
      </c>
      <c r="GV5" s="169">
        <v>0.82499999999999996</v>
      </c>
      <c r="GW5" s="10" t="s">
        <v>203</v>
      </c>
      <c r="GX5" s="10">
        <f>GV5*GU5</f>
        <v>0.82499999999999996</v>
      </c>
      <c r="GY5" s="168" t="b">
        <v>0</v>
      </c>
      <c r="GZ5" s="12"/>
      <c r="HA5" s="12"/>
      <c r="HB5" s="12"/>
      <c r="HC5" s="12"/>
      <c r="HD5" s="168" t="b">
        <v>0</v>
      </c>
      <c r="HE5" s="168">
        <v>1</v>
      </c>
      <c r="HF5" s="168">
        <v>0.55000000000000004</v>
      </c>
      <c r="HG5" s="10" t="s">
        <v>203</v>
      </c>
      <c r="HH5" s="10">
        <f>HF5*HE5</f>
        <v>0.55000000000000004</v>
      </c>
      <c r="HI5" s="168" t="b">
        <v>0</v>
      </c>
      <c r="HJ5" s="168">
        <v>1</v>
      </c>
      <c r="HK5" s="168">
        <v>2.2000000000000002</v>
      </c>
      <c r="HL5" s="10" t="s">
        <v>203</v>
      </c>
      <c r="HM5" s="10">
        <f>HK5*HJ5</f>
        <v>2.2000000000000002</v>
      </c>
      <c r="HN5" s="168" t="b">
        <v>0</v>
      </c>
      <c r="HO5" s="12"/>
      <c r="HP5" s="12"/>
      <c r="HQ5" s="12"/>
      <c r="HR5" s="12"/>
      <c r="HS5" s="12"/>
      <c r="HT5" s="168">
        <v>1</v>
      </c>
      <c r="HU5" s="168">
        <v>0.82499999999999996</v>
      </c>
      <c r="HV5" s="10" t="s">
        <v>203</v>
      </c>
      <c r="HW5" s="10">
        <f>HU5*HT5</f>
        <v>0.82499999999999996</v>
      </c>
      <c r="HX5" s="168" t="b">
        <v>0</v>
      </c>
      <c r="HY5" s="12"/>
      <c r="HZ5" s="12"/>
      <c r="IA5" s="12"/>
      <c r="IB5" s="12"/>
      <c r="IC5" s="12"/>
      <c r="ID5" s="12"/>
      <c r="IE5" s="12"/>
      <c r="IF5" s="12"/>
      <c r="IG5" s="12"/>
      <c r="IH5" s="12"/>
      <c r="II5" s="12"/>
      <c r="IJ5" s="12"/>
      <c r="IK5" s="12"/>
      <c r="IL5" s="12"/>
      <c r="IM5" s="12"/>
      <c r="IN5" s="12"/>
      <c r="IO5" s="12"/>
      <c r="IP5" s="12"/>
      <c r="IQ5" s="12"/>
      <c r="IR5" s="12"/>
      <c r="IS5" s="12"/>
      <c r="IT5" s="12"/>
      <c r="IU5" s="12"/>
      <c r="IV5" s="12"/>
      <c r="IW5" s="12"/>
      <c r="IX5" s="12"/>
      <c r="IY5" s="12"/>
      <c r="IZ5" s="12"/>
      <c r="JA5" s="12"/>
      <c r="JB5" s="12"/>
      <c r="JC5" s="12"/>
      <c r="JD5" s="12"/>
      <c r="JE5" s="12"/>
      <c r="JF5" s="12"/>
      <c r="JG5" s="12"/>
      <c r="JH5" s="12"/>
      <c r="JI5" s="12"/>
      <c r="JJ5" s="12"/>
      <c r="JK5" s="12"/>
      <c r="JL5" s="12"/>
      <c r="JM5" s="12"/>
      <c r="JN5" s="12"/>
      <c r="JO5" s="12"/>
      <c r="JP5" s="12"/>
      <c r="JQ5" s="12"/>
      <c r="JR5" s="12"/>
      <c r="JS5" s="12"/>
      <c r="JT5" s="12"/>
      <c r="JU5" s="12"/>
      <c r="JV5" s="12"/>
      <c r="JW5" s="12"/>
      <c r="JX5" s="12"/>
      <c r="JY5" s="12">
        <f>+IF(ISERROR(SEARCH("TRUE",FU5)),FT5,0)+IF(ISERROR(SEARCH("TRUE",FZ5)),FY5,0)+IF(ISERROR(SEARCH("TRUE",GE5)),GD5,0)+IF(ISERROR(SEARCH("TRUE",GJ5)),GI5,0)+IF(ISERROR(SEARCH("TRUE",GO5)),GN5,0)+IF(ISERROR(SEARCH("TRUE",GT5)),GS5,0)+IF(ISERROR(SEARCH("TRUE",GY5)),GX5,0)+IF(ISERROR(SEARCH("TRUE",HD5)),HC5,0)+IF(ISERROR(SEARCH("TRUE",HI5)),HH5,0)+IF(ISERROR(SEARCH("TRUE",HN5)),HM5,0)+IF(ISERROR(SEARCH("TRUE",HS5)),HR5,0)+IF(ISERROR(SEARCH("TRUE",HX5)),HW5,0)+IF(ISERROR(SEARCH("TRUE",IC5)),IB5,0)+IF(ISERROR(SEARCH("TRUE",IH5)),IG5,0)+IF(ISERROR(SEARCH("TRUE",IM5)),IL5,0)+IF(ISERROR(SEARCH("TRUE",IR5)),IQ5,0)+IF(ISERROR(SEARCH("TRUE",IW5)),IV5,0)+IF(ISERROR(SEARCH("TRUE",JB5)),JA5,0)+IF(ISERROR(SEARCH("TRUE",JG5)),JF5,0)+IF(ISERROR(SEARCH("TRUE",JL5)),JK5,0)+IF(ISERROR(SEARCH("TRUE",JQ5)),JP5,0)+IF(ISERROR(SEARCH("TRUE",JV5)),JU5,0)</f>
        <v>7.7</v>
      </c>
      <c r="JZ5" s="12">
        <f>JY5*M5</f>
        <v>7.7</v>
      </c>
      <c r="KA5" s="12">
        <v>0</v>
      </c>
      <c r="KB5" s="12">
        <f>KA5+JZ5+FP5</f>
        <v>7.7</v>
      </c>
      <c r="KC5" s="12" t="s">
        <v>397</v>
      </c>
      <c r="KD5" s="12" t="s">
        <v>201</v>
      </c>
      <c r="KE5" s="12">
        <v>18</v>
      </c>
      <c r="KF5" s="12">
        <v>0.03</v>
      </c>
      <c r="KG5" s="12">
        <f>KE5*KF5</f>
        <v>0.54</v>
      </c>
      <c r="KH5" s="12"/>
      <c r="KI5" s="12">
        <f>KG5</f>
        <v>0.54</v>
      </c>
      <c r="KJ5" s="12"/>
      <c r="KK5" s="12"/>
      <c r="KL5" s="12">
        <f>KI5</f>
        <v>0.54</v>
      </c>
      <c r="KM5" s="12"/>
      <c r="KN5" s="12"/>
      <c r="KO5" s="12"/>
      <c r="KP5" s="12"/>
      <c r="KQ5" s="12"/>
      <c r="KR5" s="12"/>
      <c r="KS5" s="12"/>
      <c r="KT5" s="12"/>
      <c r="KU5" s="12"/>
      <c r="KV5" s="12"/>
      <c r="KW5" s="12"/>
      <c r="KX5" s="12"/>
      <c r="KY5" s="12"/>
      <c r="KZ5" s="12"/>
      <c r="LA5" s="12"/>
      <c r="LB5" s="12"/>
      <c r="LC5" s="12"/>
      <c r="LD5" s="12"/>
      <c r="LE5" s="12"/>
      <c r="LF5" s="12"/>
      <c r="LG5" s="12"/>
      <c r="LH5" s="12"/>
      <c r="LI5" s="12"/>
      <c r="LJ5" s="12"/>
      <c r="LK5" s="12"/>
      <c r="LL5" s="12"/>
      <c r="LM5" s="12"/>
      <c r="LN5" s="12"/>
      <c r="LO5" s="12"/>
      <c r="LP5" s="12"/>
      <c r="LQ5" s="12"/>
      <c r="LR5" s="12"/>
      <c r="LS5" s="12"/>
      <c r="LT5" s="12"/>
      <c r="LU5" s="12"/>
      <c r="LV5" s="12"/>
      <c r="LW5" s="12"/>
      <c r="LX5" s="12"/>
      <c r="LY5" s="12"/>
      <c r="LZ5" s="12"/>
      <c r="MA5" s="12"/>
      <c r="MB5" s="12"/>
      <c r="MC5" s="12"/>
      <c r="MD5" s="170">
        <f>AQ5+AT5+KB5+KL5+KO5+KS5+LA5+LB5+LL5+LQ5+LU5+LV5+LW5+LX5+LZ5+MA5-MC5</f>
        <v>10.2515</v>
      </c>
      <c r="ME5" s="143">
        <v>45061</v>
      </c>
      <c r="MF5" s="103" t="s">
        <v>856</v>
      </c>
    </row>
    <row r="6" spans="1:347" x14ac:dyDescent="0.25">
      <c r="A6" s="12">
        <v>5</v>
      </c>
      <c r="B6" s="12" t="s">
        <v>191</v>
      </c>
      <c r="C6" s="12">
        <v>1</v>
      </c>
      <c r="D6" s="133">
        <v>2255</v>
      </c>
      <c r="E6" s="12" t="s">
        <v>193</v>
      </c>
      <c r="F6" s="12" t="s">
        <v>852</v>
      </c>
      <c r="G6" s="12" t="s">
        <v>867</v>
      </c>
      <c r="H6" s="12" t="s">
        <v>868</v>
      </c>
      <c r="I6" s="12" t="s">
        <v>852</v>
      </c>
      <c r="J6" s="12"/>
      <c r="K6" s="12"/>
      <c r="L6" s="12" t="s">
        <v>804</v>
      </c>
      <c r="M6" s="12">
        <v>1</v>
      </c>
      <c r="N6" s="12" t="s">
        <v>863</v>
      </c>
      <c r="O6" s="12"/>
      <c r="P6" s="12" t="s">
        <v>864</v>
      </c>
      <c r="Q6" s="12" t="s">
        <v>865</v>
      </c>
      <c r="R6" s="12" t="s">
        <v>866</v>
      </c>
      <c r="S6" s="12" t="s">
        <v>201</v>
      </c>
      <c r="T6" s="12"/>
      <c r="U6" s="12" t="b">
        <v>0</v>
      </c>
      <c r="V6" s="12"/>
      <c r="W6" s="12"/>
      <c r="X6" s="12"/>
      <c r="Y6" s="12"/>
      <c r="Z6" s="12">
        <v>4.2999999999999997E-2</v>
      </c>
      <c r="AA6" s="166">
        <v>4.2999999999999997E-2</v>
      </c>
      <c r="AB6" s="12">
        <v>100</v>
      </c>
      <c r="AC6" s="12"/>
      <c r="AD6" s="12">
        <f>(Z6-AA6)*AB6/100</f>
        <v>0</v>
      </c>
      <c r="AE6" s="36" t="s">
        <v>805</v>
      </c>
      <c r="AF6" s="133">
        <v>2255</v>
      </c>
      <c r="AG6" s="12"/>
      <c r="AH6" s="12">
        <v>67.05</v>
      </c>
      <c r="AI6" s="12"/>
      <c r="AJ6" s="12">
        <f>AH6+AI6</f>
        <v>67.05</v>
      </c>
      <c r="AK6" s="12"/>
      <c r="AL6" s="12"/>
      <c r="AM6" s="12">
        <f>AJ6+AK6</f>
        <v>67.05</v>
      </c>
      <c r="AN6" s="12">
        <v>0</v>
      </c>
      <c r="AO6" s="12"/>
      <c r="AP6" s="164">
        <f>(AH6*Z6)-(AD6*AN6)</f>
        <v>2.8831499999999997</v>
      </c>
      <c r="AQ6" s="164">
        <f>AP6*M6</f>
        <v>2.8831499999999997</v>
      </c>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f>FO6*M6</f>
        <v>0</v>
      </c>
      <c r="FQ6" s="12"/>
      <c r="FR6" s="12"/>
      <c r="FS6" s="12"/>
      <c r="FT6" s="12"/>
      <c r="FU6" s="12"/>
      <c r="FV6" s="12"/>
      <c r="FW6" s="12"/>
      <c r="FX6" s="12"/>
      <c r="FY6" s="12"/>
      <c r="FZ6" s="12"/>
      <c r="GA6" s="12"/>
      <c r="GB6" s="12"/>
      <c r="GC6" s="12"/>
      <c r="GD6" s="12"/>
      <c r="GE6" s="12"/>
      <c r="GF6" s="12">
        <v>1</v>
      </c>
      <c r="GG6" s="164">
        <v>1.1000000000000001</v>
      </c>
      <c r="GH6" s="10" t="s">
        <v>203</v>
      </c>
      <c r="GI6" s="167">
        <f>GG6*GF6</f>
        <v>1.1000000000000001</v>
      </c>
      <c r="GJ6" s="168" t="b">
        <v>0</v>
      </c>
      <c r="GK6" s="168"/>
      <c r="GL6" s="12"/>
      <c r="GM6" s="12"/>
      <c r="GN6" s="12"/>
      <c r="GO6" s="12"/>
      <c r="GP6" s="12"/>
      <c r="GQ6" s="12"/>
      <c r="GR6" s="10"/>
      <c r="GS6" s="10"/>
      <c r="GT6" s="168" t="b">
        <v>0</v>
      </c>
      <c r="GU6" s="168">
        <v>1</v>
      </c>
      <c r="GV6" s="168">
        <v>1.1000000000000001</v>
      </c>
      <c r="GW6" s="10" t="s">
        <v>203</v>
      </c>
      <c r="GX6" s="10">
        <f>GV6*GU6</f>
        <v>1.1000000000000001</v>
      </c>
      <c r="GY6" s="168" t="b">
        <v>0</v>
      </c>
      <c r="GZ6" s="12"/>
      <c r="HA6" s="12"/>
      <c r="HB6" s="12"/>
      <c r="HC6" s="12"/>
      <c r="HD6" s="12"/>
      <c r="HE6" s="12"/>
      <c r="HF6" s="12"/>
      <c r="HG6" s="12"/>
      <c r="HH6" s="12"/>
      <c r="HI6" s="12"/>
      <c r="HJ6" s="168"/>
      <c r="HK6" s="168"/>
      <c r="HL6" s="10"/>
      <c r="HM6" s="10"/>
      <c r="HN6" s="168"/>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c r="IV6" s="12"/>
      <c r="IW6" s="12"/>
      <c r="IX6" s="12"/>
      <c r="IY6" s="12"/>
      <c r="IZ6" s="12"/>
      <c r="JA6" s="12"/>
      <c r="JB6" s="12"/>
      <c r="JC6" s="12"/>
      <c r="JD6" s="12"/>
      <c r="JE6" s="12"/>
      <c r="JF6" s="12"/>
      <c r="JG6" s="12"/>
      <c r="JH6" s="12"/>
      <c r="JI6" s="12"/>
      <c r="JJ6" s="12"/>
      <c r="JK6" s="12"/>
      <c r="JL6" s="12"/>
      <c r="JM6" s="12"/>
      <c r="JN6" s="12"/>
      <c r="JO6" s="12"/>
      <c r="JP6" s="12"/>
      <c r="JQ6" s="12"/>
      <c r="JR6" s="12"/>
      <c r="JS6" s="12"/>
      <c r="JT6" s="12"/>
      <c r="JU6" s="12"/>
      <c r="JV6" s="12"/>
      <c r="JW6" s="12"/>
      <c r="JX6" s="12"/>
      <c r="JY6" s="12">
        <f>+IF(ISERROR(SEARCH("TRUE",FU6)),FT6,0)+IF(ISERROR(SEARCH("TRUE",FZ6)),FY6,0)+IF(ISERROR(SEARCH("TRUE",GE6)),GD6,0)+IF(ISERROR(SEARCH("TRUE",GJ6)),GI6,0)+IF(ISERROR(SEARCH("TRUE",GO6)),GN6,0)+IF(ISERROR(SEARCH("TRUE",GT6)),GS6,0)+IF(ISERROR(SEARCH("TRUE",GY6)),GX6,0)+IF(ISERROR(SEARCH("TRUE",HD6)),HC6,0)+IF(ISERROR(SEARCH("TRUE",HI6)),HH6,0)+IF(ISERROR(SEARCH("TRUE",HN6)),HM6,0)+IF(ISERROR(SEARCH("TRUE",HS6)),HR6,0)+IF(ISERROR(SEARCH("TRUE",HX6)),HW6,0)+IF(ISERROR(SEARCH("TRUE",IC6)),IB6,0)+IF(ISERROR(SEARCH("TRUE",IH6)),IG6,0)+IF(ISERROR(SEARCH("TRUE",IM6)),IL6,0)+IF(ISERROR(SEARCH("TRUE",IR6)),IQ6,0)+IF(ISERROR(SEARCH("TRUE",IW6)),IV6,0)+IF(ISERROR(SEARCH("TRUE",JB6)),JA6,0)+IF(ISERROR(SEARCH("TRUE",JG6)),JF6,0)+IF(ISERROR(SEARCH("TRUE",JL6)),JK6,0)+IF(ISERROR(SEARCH("TRUE",JQ6)),JP6,0)+IF(ISERROR(SEARCH("TRUE",JV6)),JU6,0)</f>
        <v>2.2000000000000002</v>
      </c>
      <c r="JZ6" s="12">
        <f>JY6*M6</f>
        <v>2.2000000000000002</v>
      </c>
      <c r="KA6" s="12">
        <v>0</v>
      </c>
      <c r="KB6" s="12">
        <f>KA6+JZ6+FP6</f>
        <v>2.2000000000000002</v>
      </c>
      <c r="KC6" s="12" t="s">
        <v>397</v>
      </c>
      <c r="KD6" s="12" t="s">
        <v>201</v>
      </c>
      <c r="KE6" s="12">
        <v>18</v>
      </c>
      <c r="KF6" s="12">
        <v>4.2999999999999997E-2</v>
      </c>
      <c r="KG6" s="12">
        <f>KE6*KF6</f>
        <v>0.77399999999999991</v>
      </c>
      <c r="KH6" s="12"/>
      <c r="KI6" s="12">
        <f>KG6</f>
        <v>0.77399999999999991</v>
      </c>
      <c r="KJ6" s="12"/>
      <c r="KK6" s="12"/>
      <c r="KL6" s="12">
        <f>KI6</f>
        <v>0.77399999999999991</v>
      </c>
      <c r="KM6" s="12"/>
      <c r="KN6" s="12"/>
      <c r="KO6" s="12"/>
      <c r="KP6" s="12"/>
      <c r="KQ6" s="12"/>
      <c r="KR6" s="12"/>
      <c r="KS6" s="12"/>
      <c r="KT6" s="12"/>
      <c r="KU6" s="12"/>
      <c r="KV6" s="12"/>
      <c r="KW6" s="12"/>
      <c r="KX6" s="12"/>
      <c r="KY6" s="12"/>
      <c r="KZ6" s="12"/>
      <c r="LA6" s="12"/>
      <c r="LB6" s="12"/>
      <c r="LC6" s="12"/>
      <c r="LD6" s="12"/>
      <c r="LE6" s="12"/>
      <c r="LF6" s="12"/>
      <c r="LG6" s="12"/>
      <c r="LH6" s="12"/>
      <c r="LI6" s="12"/>
      <c r="LJ6" s="12"/>
      <c r="LK6" s="12"/>
      <c r="LL6" s="12"/>
      <c r="LM6" s="12"/>
      <c r="LN6" s="12"/>
      <c r="LO6" s="12"/>
      <c r="LP6" s="12"/>
      <c r="LQ6" s="12"/>
      <c r="LR6" s="12"/>
      <c r="LS6" s="12"/>
      <c r="LT6" s="12"/>
      <c r="LU6" s="12"/>
      <c r="LV6" s="12"/>
      <c r="LW6" s="12"/>
      <c r="LX6" s="12"/>
      <c r="LY6" s="12"/>
      <c r="LZ6" s="12"/>
      <c r="MA6" s="12"/>
      <c r="MB6" s="12"/>
      <c r="MC6" s="12"/>
      <c r="MD6" s="170">
        <f>AQ6+AT6+KB6+KL6+KO6+KS6+LA6+LB6+LL6+LQ6+LU6+LV6+LW6+LX6+LZ6+MA6-MC6</f>
        <v>5.8571499999999999</v>
      </c>
      <c r="ME6" s="143">
        <v>45061</v>
      </c>
      <c r="MF6" s="103" t="s">
        <v>856</v>
      </c>
    </row>
    <row r="7" spans="1:347" x14ac:dyDescent="0.25">
      <c r="A7" s="133">
        <v>6</v>
      </c>
      <c r="B7" s="133" t="s">
        <v>191</v>
      </c>
      <c r="C7" s="133">
        <v>0</v>
      </c>
      <c r="D7" s="12">
        <v>2255</v>
      </c>
      <c r="E7" s="133" t="s">
        <v>524</v>
      </c>
      <c r="F7" s="133" t="s">
        <v>869</v>
      </c>
      <c r="G7" s="133" t="s">
        <v>869</v>
      </c>
      <c r="H7" s="133" t="s">
        <v>870</v>
      </c>
      <c r="I7" s="133" t="s">
        <v>869</v>
      </c>
      <c r="J7" s="133" t="s">
        <v>854</v>
      </c>
      <c r="K7" s="133"/>
      <c r="L7" s="133" t="s">
        <v>804</v>
      </c>
      <c r="M7" s="133">
        <v>1</v>
      </c>
      <c r="N7" s="133"/>
      <c r="O7" s="133"/>
      <c r="P7" s="133"/>
      <c r="Q7" s="133"/>
      <c r="R7" s="133"/>
      <c r="S7" s="133"/>
      <c r="T7" s="133"/>
      <c r="U7" s="133"/>
      <c r="V7" s="133"/>
      <c r="W7" s="133"/>
      <c r="X7" s="133"/>
      <c r="Y7" s="133"/>
      <c r="Z7" s="137"/>
      <c r="AA7" s="137"/>
      <c r="AB7" s="133"/>
      <c r="AC7" s="133"/>
      <c r="AD7" s="133"/>
      <c r="AE7" s="36" t="s">
        <v>805</v>
      </c>
      <c r="AF7" s="12">
        <v>2255</v>
      </c>
      <c r="AG7" s="133"/>
      <c r="AH7" s="133"/>
      <c r="AI7" s="133"/>
      <c r="AJ7" s="133"/>
      <c r="AK7" s="133"/>
      <c r="AL7" s="133"/>
      <c r="AM7" s="133"/>
      <c r="AN7" s="133"/>
      <c r="AO7" s="133"/>
      <c r="AP7" s="133"/>
      <c r="AQ7" s="137">
        <f>(AQ10+AQ11)*M7</f>
        <v>15.957899999999999</v>
      </c>
      <c r="AR7" s="133"/>
      <c r="AS7" s="133"/>
      <c r="AT7" s="133">
        <f>AU7+AY7</f>
        <v>5.94</v>
      </c>
      <c r="AU7" s="133">
        <f>(AT8*M8)+(AT9*M9)</f>
        <v>5.94</v>
      </c>
      <c r="AV7" s="133"/>
      <c r="AW7" s="133"/>
      <c r="AX7" s="133"/>
      <c r="AY7" s="133"/>
      <c r="AZ7" s="133"/>
      <c r="BA7" s="133"/>
      <c r="BB7" s="133"/>
      <c r="BC7" s="133"/>
      <c r="BD7" s="133"/>
      <c r="BE7" s="133"/>
      <c r="BF7" s="133"/>
      <c r="BG7" s="133"/>
      <c r="BH7" s="133"/>
      <c r="BI7" s="133"/>
      <c r="BJ7" s="133"/>
      <c r="BK7" s="133"/>
      <c r="BL7" s="133"/>
      <c r="BM7" s="133"/>
      <c r="BN7" s="133"/>
      <c r="BO7" s="133"/>
      <c r="BP7" s="133"/>
      <c r="BQ7" s="133"/>
      <c r="BR7" s="133"/>
      <c r="BS7" s="133"/>
      <c r="BT7" s="133"/>
      <c r="BU7" s="133"/>
      <c r="BV7" s="133"/>
      <c r="BW7" s="133"/>
      <c r="BX7" s="133"/>
      <c r="BY7" s="133"/>
      <c r="BZ7" s="133"/>
      <c r="CA7" s="133"/>
      <c r="CB7" s="133"/>
      <c r="CC7" s="133"/>
      <c r="CD7" s="133"/>
      <c r="CE7" s="133"/>
      <c r="CF7" s="133"/>
      <c r="CG7" s="133"/>
      <c r="CH7" s="133"/>
      <c r="CI7" s="133"/>
      <c r="CJ7" s="133"/>
      <c r="CK7" s="133"/>
      <c r="CL7" s="133"/>
      <c r="CM7" s="133"/>
      <c r="CN7" s="133"/>
      <c r="CO7" s="133"/>
      <c r="CP7" s="133"/>
      <c r="CQ7" s="133"/>
      <c r="CR7" s="133"/>
      <c r="CS7" s="133"/>
      <c r="CT7" s="133"/>
      <c r="CU7" s="133"/>
      <c r="CV7" s="133"/>
      <c r="CW7" s="133"/>
      <c r="CX7" s="133"/>
      <c r="CY7" s="133"/>
      <c r="CZ7" s="133"/>
      <c r="DA7" s="133"/>
      <c r="DB7" s="133"/>
      <c r="DC7" s="133"/>
      <c r="DD7" s="133"/>
      <c r="DE7" s="133"/>
      <c r="DF7" s="133"/>
      <c r="DG7" s="133"/>
      <c r="DH7" s="133"/>
      <c r="DI7" s="133"/>
      <c r="DJ7" s="133"/>
      <c r="DK7" s="133"/>
      <c r="DL7" s="133"/>
      <c r="DM7" s="133"/>
      <c r="DN7" s="133"/>
      <c r="DO7" s="133"/>
      <c r="DP7" s="133"/>
      <c r="DQ7" s="133"/>
      <c r="DR7" s="133"/>
      <c r="DS7" s="133"/>
      <c r="DT7" s="133"/>
      <c r="DU7" s="133"/>
      <c r="DV7" s="133"/>
      <c r="DW7" s="133"/>
      <c r="DX7" s="133"/>
      <c r="DY7" s="133"/>
      <c r="DZ7" s="133"/>
      <c r="EA7" s="133"/>
      <c r="EB7" s="133"/>
      <c r="EC7" s="133"/>
      <c r="ED7" s="133"/>
      <c r="EE7" s="133"/>
      <c r="EF7" s="133"/>
      <c r="EG7" s="133"/>
      <c r="EH7" s="133"/>
      <c r="EI7" s="133"/>
      <c r="EJ7" s="133"/>
      <c r="EK7" s="133"/>
      <c r="EL7" s="133"/>
      <c r="EM7" s="133"/>
      <c r="EN7" s="133"/>
      <c r="EO7" s="133"/>
      <c r="EP7" s="133"/>
      <c r="EQ7" s="133"/>
      <c r="ER7" s="133"/>
      <c r="ES7" s="133"/>
      <c r="ET7" s="133"/>
      <c r="EU7" s="133"/>
      <c r="EV7" s="133"/>
      <c r="EW7" s="133"/>
      <c r="EX7" s="133"/>
      <c r="EY7" s="133"/>
      <c r="EZ7" s="133"/>
      <c r="FA7" s="133"/>
      <c r="FB7" s="133"/>
      <c r="FC7" s="133"/>
      <c r="FD7" s="133"/>
      <c r="FE7" s="133"/>
      <c r="FF7" s="133"/>
      <c r="FG7" s="133"/>
      <c r="FH7" s="133"/>
      <c r="FI7" s="133"/>
      <c r="FJ7" s="133"/>
      <c r="FK7" s="133"/>
      <c r="FL7" s="133"/>
      <c r="FM7" s="133"/>
      <c r="FN7" s="133"/>
      <c r="FO7" s="133"/>
      <c r="FP7" s="133">
        <f>(FP11+FP8+FP9)*M7</f>
        <v>0</v>
      </c>
      <c r="FQ7" s="133"/>
      <c r="FR7" s="133"/>
      <c r="FS7" s="133"/>
      <c r="FT7" s="133"/>
      <c r="FU7" s="133"/>
      <c r="FV7" s="133"/>
      <c r="FW7" s="133"/>
      <c r="FX7" s="133"/>
      <c r="FY7" s="133"/>
      <c r="FZ7" s="133"/>
      <c r="GA7" s="133"/>
      <c r="GB7" s="133"/>
      <c r="GC7" s="133"/>
      <c r="GD7" s="133"/>
      <c r="GE7" s="133"/>
      <c r="GF7" s="133"/>
      <c r="GG7" s="133"/>
      <c r="GH7" s="133"/>
      <c r="GI7" s="133"/>
      <c r="GJ7" s="133"/>
      <c r="GK7" s="133"/>
      <c r="GL7" s="133"/>
      <c r="GM7" s="133"/>
      <c r="GN7" s="133"/>
      <c r="GO7" s="133"/>
      <c r="GP7" s="133"/>
      <c r="GQ7" s="133"/>
      <c r="GR7" s="133"/>
      <c r="GS7" s="133"/>
      <c r="GT7" s="133"/>
      <c r="GU7" s="133"/>
      <c r="GV7" s="133"/>
      <c r="GW7" s="133"/>
      <c r="GX7" s="133"/>
      <c r="GY7" s="133"/>
      <c r="GZ7" s="133"/>
      <c r="HA7" s="133"/>
      <c r="HB7" s="133"/>
      <c r="HC7" s="133"/>
      <c r="HD7" s="133"/>
      <c r="HE7" s="133"/>
      <c r="HF7" s="133"/>
      <c r="HG7" s="133"/>
      <c r="HH7" s="133"/>
      <c r="HI7" s="133"/>
      <c r="HJ7" s="133"/>
      <c r="HK7" s="133"/>
      <c r="HL7" s="133"/>
      <c r="HM7" s="133"/>
      <c r="HN7" s="133"/>
      <c r="HO7" s="133"/>
      <c r="HP7" s="133"/>
      <c r="HQ7" s="133"/>
      <c r="HR7" s="133"/>
      <c r="HS7" s="133"/>
      <c r="HT7" s="133"/>
      <c r="HU7" s="133"/>
      <c r="HV7" s="133"/>
      <c r="HW7" s="133"/>
      <c r="HX7" s="133"/>
      <c r="HY7" s="133"/>
      <c r="HZ7" s="133"/>
      <c r="IA7" s="133"/>
      <c r="IB7" s="133"/>
      <c r="IC7" s="133"/>
      <c r="ID7" s="133"/>
      <c r="IE7" s="133"/>
      <c r="IF7" s="133"/>
      <c r="IG7" s="133"/>
      <c r="IH7" s="133"/>
      <c r="II7" s="133"/>
      <c r="IJ7" s="133"/>
      <c r="IK7" s="133"/>
      <c r="IL7" s="133"/>
      <c r="IM7" s="133"/>
      <c r="IN7" s="133"/>
      <c r="IO7" s="133"/>
      <c r="IP7" s="133"/>
      <c r="IQ7" s="133"/>
      <c r="IR7" s="133"/>
      <c r="IS7" s="133"/>
      <c r="IT7" s="133"/>
      <c r="IU7" s="133"/>
      <c r="IV7" s="133"/>
      <c r="IW7" s="133"/>
      <c r="IX7" s="133"/>
      <c r="IY7" s="133"/>
      <c r="IZ7" s="133"/>
      <c r="JA7" s="133"/>
      <c r="JB7" s="133"/>
      <c r="JC7" s="133"/>
      <c r="JD7" s="133"/>
      <c r="JE7" s="133"/>
      <c r="JF7" s="133"/>
      <c r="JG7" s="133"/>
      <c r="JH7" s="133"/>
      <c r="JI7" s="133"/>
      <c r="JJ7" s="133"/>
      <c r="JK7" s="133"/>
      <c r="JL7" s="133"/>
      <c r="JM7" s="133"/>
      <c r="JN7" s="133"/>
      <c r="JO7" s="133"/>
      <c r="JP7" s="133"/>
      <c r="JQ7" s="133"/>
      <c r="JR7" s="133"/>
      <c r="JS7" s="133"/>
      <c r="JT7" s="133"/>
      <c r="JU7" s="133"/>
      <c r="JV7" s="133"/>
      <c r="JW7" s="133"/>
      <c r="JX7" s="133"/>
      <c r="JY7" s="133"/>
      <c r="JZ7" s="133">
        <f>(JZ11+JZ10)*M7</f>
        <v>16.774999999999999</v>
      </c>
      <c r="KA7" s="133">
        <v>0</v>
      </c>
      <c r="KB7" s="133">
        <f>KA7+JZ7+FP7</f>
        <v>16.774999999999999</v>
      </c>
      <c r="KC7" s="133"/>
      <c r="KD7" s="133"/>
      <c r="KE7" s="133"/>
      <c r="KF7" s="133"/>
      <c r="KG7" s="133"/>
      <c r="KH7" s="133"/>
      <c r="KI7" s="133"/>
      <c r="KJ7" s="133">
        <f>(KI10*M10)+(KI11*M11)</f>
        <v>4.2839999999999998</v>
      </c>
      <c r="KK7" s="133"/>
      <c r="KL7" s="133">
        <f>KJ7</f>
        <v>4.2839999999999998</v>
      </c>
      <c r="KM7" s="133"/>
      <c r="KN7" s="12"/>
      <c r="KO7" s="133"/>
      <c r="KP7" s="133"/>
      <c r="KQ7" s="133"/>
      <c r="KR7" s="133"/>
      <c r="KS7" s="133"/>
      <c r="KT7" s="133"/>
      <c r="KU7" s="133" t="b">
        <v>0</v>
      </c>
      <c r="KV7" s="133" t="b">
        <v>0</v>
      </c>
      <c r="KW7" s="133" t="b">
        <v>0</v>
      </c>
      <c r="KX7" s="133"/>
      <c r="KY7" s="133"/>
      <c r="KZ7" s="133"/>
      <c r="LA7" s="133"/>
      <c r="LB7" s="133"/>
      <c r="LC7" s="133"/>
      <c r="LD7" s="133"/>
      <c r="LE7" s="133"/>
      <c r="LF7" s="133"/>
      <c r="LG7" s="133"/>
      <c r="LH7" s="133"/>
      <c r="LI7" s="133"/>
      <c r="LJ7" s="133"/>
      <c r="LK7" s="133"/>
      <c r="LL7" s="133"/>
      <c r="LM7" s="133"/>
      <c r="LN7" s="133"/>
      <c r="LO7" s="133"/>
      <c r="LP7" s="133"/>
      <c r="LQ7" s="133"/>
      <c r="LR7" s="133"/>
      <c r="LS7" s="133"/>
      <c r="LT7" s="133"/>
      <c r="LU7" s="133"/>
      <c r="LV7" s="133"/>
      <c r="LW7" s="133"/>
      <c r="LX7" s="133"/>
      <c r="LY7" s="133" t="s">
        <v>855</v>
      </c>
      <c r="LZ7" s="137">
        <v>0.38499999999999995</v>
      </c>
      <c r="MA7" s="133"/>
      <c r="MB7" s="133"/>
      <c r="MC7" s="133"/>
      <c r="MD7" s="161">
        <f>AQ7+AT7+KB7+KL7+KO7+KS7+LA7+LB7+LL7+LQ7+LU7+LV7+LW7+LX7+LZ7+MA7-MC7</f>
        <v>43.341899999999995</v>
      </c>
      <c r="ME7" s="139">
        <v>45061</v>
      </c>
      <c r="MF7" s="162" t="s">
        <v>856</v>
      </c>
      <c r="MI7" s="163"/>
    </row>
    <row r="8" spans="1:347" x14ac:dyDescent="0.25">
      <c r="A8" s="12">
        <v>7</v>
      </c>
      <c r="B8" s="12" t="s">
        <v>191</v>
      </c>
      <c r="C8" s="12">
        <v>1</v>
      </c>
      <c r="D8" s="133">
        <v>2255</v>
      </c>
      <c r="E8" s="12" t="s">
        <v>260</v>
      </c>
      <c r="F8" s="12" t="s">
        <v>869</v>
      </c>
      <c r="G8" s="12" t="s">
        <v>871</v>
      </c>
      <c r="H8" s="12" t="s">
        <v>858</v>
      </c>
      <c r="I8" s="12" t="s">
        <v>869</v>
      </c>
      <c r="J8" s="12"/>
      <c r="K8" s="12"/>
      <c r="L8" s="12" t="s">
        <v>804</v>
      </c>
      <c r="M8" s="12">
        <v>1</v>
      </c>
      <c r="N8" s="12"/>
      <c r="O8" s="12"/>
      <c r="P8" s="12"/>
      <c r="Q8" s="12"/>
      <c r="R8" s="12"/>
      <c r="S8" s="12"/>
      <c r="T8" s="12"/>
      <c r="U8" s="12"/>
      <c r="V8" s="12"/>
      <c r="W8" s="12"/>
      <c r="X8" s="12"/>
      <c r="Y8" s="12"/>
      <c r="Z8" s="12"/>
      <c r="AA8" s="12"/>
      <c r="AB8" s="12"/>
      <c r="AC8" s="12"/>
      <c r="AD8" s="12"/>
      <c r="AE8" s="36" t="s">
        <v>805</v>
      </c>
      <c r="AF8" s="133">
        <v>2255</v>
      </c>
      <c r="AG8" s="12"/>
      <c r="AH8" s="12"/>
      <c r="AI8" s="12"/>
      <c r="AJ8" s="12"/>
      <c r="AK8" s="12"/>
      <c r="AL8" s="12"/>
      <c r="AM8" s="12"/>
      <c r="AN8" s="12"/>
      <c r="AO8" s="12"/>
      <c r="AP8" s="12"/>
      <c r="AQ8" s="12"/>
      <c r="AR8" s="12" t="s">
        <v>858</v>
      </c>
      <c r="AS8" s="12" t="s">
        <v>203</v>
      </c>
      <c r="AT8" s="170">
        <v>5.5</v>
      </c>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c r="IV8" s="12"/>
      <c r="IW8" s="12"/>
      <c r="IX8" s="12"/>
      <c r="IY8" s="12"/>
      <c r="IZ8" s="12"/>
      <c r="JA8" s="12"/>
      <c r="JB8" s="12"/>
      <c r="JC8" s="12"/>
      <c r="JD8" s="12"/>
      <c r="JE8" s="12"/>
      <c r="JF8" s="12"/>
      <c r="JG8" s="12"/>
      <c r="JH8" s="12"/>
      <c r="JI8" s="12"/>
      <c r="JJ8" s="12"/>
      <c r="JK8" s="12"/>
      <c r="JL8" s="12"/>
      <c r="JM8" s="12"/>
      <c r="JN8" s="12"/>
      <c r="JO8" s="12"/>
      <c r="JP8" s="12"/>
      <c r="JQ8" s="12"/>
      <c r="JR8" s="12"/>
      <c r="JS8" s="12"/>
      <c r="JT8" s="12"/>
      <c r="JU8" s="12"/>
      <c r="JV8" s="12"/>
      <c r="JW8" s="12"/>
      <c r="JX8" s="12"/>
      <c r="JY8" s="12"/>
      <c r="JZ8" s="12"/>
      <c r="KA8" s="12"/>
      <c r="KB8" s="12"/>
      <c r="KC8" s="12"/>
      <c r="KD8" s="12"/>
      <c r="KE8" s="12"/>
      <c r="KF8" s="12"/>
      <c r="KG8" s="12"/>
      <c r="KH8" s="12"/>
      <c r="KI8" s="12"/>
      <c r="KJ8" s="12"/>
      <c r="KK8" s="12"/>
      <c r="KL8" s="12"/>
      <c r="KM8" s="12"/>
      <c r="KN8" s="12"/>
      <c r="KO8" s="12"/>
      <c r="KP8" s="12"/>
      <c r="KQ8" s="12"/>
      <c r="KR8" s="12"/>
      <c r="KS8" s="12"/>
      <c r="KT8" s="12"/>
      <c r="KU8" s="12"/>
      <c r="KV8" s="12"/>
      <c r="KW8" s="12"/>
      <c r="KX8" s="12"/>
      <c r="KY8" s="12"/>
      <c r="KZ8" s="12"/>
      <c r="LA8" s="12"/>
      <c r="LB8" s="12"/>
      <c r="LC8" s="12"/>
      <c r="LD8" s="12"/>
      <c r="LE8" s="12"/>
      <c r="LF8" s="12"/>
      <c r="LG8" s="12"/>
      <c r="LH8" s="12"/>
      <c r="LI8" s="12"/>
      <c r="LJ8" s="12"/>
      <c r="LK8" s="12"/>
      <c r="LL8" s="12"/>
      <c r="LM8" s="12"/>
      <c r="LN8" s="12"/>
      <c r="LO8" s="12"/>
      <c r="LP8" s="12"/>
      <c r="LQ8" s="12"/>
      <c r="LR8" s="12"/>
      <c r="LS8" s="12"/>
      <c r="LT8" s="12"/>
      <c r="LU8" s="12"/>
      <c r="LV8" s="12"/>
      <c r="LW8" s="12"/>
      <c r="LX8" s="12"/>
      <c r="LY8" s="12"/>
      <c r="LZ8" s="12"/>
      <c r="MA8" s="12"/>
      <c r="MB8" s="12"/>
      <c r="MC8" s="12"/>
      <c r="MD8" s="165"/>
      <c r="ME8" s="143">
        <v>45061</v>
      </c>
      <c r="MF8" s="103" t="s">
        <v>856</v>
      </c>
    </row>
    <row r="9" spans="1:347" x14ac:dyDescent="0.25">
      <c r="A9" s="12">
        <v>8</v>
      </c>
      <c r="B9" s="12" t="s">
        <v>191</v>
      </c>
      <c r="C9" s="12">
        <v>1</v>
      </c>
      <c r="D9" s="12">
        <v>2255</v>
      </c>
      <c r="E9" s="12" t="s">
        <v>260</v>
      </c>
      <c r="F9" s="12" t="s">
        <v>869</v>
      </c>
      <c r="G9" s="12" t="s">
        <v>872</v>
      </c>
      <c r="H9" s="12" t="s">
        <v>860</v>
      </c>
      <c r="I9" s="12" t="s">
        <v>869</v>
      </c>
      <c r="J9" s="12"/>
      <c r="K9" s="12"/>
      <c r="L9" s="12" t="s">
        <v>804</v>
      </c>
      <c r="M9" s="12">
        <v>1</v>
      </c>
      <c r="N9" s="12"/>
      <c r="O9" s="12"/>
      <c r="P9" s="12"/>
      <c r="Q9" s="12"/>
      <c r="R9" s="12"/>
      <c r="S9" s="12"/>
      <c r="T9" s="12"/>
      <c r="U9" s="12"/>
      <c r="V9" s="12"/>
      <c r="W9" s="12"/>
      <c r="X9" s="12"/>
      <c r="Y9" s="12"/>
      <c r="Z9" s="12"/>
      <c r="AA9" s="12"/>
      <c r="AB9" s="12"/>
      <c r="AC9" s="12"/>
      <c r="AD9" s="12"/>
      <c r="AE9" s="36" t="s">
        <v>805</v>
      </c>
      <c r="AF9" s="12">
        <v>2255</v>
      </c>
      <c r="AG9" s="12"/>
      <c r="AH9" s="12"/>
      <c r="AI9" s="12"/>
      <c r="AJ9" s="12"/>
      <c r="AK9" s="12"/>
      <c r="AL9" s="12"/>
      <c r="AM9" s="12"/>
      <c r="AN9" s="12"/>
      <c r="AO9" s="12"/>
      <c r="AP9" s="12"/>
      <c r="AQ9" s="12"/>
      <c r="AR9" s="12" t="s">
        <v>860</v>
      </c>
      <c r="AS9" s="12" t="s">
        <v>203</v>
      </c>
      <c r="AT9" s="170">
        <v>0.44000000000000006</v>
      </c>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c r="IV9" s="12"/>
      <c r="IW9" s="12"/>
      <c r="IX9" s="12"/>
      <c r="IY9" s="12"/>
      <c r="IZ9" s="12"/>
      <c r="JA9" s="12"/>
      <c r="JB9" s="12"/>
      <c r="JC9" s="12"/>
      <c r="JD9" s="12"/>
      <c r="JE9" s="12"/>
      <c r="JF9" s="12"/>
      <c r="JG9" s="12"/>
      <c r="JH9" s="12"/>
      <c r="JI9" s="12"/>
      <c r="JJ9" s="12"/>
      <c r="JK9" s="12"/>
      <c r="JL9" s="12"/>
      <c r="JM9" s="12"/>
      <c r="JN9" s="12"/>
      <c r="JO9" s="12"/>
      <c r="JP9" s="12"/>
      <c r="JQ9" s="12"/>
      <c r="JR9" s="12"/>
      <c r="JS9" s="12"/>
      <c r="JT9" s="12"/>
      <c r="JU9" s="12"/>
      <c r="JV9" s="12"/>
      <c r="JW9" s="12"/>
      <c r="JX9" s="12"/>
      <c r="JY9" s="12"/>
      <c r="JZ9" s="12"/>
      <c r="KA9" s="12"/>
      <c r="KB9" s="12"/>
      <c r="KC9" s="12"/>
      <c r="KD9" s="12"/>
      <c r="KE9" s="12"/>
      <c r="KF9" s="12"/>
      <c r="KG9" s="12"/>
      <c r="KH9" s="12"/>
      <c r="KI9" s="12"/>
      <c r="KJ9" s="12"/>
      <c r="KK9" s="12"/>
      <c r="KL9" s="12"/>
      <c r="KM9" s="12"/>
      <c r="KN9" s="12"/>
      <c r="KO9" s="12"/>
      <c r="KP9" s="12"/>
      <c r="KQ9" s="12"/>
      <c r="KR9" s="12"/>
      <c r="KS9" s="12"/>
      <c r="KT9" s="12"/>
      <c r="KU9" s="12"/>
      <c r="KV9" s="12"/>
      <c r="KW9" s="12"/>
      <c r="KX9" s="12"/>
      <c r="KY9" s="12"/>
      <c r="KZ9" s="12"/>
      <c r="LA9" s="12"/>
      <c r="LB9" s="12"/>
      <c r="LC9" s="12"/>
      <c r="LD9" s="12"/>
      <c r="LE9" s="12"/>
      <c r="LF9" s="12"/>
      <c r="LG9" s="12"/>
      <c r="LH9" s="12"/>
      <c r="LI9" s="12"/>
      <c r="LJ9" s="12"/>
      <c r="LK9" s="12"/>
      <c r="LL9" s="12"/>
      <c r="LM9" s="12"/>
      <c r="LN9" s="12"/>
      <c r="LO9" s="12"/>
      <c r="LP9" s="12"/>
      <c r="LQ9" s="12"/>
      <c r="LR9" s="12"/>
      <c r="LS9" s="12"/>
      <c r="LT9" s="12"/>
      <c r="LU9" s="12"/>
      <c r="LV9" s="12"/>
      <c r="LW9" s="12"/>
      <c r="LX9" s="12"/>
      <c r="LY9" s="12"/>
      <c r="LZ9" s="12"/>
      <c r="MA9" s="12"/>
      <c r="MB9" s="12"/>
      <c r="MC9" s="12"/>
      <c r="MD9" s="165"/>
      <c r="ME9" s="143">
        <v>45061</v>
      </c>
      <c r="MF9" s="103" t="s">
        <v>856</v>
      </c>
    </row>
    <row r="10" spans="1:347" x14ac:dyDescent="0.25">
      <c r="A10" s="12">
        <v>9</v>
      </c>
      <c r="B10" s="12" t="s">
        <v>191</v>
      </c>
      <c r="C10" s="12">
        <v>1</v>
      </c>
      <c r="D10" s="133">
        <v>2255</v>
      </c>
      <c r="E10" s="12" t="s">
        <v>193</v>
      </c>
      <c r="F10" s="12" t="s">
        <v>869</v>
      </c>
      <c r="G10" s="12" t="s">
        <v>873</v>
      </c>
      <c r="H10" s="12" t="s">
        <v>874</v>
      </c>
      <c r="I10" s="12" t="s">
        <v>869</v>
      </c>
      <c r="J10" s="12"/>
      <c r="K10" s="12"/>
      <c r="L10" s="12" t="s">
        <v>804</v>
      </c>
      <c r="M10" s="12">
        <v>1</v>
      </c>
      <c r="N10" s="12" t="s">
        <v>863</v>
      </c>
      <c r="O10" s="12"/>
      <c r="P10" s="12" t="s">
        <v>864</v>
      </c>
      <c r="Q10" s="12" t="s">
        <v>865</v>
      </c>
      <c r="R10" s="12" t="s">
        <v>866</v>
      </c>
      <c r="S10" s="12" t="s">
        <v>201</v>
      </c>
      <c r="T10" s="12"/>
      <c r="U10" s="12" t="b">
        <v>0</v>
      </c>
      <c r="V10" s="12"/>
      <c r="W10" s="12"/>
      <c r="X10" s="12"/>
      <c r="Y10" s="12"/>
      <c r="Z10" s="166">
        <v>9.0999999999999998E-2</v>
      </c>
      <c r="AA10" s="166">
        <v>9.0999999999999998E-2</v>
      </c>
      <c r="AB10" s="12">
        <v>100</v>
      </c>
      <c r="AC10" s="12"/>
      <c r="AD10" s="12">
        <f>(Z10-AA10)*AB10/100</f>
        <v>0</v>
      </c>
      <c r="AE10" s="36" t="s">
        <v>805</v>
      </c>
      <c r="AF10" s="133">
        <v>2255</v>
      </c>
      <c r="AG10" s="12"/>
      <c r="AH10" s="12">
        <v>67.05</v>
      </c>
      <c r="AI10" s="12"/>
      <c r="AJ10" s="12">
        <f>AH10+AI10</f>
        <v>67.05</v>
      </c>
      <c r="AK10" s="12"/>
      <c r="AL10" s="12"/>
      <c r="AM10" s="12">
        <f>AJ10+AK10</f>
        <v>67.05</v>
      </c>
      <c r="AN10" s="12">
        <v>0</v>
      </c>
      <c r="AO10" s="12"/>
      <c r="AP10" s="164">
        <f>(AH10*Z10)-(AD10*AN10)</f>
        <v>6.1015499999999996</v>
      </c>
      <c r="AQ10" s="164">
        <f>AP10*M10</f>
        <v>6.1015499999999996</v>
      </c>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f>FO10*M10</f>
        <v>0</v>
      </c>
      <c r="FQ10" s="12"/>
      <c r="FR10" s="12"/>
      <c r="FS10" s="12"/>
      <c r="FT10" s="12"/>
      <c r="FU10" s="12"/>
      <c r="FV10" s="12"/>
      <c r="FW10" s="12"/>
      <c r="FX10" s="12"/>
      <c r="FY10" s="12"/>
      <c r="FZ10" s="12"/>
      <c r="GA10" s="12"/>
      <c r="GB10" s="12"/>
      <c r="GC10" s="12"/>
      <c r="GD10" s="12"/>
      <c r="GE10" s="12"/>
      <c r="GF10" s="12">
        <v>1</v>
      </c>
      <c r="GG10" s="164">
        <v>4.4000000000000004</v>
      </c>
      <c r="GH10" s="10" t="s">
        <v>203</v>
      </c>
      <c r="GI10" s="167">
        <f>GG10*GF10</f>
        <v>4.4000000000000004</v>
      </c>
      <c r="GJ10" s="168" t="b">
        <v>0</v>
      </c>
      <c r="GK10" s="168">
        <v>1</v>
      </c>
      <c r="GL10" s="12">
        <v>1.1000000000000001</v>
      </c>
      <c r="GM10" s="10" t="s">
        <v>203</v>
      </c>
      <c r="GN10" s="10">
        <f>GL10*GK10</f>
        <v>1.1000000000000001</v>
      </c>
      <c r="GO10" s="168" t="b">
        <v>0</v>
      </c>
      <c r="GP10" s="168">
        <v>1</v>
      </c>
      <c r="GQ10" s="12">
        <v>0.55000000000000004</v>
      </c>
      <c r="GR10" s="10" t="s">
        <v>203</v>
      </c>
      <c r="GS10" s="10">
        <f>GQ10*GP10</f>
        <v>0.55000000000000004</v>
      </c>
      <c r="GT10" s="168" t="b">
        <v>0</v>
      </c>
      <c r="GU10" s="168">
        <v>1</v>
      </c>
      <c r="GV10" s="171">
        <v>1.1000000000000001</v>
      </c>
      <c r="GW10" s="10" t="s">
        <v>203</v>
      </c>
      <c r="GX10" s="10">
        <f>GV10*GU10</f>
        <v>1.1000000000000001</v>
      </c>
      <c r="GY10" s="168" t="b">
        <v>0</v>
      </c>
      <c r="GZ10" s="12"/>
      <c r="HA10" s="12"/>
      <c r="HB10" s="12"/>
      <c r="HC10" s="12"/>
      <c r="HD10" s="168" t="b">
        <v>0</v>
      </c>
      <c r="HE10" s="168">
        <v>1</v>
      </c>
      <c r="HF10" s="168">
        <v>1.1000000000000001</v>
      </c>
      <c r="HG10" s="10" t="s">
        <v>203</v>
      </c>
      <c r="HH10" s="10">
        <f>HF10*HE10</f>
        <v>1.1000000000000001</v>
      </c>
      <c r="HI10" s="168" t="b">
        <v>0</v>
      </c>
      <c r="HJ10" s="168">
        <v>1</v>
      </c>
      <c r="HK10" s="168">
        <v>2.75</v>
      </c>
      <c r="HL10" s="10" t="s">
        <v>203</v>
      </c>
      <c r="HM10" s="10">
        <f>HK10*HJ10</f>
        <v>2.75</v>
      </c>
      <c r="HN10" s="168" t="b">
        <v>0</v>
      </c>
      <c r="HO10" s="12"/>
      <c r="HP10" s="12"/>
      <c r="HQ10" s="12"/>
      <c r="HR10" s="12"/>
      <c r="HS10" s="12"/>
      <c r="HT10" s="168">
        <v>1</v>
      </c>
      <c r="HU10" s="171">
        <v>1.375</v>
      </c>
      <c r="HV10" s="10" t="s">
        <v>203</v>
      </c>
      <c r="HW10" s="10">
        <f>HU10*HT10</f>
        <v>1.375</v>
      </c>
      <c r="HX10" s="168" t="b">
        <v>0</v>
      </c>
      <c r="HY10" s="12"/>
      <c r="HZ10" s="12"/>
      <c r="IA10" s="12"/>
      <c r="IB10" s="12"/>
      <c r="IC10" s="12"/>
      <c r="ID10" s="12"/>
      <c r="IE10" s="12"/>
      <c r="IF10" s="12"/>
      <c r="IG10" s="12"/>
      <c r="IH10" s="12"/>
      <c r="II10" s="12"/>
      <c r="IJ10" s="12"/>
      <c r="IK10" s="12"/>
      <c r="IL10" s="12"/>
      <c r="IM10" s="12"/>
      <c r="IN10" s="12"/>
      <c r="IO10" s="12"/>
      <c r="IP10" s="12"/>
      <c r="IQ10" s="12"/>
      <c r="IR10" s="12"/>
      <c r="IS10" s="12"/>
      <c r="IT10" s="12"/>
      <c r="IU10" s="12"/>
      <c r="IV10" s="12"/>
      <c r="IW10" s="12"/>
      <c r="IX10" s="12"/>
      <c r="IY10" s="12"/>
      <c r="IZ10" s="12"/>
      <c r="JA10" s="12"/>
      <c r="JB10" s="12"/>
      <c r="JC10" s="12"/>
      <c r="JD10" s="12"/>
      <c r="JE10" s="12"/>
      <c r="JF10" s="12"/>
      <c r="JG10" s="12"/>
      <c r="JH10" s="12"/>
      <c r="JI10" s="12"/>
      <c r="JJ10" s="12"/>
      <c r="JK10" s="12"/>
      <c r="JL10" s="12"/>
      <c r="JM10" s="12"/>
      <c r="JN10" s="12"/>
      <c r="JO10" s="12"/>
      <c r="JP10" s="12"/>
      <c r="JQ10" s="12"/>
      <c r="JR10" s="12"/>
      <c r="JS10" s="12"/>
      <c r="JT10" s="12"/>
      <c r="JU10" s="12"/>
      <c r="JV10" s="12"/>
      <c r="JW10" s="12"/>
      <c r="JX10" s="12"/>
      <c r="JY10" s="164">
        <f>+IF(ISERROR(SEARCH("TRUE",FU10)),FT10,0)+IF(ISERROR(SEARCH("TRUE",FZ10)),FY10,0)+IF(ISERROR(SEARCH("TRUE",GE10)),GD10,0)+IF(ISERROR(SEARCH("TRUE",GJ10)),GI10,0)+IF(ISERROR(SEARCH("TRUE",GO10)),GN10,0)+IF(ISERROR(SEARCH("TRUE",GT10)),GS10,0)+IF(ISERROR(SEARCH("TRUE",GY10)),GX10,0)+IF(ISERROR(SEARCH("TRUE",HD10)),HC10,0)+IF(ISERROR(SEARCH("TRUE",HI10)),HH10,0)+IF(ISERROR(SEARCH("TRUE",HN10)),HM10,0)+IF(ISERROR(SEARCH("TRUE",HS10)),HR10,0)+IF(ISERROR(SEARCH("TRUE",HX10)),HW10,0)+IF(ISERROR(SEARCH("TRUE",IC10)),IB10,0)+IF(ISERROR(SEARCH("TRUE",IH10)),IG10,0)+IF(ISERROR(SEARCH("TRUE",IM10)),IL10,0)+IF(ISERROR(SEARCH("TRUE",IR10)),IQ10,0)+IF(ISERROR(SEARCH("TRUE",IW10)),IV10,0)+IF(ISERROR(SEARCH("TRUE",JB10)),JA10,0)+IF(ISERROR(SEARCH("TRUE",JG10)),JF10,0)+IF(ISERROR(SEARCH("TRUE",JL10)),JK10,0)+IF(ISERROR(SEARCH("TRUE",JQ10)),JP10,0)+IF(ISERROR(SEARCH("TRUE",JV10)),JU10,0)</f>
        <v>12.375</v>
      </c>
      <c r="JZ10" s="164">
        <f>JY10*M10</f>
        <v>12.375</v>
      </c>
      <c r="KA10" s="12">
        <v>0</v>
      </c>
      <c r="KB10" s="164">
        <f>KA10+JZ10+FP10</f>
        <v>12.375</v>
      </c>
      <c r="KC10" s="12" t="s">
        <v>397</v>
      </c>
      <c r="KD10" s="12" t="s">
        <v>201</v>
      </c>
      <c r="KE10" s="12">
        <v>18</v>
      </c>
      <c r="KF10" s="12">
        <v>9.0999999999999998E-2</v>
      </c>
      <c r="KG10" s="12">
        <f>KE10*KF10</f>
        <v>1.6379999999999999</v>
      </c>
      <c r="KH10" s="12"/>
      <c r="KI10" s="12">
        <f>KG10</f>
        <v>1.6379999999999999</v>
      </c>
      <c r="KJ10" s="12"/>
      <c r="KK10" s="12"/>
      <c r="KL10" s="12">
        <f>KI10</f>
        <v>1.6379999999999999</v>
      </c>
      <c r="KM10" s="12"/>
      <c r="KN10" s="12"/>
      <c r="KO10" s="12"/>
      <c r="KP10" s="12"/>
      <c r="KQ10" s="12"/>
      <c r="KR10" s="12"/>
      <c r="KS10" s="12"/>
      <c r="KT10" s="12"/>
      <c r="KU10" s="12"/>
      <c r="KV10" s="12"/>
      <c r="KW10" s="12"/>
      <c r="KX10" s="12"/>
      <c r="KY10" s="12"/>
      <c r="KZ10" s="12"/>
      <c r="LA10" s="12"/>
      <c r="LB10" s="12"/>
      <c r="LC10" s="12"/>
      <c r="LD10" s="12"/>
      <c r="LE10" s="12"/>
      <c r="LF10" s="12"/>
      <c r="LG10" s="12"/>
      <c r="LH10" s="12"/>
      <c r="LI10" s="12"/>
      <c r="LJ10" s="12"/>
      <c r="LK10" s="12"/>
      <c r="LL10" s="12"/>
      <c r="LM10" s="12"/>
      <c r="LN10" s="12"/>
      <c r="LO10" s="12"/>
      <c r="LP10" s="12"/>
      <c r="LQ10" s="12"/>
      <c r="LR10" s="12"/>
      <c r="LS10" s="12"/>
      <c r="LT10" s="12"/>
      <c r="LU10" s="12"/>
      <c r="LV10" s="12"/>
      <c r="LW10" s="12"/>
      <c r="LX10" s="12"/>
      <c r="LY10" s="12"/>
      <c r="LZ10" s="12"/>
      <c r="MA10" s="12"/>
      <c r="MB10" s="12"/>
      <c r="MC10" s="12"/>
      <c r="MD10" s="170">
        <f>AQ10+AT10+KB10+KL10+KO10+KS10+LA10+LB10+LL10+LQ10+LU10+LV10+LW10+LX10+LZ10+MA10-MC10</f>
        <v>20.114550000000001</v>
      </c>
      <c r="ME10" s="143">
        <v>45061</v>
      </c>
      <c r="MF10" s="103" t="s">
        <v>856</v>
      </c>
    </row>
    <row r="11" spans="1:347" x14ac:dyDescent="0.25">
      <c r="A11" s="12">
        <v>10</v>
      </c>
      <c r="B11" s="12" t="s">
        <v>191</v>
      </c>
      <c r="C11" s="12">
        <v>1</v>
      </c>
      <c r="D11" s="12">
        <v>2255</v>
      </c>
      <c r="E11" s="12" t="s">
        <v>193</v>
      </c>
      <c r="F11" s="12" t="s">
        <v>869</v>
      </c>
      <c r="G11" s="12" t="s">
        <v>875</v>
      </c>
      <c r="H11" s="12" t="s">
        <v>876</v>
      </c>
      <c r="I11" s="12" t="s">
        <v>869</v>
      </c>
      <c r="J11" s="12"/>
      <c r="K11" s="12"/>
      <c r="L11" s="12" t="s">
        <v>804</v>
      </c>
      <c r="M11" s="12">
        <v>1</v>
      </c>
      <c r="N11" s="12" t="s">
        <v>863</v>
      </c>
      <c r="O11" s="12"/>
      <c r="P11" s="12" t="s">
        <v>864</v>
      </c>
      <c r="Q11" s="12" t="s">
        <v>865</v>
      </c>
      <c r="R11" s="12" t="s">
        <v>866</v>
      </c>
      <c r="S11" s="12" t="s">
        <v>201</v>
      </c>
      <c r="T11" s="12"/>
      <c r="U11" s="12" t="b">
        <v>0</v>
      </c>
      <c r="V11" s="12"/>
      <c r="W11" s="12"/>
      <c r="X11" s="12"/>
      <c r="Y11" s="12"/>
      <c r="Z11" s="12">
        <v>0.14699999999999999</v>
      </c>
      <c r="AA11" s="166">
        <v>0.14699999999999999</v>
      </c>
      <c r="AB11" s="12">
        <v>100</v>
      </c>
      <c r="AC11" s="12"/>
      <c r="AD11" s="12">
        <f>(Z11-AA11)*AB11/100</f>
        <v>0</v>
      </c>
      <c r="AE11" s="36" t="s">
        <v>805</v>
      </c>
      <c r="AF11" s="12">
        <v>2255</v>
      </c>
      <c r="AG11" s="12"/>
      <c r="AH11" s="12">
        <v>67.05</v>
      </c>
      <c r="AI11" s="12"/>
      <c r="AJ11" s="12">
        <f>AH11+AI11</f>
        <v>67.05</v>
      </c>
      <c r="AK11" s="12"/>
      <c r="AL11" s="12"/>
      <c r="AM11" s="12">
        <f>AJ11+AK11</f>
        <v>67.05</v>
      </c>
      <c r="AN11" s="12">
        <v>0</v>
      </c>
      <c r="AO11" s="12"/>
      <c r="AP11" s="164">
        <f>(AH11*Z11)-(AD11*AN11)</f>
        <v>9.8563499999999991</v>
      </c>
      <c r="AQ11" s="164">
        <f>AP11*M11</f>
        <v>9.8563499999999991</v>
      </c>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f>FO11*M11</f>
        <v>0</v>
      </c>
      <c r="FQ11" s="12"/>
      <c r="FR11" s="12"/>
      <c r="FS11" s="12"/>
      <c r="FT11" s="12"/>
      <c r="FU11" s="12"/>
      <c r="FV11" s="12"/>
      <c r="FW11" s="12"/>
      <c r="FX11" s="12"/>
      <c r="FY11" s="12"/>
      <c r="FZ11" s="12"/>
      <c r="GA11" s="12"/>
      <c r="GB11" s="12"/>
      <c r="GC11" s="12"/>
      <c r="GD11" s="12"/>
      <c r="GE11" s="12"/>
      <c r="GF11" s="12">
        <v>1</v>
      </c>
      <c r="GG11" s="164">
        <v>2.2000000000000002</v>
      </c>
      <c r="GH11" s="10" t="s">
        <v>203</v>
      </c>
      <c r="GI11" s="167">
        <f>GG11*GF11</f>
        <v>2.2000000000000002</v>
      </c>
      <c r="GJ11" s="168" t="b">
        <v>0</v>
      </c>
      <c r="GK11" s="168"/>
      <c r="GL11" s="12"/>
      <c r="GM11" s="12"/>
      <c r="GN11" s="12"/>
      <c r="GO11" s="12"/>
      <c r="GP11" s="12"/>
      <c r="GQ11" s="12"/>
      <c r="GR11" s="10"/>
      <c r="GS11" s="10"/>
      <c r="GT11" s="168" t="b">
        <v>0</v>
      </c>
      <c r="GU11" s="168">
        <v>1</v>
      </c>
      <c r="GV11" s="171">
        <v>2.2000000000000002</v>
      </c>
      <c r="GW11" s="10" t="s">
        <v>203</v>
      </c>
      <c r="GX11" s="10">
        <f>GV11*GU11</f>
        <v>2.2000000000000002</v>
      </c>
      <c r="GY11" s="168" t="b">
        <v>0</v>
      </c>
      <c r="GZ11" s="12"/>
      <c r="HA11" s="12"/>
      <c r="HB11" s="12"/>
      <c r="HC11" s="12"/>
      <c r="HD11" s="12"/>
      <c r="HE11" s="12"/>
      <c r="HF11" s="12"/>
      <c r="HG11" s="12"/>
      <c r="HH11" s="12"/>
      <c r="HI11" s="12"/>
      <c r="HJ11" s="168"/>
      <c r="HK11" s="168"/>
      <c r="HL11" s="10"/>
      <c r="HM11" s="10"/>
      <c r="HN11" s="168"/>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c r="IV11" s="12"/>
      <c r="IW11" s="12"/>
      <c r="IX11" s="12"/>
      <c r="IY11" s="12"/>
      <c r="IZ11" s="12"/>
      <c r="JA11" s="12"/>
      <c r="JB11" s="12"/>
      <c r="JC11" s="12"/>
      <c r="JD11" s="12"/>
      <c r="JE11" s="12"/>
      <c r="JF11" s="12"/>
      <c r="JG11" s="12"/>
      <c r="JH11" s="12"/>
      <c r="JI11" s="12"/>
      <c r="JJ11" s="12"/>
      <c r="JK11" s="12"/>
      <c r="JL11" s="12"/>
      <c r="JM11" s="12"/>
      <c r="JN11" s="12"/>
      <c r="JO11" s="12"/>
      <c r="JP11" s="12"/>
      <c r="JQ11" s="12"/>
      <c r="JR11" s="12"/>
      <c r="JS11" s="12"/>
      <c r="JT11" s="12"/>
      <c r="JU11" s="12"/>
      <c r="JV11" s="12"/>
      <c r="JW11" s="12"/>
      <c r="JX11" s="12"/>
      <c r="JY11" s="12">
        <f>+IF(ISERROR(SEARCH("TRUE",FU11)),FT11,0)+IF(ISERROR(SEARCH("TRUE",FZ11)),FY11,0)+IF(ISERROR(SEARCH("TRUE",GE11)),GD11,0)+IF(ISERROR(SEARCH("TRUE",GJ11)),GI11,0)+IF(ISERROR(SEARCH("TRUE",GO11)),GN11,0)+IF(ISERROR(SEARCH("TRUE",GT11)),GS11,0)+IF(ISERROR(SEARCH("TRUE",GY11)),GX11,0)+IF(ISERROR(SEARCH("TRUE",HD11)),HC11,0)+IF(ISERROR(SEARCH("TRUE",HI11)),HH11,0)+IF(ISERROR(SEARCH("TRUE",HN11)),HM11,0)+IF(ISERROR(SEARCH("TRUE",HS11)),HR11,0)+IF(ISERROR(SEARCH("TRUE",HX11)),HW11,0)+IF(ISERROR(SEARCH("TRUE",IC11)),IB11,0)+IF(ISERROR(SEARCH("TRUE",IH11)),IG11,0)+IF(ISERROR(SEARCH("TRUE",IM11)),IL11,0)+IF(ISERROR(SEARCH("TRUE",IR11)),IQ11,0)+IF(ISERROR(SEARCH("TRUE",IW11)),IV11,0)+IF(ISERROR(SEARCH("TRUE",JB11)),JA11,0)+IF(ISERROR(SEARCH("TRUE",JG11)),JF11,0)+IF(ISERROR(SEARCH("TRUE",JL11)),JK11,0)+IF(ISERROR(SEARCH("TRUE",JQ11)),JP11,0)+IF(ISERROR(SEARCH("TRUE",JV11)),JU11,0)</f>
        <v>4.4000000000000004</v>
      </c>
      <c r="JZ11" s="12">
        <f>JY11*M11</f>
        <v>4.4000000000000004</v>
      </c>
      <c r="KA11" s="12">
        <v>0</v>
      </c>
      <c r="KB11" s="12">
        <f>KA11+JZ11+FP11</f>
        <v>4.4000000000000004</v>
      </c>
      <c r="KC11" s="12" t="s">
        <v>397</v>
      </c>
      <c r="KD11" s="12" t="s">
        <v>201</v>
      </c>
      <c r="KE11" s="12">
        <v>18</v>
      </c>
      <c r="KF11" s="12">
        <v>0.14699999999999999</v>
      </c>
      <c r="KG11" s="12">
        <f>KE11*KF11</f>
        <v>2.6459999999999999</v>
      </c>
      <c r="KH11" s="12"/>
      <c r="KI11" s="12">
        <f>KG11</f>
        <v>2.6459999999999999</v>
      </c>
      <c r="KJ11" s="12"/>
      <c r="KK11" s="12"/>
      <c r="KL11" s="12">
        <f>KI11</f>
        <v>2.6459999999999999</v>
      </c>
      <c r="KM11" s="12"/>
      <c r="KN11" s="12"/>
      <c r="KO11" s="12"/>
      <c r="KP11" s="12"/>
      <c r="KQ11" s="12"/>
      <c r="KR11" s="12"/>
      <c r="KS11" s="12"/>
      <c r="KT11" s="12"/>
      <c r="KU11" s="12"/>
      <c r="KV11" s="12"/>
      <c r="KW11" s="12"/>
      <c r="KX11" s="12"/>
      <c r="KY11" s="12"/>
      <c r="KZ11" s="12"/>
      <c r="LA11" s="12"/>
      <c r="LB11" s="12"/>
      <c r="LC11" s="12"/>
      <c r="LD11" s="12"/>
      <c r="LE11" s="12"/>
      <c r="LF11" s="12"/>
      <c r="LG11" s="12"/>
      <c r="LH11" s="12"/>
      <c r="LI11" s="12"/>
      <c r="LJ11" s="12"/>
      <c r="LK11" s="12"/>
      <c r="LL11" s="12"/>
      <c r="LM11" s="12"/>
      <c r="LN11" s="12"/>
      <c r="LO11" s="12"/>
      <c r="LP11" s="12"/>
      <c r="LQ11" s="12"/>
      <c r="LR11" s="12"/>
      <c r="LS11" s="12"/>
      <c r="LT11" s="12"/>
      <c r="LU11" s="12"/>
      <c r="LV11" s="12"/>
      <c r="LW11" s="12"/>
      <c r="LX11" s="12"/>
      <c r="LY11" s="12"/>
      <c r="LZ11" s="12"/>
      <c r="MA11" s="12"/>
      <c r="MB11" s="12"/>
      <c r="MC11" s="12"/>
      <c r="MD11" s="170">
        <f>AQ11+AT11+KB11+KL11+KO11+KS11+LA11+LB11+LL11+LQ11+LU11+LV11+LW11+LX11+LZ11+MA11-MC11</f>
        <v>16.902349999999998</v>
      </c>
      <c r="ME11" s="143">
        <v>45061</v>
      </c>
      <c r="MF11" s="103" t="s">
        <v>856</v>
      </c>
    </row>
    <row r="12" spans="1:347" x14ac:dyDescent="0.25">
      <c r="A12" s="133">
        <v>11</v>
      </c>
      <c r="B12" s="133" t="s">
        <v>191</v>
      </c>
      <c r="C12" s="133">
        <v>0</v>
      </c>
      <c r="D12" s="133">
        <v>2255</v>
      </c>
      <c r="E12" s="133" t="s">
        <v>524</v>
      </c>
      <c r="F12" s="133" t="s">
        <v>877</v>
      </c>
      <c r="G12" s="133" t="s">
        <v>877</v>
      </c>
      <c r="H12" s="133" t="s">
        <v>870</v>
      </c>
      <c r="I12" s="133" t="s">
        <v>877</v>
      </c>
      <c r="J12" s="133" t="s">
        <v>854</v>
      </c>
      <c r="K12" s="133"/>
      <c r="L12" s="133" t="s">
        <v>804</v>
      </c>
      <c r="M12" s="133">
        <v>1</v>
      </c>
      <c r="N12" s="133"/>
      <c r="O12" s="133"/>
      <c r="P12" s="133"/>
      <c r="Q12" s="133"/>
      <c r="R12" s="133"/>
      <c r="S12" s="133"/>
      <c r="T12" s="133"/>
      <c r="U12" s="133"/>
      <c r="V12" s="133"/>
      <c r="W12" s="133"/>
      <c r="X12" s="133"/>
      <c r="Y12" s="133"/>
      <c r="Z12" s="137"/>
      <c r="AA12" s="137"/>
      <c r="AB12" s="133"/>
      <c r="AC12" s="133"/>
      <c r="AD12" s="133"/>
      <c r="AE12" s="36" t="s">
        <v>805</v>
      </c>
      <c r="AF12" s="133">
        <v>2255</v>
      </c>
      <c r="AG12" s="133"/>
      <c r="AH12" s="133"/>
      <c r="AI12" s="133"/>
      <c r="AJ12" s="133"/>
      <c r="AK12" s="133"/>
      <c r="AL12" s="133"/>
      <c r="AM12" s="133"/>
      <c r="AN12" s="133"/>
      <c r="AO12" s="133"/>
      <c r="AP12" s="133"/>
      <c r="AQ12" s="137">
        <f>(AQ15+AQ16)*M12</f>
        <v>5.2298999999999998</v>
      </c>
      <c r="AR12" s="133"/>
      <c r="AS12" s="133"/>
      <c r="AT12" s="133">
        <f>AU12+AY12</f>
        <v>2.2200000000000002</v>
      </c>
      <c r="AU12" s="133">
        <f>(AT13*M13)+(AT14*M14)</f>
        <v>2.2200000000000002</v>
      </c>
      <c r="AV12" s="133"/>
      <c r="AW12" s="133"/>
      <c r="AX12" s="133"/>
      <c r="AY12" s="133"/>
      <c r="AZ12" s="133"/>
      <c r="BA12" s="133"/>
      <c r="BB12" s="133"/>
      <c r="BC12" s="133"/>
      <c r="BD12" s="133"/>
      <c r="BE12" s="133"/>
      <c r="BF12" s="133"/>
      <c r="BG12" s="133"/>
      <c r="BH12" s="133"/>
      <c r="BI12" s="133"/>
      <c r="BJ12" s="133"/>
      <c r="BK12" s="133"/>
      <c r="BL12" s="133"/>
      <c r="BM12" s="133"/>
      <c r="BN12" s="133"/>
      <c r="BO12" s="133"/>
      <c r="BP12" s="133"/>
      <c r="BQ12" s="133"/>
      <c r="BR12" s="133"/>
      <c r="BS12" s="133"/>
      <c r="BT12" s="133"/>
      <c r="BU12" s="133"/>
      <c r="BV12" s="133"/>
      <c r="BW12" s="133"/>
      <c r="BX12" s="133"/>
      <c r="BY12" s="133"/>
      <c r="BZ12" s="133"/>
      <c r="CA12" s="133"/>
      <c r="CB12" s="133"/>
      <c r="CC12" s="133"/>
      <c r="CD12" s="133"/>
      <c r="CE12" s="133"/>
      <c r="CF12" s="133"/>
      <c r="CG12" s="133"/>
      <c r="CH12" s="133"/>
      <c r="CI12" s="133"/>
      <c r="CJ12" s="133"/>
      <c r="CK12" s="133"/>
      <c r="CL12" s="133"/>
      <c r="CM12" s="133"/>
      <c r="CN12" s="133"/>
      <c r="CO12" s="133"/>
      <c r="CP12" s="133"/>
      <c r="CQ12" s="133"/>
      <c r="CR12" s="133"/>
      <c r="CS12" s="133"/>
      <c r="CT12" s="133"/>
      <c r="CU12" s="133"/>
      <c r="CV12" s="133"/>
      <c r="CW12" s="133"/>
      <c r="CX12" s="133"/>
      <c r="CY12" s="133"/>
      <c r="CZ12" s="133"/>
      <c r="DA12" s="133"/>
      <c r="DB12" s="133"/>
      <c r="DC12" s="133"/>
      <c r="DD12" s="133"/>
      <c r="DE12" s="133"/>
      <c r="DF12" s="133"/>
      <c r="DG12" s="133"/>
      <c r="DH12" s="133"/>
      <c r="DI12" s="133"/>
      <c r="DJ12" s="133"/>
      <c r="DK12" s="133"/>
      <c r="DL12" s="133"/>
      <c r="DM12" s="133"/>
      <c r="DN12" s="133"/>
      <c r="DO12" s="133"/>
      <c r="DP12" s="133"/>
      <c r="DQ12" s="133"/>
      <c r="DR12" s="133"/>
      <c r="DS12" s="133"/>
      <c r="DT12" s="133"/>
      <c r="DU12" s="133"/>
      <c r="DV12" s="133"/>
      <c r="DW12" s="133"/>
      <c r="DX12" s="133"/>
      <c r="DY12" s="133"/>
      <c r="DZ12" s="133"/>
      <c r="EA12" s="133"/>
      <c r="EB12" s="133"/>
      <c r="EC12" s="133"/>
      <c r="ED12" s="133"/>
      <c r="EE12" s="133"/>
      <c r="EF12" s="133"/>
      <c r="EG12" s="133"/>
      <c r="EH12" s="133"/>
      <c r="EI12" s="133"/>
      <c r="EJ12" s="133"/>
      <c r="EK12" s="133"/>
      <c r="EL12" s="133"/>
      <c r="EM12" s="133"/>
      <c r="EN12" s="133"/>
      <c r="EO12" s="133"/>
      <c r="EP12" s="133"/>
      <c r="EQ12" s="133"/>
      <c r="ER12" s="133"/>
      <c r="ES12" s="133"/>
      <c r="ET12" s="133"/>
      <c r="EU12" s="133"/>
      <c r="EV12" s="133"/>
      <c r="EW12" s="133"/>
      <c r="EX12" s="133"/>
      <c r="EY12" s="133"/>
      <c r="EZ12" s="133"/>
      <c r="FA12" s="133"/>
      <c r="FB12" s="133"/>
      <c r="FC12" s="133"/>
      <c r="FD12" s="133"/>
      <c r="FE12" s="133"/>
      <c r="FF12" s="133"/>
      <c r="FG12" s="133"/>
      <c r="FH12" s="133"/>
      <c r="FI12" s="133"/>
      <c r="FJ12" s="133"/>
      <c r="FK12" s="133"/>
      <c r="FL12" s="133"/>
      <c r="FM12" s="133"/>
      <c r="FN12" s="133"/>
      <c r="FO12" s="133"/>
      <c r="FP12" s="133">
        <f>(FP16+FP13+FP14)*M12</f>
        <v>0</v>
      </c>
      <c r="FQ12" s="133"/>
      <c r="FR12" s="133"/>
      <c r="FS12" s="133"/>
      <c r="FT12" s="133"/>
      <c r="FU12" s="133"/>
      <c r="FV12" s="133"/>
      <c r="FW12" s="133"/>
      <c r="FX12" s="133"/>
      <c r="FY12" s="133"/>
      <c r="FZ12" s="133"/>
      <c r="GA12" s="133"/>
      <c r="GB12" s="133"/>
      <c r="GC12" s="133"/>
      <c r="GD12" s="133"/>
      <c r="GE12" s="133"/>
      <c r="GF12" s="133"/>
      <c r="GG12" s="133"/>
      <c r="GH12" s="133"/>
      <c r="GI12" s="133"/>
      <c r="GJ12" s="133"/>
      <c r="GK12" s="133"/>
      <c r="GL12" s="133"/>
      <c r="GM12" s="133"/>
      <c r="GN12" s="133"/>
      <c r="GO12" s="133"/>
      <c r="GP12" s="133"/>
      <c r="GQ12" s="133"/>
      <c r="GR12" s="133"/>
      <c r="GS12" s="133"/>
      <c r="GT12" s="133"/>
      <c r="GU12" s="133"/>
      <c r="GV12" s="133"/>
      <c r="GW12" s="133"/>
      <c r="GX12" s="133"/>
      <c r="GY12" s="133"/>
      <c r="GZ12" s="133"/>
      <c r="HA12" s="133"/>
      <c r="HB12" s="133"/>
      <c r="HC12" s="133"/>
      <c r="HD12" s="133"/>
      <c r="HE12" s="133"/>
      <c r="HF12" s="133"/>
      <c r="HG12" s="133"/>
      <c r="HH12" s="133"/>
      <c r="HI12" s="133"/>
      <c r="HJ12" s="133"/>
      <c r="HK12" s="133"/>
      <c r="HL12" s="133"/>
      <c r="HM12" s="133"/>
      <c r="HN12" s="133"/>
      <c r="HO12" s="133"/>
      <c r="HP12" s="133"/>
      <c r="HQ12" s="133"/>
      <c r="HR12" s="133"/>
      <c r="HS12" s="133"/>
      <c r="HT12" s="133"/>
      <c r="HU12" s="133"/>
      <c r="HV12" s="133"/>
      <c r="HW12" s="133"/>
      <c r="HX12" s="133"/>
      <c r="HY12" s="133"/>
      <c r="HZ12" s="133"/>
      <c r="IA12" s="133"/>
      <c r="IB12" s="133"/>
      <c r="IC12" s="133"/>
      <c r="ID12" s="133"/>
      <c r="IE12" s="133"/>
      <c r="IF12" s="133"/>
      <c r="IG12" s="133"/>
      <c r="IH12" s="133"/>
      <c r="II12" s="133"/>
      <c r="IJ12" s="133"/>
      <c r="IK12" s="133"/>
      <c r="IL12" s="133"/>
      <c r="IM12" s="133"/>
      <c r="IN12" s="133"/>
      <c r="IO12" s="133"/>
      <c r="IP12" s="133"/>
      <c r="IQ12" s="133"/>
      <c r="IR12" s="133"/>
      <c r="IS12" s="133"/>
      <c r="IT12" s="133"/>
      <c r="IU12" s="133"/>
      <c r="IV12" s="133"/>
      <c r="IW12" s="133"/>
      <c r="IX12" s="133"/>
      <c r="IY12" s="133"/>
      <c r="IZ12" s="133"/>
      <c r="JA12" s="133"/>
      <c r="JB12" s="133"/>
      <c r="JC12" s="133"/>
      <c r="JD12" s="133"/>
      <c r="JE12" s="133"/>
      <c r="JF12" s="133"/>
      <c r="JG12" s="133"/>
      <c r="JH12" s="133"/>
      <c r="JI12" s="133"/>
      <c r="JJ12" s="133"/>
      <c r="JK12" s="133"/>
      <c r="JL12" s="133"/>
      <c r="JM12" s="133"/>
      <c r="JN12" s="133"/>
      <c r="JO12" s="133"/>
      <c r="JP12" s="133"/>
      <c r="JQ12" s="133"/>
      <c r="JR12" s="133"/>
      <c r="JS12" s="133"/>
      <c r="JT12" s="133"/>
      <c r="JU12" s="133"/>
      <c r="JV12" s="133"/>
      <c r="JW12" s="133"/>
      <c r="JX12" s="133"/>
      <c r="JY12" s="133"/>
      <c r="JZ12" s="133">
        <f>(JZ16+JZ15)*M12</f>
        <v>10.45</v>
      </c>
      <c r="KA12" s="133">
        <v>0</v>
      </c>
      <c r="KB12" s="133">
        <f>KA12+JZ12+FP12</f>
        <v>10.45</v>
      </c>
      <c r="KC12" s="133"/>
      <c r="KD12" s="133"/>
      <c r="KE12" s="133"/>
      <c r="KF12" s="133"/>
      <c r="KG12" s="133"/>
      <c r="KH12" s="133"/>
      <c r="KI12" s="133"/>
      <c r="KJ12" s="133">
        <f>(KI15*M15)+(KI16*M16)</f>
        <v>1.4039999999999999</v>
      </c>
      <c r="KK12" s="133"/>
      <c r="KL12" s="133">
        <f>KJ12</f>
        <v>1.4039999999999999</v>
      </c>
      <c r="KM12" s="133"/>
      <c r="KN12" s="12"/>
      <c r="KO12" s="133"/>
      <c r="KP12" s="133"/>
      <c r="KQ12" s="133"/>
      <c r="KR12" s="133"/>
      <c r="KS12" s="133"/>
      <c r="KT12" s="133"/>
      <c r="KU12" s="133" t="b">
        <v>0</v>
      </c>
      <c r="KV12" s="133" t="b">
        <v>0</v>
      </c>
      <c r="KW12" s="133" t="b">
        <v>0</v>
      </c>
      <c r="KX12" s="133"/>
      <c r="KY12" s="133"/>
      <c r="KZ12" s="133"/>
      <c r="LA12" s="133"/>
      <c r="LB12" s="133"/>
      <c r="LC12" s="133"/>
      <c r="LD12" s="133"/>
      <c r="LE12" s="133"/>
      <c r="LF12" s="133"/>
      <c r="LG12" s="133"/>
      <c r="LH12" s="133"/>
      <c r="LI12" s="133"/>
      <c r="LJ12" s="133"/>
      <c r="LK12" s="133"/>
      <c r="LL12" s="133"/>
      <c r="LM12" s="133"/>
      <c r="LN12" s="133"/>
      <c r="LO12" s="133"/>
      <c r="LP12" s="133"/>
      <c r="LQ12" s="133"/>
      <c r="LR12" s="133"/>
      <c r="LS12" s="133"/>
      <c r="LT12" s="133"/>
      <c r="LU12" s="133"/>
      <c r="LV12" s="133"/>
      <c r="LW12" s="133"/>
      <c r="LX12" s="133"/>
      <c r="LY12" s="133" t="s">
        <v>855</v>
      </c>
      <c r="LZ12" s="137">
        <v>0.27500000000000002</v>
      </c>
      <c r="MA12" s="133"/>
      <c r="MB12" s="133"/>
      <c r="MC12" s="133"/>
      <c r="MD12" s="161">
        <f>AQ12+AT12+KB12+KL12+KO12+KS12+LA12+LB12+LL12+LQ12+LU12+LV12+LW12+LX12+LZ12+MA12-MC12</f>
        <v>19.578899999999997</v>
      </c>
      <c r="ME12" s="139">
        <v>45061</v>
      </c>
      <c r="MF12" s="162" t="s">
        <v>856</v>
      </c>
      <c r="MI12" s="163"/>
    </row>
    <row r="13" spans="1:347" x14ac:dyDescent="0.25">
      <c r="A13" s="12">
        <v>12</v>
      </c>
      <c r="B13" s="12" t="s">
        <v>191</v>
      </c>
      <c r="C13" s="12">
        <v>1</v>
      </c>
      <c r="D13" s="12">
        <v>2255</v>
      </c>
      <c r="E13" s="12" t="s">
        <v>260</v>
      </c>
      <c r="F13" s="12" t="s">
        <v>877</v>
      </c>
      <c r="G13" s="12" t="s">
        <v>878</v>
      </c>
      <c r="H13" s="12" t="s">
        <v>858</v>
      </c>
      <c r="I13" s="12" t="s">
        <v>877</v>
      </c>
      <c r="J13" s="12"/>
      <c r="K13" s="12"/>
      <c r="L13" s="12" t="s">
        <v>804</v>
      </c>
      <c r="M13" s="12">
        <v>1</v>
      </c>
      <c r="N13" s="12"/>
      <c r="O13" s="12"/>
      <c r="P13" s="12"/>
      <c r="Q13" s="12"/>
      <c r="R13" s="12"/>
      <c r="S13" s="12"/>
      <c r="T13" s="12"/>
      <c r="U13" s="12"/>
      <c r="V13" s="12"/>
      <c r="W13" s="12"/>
      <c r="X13" s="12"/>
      <c r="Y13" s="12"/>
      <c r="Z13" s="12"/>
      <c r="AA13" s="12"/>
      <c r="AB13" s="12"/>
      <c r="AC13" s="12"/>
      <c r="AD13" s="12"/>
      <c r="AE13" s="36" t="s">
        <v>805</v>
      </c>
      <c r="AF13" s="12">
        <v>2255</v>
      </c>
      <c r="AG13" s="12"/>
      <c r="AH13" s="12"/>
      <c r="AI13" s="12"/>
      <c r="AJ13" s="12"/>
      <c r="AK13" s="12"/>
      <c r="AL13" s="12"/>
      <c r="AM13" s="12"/>
      <c r="AN13" s="12"/>
      <c r="AO13" s="12"/>
      <c r="AP13" s="12"/>
      <c r="AQ13" s="12"/>
      <c r="AR13" s="12" t="s">
        <v>858</v>
      </c>
      <c r="AS13" s="12" t="s">
        <v>203</v>
      </c>
      <c r="AT13" s="170">
        <v>2</v>
      </c>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c r="IV13" s="12"/>
      <c r="IW13" s="12"/>
      <c r="IX13" s="12"/>
      <c r="IY13" s="12"/>
      <c r="IZ13" s="12"/>
      <c r="JA13" s="12"/>
      <c r="JB13" s="12"/>
      <c r="JC13" s="12"/>
      <c r="JD13" s="12"/>
      <c r="JE13" s="12"/>
      <c r="JF13" s="12"/>
      <c r="JG13" s="12"/>
      <c r="JH13" s="12"/>
      <c r="JI13" s="12"/>
      <c r="JJ13" s="12"/>
      <c r="JK13" s="12"/>
      <c r="JL13" s="12"/>
      <c r="JM13" s="12"/>
      <c r="JN13" s="12"/>
      <c r="JO13" s="12"/>
      <c r="JP13" s="12"/>
      <c r="JQ13" s="12"/>
      <c r="JR13" s="12"/>
      <c r="JS13" s="12"/>
      <c r="JT13" s="12"/>
      <c r="JU13" s="12"/>
      <c r="JV13" s="12"/>
      <c r="JW13" s="12"/>
      <c r="JX13" s="12"/>
      <c r="JY13" s="12"/>
      <c r="JZ13" s="12"/>
      <c r="KA13" s="12"/>
      <c r="KB13" s="12"/>
      <c r="KC13" s="12"/>
      <c r="KD13" s="12"/>
      <c r="KE13" s="12"/>
      <c r="KF13" s="12"/>
      <c r="KG13" s="12"/>
      <c r="KH13" s="12"/>
      <c r="KI13" s="12"/>
      <c r="KJ13" s="12"/>
      <c r="KK13" s="12"/>
      <c r="KL13" s="12"/>
      <c r="KM13" s="12"/>
      <c r="KN13" s="12"/>
      <c r="KO13" s="12"/>
      <c r="KP13" s="12"/>
      <c r="KQ13" s="12"/>
      <c r="KR13" s="12"/>
      <c r="KS13" s="12"/>
      <c r="KT13" s="12"/>
      <c r="KU13" s="12"/>
      <c r="KV13" s="12"/>
      <c r="KW13" s="12"/>
      <c r="KX13" s="12"/>
      <c r="KY13" s="12"/>
      <c r="KZ13" s="12"/>
      <c r="LA13" s="12"/>
      <c r="LB13" s="12"/>
      <c r="LC13" s="12"/>
      <c r="LD13" s="12"/>
      <c r="LE13" s="12"/>
      <c r="LF13" s="12"/>
      <c r="LG13" s="12"/>
      <c r="LH13" s="12"/>
      <c r="LI13" s="12"/>
      <c r="LJ13" s="12"/>
      <c r="LK13" s="12"/>
      <c r="LL13" s="12"/>
      <c r="LM13" s="12"/>
      <c r="LN13" s="12"/>
      <c r="LO13" s="12"/>
      <c r="LP13" s="12"/>
      <c r="LQ13" s="12"/>
      <c r="LR13" s="12"/>
      <c r="LS13" s="12"/>
      <c r="LT13" s="12"/>
      <c r="LU13" s="12"/>
      <c r="LV13" s="12"/>
      <c r="LW13" s="12"/>
      <c r="LX13" s="12"/>
      <c r="LY13" s="12"/>
      <c r="LZ13" s="12"/>
      <c r="MA13" s="12"/>
      <c r="MB13" s="12"/>
      <c r="MC13" s="12"/>
      <c r="MD13" s="165"/>
      <c r="ME13" s="143">
        <v>45061</v>
      </c>
      <c r="MF13" s="103" t="s">
        <v>856</v>
      </c>
    </row>
    <row r="14" spans="1:347" x14ac:dyDescent="0.25">
      <c r="A14" s="12">
        <v>13</v>
      </c>
      <c r="B14" s="12" t="s">
        <v>191</v>
      </c>
      <c r="C14" s="12">
        <v>1</v>
      </c>
      <c r="D14" s="133">
        <v>2255</v>
      </c>
      <c r="E14" s="12" t="s">
        <v>260</v>
      </c>
      <c r="F14" s="12" t="s">
        <v>877</v>
      </c>
      <c r="G14" s="12" t="s">
        <v>879</v>
      </c>
      <c r="H14" s="12" t="s">
        <v>860</v>
      </c>
      <c r="I14" s="12" t="s">
        <v>877</v>
      </c>
      <c r="J14" s="12"/>
      <c r="K14" s="12"/>
      <c r="L14" s="12" t="s">
        <v>804</v>
      </c>
      <c r="M14" s="12">
        <v>1</v>
      </c>
      <c r="N14" s="12"/>
      <c r="O14" s="12"/>
      <c r="P14" s="12"/>
      <c r="Q14" s="12"/>
      <c r="R14" s="12"/>
      <c r="S14" s="12"/>
      <c r="T14" s="12"/>
      <c r="U14" s="12"/>
      <c r="V14" s="12"/>
      <c r="W14" s="12"/>
      <c r="X14" s="12"/>
      <c r="Y14" s="12"/>
      <c r="Z14" s="12"/>
      <c r="AA14" s="12"/>
      <c r="AB14" s="12"/>
      <c r="AC14" s="12"/>
      <c r="AD14" s="12"/>
      <c r="AE14" s="36" t="s">
        <v>805</v>
      </c>
      <c r="AF14" s="133">
        <v>2255</v>
      </c>
      <c r="AG14" s="12"/>
      <c r="AH14" s="12"/>
      <c r="AI14" s="12"/>
      <c r="AJ14" s="12"/>
      <c r="AK14" s="12"/>
      <c r="AL14" s="12"/>
      <c r="AM14" s="12"/>
      <c r="AN14" s="12"/>
      <c r="AO14" s="12"/>
      <c r="AP14" s="12"/>
      <c r="AQ14" s="12"/>
      <c r="AR14" s="12" t="s">
        <v>860</v>
      </c>
      <c r="AS14" s="12" t="s">
        <v>203</v>
      </c>
      <c r="AT14" s="170">
        <v>0.22000000000000003</v>
      </c>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c r="IR14" s="12"/>
      <c r="IS14" s="12"/>
      <c r="IT14" s="12"/>
      <c r="IU14" s="12"/>
      <c r="IV14" s="12"/>
      <c r="IW14" s="12"/>
      <c r="IX14" s="12"/>
      <c r="IY14" s="12"/>
      <c r="IZ14" s="12"/>
      <c r="JA14" s="12"/>
      <c r="JB14" s="12"/>
      <c r="JC14" s="12"/>
      <c r="JD14" s="12"/>
      <c r="JE14" s="12"/>
      <c r="JF14" s="12"/>
      <c r="JG14" s="12"/>
      <c r="JH14" s="12"/>
      <c r="JI14" s="12"/>
      <c r="JJ14" s="12"/>
      <c r="JK14" s="12"/>
      <c r="JL14" s="12"/>
      <c r="JM14" s="12"/>
      <c r="JN14" s="12"/>
      <c r="JO14" s="12"/>
      <c r="JP14" s="12"/>
      <c r="JQ14" s="12"/>
      <c r="JR14" s="12"/>
      <c r="JS14" s="12"/>
      <c r="JT14" s="12"/>
      <c r="JU14" s="12"/>
      <c r="JV14" s="12"/>
      <c r="JW14" s="12"/>
      <c r="JX14" s="12"/>
      <c r="JY14" s="12"/>
      <c r="JZ14" s="12"/>
      <c r="KA14" s="12"/>
      <c r="KB14" s="12"/>
      <c r="KC14" s="12"/>
      <c r="KD14" s="12"/>
      <c r="KE14" s="12"/>
      <c r="KF14" s="12"/>
      <c r="KG14" s="12"/>
      <c r="KH14" s="12"/>
      <c r="KI14" s="12"/>
      <c r="KJ14" s="12"/>
      <c r="KK14" s="12"/>
      <c r="KL14" s="12"/>
      <c r="KM14" s="12"/>
      <c r="KN14" s="12"/>
      <c r="KO14" s="12"/>
      <c r="KP14" s="12"/>
      <c r="KQ14" s="12"/>
      <c r="KR14" s="12"/>
      <c r="KS14" s="12"/>
      <c r="KT14" s="12"/>
      <c r="KU14" s="12"/>
      <c r="KV14" s="12"/>
      <c r="KW14" s="12"/>
      <c r="KX14" s="12"/>
      <c r="KY14" s="12"/>
      <c r="KZ14" s="12"/>
      <c r="LA14" s="12"/>
      <c r="LB14" s="12"/>
      <c r="LC14" s="12"/>
      <c r="LD14" s="12"/>
      <c r="LE14" s="12"/>
      <c r="LF14" s="12"/>
      <c r="LG14" s="12"/>
      <c r="LH14" s="12"/>
      <c r="LI14" s="12"/>
      <c r="LJ14" s="12"/>
      <c r="LK14" s="12"/>
      <c r="LL14" s="12"/>
      <c r="LM14" s="12"/>
      <c r="LN14" s="12"/>
      <c r="LO14" s="12"/>
      <c r="LP14" s="12"/>
      <c r="LQ14" s="12"/>
      <c r="LR14" s="12"/>
      <c r="LS14" s="12"/>
      <c r="LT14" s="12"/>
      <c r="LU14" s="12"/>
      <c r="LV14" s="12"/>
      <c r="LW14" s="12"/>
      <c r="LX14" s="12"/>
      <c r="LY14" s="12"/>
      <c r="LZ14" s="164"/>
      <c r="MA14" s="12"/>
      <c r="MB14" s="12"/>
      <c r="MC14" s="12"/>
      <c r="MD14" s="165"/>
      <c r="ME14" s="143">
        <v>45061</v>
      </c>
      <c r="MF14" s="103" t="s">
        <v>856</v>
      </c>
    </row>
    <row r="15" spans="1:347" x14ac:dyDescent="0.25">
      <c r="A15" s="12">
        <v>14</v>
      </c>
      <c r="B15" s="12" t="s">
        <v>191</v>
      </c>
      <c r="C15" s="12">
        <v>1</v>
      </c>
      <c r="D15" s="12">
        <v>2255</v>
      </c>
      <c r="E15" s="12" t="s">
        <v>193</v>
      </c>
      <c r="F15" s="12" t="s">
        <v>877</v>
      </c>
      <c r="G15" s="12" t="s">
        <v>880</v>
      </c>
      <c r="H15" s="12" t="s">
        <v>881</v>
      </c>
      <c r="I15" s="12" t="s">
        <v>877</v>
      </c>
      <c r="J15" s="12"/>
      <c r="K15" s="12"/>
      <c r="L15" s="12" t="s">
        <v>804</v>
      </c>
      <c r="M15" s="12">
        <v>1</v>
      </c>
      <c r="N15" s="12" t="s">
        <v>863</v>
      </c>
      <c r="O15" s="12"/>
      <c r="P15" s="12" t="s">
        <v>864</v>
      </c>
      <c r="Q15" s="12" t="s">
        <v>865</v>
      </c>
      <c r="R15" s="12" t="s">
        <v>866</v>
      </c>
      <c r="S15" s="12" t="s">
        <v>201</v>
      </c>
      <c r="T15" s="12"/>
      <c r="U15" s="12" t="b">
        <v>0</v>
      </c>
      <c r="V15" s="12"/>
      <c r="W15" s="12"/>
      <c r="X15" s="12"/>
      <c r="Y15" s="12"/>
      <c r="Z15" s="166">
        <v>3.5000000000000003E-2</v>
      </c>
      <c r="AA15" s="166">
        <v>3.5000000000000003E-2</v>
      </c>
      <c r="AB15" s="12">
        <v>100</v>
      </c>
      <c r="AC15" s="12"/>
      <c r="AD15" s="12">
        <f>(Z15-AA15)*AB15/100</f>
        <v>0</v>
      </c>
      <c r="AE15" s="36" t="s">
        <v>805</v>
      </c>
      <c r="AF15" s="12">
        <v>2255</v>
      </c>
      <c r="AG15" s="12"/>
      <c r="AH15" s="12">
        <v>67.05</v>
      </c>
      <c r="AI15" s="12"/>
      <c r="AJ15" s="12">
        <f>AH15+AI15</f>
        <v>67.05</v>
      </c>
      <c r="AK15" s="12"/>
      <c r="AL15" s="12"/>
      <c r="AM15" s="12">
        <f>AJ15+AK15</f>
        <v>67.05</v>
      </c>
      <c r="AN15" s="12">
        <v>0</v>
      </c>
      <c r="AO15" s="12"/>
      <c r="AP15" s="164">
        <f>(AH15*Z15)-(AD15*AN15)</f>
        <v>2.3467500000000001</v>
      </c>
      <c r="AQ15" s="164">
        <f>AP15*M15</f>
        <v>2.3467500000000001</v>
      </c>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c r="FE15" s="12"/>
      <c r="FF15" s="12"/>
      <c r="FG15" s="12"/>
      <c r="FH15" s="12"/>
      <c r="FI15" s="12"/>
      <c r="FJ15" s="12"/>
      <c r="FK15" s="12"/>
      <c r="FL15" s="12"/>
      <c r="FM15" s="12"/>
      <c r="FN15" s="12"/>
      <c r="FO15" s="12"/>
      <c r="FP15" s="12">
        <f>FO15*M15</f>
        <v>0</v>
      </c>
      <c r="FQ15" s="12"/>
      <c r="FR15" s="12"/>
      <c r="FS15" s="12"/>
      <c r="FT15" s="12"/>
      <c r="FU15" s="12"/>
      <c r="FV15" s="12"/>
      <c r="FW15" s="12"/>
      <c r="FX15" s="12"/>
      <c r="FY15" s="12"/>
      <c r="FZ15" s="12"/>
      <c r="GA15" s="12"/>
      <c r="GB15" s="12"/>
      <c r="GC15" s="12"/>
      <c r="GD15" s="12"/>
      <c r="GE15" s="12"/>
      <c r="GF15" s="12">
        <v>1</v>
      </c>
      <c r="GG15" s="164">
        <v>2.4750000000000001</v>
      </c>
      <c r="GH15" s="10" t="s">
        <v>203</v>
      </c>
      <c r="GI15" s="167">
        <f>GG15*GF15</f>
        <v>2.4750000000000001</v>
      </c>
      <c r="GJ15" s="168" t="b">
        <v>0</v>
      </c>
      <c r="GK15" s="168">
        <v>1</v>
      </c>
      <c r="GL15" s="12">
        <v>0.55000000000000004</v>
      </c>
      <c r="GM15" s="10" t="s">
        <v>203</v>
      </c>
      <c r="GN15" s="10">
        <f>GL15*GK15</f>
        <v>0.55000000000000004</v>
      </c>
      <c r="GO15" s="168" t="b">
        <v>0</v>
      </c>
      <c r="GP15" s="168">
        <v>1</v>
      </c>
      <c r="GQ15" s="12">
        <v>0.55000000000000004</v>
      </c>
      <c r="GR15" s="10" t="s">
        <v>203</v>
      </c>
      <c r="GS15" s="10">
        <f>GQ15*GP15</f>
        <v>0.55000000000000004</v>
      </c>
      <c r="GT15" s="168" t="b">
        <v>0</v>
      </c>
      <c r="GU15" s="168">
        <v>1</v>
      </c>
      <c r="GV15" s="169">
        <v>0.82499999999999996</v>
      </c>
      <c r="GW15" s="10" t="s">
        <v>203</v>
      </c>
      <c r="GX15" s="10">
        <f>GV15*GU15</f>
        <v>0.82499999999999996</v>
      </c>
      <c r="GY15" s="168" t="b">
        <v>0</v>
      </c>
      <c r="GZ15" s="12"/>
      <c r="HA15" s="12"/>
      <c r="HB15" s="12"/>
      <c r="HC15" s="12"/>
      <c r="HD15" s="168" t="b">
        <v>0</v>
      </c>
      <c r="HE15" s="168">
        <v>1</v>
      </c>
      <c r="HF15" s="168">
        <v>0.55000000000000004</v>
      </c>
      <c r="HG15" s="10" t="s">
        <v>203</v>
      </c>
      <c r="HH15" s="10">
        <f>HF15*HE15</f>
        <v>0.55000000000000004</v>
      </c>
      <c r="HI15" s="168" t="b">
        <v>0</v>
      </c>
      <c r="HJ15" s="168">
        <v>1</v>
      </c>
      <c r="HK15" s="168">
        <v>2.2000000000000002</v>
      </c>
      <c r="HL15" s="10" t="s">
        <v>203</v>
      </c>
      <c r="HM15" s="10">
        <f>HK15*HJ15</f>
        <v>2.2000000000000002</v>
      </c>
      <c r="HN15" s="168" t="b">
        <v>0</v>
      </c>
      <c r="HO15" s="12"/>
      <c r="HP15" s="12"/>
      <c r="HQ15" s="12"/>
      <c r="HR15" s="12"/>
      <c r="HS15" s="12"/>
      <c r="HT15" s="168">
        <v>1</v>
      </c>
      <c r="HU15" s="171">
        <v>1.1000000000000001</v>
      </c>
      <c r="HV15" s="10" t="s">
        <v>203</v>
      </c>
      <c r="HW15" s="10">
        <f>HU15*HT15</f>
        <v>1.1000000000000001</v>
      </c>
      <c r="HX15" s="168" t="b">
        <v>0</v>
      </c>
      <c r="HY15" s="12"/>
      <c r="HZ15" s="12"/>
      <c r="IA15" s="12"/>
      <c r="IB15" s="12"/>
      <c r="IC15" s="12"/>
      <c r="ID15" s="12"/>
      <c r="IE15" s="12"/>
      <c r="IF15" s="12"/>
      <c r="IG15" s="12"/>
      <c r="IH15" s="12"/>
      <c r="II15" s="12"/>
      <c r="IJ15" s="12"/>
      <c r="IK15" s="12"/>
      <c r="IL15" s="12"/>
      <c r="IM15" s="12"/>
      <c r="IN15" s="12"/>
      <c r="IO15" s="12"/>
      <c r="IP15" s="12"/>
      <c r="IQ15" s="12"/>
      <c r="IR15" s="12"/>
      <c r="IS15" s="12"/>
      <c r="IT15" s="12"/>
      <c r="IU15" s="12"/>
      <c r="IV15" s="12"/>
      <c r="IW15" s="12"/>
      <c r="IX15" s="12"/>
      <c r="IY15" s="12"/>
      <c r="IZ15" s="12"/>
      <c r="JA15" s="12"/>
      <c r="JB15" s="12"/>
      <c r="JC15" s="12"/>
      <c r="JD15" s="12"/>
      <c r="JE15" s="12"/>
      <c r="JF15" s="12"/>
      <c r="JG15" s="12"/>
      <c r="JH15" s="12"/>
      <c r="JI15" s="12"/>
      <c r="JJ15" s="12"/>
      <c r="JK15" s="12"/>
      <c r="JL15" s="12"/>
      <c r="JM15" s="12"/>
      <c r="JN15" s="12"/>
      <c r="JO15" s="12"/>
      <c r="JP15" s="12"/>
      <c r="JQ15" s="12"/>
      <c r="JR15" s="12"/>
      <c r="JS15" s="12"/>
      <c r="JT15" s="12"/>
      <c r="JU15" s="12"/>
      <c r="JV15" s="12"/>
      <c r="JW15" s="12"/>
      <c r="JX15" s="12"/>
      <c r="JY15" s="164">
        <f>+IF(ISERROR(SEARCH("TRUE",FU15)),FT15,0)+IF(ISERROR(SEARCH("TRUE",FZ15)),FY15,0)+IF(ISERROR(SEARCH("TRUE",GE15)),GD15,0)+IF(ISERROR(SEARCH("TRUE",GJ15)),GI15,0)+IF(ISERROR(SEARCH("TRUE",GO15)),GN15,0)+IF(ISERROR(SEARCH("TRUE",GT15)),GS15,0)+IF(ISERROR(SEARCH("TRUE",GY15)),GX15,0)+IF(ISERROR(SEARCH("TRUE",HD15)),HC15,0)+IF(ISERROR(SEARCH("TRUE",HI15)),HH15,0)+IF(ISERROR(SEARCH("TRUE",HN15)),HM15,0)+IF(ISERROR(SEARCH("TRUE",HS15)),HR15,0)+IF(ISERROR(SEARCH("TRUE",HX15)),HW15,0)+IF(ISERROR(SEARCH("TRUE",IC15)),IB15,0)+IF(ISERROR(SEARCH("TRUE",IH15)),IG15,0)+IF(ISERROR(SEARCH("TRUE",IM15)),IL15,0)+IF(ISERROR(SEARCH("TRUE",IR15)),IQ15,0)+IF(ISERROR(SEARCH("TRUE",IW15)),IV15,0)+IF(ISERROR(SEARCH("TRUE",JB15)),JA15,0)+IF(ISERROR(SEARCH("TRUE",JG15)),JF15,0)+IF(ISERROR(SEARCH("TRUE",JL15)),JK15,0)+IF(ISERROR(SEARCH("TRUE",JQ15)),JP15,0)+IF(ISERROR(SEARCH("TRUE",JV15)),JU15,0)</f>
        <v>8.25</v>
      </c>
      <c r="JZ15" s="164">
        <f>JY15*M15</f>
        <v>8.25</v>
      </c>
      <c r="KA15" s="12">
        <v>0</v>
      </c>
      <c r="KB15" s="164">
        <f>KA15+JZ15+FP15</f>
        <v>8.25</v>
      </c>
      <c r="KC15" s="12" t="s">
        <v>397</v>
      </c>
      <c r="KD15" s="12" t="s">
        <v>201</v>
      </c>
      <c r="KE15" s="12">
        <v>18</v>
      </c>
      <c r="KF15" s="12">
        <v>3.5000000000000003E-2</v>
      </c>
      <c r="KG15" s="12">
        <f>KE15*KF15</f>
        <v>0.63000000000000012</v>
      </c>
      <c r="KH15" s="12"/>
      <c r="KI15" s="12">
        <f>KG15</f>
        <v>0.63000000000000012</v>
      </c>
      <c r="KJ15" s="12"/>
      <c r="KK15" s="12"/>
      <c r="KL15" s="12">
        <f>KI15</f>
        <v>0.63000000000000012</v>
      </c>
      <c r="KM15" s="12"/>
      <c r="KN15" s="12"/>
      <c r="KO15" s="12"/>
      <c r="KP15" s="12"/>
      <c r="KQ15" s="12"/>
      <c r="KR15" s="12"/>
      <c r="KS15" s="12"/>
      <c r="KT15" s="12"/>
      <c r="KU15" s="12"/>
      <c r="KV15" s="12"/>
      <c r="KW15" s="12"/>
      <c r="KX15" s="12"/>
      <c r="KY15" s="12"/>
      <c r="KZ15" s="12"/>
      <c r="LA15" s="12"/>
      <c r="LB15" s="12"/>
      <c r="LC15" s="12"/>
      <c r="LD15" s="12"/>
      <c r="LE15" s="12"/>
      <c r="LF15" s="12"/>
      <c r="LG15" s="12"/>
      <c r="LH15" s="12"/>
      <c r="LI15" s="12"/>
      <c r="LJ15" s="12"/>
      <c r="LK15" s="12"/>
      <c r="LL15" s="12"/>
      <c r="LM15" s="12"/>
      <c r="LN15" s="12"/>
      <c r="LO15" s="12"/>
      <c r="LP15" s="12"/>
      <c r="LQ15" s="12"/>
      <c r="LR15" s="12"/>
      <c r="LS15" s="12"/>
      <c r="LT15" s="12"/>
      <c r="LU15" s="12"/>
      <c r="LV15" s="12"/>
      <c r="LW15" s="12"/>
      <c r="LX15" s="12"/>
      <c r="LY15" s="12"/>
      <c r="LZ15" s="12"/>
      <c r="MA15" s="12"/>
      <c r="MB15" s="12"/>
      <c r="MC15" s="12"/>
      <c r="MD15" s="170">
        <f>AQ15+AT15+KB15+KL15+KO15+KS15+LA15+LB15+LL15+LQ15+LU15+LV15+LW15+LX15+LZ15+MA15-MC15</f>
        <v>11.226750000000001</v>
      </c>
      <c r="ME15" s="143">
        <v>45061</v>
      </c>
      <c r="MF15" s="103" t="s">
        <v>856</v>
      </c>
    </row>
    <row r="16" spans="1:347" x14ac:dyDescent="0.25">
      <c r="A16" s="12">
        <v>15</v>
      </c>
      <c r="B16" s="12" t="s">
        <v>191</v>
      </c>
      <c r="C16" s="12">
        <v>1</v>
      </c>
      <c r="D16" s="133">
        <v>2255</v>
      </c>
      <c r="E16" s="12" t="s">
        <v>193</v>
      </c>
      <c r="F16" s="12" t="s">
        <v>877</v>
      </c>
      <c r="G16" s="12" t="s">
        <v>867</v>
      </c>
      <c r="H16" s="12" t="s">
        <v>868</v>
      </c>
      <c r="I16" s="12" t="s">
        <v>877</v>
      </c>
      <c r="J16" s="12"/>
      <c r="K16" s="12"/>
      <c r="L16" s="12" t="s">
        <v>804</v>
      </c>
      <c r="M16" s="12">
        <v>1</v>
      </c>
      <c r="N16" s="12" t="s">
        <v>863</v>
      </c>
      <c r="O16" s="12"/>
      <c r="P16" s="12" t="s">
        <v>864</v>
      </c>
      <c r="Q16" s="12" t="s">
        <v>865</v>
      </c>
      <c r="R16" s="12" t="s">
        <v>866</v>
      </c>
      <c r="S16" s="12" t="s">
        <v>201</v>
      </c>
      <c r="T16" s="12"/>
      <c r="U16" s="12" t="b">
        <v>0</v>
      </c>
      <c r="V16" s="12"/>
      <c r="W16" s="12"/>
      <c r="X16" s="12"/>
      <c r="Y16" s="12"/>
      <c r="Z16" s="12">
        <v>4.2999999999999997E-2</v>
      </c>
      <c r="AA16" s="166">
        <v>4.2999999999999997E-2</v>
      </c>
      <c r="AB16" s="12">
        <v>100</v>
      </c>
      <c r="AC16" s="12"/>
      <c r="AD16" s="12">
        <f>(Z16-AA16)*AB16/100</f>
        <v>0</v>
      </c>
      <c r="AE16" s="36" t="s">
        <v>805</v>
      </c>
      <c r="AF16" s="133">
        <v>2255</v>
      </c>
      <c r="AG16" s="12"/>
      <c r="AH16" s="12">
        <v>67.05</v>
      </c>
      <c r="AI16" s="12"/>
      <c r="AJ16" s="12">
        <f>AH16+AI16</f>
        <v>67.05</v>
      </c>
      <c r="AK16" s="12"/>
      <c r="AL16" s="12"/>
      <c r="AM16" s="12">
        <f>AJ16+AK16</f>
        <v>67.05</v>
      </c>
      <c r="AN16" s="12">
        <v>0</v>
      </c>
      <c r="AO16" s="12"/>
      <c r="AP16" s="164">
        <f>(AH16*Z16)-(AD16*AN16)</f>
        <v>2.8831499999999997</v>
      </c>
      <c r="AQ16" s="164">
        <f>AP16*M16</f>
        <v>2.8831499999999997</v>
      </c>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c r="FE16" s="12"/>
      <c r="FF16" s="12"/>
      <c r="FG16" s="12"/>
      <c r="FH16" s="12"/>
      <c r="FI16" s="12"/>
      <c r="FJ16" s="12"/>
      <c r="FK16" s="12"/>
      <c r="FL16" s="12"/>
      <c r="FM16" s="12"/>
      <c r="FN16" s="12"/>
      <c r="FO16" s="12"/>
      <c r="FP16" s="12">
        <f>FO16*M16</f>
        <v>0</v>
      </c>
      <c r="FQ16" s="12"/>
      <c r="FR16" s="12"/>
      <c r="FS16" s="12"/>
      <c r="FT16" s="12"/>
      <c r="FU16" s="12"/>
      <c r="FV16" s="12"/>
      <c r="FW16" s="12"/>
      <c r="FX16" s="12"/>
      <c r="FY16" s="12"/>
      <c r="FZ16" s="12"/>
      <c r="GA16" s="12"/>
      <c r="GB16" s="12"/>
      <c r="GC16" s="12"/>
      <c r="GD16" s="12"/>
      <c r="GE16" s="12"/>
      <c r="GF16" s="12">
        <v>1</v>
      </c>
      <c r="GG16" s="164">
        <v>1.1000000000000001</v>
      </c>
      <c r="GH16" s="10" t="s">
        <v>203</v>
      </c>
      <c r="GI16" s="167">
        <f>GG16*GF16</f>
        <v>1.1000000000000001</v>
      </c>
      <c r="GJ16" s="168" t="b">
        <v>0</v>
      </c>
      <c r="GK16" s="168"/>
      <c r="GL16" s="12"/>
      <c r="GM16" s="12"/>
      <c r="GN16" s="12"/>
      <c r="GO16" s="12"/>
      <c r="GP16" s="12"/>
      <c r="GQ16" s="12"/>
      <c r="GR16" s="10"/>
      <c r="GS16" s="10"/>
      <c r="GT16" s="168" t="b">
        <v>0</v>
      </c>
      <c r="GU16" s="168">
        <v>1</v>
      </c>
      <c r="GV16" s="168">
        <v>1.1000000000000001</v>
      </c>
      <c r="GW16" s="10" t="s">
        <v>203</v>
      </c>
      <c r="GX16" s="10">
        <f>GV16*GU16</f>
        <v>1.1000000000000001</v>
      </c>
      <c r="GY16" s="168" t="b">
        <v>0</v>
      </c>
      <c r="GZ16" s="12"/>
      <c r="HA16" s="12"/>
      <c r="HB16" s="12"/>
      <c r="HC16" s="12"/>
      <c r="HD16" s="12"/>
      <c r="HE16" s="12"/>
      <c r="HF16" s="12"/>
      <c r="HG16" s="12"/>
      <c r="HH16" s="12"/>
      <c r="HI16" s="12"/>
      <c r="HJ16" s="168"/>
      <c r="HK16" s="168"/>
      <c r="HL16" s="10"/>
      <c r="HM16" s="10"/>
      <c r="HN16" s="168"/>
      <c r="HO16" s="12"/>
      <c r="HP16" s="12"/>
      <c r="HQ16" s="12"/>
      <c r="HR16" s="12"/>
      <c r="HS16" s="12"/>
      <c r="HT16" s="12"/>
      <c r="HU16" s="12"/>
      <c r="HV16" s="12"/>
      <c r="HW16" s="12"/>
      <c r="HX16" s="12"/>
      <c r="HY16" s="12"/>
      <c r="HZ16" s="12"/>
      <c r="IA16" s="12"/>
      <c r="IB16" s="12"/>
      <c r="IC16" s="12"/>
      <c r="ID16" s="12"/>
      <c r="IE16" s="12"/>
      <c r="IF16" s="12"/>
      <c r="IG16" s="12"/>
      <c r="IH16" s="12"/>
      <c r="II16" s="12"/>
      <c r="IJ16" s="12"/>
      <c r="IK16" s="12"/>
      <c r="IL16" s="12"/>
      <c r="IM16" s="12"/>
      <c r="IN16" s="12"/>
      <c r="IO16" s="12"/>
      <c r="IP16" s="12"/>
      <c r="IQ16" s="12"/>
      <c r="IR16" s="12"/>
      <c r="IS16" s="12"/>
      <c r="IT16" s="12"/>
      <c r="IU16" s="12"/>
      <c r="IV16" s="12"/>
      <c r="IW16" s="12"/>
      <c r="IX16" s="12"/>
      <c r="IY16" s="12"/>
      <c r="IZ16" s="12"/>
      <c r="JA16" s="12"/>
      <c r="JB16" s="12"/>
      <c r="JC16" s="12"/>
      <c r="JD16" s="12"/>
      <c r="JE16" s="12"/>
      <c r="JF16" s="12"/>
      <c r="JG16" s="12"/>
      <c r="JH16" s="12"/>
      <c r="JI16" s="12"/>
      <c r="JJ16" s="12"/>
      <c r="JK16" s="12"/>
      <c r="JL16" s="12"/>
      <c r="JM16" s="12"/>
      <c r="JN16" s="12"/>
      <c r="JO16" s="12"/>
      <c r="JP16" s="12"/>
      <c r="JQ16" s="12"/>
      <c r="JR16" s="12"/>
      <c r="JS16" s="12"/>
      <c r="JT16" s="12"/>
      <c r="JU16" s="12"/>
      <c r="JV16" s="12"/>
      <c r="JW16" s="12"/>
      <c r="JX16" s="12"/>
      <c r="JY16" s="12">
        <f>+IF(ISERROR(SEARCH("TRUE",FU16)),FT16,0)+IF(ISERROR(SEARCH("TRUE",FZ16)),FY16,0)+IF(ISERROR(SEARCH("TRUE",GE16)),GD16,0)+IF(ISERROR(SEARCH("TRUE",GJ16)),GI16,0)+IF(ISERROR(SEARCH("TRUE",GO16)),GN16,0)+IF(ISERROR(SEARCH("TRUE",GT16)),GS16,0)+IF(ISERROR(SEARCH("TRUE",GY16)),GX16,0)+IF(ISERROR(SEARCH("TRUE",HD16)),HC16,0)+IF(ISERROR(SEARCH("TRUE",HI16)),HH16,0)+IF(ISERROR(SEARCH("TRUE",HN16)),HM16,0)+IF(ISERROR(SEARCH("TRUE",HS16)),HR16,0)+IF(ISERROR(SEARCH("TRUE",HX16)),HW16,0)+IF(ISERROR(SEARCH("TRUE",IC16)),IB16,0)+IF(ISERROR(SEARCH("TRUE",IH16)),IG16,0)+IF(ISERROR(SEARCH("TRUE",IM16)),IL16,0)+IF(ISERROR(SEARCH("TRUE",IR16)),IQ16,0)+IF(ISERROR(SEARCH("TRUE",IW16)),IV16,0)+IF(ISERROR(SEARCH("TRUE",JB16)),JA16,0)+IF(ISERROR(SEARCH("TRUE",JG16)),JF16,0)+IF(ISERROR(SEARCH("TRUE",JL16)),JK16,0)+IF(ISERROR(SEARCH("TRUE",JQ16)),JP16,0)+IF(ISERROR(SEARCH("TRUE",JV16)),JU16,0)</f>
        <v>2.2000000000000002</v>
      </c>
      <c r="JZ16" s="12">
        <f>JY16*M16</f>
        <v>2.2000000000000002</v>
      </c>
      <c r="KA16" s="12">
        <v>0</v>
      </c>
      <c r="KB16" s="12">
        <f>KA16+JZ16+FP16</f>
        <v>2.2000000000000002</v>
      </c>
      <c r="KC16" s="12" t="s">
        <v>397</v>
      </c>
      <c r="KD16" s="12" t="s">
        <v>201</v>
      </c>
      <c r="KE16" s="12">
        <v>18</v>
      </c>
      <c r="KF16" s="12">
        <v>4.2999999999999997E-2</v>
      </c>
      <c r="KG16" s="12">
        <f>KE16*KF16</f>
        <v>0.77399999999999991</v>
      </c>
      <c r="KH16" s="12"/>
      <c r="KI16" s="12">
        <f>KG16</f>
        <v>0.77399999999999991</v>
      </c>
      <c r="KJ16" s="12"/>
      <c r="KK16" s="12"/>
      <c r="KL16" s="12">
        <f>KI16</f>
        <v>0.77399999999999991</v>
      </c>
      <c r="KM16" s="12"/>
      <c r="KN16" s="12"/>
      <c r="KO16" s="12"/>
      <c r="KP16" s="12"/>
      <c r="KQ16" s="12"/>
      <c r="KR16" s="12"/>
      <c r="KS16" s="12"/>
      <c r="KT16" s="12"/>
      <c r="KU16" s="12"/>
      <c r="KV16" s="12"/>
      <c r="KW16" s="12"/>
      <c r="KX16" s="12"/>
      <c r="KY16" s="12"/>
      <c r="KZ16" s="12"/>
      <c r="LA16" s="12"/>
      <c r="LB16" s="12"/>
      <c r="LC16" s="12"/>
      <c r="LD16" s="12"/>
      <c r="LE16" s="12"/>
      <c r="LF16" s="12"/>
      <c r="LG16" s="12"/>
      <c r="LH16" s="12"/>
      <c r="LI16" s="12"/>
      <c r="LJ16" s="12"/>
      <c r="LK16" s="12"/>
      <c r="LL16" s="12"/>
      <c r="LM16" s="12"/>
      <c r="LN16" s="12"/>
      <c r="LO16" s="12"/>
      <c r="LP16" s="12"/>
      <c r="LQ16" s="12"/>
      <c r="LR16" s="12"/>
      <c r="LS16" s="12"/>
      <c r="LT16" s="12"/>
      <c r="LU16" s="12"/>
      <c r="LV16" s="12"/>
      <c r="LW16" s="12"/>
      <c r="LX16" s="12"/>
      <c r="LY16" s="12"/>
      <c r="LZ16" s="12"/>
      <c r="MA16" s="12"/>
      <c r="MB16" s="12"/>
      <c r="MC16" s="12"/>
      <c r="MD16" s="170">
        <f>AQ16+AT16+KB16+KL16+KO16+KS16+LA16+LB16+LL16+LQ16+LU16+LV16+LW16+LX16+LZ16+MA16-MC16</f>
        <v>5.8571499999999999</v>
      </c>
      <c r="ME16" s="143">
        <v>45061</v>
      </c>
      <c r="MF16" s="103" t="s">
        <v>856</v>
      </c>
    </row>
    <row r="17" spans="1:347" x14ac:dyDescent="0.25">
      <c r="A17" s="133">
        <v>16</v>
      </c>
      <c r="B17" s="133" t="s">
        <v>191</v>
      </c>
      <c r="C17" s="133">
        <v>0</v>
      </c>
      <c r="D17" s="12">
        <v>2255</v>
      </c>
      <c r="E17" s="133" t="s">
        <v>524</v>
      </c>
      <c r="F17" s="133" t="s">
        <v>882</v>
      </c>
      <c r="G17" s="133" t="s">
        <v>882</v>
      </c>
      <c r="H17" s="133" t="s">
        <v>883</v>
      </c>
      <c r="I17" s="133" t="s">
        <v>882</v>
      </c>
      <c r="J17" s="133" t="s">
        <v>854</v>
      </c>
      <c r="K17" s="133"/>
      <c r="L17" s="133" t="s">
        <v>804</v>
      </c>
      <c r="M17" s="133">
        <v>1</v>
      </c>
      <c r="N17" s="133"/>
      <c r="O17" s="133"/>
      <c r="P17" s="133"/>
      <c r="Q17" s="133"/>
      <c r="R17" s="133"/>
      <c r="S17" s="133"/>
      <c r="T17" s="133"/>
      <c r="U17" s="133"/>
      <c r="V17" s="133"/>
      <c r="W17" s="133"/>
      <c r="X17" s="133"/>
      <c r="Y17" s="133"/>
      <c r="Z17" s="137"/>
      <c r="AA17" s="137"/>
      <c r="AB17" s="133"/>
      <c r="AC17" s="133"/>
      <c r="AD17" s="133"/>
      <c r="AE17" s="36" t="s">
        <v>805</v>
      </c>
      <c r="AF17" s="12">
        <v>2255</v>
      </c>
      <c r="AG17" s="133"/>
      <c r="AH17" s="133"/>
      <c r="AI17" s="133"/>
      <c r="AJ17" s="133"/>
      <c r="AK17" s="133"/>
      <c r="AL17" s="133"/>
      <c r="AM17" s="133"/>
      <c r="AN17" s="133"/>
      <c r="AO17" s="133"/>
      <c r="AP17" s="133"/>
      <c r="AQ17" s="137">
        <f>(AQ20+AQ21)*M17</f>
        <v>16.293149999999997</v>
      </c>
      <c r="AR17" s="133"/>
      <c r="AS17" s="133"/>
      <c r="AT17" s="133">
        <f>AU17+AY17</f>
        <v>0.44000000000000006</v>
      </c>
      <c r="AU17" s="133">
        <f>(AT18*M18)+(AT19*M19)</f>
        <v>0.44000000000000006</v>
      </c>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c r="CE17" s="133"/>
      <c r="CF17" s="133"/>
      <c r="CG17" s="133"/>
      <c r="CH17" s="133"/>
      <c r="CI17" s="133"/>
      <c r="CJ17" s="133"/>
      <c r="CK17" s="133"/>
      <c r="CL17" s="133"/>
      <c r="CM17" s="133"/>
      <c r="CN17" s="133"/>
      <c r="CO17" s="133"/>
      <c r="CP17" s="133"/>
      <c r="CQ17" s="133"/>
      <c r="CR17" s="133"/>
      <c r="CS17" s="133"/>
      <c r="CT17" s="133"/>
      <c r="CU17" s="133"/>
      <c r="CV17" s="133"/>
      <c r="CW17" s="133"/>
      <c r="CX17" s="133"/>
      <c r="CY17" s="133"/>
      <c r="CZ17" s="133"/>
      <c r="DA17" s="133"/>
      <c r="DB17" s="133"/>
      <c r="DC17" s="133"/>
      <c r="DD17" s="133"/>
      <c r="DE17" s="133"/>
      <c r="DF17" s="133"/>
      <c r="DG17" s="133"/>
      <c r="DH17" s="133"/>
      <c r="DI17" s="133"/>
      <c r="DJ17" s="133"/>
      <c r="DK17" s="133"/>
      <c r="DL17" s="133"/>
      <c r="DM17" s="133"/>
      <c r="DN17" s="133"/>
      <c r="DO17" s="133"/>
      <c r="DP17" s="133"/>
      <c r="DQ17" s="133"/>
      <c r="DR17" s="133"/>
      <c r="DS17" s="133"/>
      <c r="DT17" s="133"/>
      <c r="DU17" s="133"/>
      <c r="DV17" s="133"/>
      <c r="DW17" s="133"/>
      <c r="DX17" s="133"/>
      <c r="DY17" s="133"/>
      <c r="DZ17" s="133"/>
      <c r="EA17" s="133"/>
      <c r="EB17" s="133"/>
      <c r="EC17" s="133"/>
      <c r="ED17" s="133"/>
      <c r="EE17" s="133"/>
      <c r="EF17" s="133"/>
      <c r="EG17" s="133"/>
      <c r="EH17" s="133"/>
      <c r="EI17" s="133"/>
      <c r="EJ17" s="133"/>
      <c r="EK17" s="133"/>
      <c r="EL17" s="133"/>
      <c r="EM17" s="133"/>
      <c r="EN17" s="133"/>
      <c r="EO17" s="133"/>
      <c r="EP17" s="133"/>
      <c r="EQ17" s="133"/>
      <c r="ER17" s="133"/>
      <c r="ES17" s="133"/>
      <c r="ET17" s="133"/>
      <c r="EU17" s="133"/>
      <c r="EV17" s="133"/>
      <c r="EW17" s="133"/>
      <c r="EX17" s="133"/>
      <c r="EY17" s="133"/>
      <c r="EZ17" s="133"/>
      <c r="FA17" s="133"/>
      <c r="FB17" s="133"/>
      <c r="FC17" s="133"/>
      <c r="FD17" s="133"/>
      <c r="FE17" s="133"/>
      <c r="FF17" s="133"/>
      <c r="FG17" s="133"/>
      <c r="FH17" s="133"/>
      <c r="FI17" s="133"/>
      <c r="FJ17" s="133"/>
      <c r="FK17" s="133"/>
      <c r="FL17" s="133"/>
      <c r="FM17" s="133"/>
      <c r="FN17" s="133"/>
      <c r="FO17" s="133"/>
      <c r="FP17" s="133">
        <f>(FP21+FP18+FP19)*M17</f>
        <v>0</v>
      </c>
      <c r="FQ17" s="133"/>
      <c r="FR17" s="133"/>
      <c r="FS17" s="133"/>
      <c r="FT17" s="133"/>
      <c r="FU17" s="133"/>
      <c r="FV17" s="133"/>
      <c r="FW17" s="133"/>
      <c r="FX17" s="133"/>
      <c r="FY17" s="133"/>
      <c r="FZ17" s="133"/>
      <c r="GA17" s="133"/>
      <c r="GB17" s="133"/>
      <c r="GC17" s="133"/>
      <c r="GD17" s="133"/>
      <c r="GE17" s="133"/>
      <c r="GF17" s="133"/>
      <c r="GG17" s="133"/>
      <c r="GH17" s="133"/>
      <c r="GI17" s="133"/>
      <c r="GJ17" s="133"/>
      <c r="GK17" s="133"/>
      <c r="GL17" s="133"/>
      <c r="GM17" s="133"/>
      <c r="GN17" s="133"/>
      <c r="GO17" s="133"/>
      <c r="GP17" s="133"/>
      <c r="GQ17" s="133"/>
      <c r="GR17" s="133"/>
      <c r="GS17" s="133"/>
      <c r="GT17" s="133"/>
      <c r="GU17" s="133"/>
      <c r="GV17" s="133"/>
      <c r="GW17" s="133"/>
      <c r="GX17" s="133"/>
      <c r="GY17" s="133"/>
      <c r="GZ17" s="133"/>
      <c r="HA17" s="133"/>
      <c r="HB17" s="133"/>
      <c r="HC17" s="133"/>
      <c r="HD17" s="133"/>
      <c r="HE17" s="133"/>
      <c r="HF17" s="133"/>
      <c r="HG17" s="133"/>
      <c r="HH17" s="133"/>
      <c r="HI17" s="133"/>
      <c r="HJ17" s="133"/>
      <c r="HK17" s="133"/>
      <c r="HL17" s="133"/>
      <c r="HM17" s="133"/>
      <c r="HN17" s="133"/>
      <c r="HO17" s="133"/>
      <c r="HP17" s="133"/>
      <c r="HQ17" s="133"/>
      <c r="HR17" s="133"/>
      <c r="HS17" s="133"/>
      <c r="HT17" s="133"/>
      <c r="HU17" s="133"/>
      <c r="HV17" s="133"/>
      <c r="HW17" s="133"/>
      <c r="HX17" s="133"/>
      <c r="HY17" s="133"/>
      <c r="HZ17" s="133"/>
      <c r="IA17" s="133"/>
      <c r="IB17" s="133"/>
      <c r="IC17" s="133"/>
      <c r="ID17" s="133"/>
      <c r="IE17" s="133"/>
      <c r="IF17" s="133"/>
      <c r="IG17" s="133"/>
      <c r="IH17" s="133"/>
      <c r="II17" s="133"/>
      <c r="IJ17" s="133"/>
      <c r="IK17" s="133"/>
      <c r="IL17" s="133"/>
      <c r="IM17" s="133"/>
      <c r="IN17" s="133"/>
      <c r="IO17" s="133"/>
      <c r="IP17" s="133"/>
      <c r="IQ17" s="133"/>
      <c r="IR17" s="133"/>
      <c r="IS17" s="133"/>
      <c r="IT17" s="133"/>
      <c r="IU17" s="133"/>
      <c r="IV17" s="133"/>
      <c r="IW17" s="133"/>
      <c r="IX17" s="133"/>
      <c r="IY17" s="133"/>
      <c r="IZ17" s="133"/>
      <c r="JA17" s="133"/>
      <c r="JB17" s="133"/>
      <c r="JC17" s="133"/>
      <c r="JD17" s="133"/>
      <c r="JE17" s="133"/>
      <c r="JF17" s="133"/>
      <c r="JG17" s="133"/>
      <c r="JH17" s="133"/>
      <c r="JI17" s="133"/>
      <c r="JJ17" s="133"/>
      <c r="JK17" s="133"/>
      <c r="JL17" s="133"/>
      <c r="JM17" s="133"/>
      <c r="JN17" s="133"/>
      <c r="JO17" s="133"/>
      <c r="JP17" s="133"/>
      <c r="JQ17" s="133"/>
      <c r="JR17" s="133"/>
      <c r="JS17" s="133"/>
      <c r="JT17" s="133"/>
      <c r="JU17" s="133"/>
      <c r="JV17" s="133"/>
      <c r="JW17" s="133"/>
      <c r="JX17" s="133"/>
      <c r="JY17" s="133"/>
      <c r="JZ17" s="133">
        <f>(JZ21+JZ20)*M17</f>
        <v>18.425000000000004</v>
      </c>
      <c r="KA17" s="133">
        <v>0</v>
      </c>
      <c r="KB17" s="133">
        <f>KA17+JZ17+FP17</f>
        <v>18.425000000000004</v>
      </c>
      <c r="KC17" s="133"/>
      <c r="KD17" s="133"/>
      <c r="KE17" s="133"/>
      <c r="KF17" s="133"/>
      <c r="KG17" s="133"/>
      <c r="KH17" s="133"/>
      <c r="KI17" s="133"/>
      <c r="KJ17" s="133">
        <f>(KI20*M20)+(KI21*M21)</f>
        <v>4.3739999999999997</v>
      </c>
      <c r="KK17" s="133"/>
      <c r="KL17" s="133">
        <f>KJ17</f>
        <v>4.3739999999999997</v>
      </c>
      <c r="KM17" s="133"/>
      <c r="KN17" s="12"/>
      <c r="KO17" s="133"/>
      <c r="KP17" s="133"/>
      <c r="KQ17" s="133"/>
      <c r="KR17" s="133"/>
      <c r="KS17" s="133"/>
      <c r="KT17" s="133"/>
      <c r="KU17" s="133" t="b">
        <v>0</v>
      </c>
      <c r="KV17" s="133" t="b">
        <v>0</v>
      </c>
      <c r="KW17" s="133" t="b">
        <v>0</v>
      </c>
      <c r="KX17" s="133"/>
      <c r="KY17" s="133"/>
      <c r="KZ17" s="133"/>
      <c r="LA17" s="133"/>
      <c r="LB17" s="133"/>
      <c r="LC17" s="133"/>
      <c r="LD17" s="133"/>
      <c r="LE17" s="133"/>
      <c r="LF17" s="133"/>
      <c r="LG17" s="133"/>
      <c r="LH17" s="133"/>
      <c r="LI17" s="133"/>
      <c r="LJ17" s="133"/>
      <c r="LK17" s="133"/>
      <c r="LL17" s="133"/>
      <c r="LM17" s="133"/>
      <c r="LN17" s="133"/>
      <c r="LO17" s="133"/>
      <c r="LP17" s="133"/>
      <c r="LQ17" s="133"/>
      <c r="LR17" s="133"/>
      <c r="LS17" s="133"/>
      <c r="LT17" s="133"/>
      <c r="LU17" s="133"/>
      <c r="LV17" s="133"/>
      <c r="LW17" s="133"/>
      <c r="LX17" s="133"/>
      <c r="LY17" s="133" t="s">
        <v>855</v>
      </c>
      <c r="LZ17" s="137">
        <v>0.38499999999999995</v>
      </c>
      <c r="MA17" s="133"/>
      <c r="MB17" s="133"/>
      <c r="MC17" s="133"/>
      <c r="MD17" s="161">
        <f>AQ17+AT17+KB17+KL17+KO17+KS17+LA17+LB17+LL17+LQ17+LU17+LV17+LW17+LX17+LZ17+MA17-MC17</f>
        <v>39.917150000000007</v>
      </c>
      <c r="ME17" s="139">
        <v>45061</v>
      </c>
      <c r="MF17" s="162" t="s">
        <v>856</v>
      </c>
      <c r="MI17" s="163"/>
    </row>
    <row r="18" spans="1:347" x14ac:dyDescent="0.25">
      <c r="A18" s="12">
        <v>17</v>
      </c>
      <c r="B18" s="12" t="s">
        <v>191</v>
      </c>
      <c r="C18" s="12">
        <v>1</v>
      </c>
      <c r="D18" s="133">
        <v>2255</v>
      </c>
      <c r="E18" s="12" t="s">
        <v>260</v>
      </c>
      <c r="F18" s="12" t="s">
        <v>882</v>
      </c>
      <c r="G18" s="12" t="s">
        <v>884</v>
      </c>
      <c r="H18" s="12" t="s">
        <v>858</v>
      </c>
      <c r="I18" s="12" t="s">
        <v>882</v>
      </c>
      <c r="J18" s="12"/>
      <c r="K18" s="12"/>
      <c r="L18" s="12" t="s">
        <v>804</v>
      </c>
      <c r="M18" s="12">
        <v>1</v>
      </c>
      <c r="N18" s="12"/>
      <c r="O18" s="12"/>
      <c r="P18" s="12"/>
      <c r="Q18" s="12"/>
      <c r="R18" s="12"/>
      <c r="S18" s="12"/>
      <c r="T18" s="12"/>
      <c r="U18" s="12"/>
      <c r="V18" s="12"/>
      <c r="W18" s="12"/>
      <c r="X18" s="12"/>
      <c r="Y18" s="12"/>
      <c r="Z18" s="12"/>
      <c r="AA18" s="12"/>
      <c r="AB18" s="12"/>
      <c r="AC18" s="12"/>
      <c r="AD18" s="12"/>
      <c r="AE18" s="36" t="s">
        <v>805</v>
      </c>
      <c r="AF18" s="133">
        <v>2255</v>
      </c>
      <c r="AG18" s="12"/>
      <c r="AH18" s="12"/>
      <c r="AI18" s="12"/>
      <c r="AJ18" s="12"/>
      <c r="AK18" s="12"/>
      <c r="AL18" s="12"/>
      <c r="AM18" s="12"/>
      <c r="AN18" s="12"/>
      <c r="AO18" s="12"/>
      <c r="AP18" s="12"/>
      <c r="AQ18" s="12"/>
      <c r="AR18" s="12" t="s">
        <v>858</v>
      </c>
      <c r="AS18" s="12" t="s">
        <v>203</v>
      </c>
      <c r="AT18" s="164">
        <v>0</v>
      </c>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c r="CH18" s="12"/>
      <c r="CI18" s="12"/>
      <c r="CJ18" s="12"/>
      <c r="CK18" s="12"/>
      <c r="CL18" s="12"/>
      <c r="CM18" s="12"/>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12"/>
      <c r="EL18" s="12"/>
      <c r="EM18" s="12"/>
      <c r="EN18" s="12"/>
      <c r="EO18" s="12"/>
      <c r="EP18" s="12"/>
      <c r="EQ18" s="12"/>
      <c r="ER18" s="12"/>
      <c r="ES18" s="12"/>
      <c r="ET18" s="12"/>
      <c r="EU18" s="12"/>
      <c r="EV18" s="12"/>
      <c r="EW18" s="12"/>
      <c r="EX18" s="12"/>
      <c r="EY18" s="12"/>
      <c r="EZ18" s="12"/>
      <c r="FA18" s="12"/>
      <c r="FB18" s="12"/>
      <c r="FC18" s="12"/>
      <c r="FD18" s="12"/>
      <c r="FE18" s="12"/>
      <c r="FF18" s="12"/>
      <c r="FG18" s="12"/>
      <c r="FH18" s="12"/>
      <c r="FI18" s="12"/>
      <c r="FJ18" s="12"/>
      <c r="FK18" s="12"/>
      <c r="FL18" s="12"/>
      <c r="FM18" s="12"/>
      <c r="FN18" s="12"/>
      <c r="FO18" s="12"/>
      <c r="FP18" s="12"/>
      <c r="FQ18" s="12"/>
      <c r="FR18" s="12"/>
      <c r="FS18" s="12"/>
      <c r="FT18" s="12"/>
      <c r="FU18" s="12"/>
      <c r="FV18" s="12"/>
      <c r="FW18" s="12"/>
      <c r="FX18" s="12"/>
      <c r="FY18" s="12"/>
      <c r="FZ18" s="12"/>
      <c r="GA18" s="12"/>
      <c r="GB18" s="12"/>
      <c r="GC18" s="12"/>
      <c r="GD18" s="12"/>
      <c r="GE18" s="12"/>
      <c r="GF18" s="12"/>
      <c r="GG18" s="12"/>
      <c r="GH18" s="12"/>
      <c r="GI18" s="12"/>
      <c r="GJ18" s="12"/>
      <c r="GK18" s="12"/>
      <c r="GL18" s="12"/>
      <c r="GM18" s="12"/>
      <c r="GN18" s="12"/>
      <c r="GO18" s="12"/>
      <c r="GP18" s="12"/>
      <c r="GQ18" s="12"/>
      <c r="GR18" s="12"/>
      <c r="GS18" s="12"/>
      <c r="GT18" s="12"/>
      <c r="GU18" s="12"/>
      <c r="GV18" s="12"/>
      <c r="GW18" s="12"/>
      <c r="GX18" s="12"/>
      <c r="GY18" s="12"/>
      <c r="GZ18" s="12"/>
      <c r="HA18" s="12"/>
      <c r="HB18" s="12"/>
      <c r="HC18" s="12"/>
      <c r="HD18" s="12"/>
      <c r="HE18" s="12"/>
      <c r="HF18" s="12"/>
      <c r="HG18" s="12"/>
      <c r="HH18" s="12"/>
      <c r="HI18" s="12"/>
      <c r="HJ18" s="12"/>
      <c r="HK18" s="12"/>
      <c r="HL18" s="12"/>
      <c r="HM18" s="12"/>
      <c r="HN18" s="12"/>
      <c r="HO18" s="12"/>
      <c r="HP18" s="12"/>
      <c r="HQ18" s="12"/>
      <c r="HR18" s="12"/>
      <c r="HS18" s="12"/>
      <c r="HT18" s="12"/>
      <c r="HU18" s="12"/>
      <c r="HV18" s="12"/>
      <c r="HW18" s="12"/>
      <c r="HX18" s="12"/>
      <c r="HY18" s="12"/>
      <c r="HZ18" s="12"/>
      <c r="IA18" s="12"/>
      <c r="IB18" s="12"/>
      <c r="IC18" s="12"/>
      <c r="ID18" s="12"/>
      <c r="IE18" s="12"/>
      <c r="IF18" s="12"/>
      <c r="IG18" s="12"/>
      <c r="IH18" s="12"/>
      <c r="II18" s="12"/>
      <c r="IJ18" s="12"/>
      <c r="IK18" s="12"/>
      <c r="IL18" s="12"/>
      <c r="IM18" s="12"/>
      <c r="IN18" s="12"/>
      <c r="IO18" s="12"/>
      <c r="IP18" s="12"/>
      <c r="IQ18" s="12"/>
      <c r="IR18" s="12"/>
      <c r="IS18" s="12"/>
      <c r="IT18" s="12"/>
      <c r="IU18" s="12"/>
      <c r="IV18" s="12"/>
      <c r="IW18" s="12"/>
      <c r="IX18" s="12"/>
      <c r="IY18" s="12"/>
      <c r="IZ18" s="12"/>
      <c r="JA18" s="12"/>
      <c r="JB18" s="12"/>
      <c r="JC18" s="12"/>
      <c r="JD18" s="12"/>
      <c r="JE18" s="12"/>
      <c r="JF18" s="12"/>
      <c r="JG18" s="12"/>
      <c r="JH18" s="12"/>
      <c r="JI18" s="12"/>
      <c r="JJ18" s="12"/>
      <c r="JK18" s="12"/>
      <c r="JL18" s="12"/>
      <c r="JM18" s="12"/>
      <c r="JN18" s="12"/>
      <c r="JO18" s="12"/>
      <c r="JP18" s="12"/>
      <c r="JQ18" s="12"/>
      <c r="JR18" s="12"/>
      <c r="JS18" s="12"/>
      <c r="JT18" s="12"/>
      <c r="JU18" s="12"/>
      <c r="JV18" s="12"/>
      <c r="JW18" s="12"/>
      <c r="JX18" s="12"/>
      <c r="JY18" s="12"/>
      <c r="JZ18" s="12"/>
      <c r="KA18" s="12"/>
      <c r="KB18" s="12"/>
      <c r="KC18" s="12"/>
      <c r="KD18" s="12"/>
      <c r="KE18" s="12"/>
      <c r="KF18" s="12"/>
      <c r="KG18" s="12"/>
      <c r="KH18" s="12"/>
      <c r="KI18" s="12"/>
      <c r="KJ18" s="12"/>
      <c r="KK18" s="12"/>
      <c r="KL18" s="12"/>
      <c r="KM18" s="12"/>
      <c r="KN18" s="12"/>
      <c r="KO18" s="12"/>
      <c r="KP18" s="12"/>
      <c r="KQ18" s="12"/>
      <c r="KR18" s="12"/>
      <c r="KS18" s="12"/>
      <c r="KT18" s="12"/>
      <c r="KU18" s="12"/>
      <c r="KV18" s="12"/>
      <c r="KW18" s="12"/>
      <c r="KX18" s="12"/>
      <c r="KY18" s="12"/>
      <c r="KZ18" s="12"/>
      <c r="LA18" s="12"/>
      <c r="LB18" s="12"/>
      <c r="LC18" s="12"/>
      <c r="LD18" s="12"/>
      <c r="LE18" s="12"/>
      <c r="LF18" s="12"/>
      <c r="LG18" s="12"/>
      <c r="LH18" s="12"/>
      <c r="LI18" s="12"/>
      <c r="LJ18" s="12"/>
      <c r="LK18" s="12"/>
      <c r="LL18" s="12"/>
      <c r="LM18" s="12"/>
      <c r="LN18" s="12"/>
      <c r="LO18" s="12"/>
      <c r="LP18" s="12"/>
      <c r="LQ18" s="12"/>
      <c r="LR18" s="12"/>
      <c r="LS18" s="12"/>
      <c r="LT18" s="12"/>
      <c r="LU18" s="12"/>
      <c r="LV18" s="12"/>
      <c r="LW18" s="12"/>
      <c r="LX18" s="12"/>
      <c r="LY18" s="12"/>
      <c r="LZ18" s="12"/>
      <c r="MA18" s="12"/>
      <c r="MB18" s="12"/>
      <c r="MC18" s="12"/>
      <c r="MD18" s="165"/>
      <c r="ME18" s="143">
        <v>45061</v>
      </c>
      <c r="MF18" s="103" t="s">
        <v>856</v>
      </c>
    </row>
    <row r="19" spans="1:347" x14ac:dyDescent="0.25">
      <c r="A19" s="12">
        <v>18</v>
      </c>
      <c r="B19" s="12" t="s">
        <v>191</v>
      </c>
      <c r="C19" s="12">
        <v>1</v>
      </c>
      <c r="D19" s="12">
        <v>2255</v>
      </c>
      <c r="E19" s="12" t="s">
        <v>260</v>
      </c>
      <c r="F19" s="12" t="s">
        <v>882</v>
      </c>
      <c r="G19" s="12" t="s">
        <v>885</v>
      </c>
      <c r="H19" s="12" t="s">
        <v>860</v>
      </c>
      <c r="I19" s="12" t="s">
        <v>882</v>
      </c>
      <c r="J19" s="12"/>
      <c r="K19" s="12"/>
      <c r="L19" s="12" t="s">
        <v>804</v>
      </c>
      <c r="M19" s="12">
        <v>1</v>
      </c>
      <c r="N19" s="12"/>
      <c r="O19" s="12"/>
      <c r="P19" s="12"/>
      <c r="Q19" s="12"/>
      <c r="R19" s="12"/>
      <c r="S19" s="12"/>
      <c r="T19" s="12"/>
      <c r="U19" s="12"/>
      <c r="V19" s="12"/>
      <c r="W19" s="12"/>
      <c r="X19" s="12"/>
      <c r="Y19" s="12"/>
      <c r="Z19" s="12"/>
      <c r="AA19" s="12"/>
      <c r="AB19" s="12"/>
      <c r="AC19" s="12"/>
      <c r="AD19" s="12"/>
      <c r="AE19" s="36" t="s">
        <v>805</v>
      </c>
      <c r="AF19" s="12">
        <v>2255</v>
      </c>
      <c r="AG19" s="12"/>
      <c r="AH19" s="12"/>
      <c r="AI19" s="12"/>
      <c r="AJ19" s="12"/>
      <c r="AK19" s="12"/>
      <c r="AL19" s="12"/>
      <c r="AM19" s="12"/>
      <c r="AN19" s="12"/>
      <c r="AO19" s="12"/>
      <c r="AP19" s="12"/>
      <c r="AQ19" s="12"/>
      <c r="AR19" s="12" t="s">
        <v>860</v>
      </c>
      <c r="AS19" s="12" t="s">
        <v>203</v>
      </c>
      <c r="AT19" s="164">
        <v>0.44000000000000006</v>
      </c>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2"/>
      <c r="DI19" s="12"/>
      <c r="DJ19" s="12"/>
      <c r="DK19" s="12"/>
      <c r="DL19" s="12"/>
      <c r="DM19" s="12"/>
      <c r="DN19" s="12"/>
      <c r="DO19" s="12"/>
      <c r="DP19" s="12"/>
      <c r="DQ19" s="12"/>
      <c r="DR19" s="12"/>
      <c r="DS19" s="12"/>
      <c r="DT19" s="12"/>
      <c r="DU19" s="12"/>
      <c r="DV19" s="12"/>
      <c r="DW19" s="12"/>
      <c r="DX19" s="12"/>
      <c r="DY19" s="12"/>
      <c r="DZ19" s="12"/>
      <c r="EA19" s="12"/>
      <c r="EB19" s="12"/>
      <c r="EC19" s="12"/>
      <c r="ED19" s="12"/>
      <c r="EE19" s="12"/>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c r="FE19" s="12"/>
      <c r="FF19" s="12"/>
      <c r="FG19" s="12"/>
      <c r="FH19" s="12"/>
      <c r="FI19" s="12"/>
      <c r="FJ19" s="12"/>
      <c r="FK19" s="12"/>
      <c r="FL19" s="12"/>
      <c r="FM19" s="12"/>
      <c r="FN19" s="12"/>
      <c r="FO19" s="12"/>
      <c r="FP19" s="12"/>
      <c r="FQ19" s="12"/>
      <c r="FR19" s="12"/>
      <c r="FS19" s="12"/>
      <c r="FT19" s="12"/>
      <c r="FU19" s="12"/>
      <c r="FV19" s="12"/>
      <c r="FW19" s="12"/>
      <c r="FX19" s="12"/>
      <c r="FY19" s="12"/>
      <c r="FZ19" s="12"/>
      <c r="GA19" s="12"/>
      <c r="GB19" s="12"/>
      <c r="GC19" s="12"/>
      <c r="GD19" s="12"/>
      <c r="GE19" s="12"/>
      <c r="GF19" s="12"/>
      <c r="GG19" s="12"/>
      <c r="GH19" s="12"/>
      <c r="GI19" s="12"/>
      <c r="GJ19" s="12"/>
      <c r="GK19" s="12"/>
      <c r="GL19" s="12"/>
      <c r="GM19" s="12"/>
      <c r="GN19" s="12"/>
      <c r="GO19" s="12"/>
      <c r="GP19" s="12"/>
      <c r="GQ19" s="12"/>
      <c r="GR19" s="12"/>
      <c r="GS19" s="12"/>
      <c r="GT19" s="12"/>
      <c r="GU19" s="12"/>
      <c r="GV19" s="12"/>
      <c r="GW19" s="12"/>
      <c r="GX19" s="12"/>
      <c r="GY19" s="12"/>
      <c r="GZ19" s="12"/>
      <c r="HA19" s="12"/>
      <c r="HB19" s="12"/>
      <c r="HC19" s="12"/>
      <c r="HD19" s="12"/>
      <c r="HE19" s="12"/>
      <c r="HF19" s="12"/>
      <c r="HG19" s="12"/>
      <c r="HH19" s="12"/>
      <c r="HI19" s="12"/>
      <c r="HJ19" s="12"/>
      <c r="HK19" s="12"/>
      <c r="HL19" s="12"/>
      <c r="HM19" s="12"/>
      <c r="HN19" s="12"/>
      <c r="HO19" s="12"/>
      <c r="HP19" s="12"/>
      <c r="HQ19" s="12"/>
      <c r="HR19" s="12"/>
      <c r="HS19" s="12"/>
      <c r="HT19" s="12"/>
      <c r="HU19" s="12"/>
      <c r="HV19" s="12"/>
      <c r="HW19" s="12"/>
      <c r="HX19" s="12"/>
      <c r="HY19" s="12"/>
      <c r="HZ19" s="12"/>
      <c r="IA19" s="12"/>
      <c r="IB19" s="12"/>
      <c r="IC19" s="12"/>
      <c r="ID19" s="12"/>
      <c r="IE19" s="12"/>
      <c r="IF19" s="12"/>
      <c r="IG19" s="12"/>
      <c r="IH19" s="12"/>
      <c r="II19" s="12"/>
      <c r="IJ19" s="12"/>
      <c r="IK19" s="12"/>
      <c r="IL19" s="12"/>
      <c r="IM19" s="12"/>
      <c r="IN19" s="12"/>
      <c r="IO19" s="12"/>
      <c r="IP19" s="12"/>
      <c r="IQ19" s="12"/>
      <c r="IR19" s="12"/>
      <c r="IS19" s="12"/>
      <c r="IT19" s="12"/>
      <c r="IU19" s="12"/>
      <c r="IV19" s="12"/>
      <c r="IW19" s="12"/>
      <c r="IX19" s="12"/>
      <c r="IY19" s="12"/>
      <c r="IZ19" s="12"/>
      <c r="JA19" s="12"/>
      <c r="JB19" s="12"/>
      <c r="JC19" s="12"/>
      <c r="JD19" s="12"/>
      <c r="JE19" s="12"/>
      <c r="JF19" s="12"/>
      <c r="JG19" s="12"/>
      <c r="JH19" s="12"/>
      <c r="JI19" s="12"/>
      <c r="JJ19" s="12"/>
      <c r="JK19" s="12"/>
      <c r="JL19" s="12"/>
      <c r="JM19" s="12"/>
      <c r="JN19" s="12"/>
      <c r="JO19" s="12"/>
      <c r="JP19" s="12"/>
      <c r="JQ19" s="12"/>
      <c r="JR19" s="12"/>
      <c r="JS19" s="12"/>
      <c r="JT19" s="12"/>
      <c r="JU19" s="12"/>
      <c r="JV19" s="12"/>
      <c r="JW19" s="12"/>
      <c r="JX19" s="12"/>
      <c r="JY19" s="12"/>
      <c r="JZ19" s="12"/>
      <c r="KA19" s="12"/>
      <c r="KB19" s="12"/>
      <c r="KC19" s="12"/>
      <c r="KD19" s="12"/>
      <c r="KE19" s="12"/>
      <c r="KF19" s="12"/>
      <c r="KG19" s="12"/>
      <c r="KH19" s="12"/>
      <c r="KI19" s="12"/>
      <c r="KJ19" s="12"/>
      <c r="KK19" s="12"/>
      <c r="KL19" s="12"/>
      <c r="KM19" s="12"/>
      <c r="KN19" s="12"/>
      <c r="KO19" s="12"/>
      <c r="KP19" s="12"/>
      <c r="KQ19" s="12"/>
      <c r="KR19" s="12"/>
      <c r="KS19" s="12"/>
      <c r="KT19" s="12"/>
      <c r="KU19" s="12"/>
      <c r="KV19" s="12"/>
      <c r="KW19" s="12"/>
      <c r="KX19" s="12"/>
      <c r="KY19" s="12"/>
      <c r="KZ19" s="12"/>
      <c r="LA19" s="12"/>
      <c r="LB19" s="12"/>
      <c r="LC19" s="12"/>
      <c r="LD19" s="12"/>
      <c r="LE19" s="12"/>
      <c r="LF19" s="12"/>
      <c r="LG19" s="12"/>
      <c r="LH19" s="12"/>
      <c r="LI19" s="12"/>
      <c r="LJ19" s="12"/>
      <c r="LK19" s="12"/>
      <c r="LL19" s="12"/>
      <c r="LM19" s="12"/>
      <c r="LN19" s="12"/>
      <c r="LO19" s="12"/>
      <c r="LP19" s="12"/>
      <c r="LQ19" s="12"/>
      <c r="LR19" s="12"/>
      <c r="LS19" s="12"/>
      <c r="LT19" s="12"/>
      <c r="LU19" s="12"/>
      <c r="LV19" s="12"/>
      <c r="LW19" s="12"/>
      <c r="LX19" s="12"/>
      <c r="LY19" s="12"/>
      <c r="LZ19" s="164"/>
      <c r="MA19" s="12"/>
      <c r="MB19" s="12"/>
      <c r="MC19" s="12"/>
      <c r="MD19" s="165"/>
      <c r="ME19" s="143">
        <v>45061</v>
      </c>
      <c r="MF19" s="103" t="s">
        <v>856</v>
      </c>
    </row>
    <row r="20" spans="1:347" x14ac:dyDescent="0.25">
      <c r="A20" s="12">
        <v>19</v>
      </c>
      <c r="B20" s="12" t="s">
        <v>191</v>
      </c>
      <c r="C20" s="12">
        <v>1</v>
      </c>
      <c r="D20" s="133">
        <v>2255</v>
      </c>
      <c r="E20" s="12" t="s">
        <v>193</v>
      </c>
      <c r="F20" s="12" t="s">
        <v>882</v>
      </c>
      <c r="G20" s="12" t="s">
        <v>886</v>
      </c>
      <c r="H20" s="12" t="s">
        <v>887</v>
      </c>
      <c r="I20" s="12" t="s">
        <v>882</v>
      </c>
      <c r="J20" s="12"/>
      <c r="K20" s="12"/>
      <c r="L20" s="12" t="s">
        <v>804</v>
      </c>
      <c r="M20" s="12">
        <v>1</v>
      </c>
      <c r="N20" s="12" t="s">
        <v>863</v>
      </c>
      <c r="O20" s="12"/>
      <c r="P20" s="12" t="s">
        <v>864</v>
      </c>
      <c r="Q20" s="12" t="s">
        <v>865</v>
      </c>
      <c r="R20" s="12" t="s">
        <v>866</v>
      </c>
      <c r="S20" s="12" t="s">
        <v>201</v>
      </c>
      <c r="T20" s="12"/>
      <c r="U20" s="12" t="b">
        <v>0</v>
      </c>
      <c r="V20" s="12"/>
      <c r="W20" s="12"/>
      <c r="X20" s="12"/>
      <c r="Y20" s="12"/>
      <c r="Z20" s="166">
        <v>9.6000000000000002E-2</v>
      </c>
      <c r="AA20" s="166">
        <v>9.6000000000000002E-2</v>
      </c>
      <c r="AB20" s="12">
        <v>100</v>
      </c>
      <c r="AC20" s="12"/>
      <c r="AD20" s="12">
        <f>(Z20-AA20)*AB20/100</f>
        <v>0</v>
      </c>
      <c r="AE20" s="36" t="s">
        <v>805</v>
      </c>
      <c r="AF20" s="133">
        <v>2255</v>
      </c>
      <c r="AG20" s="12"/>
      <c r="AH20" s="12">
        <v>67.05</v>
      </c>
      <c r="AI20" s="12"/>
      <c r="AJ20" s="12">
        <f>AH20+AI20</f>
        <v>67.05</v>
      </c>
      <c r="AK20" s="12"/>
      <c r="AL20" s="12"/>
      <c r="AM20" s="12">
        <f>AJ20+AK20</f>
        <v>67.05</v>
      </c>
      <c r="AN20" s="12">
        <v>0</v>
      </c>
      <c r="AO20" s="12"/>
      <c r="AP20" s="164">
        <f>(AH20*Z20)-(AD20*AN20)</f>
        <v>6.4367999999999999</v>
      </c>
      <c r="AQ20" s="164">
        <f>AP20*M20</f>
        <v>6.4367999999999999</v>
      </c>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f>FO20*M20</f>
        <v>0</v>
      </c>
      <c r="FQ20" s="12"/>
      <c r="FR20" s="12"/>
      <c r="FS20" s="12"/>
      <c r="FT20" s="12"/>
      <c r="FU20" s="12"/>
      <c r="FV20" s="12"/>
      <c r="FW20" s="12"/>
      <c r="FX20" s="12"/>
      <c r="FY20" s="12"/>
      <c r="FZ20" s="12"/>
      <c r="GA20" s="12"/>
      <c r="GB20" s="12"/>
      <c r="GC20" s="12"/>
      <c r="GD20" s="12"/>
      <c r="GE20" s="12"/>
      <c r="GF20" s="12">
        <v>1</v>
      </c>
      <c r="GG20" s="170">
        <v>4.95</v>
      </c>
      <c r="GH20" s="10" t="s">
        <v>203</v>
      </c>
      <c r="GI20" s="167">
        <f>GG20*GF20</f>
        <v>4.95</v>
      </c>
      <c r="GJ20" s="168" t="b">
        <v>0</v>
      </c>
      <c r="GK20" s="168">
        <v>1</v>
      </c>
      <c r="GL20" s="165">
        <v>1.1000000000000001</v>
      </c>
      <c r="GM20" s="10" t="s">
        <v>203</v>
      </c>
      <c r="GN20" s="10">
        <f>GL20*GK20</f>
        <v>1.1000000000000001</v>
      </c>
      <c r="GO20" s="168" t="b">
        <v>0</v>
      </c>
      <c r="GP20" s="168">
        <v>1</v>
      </c>
      <c r="GQ20" s="12">
        <v>0.55000000000000004</v>
      </c>
      <c r="GR20" s="10" t="s">
        <v>203</v>
      </c>
      <c r="GS20" s="10">
        <f>GQ20*GP20</f>
        <v>0.55000000000000004</v>
      </c>
      <c r="GT20" s="168" t="b">
        <v>0</v>
      </c>
      <c r="GU20" s="168">
        <v>1</v>
      </c>
      <c r="GV20" s="172">
        <v>1.1000000000000001</v>
      </c>
      <c r="GW20" s="10" t="s">
        <v>203</v>
      </c>
      <c r="GX20" s="10">
        <f>GV20*GU20</f>
        <v>1.1000000000000001</v>
      </c>
      <c r="GY20" s="168" t="b">
        <v>0</v>
      </c>
      <c r="GZ20" s="12"/>
      <c r="HA20" s="12"/>
      <c r="HB20" s="12"/>
      <c r="HC20" s="12"/>
      <c r="HD20" s="168" t="b">
        <v>0</v>
      </c>
      <c r="HE20" s="168">
        <v>1</v>
      </c>
      <c r="HF20" s="172">
        <v>1.1000000000000001</v>
      </c>
      <c r="HG20" s="10" t="s">
        <v>203</v>
      </c>
      <c r="HH20" s="10">
        <f>HF20*HE20</f>
        <v>1.1000000000000001</v>
      </c>
      <c r="HI20" s="168" t="b">
        <v>0</v>
      </c>
      <c r="HJ20" s="168">
        <v>1</v>
      </c>
      <c r="HK20" s="172">
        <v>3.3</v>
      </c>
      <c r="HL20" s="10" t="s">
        <v>203</v>
      </c>
      <c r="HM20" s="10">
        <f>HK20*HJ20</f>
        <v>3.3</v>
      </c>
      <c r="HN20" s="168" t="b">
        <v>0</v>
      </c>
      <c r="HO20" s="12"/>
      <c r="HP20" s="12"/>
      <c r="HQ20" s="12"/>
      <c r="HR20" s="12"/>
      <c r="HS20" s="12"/>
      <c r="HT20" s="168">
        <v>1</v>
      </c>
      <c r="HU20" s="172">
        <v>1.925</v>
      </c>
      <c r="HV20" s="10" t="s">
        <v>203</v>
      </c>
      <c r="HW20" s="10">
        <f>HU20*HT20</f>
        <v>1.925</v>
      </c>
      <c r="HX20" s="168" t="b">
        <v>0</v>
      </c>
      <c r="HY20" s="12"/>
      <c r="HZ20" s="12"/>
      <c r="IA20" s="12"/>
      <c r="IB20" s="12"/>
      <c r="IC20" s="12"/>
      <c r="ID20" s="12"/>
      <c r="IE20" s="12"/>
      <c r="IF20" s="12"/>
      <c r="IG20" s="12"/>
      <c r="IH20" s="12"/>
      <c r="II20" s="12"/>
      <c r="IJ20" s="12"/>
      <c r="IK20" s="12"/>
      <c r="IL20" s="12"/>
      <c r="IM20" s="12"/>
      <c r="IN20" s="12"/>
      <c r="IO20" s="12"/>
      <c r="IP20" s="12"/>
      <c r="IQ20" s="12"/>
      <c r="IR20" s="12"/>
      <c r="IS20" s="12"/>
      <c r="IT20" s="12"/>
      <c r="IU20" s="12"/>
      <c r="IV20" s="12"/>
      <c r="IW20" s="12"/>
      <c r="IX20" s="12"/>
      <c r="IY20" s="12"/>
      <c r="IZ20" s="12"/>
      <c r="JA20" s="12"/>
      <c r="JB20" s="12"/>
      <c r="JC20" s="12"/>
      <c r="JD20" s="12"/>
      <c r="JE20" s="12"/>
      <c r="JF20" s="12"/>
      <c r="JG20" s="12"/>
      <c r="JH20" s="12"/>
      <c r="JI20" s="12"/>
      <c r="JJ20" s="12"/>
      <c r="JK20" s="12"/>
      <c r="JL20" s="12"/>
      <c r="JM20" s="12"/>
      <c r="JN20" s="12"/>
      <c r="JO20" s="12"/>
      <c r="JP20" s="12"/>
      <c r="JQ20" s="12"/>
      <c r="JR20" s="12"/>
      <c r="JS20" s="12"/>
      <c r="JT20" s="12"/>
      <c r="JU20" s="12"/>
      <c r="JV20" s="12"/>
      <c r="JW20" s="12"/>
      <c r="JX20" s="12"/>
      <c r="JY20" s="164">
        <f>+IF(ISERROR(SEARCH("TRUE",FU20)),FT20,0)+IF(ISERROR(SEARCH("TRUE",FZ20)),FY20,0)+IF(ISERROR(SEARCH("TRUE",GE20)),GD20,0)+IF(ISERROR(SEARCH("TRUE",GJ20)),GI20,0)+IF(ISERROR(SEARCH("TRUE",GO20)),GN20,0)+IF(ISERROR(SEARCH("TRUE",GT20)),GS20,0)+IF(ISERROR(SEARCH("TRUE",GY20)),GX20,0)+IF(ISERROR(SEARCH("TRUE",HD20)),HC20,0)+IF(ISERROR(SEARCH("TRUE",HI20)),HH20,0)+IF(ISERROR(SEARCH("TRUE",HN20)),HM20,0)+IF(ISERROR(SEARCH("TRUE",HS20)),HR20,0)+IF(ISERROR(SEARCH("TRUE",HX20)),HW20,0)+IF(ISERROR(SEARCH("TRUE",IC20)),IB20,0)+IF(ISERROR(SEARCH("TRUE",IH20)),IG20,0)+IF(ISERROR(SEARCH("TRUE",IM20)),IL20,0)+IF(ISERROR(SEARCH("TRUE",IR20)),IQ20,0)+IF(ISERROR(SEARCH("TRUE",IW20)),IV20,0)+IF(ISERROR(SEARCH("TRUE",JB20)),JA20,0)+IF(ISERROR(SEARCH("TRUE",JG20)),JF20,0)+IF(ISERROR(SEARCH("TRUE",JL20)),JK20,0)+IF(ISERROR(SEARCH("TRUE",JQ20)),JP20,0)+IF(ISERROR(SEARCH("TRUE",JV20)),JU20,0)</f>
        <v>14.025000000000002</v>
      </c>
      <c r="JZ20" s="164">
        <f>JY20*M20</f>
        <v>14.025000000000002</v>
      </c>
      <c r="KA20" s="12">
        <v>0</v>
      </c>
      <c r="KB20" s="164">
        <f>KA20+JZ20+FP20</f>
        <v>14.025000000000002</v>
      </c>
      <c r="KC20" s="12" t="s">
        <v>397</v>
      </c>
      <c r="KD20" s="12" t="s">
        <v>201</v>
      </c>
      <c r="KE20" s="12">
        <v>18</v>
      </c>
      <c r="KF20" s="173">
        <v>9.6000000000000002E-2</v>
      </c>
      <c r="KG20" s="12">
        <f>KE20*KF20</f>
        <v>1.728</v>
      </c>
      <c r="KH20" s="12"/>
      <c r="KI20" s="12">
        <f>KG20</f>
        <v>1.728</v>
      </c>
      <c r="KJ20" s="12"/>
      <c r="KK20" s="12"/>
      <c r="KL20" s="12">
        <f>KI20</f>
        <v>1.728</v>
      </c>
      <c r="KM20" s="12"/>
      <c r="KN20" s="12"/>
      <c r="KO20" s="12"/>
      <c r="KP20" s="12"/>
      <c r="KQ20" s="12"/>
      <c r="KR20" s="12"/>
      <c r="KS20" s="12"/>
      <c r="KT20" s="12"/>
      <c r="KU20" s="12"/>
      <c r="KV20" s="12"/>
      <c r="KW20" s="12"/>
      <c r="KX20" s="12"/>
      <c r="KY20" s="12"/>
      <c r="KZ20" s="12"/>
      <c r="LA20" s="12"/>
      <c r="LB20" s="12"/>
      <c r="LC20" s="12"/>
      <c r="LD20" s="12"/>
      <c r="LE20" s="12"/>
      <c r="LF20" s="12"/>
      <c r="LG20" s="12"/>
      <c r="LH20" s="12"/>
      <c r="LI20" s="12"/>
      <c r="LJ20" s="12"/>
      <c r="LK20" s="12"/>
      <c r="LL20" s="12"/>
      <c r="LM20" s="12"/>
      <c r="LN20" s="12"/>
      <c r="LO20" s="12"/>
      <c r="LP20" s="12"/>
      <c r="LQ20" s="12"/>
      <c r="LR20" s="12"/>
      <c r="LS20" s="12"/>
      <c r="LT20" s="12"/>
      <c r="LU20" s="12"/>
      <c r="LV20" s="12"/>
      <c r="LW20" s="12"/>
      <c r="LX20" s="12"/>
      <c r="LY20" s="12"/>
      <c r="LZ20" s="12"/>
      <c r="MA20" s="12"/>
      <c r="MB20" s="12"/>
      <c r="MC20" s="12"/>
      <c r="MD20" s="170">
        <f>AQ20+AT20+KB20+KL20+KO20+KS20+LA20+LB20+LL20+LQ20+LU20+LV20+LW20+LX20+LZ20+MA20-MC20</f>
        <v>22.189800000000005</v>
      </c>
      <c r="ME20" s="143">
        <v>45061</v>
      </c>
      <c r="MF20" s="103" t="s">
        <v>856</v>
      </c>
    </row>
    <row r="21" spans="1:347" x14ac:dyDescent="0.25">
      <c r="A21" s="12">
        <v>20</v>
      </c>
      <c r="B21" s="12" t="s">
        <v>191</v>
      </c>
      <c r="C21" s="12">
        <v>1</v>
      </c>
      <c r="D21" s="12">
        <v>2255</v>
      </c>
      <c r="E21" s="12" t="s">
        <v>193</v>
      </c>
      <c r="F21" s="12" t="s">
        <v>882</v>
      </c>
      <c r="G21" s="12" t="s">
        <v>875</v>
      </c>
      <c r="H21" s="12" t="s">
        <v>876</v>
      </c>
      <c r="I21" s="12" t="s">
        <v>882</v>
      </c>
      <c r="J21" s="12"/>
      <c r="K21" s="12"/>
      <c r="L21" s="12" t="s">
        <v>804</v>
      </c>
      <c r="M21" s="12">
        <v>1</v>
      </c>
      <c r="N21" s="12" t="s">
        <v>863</v>
      </c>
      <c r="O21" s="12"/>
      <c r="P21" s="12" t="s">
        <v>864</v>
      </c>
      <c r="Q21" s="12" t="s">
        <v>865</v>
      </c>
      <c r="R21" s="12" t="s">
        <v>866</v>
      </c>
      <c r="S21" s="12" t="s">
        <v>201</v>
      </c>
      <c r="T21" s="12"/>
      <c r="U21" s="12" t="b">
        <v>0</v>
      </c>
      <c r="V21" s="12"/>
      <c r="W21" s="12"/>
      <c r="X21" s="12"/>
      <c r="Y21" s="12"/>
      <c r="Z21" s="12">
        <v>0.14699999999999999</v>
      </c>
      <c r="AA21" s="166">
        <v>0.14699999999999999</v>
      </c>
      <c r="AB21" s="12">
        <v>100</v>
      </c>
      <c r="AC21" s="12"/>
      <c r="AD21" s="12">
        <f>(Z21-AA21)*AB21/100</f>
        <v>0</v>
      </c>
      <c r="AE21" s="36" t="s">
        <v>805</v>
      </c>
      <c r="AF21" s="12">
        <v>2255</v>
      </c>
      <c r="AG21" s="12"/>
      <c r="AH21" s="12">
        <v>67.05</v>
      </c>
      <c r="AI21" s="12"/>
      <c r="AJ21" s="12">
        <f>AH21+AI21</f>
        <v>67.05</v>
      </c>
      <c r="AK21" s="12"/>
      <c r="AL21" s="12"/>
      <c r="AM21" s="12">
        <f>AJ21+AK21</f>
        <v>67.05</v>
      </c>
      <c r="AN21" s="12">
        <v>0</v>
      </c>
      <c r="AO21" s="12"/>
      <c r="AP21" s="164">
        <f>(AH21*Z21)-(AD21*AN21)</f>
        <v>9.8563499999999991</v>
      </c>
      <c r="AQ21" s="164">
        <f>AP21*M21</f>
        <v>9.8563499999999991</v>
      </c>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12"/>
      <c r="EI21" s="12"/>
      <c r="EJ21" s="12"/>
      <c r="EK21" s="12"/>
      <c r="EL21" s="12"/>
      <c r="EM21" s="12"/>
      <c r="EN21" s="12"/>
      <c r="EO21" s="12"/>
      <c r="EP21" s="12"/>
      <c r="EQ21" s="12"/>
      <c r="ER21" s="12"/>
      <c r="ES21" s="12"/>
      <c r="ET21" s="12"/>
      <c r="EU21" s="12"/>
      <c r="EV21" s="12"/>
      <c r="EW21" s="12"/>
      <c r="EX21" s="12"/>
      <c r="EY21" s="12"/>
      <c r="EZ21" s="12"/>
      <c r="FA21" s="12"/>
      <c r="FB21" s="12"/>
      <c r="FC21" s="12"/>
      <c r="FD21" s="12"/>
      <c r="FE21" s="12"/>
      <c r="FF21" s="12"/>
      <c r="FG21" s="12"/>
      <c r="FH21" s="12"/>
      <c r="FI21" s="12"/>
      <c r="FJ21" s="12"/>
      <c r="FK21" s="12"/>
      <c r="FL21" s="12"/>
      <c r="FM21" s="12"/>
      <c r="FN21" s="12"/>
      <c r="FO21" s="12"/>
      <c r="FP21" s="12">
        <f>FO21*M21</f>
        <v>0</v>
      </c>
      <c r="FQ21" s="12"/>
      <c r="FR21" s="12"/>
      <c r="FS21" s="12"/>
      <c r="FT21" s="12"/>
      <c r="FU21" s="12"/>
      <c r="FV21" s="12"/>
      <c r="FW21" s="12"/>
      <c r="FX21" s="12"/>
      <c r="FY21" s="12"/>
      <c r="FZ21" s="12"/>
      <c r="GA21" s="12"/>
      <c r="GB21" s="12"/>
      <c r="GC21" s="12"/>
      <c r="GD21" s="12"/>
      <c r="GE21" s="12"/>
      <c r="GF21" s="12">
        <v>1</v>
      </c>
      <c r="GG21" s="170">
        <v>2.2000000000000002</v>
      </c>
      <c r="GH21" s="10" t="s">
        <v>203</v>
      </c>
      <c r="GI21" s="167">
        <f>GG21*GF21</f>
        <v>2.2000000000000002</v>
      </c>
      <c r="GJ21" s="168" t="b">
        <v>0</v>
      </c>
      <c r="GK21" s="168"/>
      <c r="GL21" s="12"/>
      <c r="GM21" s="12"/>
      <c r="GN21" s="12"/>
      <c r="GO21" s="12"/>
      <c r="GP21" s="12"/>
      <c r="GQ21" s="12"/>
      <c r="GR21" s="10"/>
      <c r="GS21" s="10"/>
      <c r="GT21" s="168" t="b">
        <v>0</v>
      </c>
      <c r="GU21" s="168">
        <v>1</v>
      </c>
      <c r="GV21" s="172">
        <v>2.2000000000000002</v>
      </c>
      <c r="GW21" s="10" t="s">
        <v>203</v>
      </c>
      <c r="GX21" s="10">
        <f>GV21*GU21</f>
        <v>2.2000000000000002</v>
      </c>
      <c r="GY21" s="168" t="b">
        <v>0</v>
      </c>
      <c r="GZ21" s="12"/>
      <c r="HA21" s="12"/>
      <c r="HB21" s="12"/>
      <c r="HC21" s="12"/>
      <c r="HD21" s="12"/>
      <c r="HE21" s="12"/>
      <c r="HF21" s="12"/>
      <c r="HG21" s="12"/>
      <c r="HH21" s="12"/>
      <c r="HI21" s="12"/>
      <c r="HJ21" s="168"/>
      <c r="HK21" s="168"/>
      <c r="HL21" s="10"/>
      <c r="HM21" s="10"/>
      <c r="HN21" s="168"/>
      <c r="HO21" s="12"/>
      <c r="HP21" s="12"/>
      <c r="HQ21" s="12"/>
      <c r="HR21" s="12"/>
      <c r="HS21" s="12"/>
      <c r="HT21" s="12"/>
      <c r="HU21" s="12"/>
      <c r="HV21" s="12"/>
      <c r="HW21" s="12"/>
      <c r="HX21" s="12"/>
      <c r="HY21" s="12"/>
      <c r="HZ21" s="12"/>
      <c r="IA21" s="12"/>
      <c r="IB21" s="12"/>
      <c r="IC21" s="12"/>
      <c r="ID21" s="12"/>
      <c r="IE21" s="12"/>
      <c r="IF21" s="12"/>
      <c r="IG21" s="12"/>
      <c r="IH21" s="12"/>
      <c r="II21" s="12"/>
      <c r="IJ21" s="12"/>
      <c r="IK21" s="12"/>
      <c r="IL21" s="12"/>
      <c r="IM21" s="12"/>
      <c r="IN21" s="12"/>
      <c r="IO21" s="12"/>
      <c r="IP21" s="12"/>
      <c r="IQ21" s="12"/>
      <c r="IR21" s="12"/>
      <c r="IS21" s="12"/>
      <c r="IT21" s="12"/>
      <c r="IU21" s="12"/>
      <c r="IV21" s="12"/>
      <c r="IW21" s="12"/>
      <c r="IX21" s="12"/>
      <c r="IY21" s="12"/>
      <c r="IZ21" s="12"/>
      <c r="JA21" s="12"/>
      <c r="JB21" s="12"/>
      <c r="JC21" s="12"/>
      <c r="JD21" s="12"/>
      <c r="JE21" s="12"/>
      <c r="JF21" s="12"/>
      <c r="JG21" s="12"/>
      <c r="JH21" s="12"/>
      <c r="JI21" s="12"/>
      <c r="JJ21" s="12"/>
      <c r="JK21" s="12"/>
      <c r="JL21" s="12"/>
      <c r="JM21" s="12"/>
      <c r="JN21" s="12"/>
      <c r="JO21" s="12"/>
      <c r="JP21" s="12"/>
      <c r="JQ21" s="12"/>
      <c r="JR21" s="12"/>
      <c r="JS21" s="12"/>
      <c r="JT21" s="12"/>
      <c r="JU21" s="12"/>
      <c r="JV21" s="12"/>
      <c r="JW21" s="12"/>
      <c r="JX21" s="12"/>
      <c r="JY21" s="12">
        <f>+IF(ISERROR(SEARCH("TRUE",FU21)),FT21,0)+IF(ISERROR(SEARCH("TRUE",FZ21)),FY21,0)+IF(ISERROR(SEARCH("TRUE",GE21)),GD21,0)+IF(ISERROR(SEARCH("TRUE",GJ21)),GI21,0)+IF(ISERROR(SEARCH("TRUE",GO21)),GN21,0)+IF(ISERROR(SEARCH("TRUE",GT21)),GS21,0)+IF(ISERROR(SEARCH("TRUE",GY21)),GX21,0)+IF(ISERROR(SEARCH("TRUE",HD21)),HC21,0)+IF(ISERROR(SEARCH("TRUE",HI21)),HH21,0)+IF(ISERROR(SEARCH("TRUE",HN21)),HM21,0)+IF(ISERROR(SEARCH("TRUE",HS21)),HR21,0)+IF(ISERROR(SEARCH("TRUE",HX21)),HW21,0)+IF(ISERROR(SEARCH("TRUE",IC21)),IB21,0)+IF(ISERROR(SEARCH("TRUE",IH21)),IG21,0)+IF(ISERROR(SEARCH("TRUE",IM21)),IL21,0)+IF(ISERROR(SEARCH("TRUE",IR21)),IQ21,0)+IF(ISERROR(SEARCH("TRUE",IW21)),IV21,0)+IF(ISERROR(SEARCH("TRUE",JB21)),JA21,0)+IF(ISERROR(SEARCH("TRUE",JG21)),JF21,0)+IF(ISERROR(SEARCH("TRUE",JL21)),JK21,0)+IF(ISERROR(SEARCH("TRUE",JQ21)),JP21,0)+IF(ISERROR(SEARCH("TRUE",JV21)),JU21,0)</f>
        <v>4.4000000000000004</v>
      </c>
      <c r="JZ21" s="12">
        <f>JY21*M21</f>
        <v>4.4000000000000004</v>
      </c>
      <c r="KA21" s="12">
        <v>0</v>
      </c>
      <c r="KB21" s="12">
        <f>KA21+JZ21+FP21</f>
        <v>4.4000000000000004</v>
      </c>
      <c r="KC21" s="12" t="s">
        <v>397</v>
      </c>
      <c r="KD21" s="12" t="s">
        <v>201</v>
      </c>
      <c r="KE21" s="12">
        <v>18</v>
      </c>
      <c r="KF21" s="170">
        <v>0.14699999999999999</v>
      </c>
      <c r="KG21" s="12">
        <f>KE21*KF21</f>
        <v>2.6459999999999999</v>
      </c>
      <c r="KH21" s="12"/>
      <c r="KI21" s="12">
        <f>KG21</f>
        <v>2.6459999999999999</v>
      </c>
      <c r="KJ21" s="12"/>
      <c r="KK21" s="12"/>
      <c r="KL21" s="12">
        <f>KI21</f>
        <v>2.6459999999999999</v>
      </c>
      <c r="KM21" s="12"/>
      <c r="KN21" s="12"/>
      <c r="KO21" s="12"/>
      <c r="KP21" s="12"/>
      <c r="KQ21" s="12"/>
      <c r="KR21" s="12"/>
      <c r="KS21" s="12"/>
      <c r="KT21" s="12"/>
      <c r="KU21" s="12"/>
      <c r="KV21" s="12"/>
      <c r="KW21" s="12"/>
      <c r="KX21" s="12"/>
      <c r="KY21" s="12"/>
      <c r="KZ21" s="12"/>
      <c r="LA21" s="12"/>
      <c r="LB21" s="12"/>
      <c r="LC21" s="12"/>
      <c r="LD21" s="12"/>
      <c r="LE21" s="12"/>
      <c r="LF21" s="12"/>
      <c r="LG21" s="12"/>
      <c r="LH21" s="12"/>
      <c r="LI21" s="12"/>
      <c r="LJ21" s="12"/>
      <c r="LK21" s="12"/>
      <c r="LL21" s="12"/>
      <c r="LM21" s="12"/>
      <c r="LN21" s="12"/>
      <c r="LO21" s="12"/>
      <c r="LP21" s="12"/>
      <c r="LQ21" s="12"/>
      <c r="LR21" s="12"/>
      <c r="LS21" s="12"/>
      <c r="LT21" s="12"/>
      <c r="LU21" s="12"/>
      <c r="LV21" s="12"/>
      <c r="LW21" s="12"/>
      <c r="LX21" s="12"/>
      <c r="LY21" s="12"/>
      <c r="LZ21" s="12"/>
      <c r="MA21" s="12"/>
      <c r="MB21" s="12"/>
      <c r="MC21" s="12"/>
      <c r="MD21" s="170">
        <f>AQ21+AT21+KB21+KL21+KO21+KS21+LA21+LB21+LL21+LQ21+LU21+LV21+LW21+LX21+LZ21+MA21-MC21</f>
        <v>16.902349999999998</v>
      </c>
      <c r="ME21" s="143">
        <v>45061</v>
      </c>
      <c r="MF21" s="103" t="s">
        <v>856</v>
      </c>
    </row>
    <row r="22" spans="1:347" x14ac:dyDescent="0.25">
      <c r="A22" s="133">
        <v>21</v>
      </c>
      <c r="B22" s="133" t="s">
        <v>191</v>
      </c>
      <c r="C22" s="133">
        <v>0</v>
      </c>
      <c r="D22" s="133">
        <v>2255</v>
      </c>
      <c r="E22" s="133" t="s">
        <v>524</v>
      </c>
      <c r="F22" s="133" t="s">
        <v>888</v>
      </c>
      <c r="G22" s="133" t="s">
        <v>888</v>
      </c>
      <c r="H22" s="133" t="s">
        <v>889</v>
      </c>
      <c r="I22" s="133" t="s">
        <v>888</v>
      </c>
      <c r="J22" s="133" t="s">
        <v>854</v>
      </c>
      <c r="K22" s="133"/>
      <c r="L22" s="133" t="s">
        <v>804</v>
      </c>
      <c r="M22" s="133">
        <v>1</v>
      </c>
      <c r="N22" s="133"/>
      <c r="O22" s="133"/>
      <c r="P22" s="133"/>
      <c r="Q22" s="133"/>
      <c r="R22" s="133"/>
      <c r="S22" s="133"/>
      <c r="T22" s="133"/>
      <c r="U22" s="133"/>
      <c r="V22" s="133"/>
      <c r="W22" s="133"/>
      <c r="X22" s="133"/>
      <c r="Y22" s="133"/>
      <c r="Z22" s="137"/>
      <c r="AA22" s="137"/>
      <c r="AB22" s="133"/>
      <c r="AC22" s="133"/>
      <c r="AD22" s="133"/>
      <c r="AE22" s="36" t="s">
        <v>805</v>
      </c>
      <c r="AF22" s="133">
        <v>2255</v>
      </c>
      <c r="AG22" s="133"/>
      <c r="AH22" s="133"/>
      <c r="AI22" s="133"/>
      <c r="AJ22" s="133"/>
      <c r="AK22" s="133"/>
      <c r="AL22" s="133"/>
      <c r="AM22" s="133"/>
      <c r="AN22" s="133"/>
      <c r="AO22" s="133"/>
      <c r="AP22" s="133"/>
      <c r="AQ22" s="137">
        <f>(AQ25+AQ26)*M22</f>
        <v>18.975149999999999</v>
      </c>
      <c r="AR22" s="133"/>
      <c r="AS22" s="133"/>
      <c r="AT22" s="133">
        <f>AU22+AY22</f>
        <v>0.65999999999999992</v>
      </c>
      <c r="AU22" s="133">
        <f>(AT23*M23)+(AT24*M24)</f>
        <v>0.65999999999999992</v>
      </c>
      <c r="AV22" s="133"/>
      <c r="AW22" s="133"/>
      <c r="AX22" s="133"/>
      <c r="AY22" s="133"/>
      <c r="AZ22" s="133"/>
      <c r="BA22" s="133"/>
      <c r="BB22" s="133"/>
      <c r="BC22" s="133"/>
      <c r="BD22" s="133"/>
      <c r="BE22" s="133"/>
      <c r="BF22" s="133"/>
      <c r="BG22" s="133"/>
      <c r="BH22" s="133"/>
      <c r="BI22" s="133"/>
      <c r="BJ22" s="133"/>
      <c r="BK22" s="133"/>
      <c r="BL22" s="133"/>
      <c r="BM22" s="133"/>
      <c r="BN22" s="133"/>
      <c r="BO22" s="133"/>
      <c r="BP22" s="133"/>
      <c r="BQ22" s="133"/>
      <c r="BR22" s="133"/>
      <c r="BS22" s="133"/>
      <c r="BT22" s="133"/>
      <c r="BU22" s="133"/>
      <c r="BV22" s="133"/>
      <c r="BW22" s="133"/>
      <c r="BX22" s="133"/>
      <c r="BY22" s="133"/>
      <c r="BZ22" s="133"/>
      <c r="CA22" s="133"/>
      <c r="CB22" s="133"/>
      <c r="CC22" s="133"/>
      <c r="CD22" s="133"/>
      <c r="CE22" s="133"/>
      <c r="CF22" s="133"/>
      <c r="CG22" s="133"/>
      <c r="CH22" s="133"/>
      <c r="CI22" s="133"/>
      <c r="CJ22" s="133"/>
      <c r="CK22" s="133"/>
      <c r="CL22" s="133"/>
      <c r="CM22" s="133"/>
      <c r="CN22" s="133"/>
      <c r="CO22" s="133"/>
      <c r="CP22" s="133"/>
      <c r="CQ22" s="133"/>
      <c r="CR22" s="133"/>
      <c r="CS22" s="133"/>
      <c r="CT22" s="133"/>
      <c r="CU22" s="133"/>
      <c r="CV22" s="133"/>
      <c r="CW22" s="133"/>
      <c r="CX22" s="133"/>
      <c r="CY22" s="133"/>
      <c r="CZ22" s="133"/>
      <c r="DA22" s="133"/>
      <c r="DB22" s="133"/>
      <c r="DC22" s="133"/>
      <c r="DD22" s="133"/>
      <c r="DE22" s="133"/>
      <c r="DF22" s="133"/>
      <c r="DG22" s="133"/>
      <c r="DH22" s="133"/>
      <c r="DI22" s="133"/>
      <c r="DJ22" s="133"/>
      <c r="DK22" s="133"/>
      <c r="DL22" s="133"/>
      <c r="DM22" s="133"/>
      <c r="DN22" s="133"/>
      <c r="DO22" s="133"/>
      <c r="DP22" s="133"/>
      <c r="DQ22" s="133"/>
      <c r="DR22" s="133"/>
      <c r="DS22" s="133"/>
      <c r="DT22" s="133"/>
      <c r="DU22" s="133"/>
      <c r="DV22" s="133"/>
      <c r="DW22" s="133"/>
      <c r="DX22" s="133"/>
      <c r="DY22" s="133"/>
      <c r="DZ22" s="133"/>
      <c r="EA22" s="133"/>
      <c r="EB22" s="133"/>
      <c r="EC22" s="133"/>
      <c r="ED22" s="133"/>
      <c r="EE22" s="133"/>
      <c r="EF22" s="133"/>
      <c r="EG22" s="133"/>
      <c r="EH22" s="133"/>
      <c r="EI22" s="133"/>
      <c r="EJ22" s="133"/>
      <c r="EK22" s="133"/>
      <c r="EL22" s="133"/>
      <c r="EM22" s="133"/>
      <c r="EN22" s="133"/>
      <c r="EO22" s="133"/>
      <c r="EP22" s="133"/>
      <c r="EQ22" s="133"/>
      <c r="ER22" s="133"/>
      <c r="ES22" s="133"/>
      <c r="ET22" s="133"/>
      <c r="EU22" s="133"/>
      <c r="EV22" s="133"/>
      <c r="EW22" s="133"/>
      <c r="EX22" s="133"/>
      <c r="EY22" s="133"/>
      <c r="EZ22" s="133"/>
      <c r="FA22" s="133"/>
      <c r="FB22" s="133"/>
      <c r="FC22" s="133"/>
      <c r="FD22" s="133"/>
      <c r="FE22" s="133"/>
      <c r="FF22" s="133"/>
      <c r="FG22" s="133"/>
      <c r="FH22" s="133"/>
      <c r="FI22" s="133"/>
      <c r="FJ22" s="133"/>
      <c r="FK22" s="133"/>
      <c r="FL22" s="133"/>
      <c r="FM22" s="133"/>
      <c r="FN22" s="133"/>
      <c r="FO22" s="133"/>
      <c r="FP22" s="133">
        <f>(FP26+FP23+FP24)*M22</f>
        <v>0</v>
      </c>
      <c r="FQ22" s="133"/>
      <c r="FR22" s="133"/>
      <c r="FS22" s="133"/>
      <c r="FT22" s="133"/>
      <c r="FU22" s="133"/>
      <c r="FV22" s="133"/>
      <c r="FW22" s="133"/>
      <c r="FX22" s="133"/>
      <c r="FY22" s="133"/>
      <c r="FZ22" s="133"/>
      <c r="GA22" s="133"/>
      <c r="GB22" s="133"/>
      <c r="GC22" s="133"/>
      <c r="GD22" s="133"/>
      <c r="GE22" s="133"/>
      <c r="GF22" s="133"/>
      <c r="GG22" s="133"/>
      <c r="GH22" s="133"/>
      <c r="GI22" s="133"/>
      <c r="GJ22" s="133"/>
      <c r="GK22" s="133"/>
      <c r="GL22" s="133"/>
      <c r="GM22" s="133"/>
      <c r="GN22" s="133"/>
      <c r="GO22" s="133"/>
      <c r="GP22" s="133"/>
      <c r="GQ22" s="133"/>
      <c r="GR22" s="133"/>
      <c r="GS22" s="133"/>
      <c r="GT22" s="133"/>
      <c r="GU22" s="133"/>
      <c r="GV22" s="133"/>
      <c r="GW22" s="133"/>
      <c r="GX22" s="133"/>
      <c r="GY22" s="133"/>
      <c r="GZ22" s="133"/>
      <c r="HA22" s="133"/>
      <c r="HB22" s="133"/>
      <c r="HC22" s="133"/>
      <c r="HD22" s="133"/>
      <c r="HE22" s="133"/>
      <c r="HF22" s="133"/>
      <c r="HG22" s="133"/>
      <c r="HH22" s="133"/>
      <c r="HI22" s="133"/>
      <c r="HJ22" s="133"/>
      <c r="HK22" s="133"/>
      <c r="HL22" s="133"/>
      <c r="HM22" s="133"/>
      <c r="HN22" s="133"/>
      <c r="HO22" s="133"/>
      <c r="HP22" s="133"/>
      <c r="HQ22" s="133"/>
      <c r="HR22" s="133"/>
      <c r="HS22" s="133"/>
      <c r="HT22" s="133"/>
      <c r="HU22" s="133"/>
      <c r="HV22" s="133"/>
      <c r="HW22" s="133"/>
      <c r="HX22" s="133"/>
      <c r="HY22" s="133"/>
      <c r="HZ22" s="133"/>
      <c r="IA22" s="133"/>
      <c r="IB22" s="133"/>
      <c r="IC22" s="133"/>
      <c r="ID22" s="133"/>
      <c r="IE22" s="133"/>
      <c r="IF22" s="133"/>
      <c r="IG22" s="133"/>
      <c r="IH22" s="133"/>
      <c r="II22" s="133"/>
      <c r="IJ22" s="133"/>
      <c r="IK22" s="133"/>
      <c r="IL22" s="133"/>
      <c r="IM22" s="133"/>
      <c r="IN22" s="133"/>
      <c r="IO22" s="133"/>
      <c r="IP22" s="133"/>
      <c r="IQ22" s="133"/>
      <c r="IR22" s="133"/>
      <c r="IS22" s="133"/>
      <c r="IT22" s="133"/>
      <c r="IU22" s="133"/>
      <c r="IV22" s="133"/>
      <c r="IW22" s="133"/>
      <c r="IX22" s="133"/>
      <c r="IY22" s="133"/>
      <c r="IZ22" s="133"/>
      <c r="JA22" s="133"/>
      <c r="JB22" s="133"/>
      <c r="JC22" s="133"/>
      <c r="JD22" s="133"/>
      <c r="JE22" s="133"/>
      <c r="JF22" s="133"/>
      <c r="JG22" s="133"/>
      <c r="JH22" s="133"/>
      <c r="JI22" s="133"/>
      <c r="JJ22" s="133"/>
      <c r="JK22" s="133"/>
      <c r="JL22" s="133"/>
      <c r="JM22" s="133"/>
      <c r="JN22" s="133"/>
      <c r="JO22" s="133"/>
      <c r="JP22" s="133"/>
      <c r="JQ22" s="133"/>
      <c r="JR22" s="133"/>
      <c r="JS22" s="133"/>
      <c r="JT22" s="133"/>
      <c r="JU22" s="133"/>
      <c r="JV22" s="133"/>
      <c r="JW22" s="133"/>
      <c r="JX22" s="133"/>
      <c r="JY22" s="133"/>
      <c r="JZ22" s="133">
        <f>(JZ26+JZ25)*M22</f>
        <v>18.425000000000004</v>
      </c>
      <c r="KA22" s="133">
        <v>0</v>
      </c>
      <c r="KB22" s="133">
        <f>KA22+JZ22+FP22</f>
        <v>18.425000000000004</v>
      </c>
      <c r="KC22" s="133"/>
      <c r="KD22" s="133"/>
      <c r="KE22" s="133"/>
      <c r="KF22" s="133"/>
      <c r="KG22" s="133"/>
      <c r="KH22" s="133"/>
      <c r="KI22" s="133"/>
      <c r="KJ22" s="133">
        <f>(KI25*M25)+(KI26*M26)</f>
        <v>5.0940000000000003</v>
      </c>
      <c r="KK22" s="133"/>
      <c r="KL22" s="133">
        <f>KJ22</f>
        <v>5.0940000000000003</v>
      </c>
      <c r="KM22" s="133"/>
      <c r="KN22" s="12"/>
      <c r="KO22" s="133"/>
      <c r="KP22" s="133"/>
      <c r="KQ22" s="133"/>
      <c r="KR22" s="133"/>
      <c r="KS22" s="133"/>
      <c r="KT22" s="133"/>
      <c r="KU22" s="133" t="b">
        <v>0</v>
      </c>
      <c r="KV22" s="133" t="b">
        <v>0</v>
      </c>
      <c r="KW22" s="133" t="b">
        <v>0</v>
      </c>
      <c r="KX22" s="133"/>
      <c r="KY22" s="133"/>
      <c r="KZ22" s="133"/>
      <c r="LA22" s="133"/>
      <c r="LB22" s="133"/>
      <c r="LC22" s="133"/>
      <c r="LD22" s="133"/>
      <c r="LE22" s="133"/>
      <c r="LF22" s="133"/>
      <c r="LG22" s="133"/>
      <c r="LH22" s="133"/>
      <c r="LI22" s="133"/>
      <c r="LJ22" s="133"/>
      <c r="LK22" s="133"/>
      <c r="LL22" s="133"/>
      <c r="LM22" s="133"/>
      <c r="LN22" s="133"/>
      <c r="LO22" s="133"/>
      <c r="LP22" s="133"/>
      <c r="LQ22" s="133"/>
      <c r="LR22" s="133"/>
      <c r="LS22" s="133"/>
      <c r="LT22" s="133"/>
      <c r="LU22" s="133"/>
      <c r="LV22" s="133"/>
      <c r="LW22" s="133"/>
      <c r="LX22" s="133"/>
      <c r="LY22" s="133" t="s">
        <v>855</v>
      </c>
      <c r="LZ22" s="137">
        <v>0.495</v>
      </c>
      <c r="MA22" s="133"/>
      <c r="MB22" s="133"/>
      <c r="MC22" s="133"/>
      <c r="MD22" s="161">
        <f>AQ22+AT22+KB22+KL22+KO22+KS22+LA22+LB22+LL22+LQ22+LU22+LV22+LW22+LX22+LZ22+MA22-MC22</f>
        <v>43.649150000000006</v>
      </c>
      <c r="ME22" s="139">
        <v>45061</v>
      </c>
      <c r="MF22" s="162" t="s">
        <v>856</v>
      </c>
      <c r="MI22" s="163"/>
    </row>
    <row r="23" spans="1:347" x14ac:dyDescent="0.25">
      <c r="A23" s="12">
        <v>22</v>
      </c>
      <c r="B23" s="12" t="s">
        <v>191</v>
      </c>
      <c r="C23" s="12">
        <v>1</v>
      </c>
      <c r="D23" s="12">
        <v>2255</v>
      </c>
      <c r="E23" s="12" t="s">
        <v>260</v>
      </c>
      <c r="F23" s="12" t="s">
        <v>888</v>
      </c>
      <c r="G23" s="12" t="s">
        <v>890</v>
      </c>
      <c r="H23" s="12" t="s">
        <v>858</v>
      </c>
      <c r="I23" s="12" t="s">
        <v>888</v>
      </c>
      <c r="J23" s="12"/>
      <c r="K23" s="12"/>
      <c r="L23" s="12" t="s">
        <v>804</v>
      </c>
      <c r="M23" s="12">
        <v>1</v>
      </c>
      <c r="N23" s="12"/>
      <c r="O23" s="12"/>
      <c r="P23" s="12"/>
      <c r="Q23" s="12"/>
      <c r="R23" s="12"/>
      <c r="S23" s="12"/>
      <c r="T23" s="12"/>
      <c r="U23" s="12"/>
      <c r="V23" s="12"/>
      <c r="W23" s="12"/>
      <c r="X23" s="12"/>
      <c r="Y23" s="12"/>
      <c r="Z23" s="12"/>
      <c r="AA23" s="12"/>
      <c r="AB23" s="12"/>
      <c r="AC23" s="12"/>
      <c r="AD23" s="12"/>
      <c r="AE23" s="36" t="s">
        <v>805</v>
      </c>
      <c r="AF23" s="12">
        <v>2255</v>
      </c>
      <c r="AG23" s="12"/>
      <c r="AH23" s="12"/>
      <c r="AI23" s="12"/>
      <c r="AJ23" s="12"/>
      <c r="AK23" s="12"/>
      <c r="AL23" s="12"/>
      <c r="AM23" s="12"/>
      <c r="AN23" s="12"/>
      <c r="AO23" s="12"/>
      <c r="AP23" s="12"/>
      <c r="AQ23" s="12"/>
      <c r="AR23" s="12" t="s">
        <v>858</v>
      </c>
      <c r="AS23" s="12" t="s">
        <v>203</v>
      </c>
      <c r="AT23" s="164">
        <v>0</v>
      </c>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c r="FL23" s="12"/>
      <c r="FM23" s="12"/>
      <c r="FN23" s="12"/>
      <c r="FO23" s="12"/>
      <c r="FP23" s="12"/>
      <c r="FQ23" s="12"/>
      <c r="FR23" s="12"/>
      <c r="FS23" s="12"/>
      <c r="FT23" s="12"/>
      <c r="FU23" s="12"/>
      <c r="FV23" s="12"/>
      <c r="FW23" s="12"/>
      <c r="FX23" s="12"/>
      <c r="FY23" s="12"/>
      <c r="FZ23" s="12"/>
      <c r="GA23" s="12"/>
      <c r="GB23" s="12"/>
      <c r="GC23" s="12"/>
      <c r="GD23" s="12"/>
      <c r="GE23" s="12"/>
      <c r="GF23" s="12"/>
      <c r="GG23" s="12"/>
      <c r="GH23" s="12"/>
      <c r="GI23" s="12"/>
      <c r="GJ23" s="12"/>
      <c r="GK23" s="12"/>
      <c r="GL23" s="12"/>
      <c r="GM23" s="12"/>
      <c r="GN23" s="12"/>
      <c r="GO23" s="12"/>
      <c r="GP23" s="12"/>
      <c r="GQ23" s="12"/>
      <c r="GR23" s="12"/>
      <c r="GS23" s="12"/>
      <c r="GT23" s="12"/>
      <c r="GU23" s="12"/>
      <c r="GV23" s="12"/>
      <c r="GW23" s="12"/>
      <c r="GX23" s="12"/>
      <c r="GY23" s="12"/>
      <c r="GZ23" s="12"/>
      <c r="HA23" s="12"/>
      <c r="HB23" s="12"/>
      <c r="HC23" s="12"/>
      <c r="HD23" s="12"/>
      <c r="HE23" s="12"/>
      <c r="HF23" s="12"/>
      <c r="HG23" s="12"/>
      <c r="HH23" s="12"/>
      <c r="HI23" s="12"/>
      <c r="HJ23" s="12"/>
      <c r="HK23" s="12"/>
      <c r="HL23" s="12"/>
      <c r="HM23" s="12"/>
      <c r="HN23" s="12"/>
      <c r="HO23" s="12"/>
      <c r="HP23" s="12"/>
      <c r="HQ23" s="12"/>
      <c r="HR23" s="12"/>
      <c r="HS23" s="12"/>
      <c r="HT23" s="12"/>
      <c r="HU23" s="12"/>
      <c r="HV23" s="12"/>
      <c r="HW23" s="12"/>
      <c r="HX23" s="12"/>
      <c r="HY23" s="12"/>
      <c r="HZ23" s="12"/>
      <c r="IA23" s="12"/>
      <c r="IB23" s="12"/>
      <c r="IC23" s="12"/>
      <c r="ID23" s="12"/>
      <c r="IE23" s="12"/>
      <c r="IF23" s="12"/>
      <c r="IG23" s="12"/>
      <c r="IH23" s="12"/>
      <c r="II23" s="12"/>
      <c r="IJ23" s="12"/>
      <c r="IK23" s="12"/>
      <c r="IL23" s="12"/>
      <c r="IM23" s="12"/>
      <c r="IN23" s="12"/>
      <c r="IO23" s="12"/>
      <c r="IP23" s="12"/>
      <c r="IQ23" s="12"/>
      <c r="IR23" s="12"/>
      <c r="IS23" s="12"/>
      <c r="IT23" s="12"/>
      <c r="IU23" s="12"/>
      <c r="IV23" s="12"/>
      <c r="IW23" s="12"/>
      <c r="IX23" s="12"/>
      <c r="IY23" s="12"/>
      <c r="IZ23" s="12"/>
      <c r="JA23" s="12"/>
      <c r="JB23" s="12"/>
      <c r="JC23" s="12"/>
      <c r="JD23" s="12"/>
      <c r="JE23" s="12"/>
      <c r="JF23" s="12"/>
      <c r="JG23" s="12"/>
      <c r="JH23" s="12"/>
      <c r="JI23" s="12"/>
      <c r="JJ23" s="12"/>
      <c r="JK23" s="12"/>
      <c r="JL23" s="12"/>
      <c r="JM23" s="12"/>
      <c r="JN23" s="12"/>
      <c r="JO23" s="12"/>
      <c r="JP23" s="12"/>
      <c r="JQ23" s="12"/>
      <c r="JR23" s="12"/>
      <c r="JS23" s="12"/>
      <c r="JT23" s="12"/>
      <c r="JU23" s="12"/>
      <c r="JV23" s="12"/>
      <c r="JW23" s="12"/>
      <c r="JX23" s="12"/>
      <c r="JY23" s="12"/>
      <c r="JZ23" s="12"/>
      <c r="KA23" s="12"/>
      <c r="KB23" s="12"/>
      <c r="KC23" s="12"/>
      <c r="KD23" s="12"/>
      <c r="KE23" s="12"/>
      <c r="KF23" s="12"/>
      <c r="KG23" s="12"/>
      <c r="KH23" s="12"/>
      <c r="KI23" s="12"/>
      <c r="KJ23" s="12"/>
      <c r="KK23" s="12"/>
      <c r="KL23" s="12"/>
      <c r="KM23" s="12"/>
      <c r="KN23" s="12"/>
      <c r="KO23" s="12"/>
      <c r="KP23" s="12"/>
      <c r="KQ23" s="12"/>
      <c r="KR23" s="12"/>
      <c r="KS23" s="12"/>
      <c r="KT23" s="12"/>
      <c r="KU23" s="12"/>
      <c r="KV23" s="12"/>
      <c r="KW23" s="12"/>
      <c r="KX23" s="12"/>
      <c r="KY23" s="12"/>
      <c r="KZ23" s="12"/>
      <c r="LA23" s="12"/>
      <c r="LB23" s="12"/>
      <c r="LC23" s="12"/>
      <c r="LD23" s="12"/>
      <c r="LE23" s="12"/>
      <c r="LF23" s="12"/>
      <c r="LG23" s="12"/>
      <c r="LH23" s="12"/>
      <c r="LI23" s="12"/>
      <c r="LJ23" s="12"/>
      <c r="LK23" s="12"/>
      <c r="LL23" s="12"/>
      <c r="LM23" s="12"/>
      <c r="LN23" s="12"/>
      <c r="LO23" s="12"/>
      <c r="LP23" s="12"/>
      <c r="LQ23" s="12"/>
      <c r="LR23" s="12"/>
      <c r="LS23" s="12"/>
      <c r="LT23" s="12"/>
      <c r="LU23" s="12"/>
      <c r="LV23" s="12"/>
      <c r="LW23" s="12"/>
      <c r="LX23" s="12"/>
      <c r="LY23" s="12"/>
      <c r="LZ23" s="12"/>
      <c r="MA23" s="12"/>
      <c r="MB23" s="12"/>
      <c r="MC23" s="12"/>
      <c r="MD23" s="165"/>
      <c r="ME23" s="143">
        <v>45061</v>
      </c>
      <c r="MF23" s="103" t="s">
        <v>856</v>
      </c>
    </row>
    <row r="24" spans="1:347" x14ac:dyDescent="0.25">
      <c r="A24" s="12">
        <v>23</v>
      </c>
      <c r="B24" s="12" t="s">
        <v>191</v>
      </c>
      <c r="C24" s="12">
        <v>1</v>
      </c>
      <c r="D24" s="133">
        <v>2255</v>
      </c>
      <c r="E24" s="12" t="s">
        <v>260</v>
      </c>
      <c r="F24" s="12" t="s">
        <v>888</v>
      </c>
      <c r="G24" s="12" t="s">
        <v>891</v>
      </c>
      <c r="H24" s="12" t="s">
        <v>860</v>
      </c>
      <c r="I24" s="12" t="s">
        <v>888</v>
      </c>
      <c r="J24" s="12"/>
      <c r="K24" s="12"/>
      <c r="L24" s="12" t="s">
        <v>804</v>
      </c>
      <c r="M24" s="12">
        <v>1</v>
      </c>
      <c r="N24" s="12"/>
      <c r="O24" s="12"/>
      <c r="P24" s="12"/>
      <c r="Q24" s="12"/>
      <c r="R24" s="12"/>
      <c r="S24" s="12"/>
      <c r="T24" s="12"/>
      <c r="U24" s="12"/>
      <c r="V24" s="12"/>
      <c r="W24" s="12"/>
      <c r="X24" s="12"/>
      <c r="Y24" s="12"/>
      <c r="Z24" s="12"/>
      <c r="AA24" s="12"/>
      <c r="AB24" s="12"/>
      <c r="AC24" s="12"/>
      <c r="AD24" s="12"/>
      <c r="AE24" s="36" t="s">
        <v>805</v>
      </c>
      <c r="AF24" s="133">
        <v>2255</v>
      </c>
      <c r="AG24" s="12"/>
      <c r="AH24" s="12"/>
      <c r="AI24" s="12"/>
      <c r="AJ24" s="12"/>
      <c r="AK24" s="12"/>
      <c r="AL24" s="12"/>
      <c r="AM24" s="12"/>
      <c r="AN24" s="12"/>
      <c r="AO24" s="12"/>
      <c r="AP24" s="12"/>
      <c r="AQ24" s="12"/>
      <c r="AR24" s="12" t="s">
        <v>860</v>
      </c>
      <c r="AS24" s="12" t="s">
        <v>203</v>
      </c>
      <c r="AT24" s="164">
        <v>0.65999999999999992</v>
      </c>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c r="IV24" s="12"/>
      <c r="IW24" s="12"/>
      <c r="IX24" s="12"/>
      <c r="IY24" s="12"/>
      <c r="IZ24" s="12"/>
      <c r="JA24" s="12"/>
      <c r="JB24" s="12"/>
      <c r="JC24" s="12"/>
      <c r="JD24" s="12"/>
      <c r="JE24" s="12"/>
      <c r="JF24" s="12"/>
      <c r="JG24" s="12"/>
      <c r="JH24" s="12"/>
      <c r="JI24" s="12"/>
      <c r="JJ24" s="12"/>
      <c r="JK24" s="12"/>
      <c r="JL24" s="12"/>
      <c r="JM24" s="12"/>
      <c r="JN24" s="12"/>
      <c r="JO24" s="12"/>
      <c r="JP24" s="12"/>
      <c r="JQ24" s="12"/>
      <c r="JR24" s="12"/>
      <c r="JS24" s="12"/>
      <c r="JT24" s="12"/>
      <c r="JU24" s="12"/>
      <c r="JV24" s="12"/>
      <c r="JW24" s="12"/>
      <c r="JX24" s="12"/>
      <c r="JY24" s="12"/>
      <c r="JZ24" s="12"/>
      <c r="KA24" s="12"/>
      <c r="KB24" s="12"/>
      <c r="KC24" s="12"/>
      <c r="KD24" s="12"/>
      <c r="KE24" s="12"/>
      <c r="KF24" s="12"/>
      <c r="KG24" s="12"/>
      <c r="KH24" s="12"/>
      <c r="KI24" s="12"/>
      <c r="KJ24" s="12"/>
      <c r="KK24" s="12"/>
      <c r="KL24" s="12"/>
      <c r="KM24" s="12"/>
      <c r="KN24" s="12"/>
      <c r="KO24" s="12"/>
      <c r="KP24" s="12"/>
      <c r="KQ24" s="12"/>
      <c r="KR24" s="12"/>
      <c r="KS24" s="12"/>
      <c r="KT24" s="12"/>
      <c r="KU24" s="12"/>
      <c r="KV24" s="12"/>
      <c r="KW24" s="12"/>
      <c r="KX24" s="12"/>
      <c r="KY24" s="12"/>
      <c r="KZ24" s="12"/>
      <c r="LA24" s="12"/>
      <c r="LB24" s="12"/>
      <c r="LC24" s="12"/>
      <c r="LD24" s="12"/>
      <c r="LE24" s="12"/>
      <c r="LF24" s="12"/>
      <c r="LG24" s="12"/>
      <c r="LH24" s="12"/>
      <c r="LI24" s="12"/>
      <c r="LJ24" s="12"/>
      <c r="LK24" s="12"/>
      <c r="LL24" s="12"/>
      <c r="LM24" s="12"/>
      <c r="LN24" s="12"/>
      <c r="LO24" s="12"/>
      <c r="LP24" s="12"/>
      <c r="LQ24" s="12"/>
      <c r="LR24" s="12"/>
      <c r="LS24" s="12"/>
      <c r="LT24" s="12"/>
      <c r="LU24" s="12"/>
      <c r="LV24" s="12"/>
      <c r="LW24" s="12"/>
      <c r="LX24" s="12"/>
      <c r="LY24" s="12"/>
      <c r="LZ24" s="164"/>
      <c r="MA24" s="12"/>
      <c r="MB24" s="12"/>
      <c r="MC24" s="12"/>
      <c r="MD24" s="165"/>
      <c r="ME24" s="143">
        <v>45061</v>
      </c>
      <c r="MF24" s="103" t="s">
        <v>856</v>
      </c>
    </row>
    <row r="25" spans="1:347" x14ac:dyDescent="0.25">
      <c r="A25" s="12">
        <v>24</v>
      </c>
      <c r="B25" s="12" t="s">
        <v>191</v>
      </c>
      <c r="C25" s="12">
        <v>1</v>
      </c>
      <c r="D25" s="12">
        <v>2255</v>
      </c>
      <c r="E25" s="12" t="s">
        <v>193</v>
      </c>
      <c r="F25" s="12" t="s">
        <v>888</v>
      </c>
      <c r="G25" s="12" t="s">
        <v>886</v>
      </c>
      <c r="H25" s="12" t="s">
        <v>887</v>
      </c>
      <c r="I25" s="12" t="s">
        <v>888</v>
      </c>
      <c r="J25" s="12"/>
      <c r="K25" s="12"/>
      <c r="L25" s="12" t="s">
        <v>804</v>
      </c>
      <c r="M25" s="12">
        <v>1</v>
      </c>
      <c r="N25" s="12" t="s">
        <v>863</v>
      </c>
      <c r="O25" s="12"/>
      <c r="P25" s="12" t="s">
        <v>864</v>
      </c>
      <c r="Q25" s="12" t="s">
        <v>865</v>
      </c>
      <c r="R25" s="12" t="s">
        <v>866</v>
      </c>
      <c r="S25" s="12" t="s">
        <v>201</v>
      </c>
      <c r="T25" s="12"/>
      <c r="U25" s="12" t="b">
        <v>0</v>
      </c>
      <c r="V25" s="12"/>
      <c r="W25" s="12"/>
      <c r="X25" s="12"/>
      <c r="Y25" s="12"/>
      <c r="Z25" s="166">
        <v>9.6000000000000002E-2</v>
      </c>
      <c r="AA25" s="166">
        <v>9.6000000000000002E-2</v>
      </c>
      <c r="AB25" s="12">
        <v>100</v>
      </c>
      <c r="AC25" s="12"/>
      <c r="AD25" s="12">
        <f>(Z25-AA25)*AB25/100</f>
        <v>0</v>
      </c>
      <c r="AE25" s="36" t="s">
        <v>805</v>
      </c>
      <c r="AF25" s="12">
        <v>2255</v>
      </c>
      <c r="AG25" s="12"/>
      <c r="AH25" s="12">
        <v>67.05</v>
      </c>
      <c r="AI25" s="12"/>
      <c r="AJ25" s="12">
        <f>AH25+AI25</f>
        <v>67.05</v>
      </c>
      <c r="AK25" s="12"/>
      <c r="AL25" s="12"/>
      <c r="AM25" s="12">
        <f>AJ25+AK25</f>
        <v>67.05</v>
      </c>
      <c r="AN25" s="12">
        <v>0</v>
      </c>
      <c r="AO25" s="12"/>
      <c r="AP25" s="164">
        <f>(AH25*Z25)-(AD25*AN25)</f>
        <v>6.4367999999999999</v>
      </c>
      <c r="AQ25" s="164">
        <f>AP25*M25</f>
        <v>6.4367999999999999</v>
      </c>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f>FO25*M25</f>
        <v>0</v>
      </c>
      <c r="FQ25" s="12"/>
      <c r="FR25" s="12"/>
      <c r="FS25" s="12"/>
      <c r="FT25" s="12"/>
      <c r="FU25" s="12"/>
      <c r="FV25" s="12"/>
      <c r="FW25" s="12"/>
      <c r="FX25" s="12"/>
      <c r="FY25" s="12"/>
      <c r="FZ25" s="12"/>
      <c r="GA25" s="12"/>
      <c r="GB25" s="12"/>
      <c r="GC25" s="12"/>
      <c r="GD25" s="12"/>
      <c r="GE25" s="12"/>
      <c r="GF25" s="12">
        <v>1</v>
      </c>
      <c r="GG25" s="170">
        <v>4.95</v>
      </c>
      <c r="GH25" s="10" t="s">
        <v>203</v>
      </c>
      <c r="GI25" s="167">
        <f>GG25*GF25</f>
        <v>4.95</v>
      </c>
      <c r="GJ25" s="168" t="b">
        <v>0</v>
      </c>
      <c r="GK25" s="168">
        <v>1</v>
      </c>
      <c r="GL25" s="165">
        <v>1.1000000000000001</v>
      </c>
      <c r="GM25" s="10" t="s">
        <v>203</v>
      </c>
      <c r="GN25" s="10">
        <f>GL25*GK25</f>
        <v>1.1000000000000001</v>
      </c>
      <c r="GO25" s="168" t="b">
        <v>0</v>
      </c>
      <c r="GP25" s="168">
        <v>1</v>
      </c>
      <c r="GQ25" s="12">
        <v>0.55000000000000004</v>
      </c>
      <c r="GR25" s="10" t="s">
        <v>203</v>
      </c>
      <c r="GS25" s="10">
        <f>GQ25*GP25</f>
        <v>0.55000000000000004</v>
      </c>
      <c r="GT25" s="168" t="b">
        <v>0</v>
      </c>
      <c r="GU25" s="168">
        <v>1</v>
      </c>
      <c r="GV25" s="172">
        <v>1.1000000000000001</v>
      </c>
      <c r="GW25" s="10" t="s">
        <v>203</v>
      </c>
      <c r="GX25" s="10">
        <f>GV25*GU25</f>
        <v>1.1000000000000001</v>
      </c>
      <c r="GY25" s="168" t="b">
        <v>0</v>
      </c>
      <c r="GZ25" s="12"/>
      <c r="HA25" s="12"/>
      <c r="HB25" s="12"/>
      <c r="HC25" s="12"/>
      <c r="HD25" s="168" t="b">
        <v>0</v>
      </c>
      <c r="HE25" s="168">
        <v>1</v>
      </c>
      <c r="HF25" s="172">
        <v>1.1000000000000001</v>
      </c>
      <c r="HG25" s="10" t="s">
        <v>203</v>
      </c>
      <c r="HH25" s="10">
        <f>HF25*HE25</f>
        <v>1.1000000000000001</v>
      </c>
      <c r="HI25" s="168" t="b">
        <v>0</v>
      </c>
      <c r="HJ25" s="168">
        <v>1</v>
      </c>
      <c r="HK25" s="172">
        <v>3.3</v>
      </c>
      <c r="HL25" s="10" t="s">
        <v>203</v>
      </c>
      <c r="HM25" s="10">
        <f>HK25*HJ25</f>
        <v>3.3</v>
      </c>
      <c r="HN25" s="168" t="b">
        <v>0</v>
      </c>
      <c r="HO25" s="12"/>
      <c r="HP25" s="12"/>
      <c r="HQ25" s="12"/>
      <c r="HR25" s="12"/>
      <c r="HS25" s="12"/>
      <c r="HT25" s="168">
        <v>1</v>
      </c>
      <c r="HU25" s="172">
        <v>1.925</v>
      </c>
      <c r="HV25" s="10" t="s">
        <v>203</v>
      </c>
      <c r="HW25" s="10">
        <f>HU25*HT25</f>
        <v>1.925</v>
      </c>
      <c r="HX25" s="168" t="b">
        <v>0</v>
      </c>
      <c r="HY25" s="12"/>
      <c r="HZ25" s="12"/>
      <c r="IA25" s="12"/>
      <c r="IB25" s="12"/>
      <c r="IC25" s="12"/>
      <c r="ID25" s="12"/>
      <c r="IE25" s="12"/>
      <c r="IF25" s="12"/>
      <c r="IG25" s="12"/>
      <c r="IH25" s="12"/>
      <c r="II25" s="12"/>
      <c r="IJ25" s="12"/>
      <c r="IK25" s="12"/>
      <c r="IL25" s="12"/>
      <c r="IM25" s="12"/>
      <c r="IN25" s="12"/>
      <c r="IO25" s="12"/>
      <c r="IP25" s="12"/>
      <c r="IQ25" s="12"/>
      <c r="IR25" s="12"/>
      <c r="IS25" s="12"/>
      <c r="IT25" s="12"/>
      <c r="IU25" s="12"/>
      <c r="IV25" s="12"/>
      <c r="IW25" s="12"/>
      <c r="IX25" s="12"/>
      <c r="IY25" s="12"/>
      <c r="IZ25" s="12"/>
      <c r="JA25" s="12"/>
      <c r="JB25" s="12"/>
      <c r="JC25" s="12"/>
      <c r="JD25" s="12"/>
      <c r="JE25" s="12"/>
      <c r="JF25" s="12"/>
      <c r="JG25" s="12"/>
      <c r="JH25" s="12"/>
      <c r="JI25" s="12"/>
      <c r="JJ25" s="12"/>
      <c r="JK25" s="12"/>
      <c r="JL25" s="12"/>
      <c r="JM25" s="12"/>
      <c r="JN25" s="12"/>
      <c r="JO25" s="12"/>
      <c r="JP25" s="12"/>
      <c r="JQ25" s="12"/>
      <c r="JR25" s="12"/>
      <c r="JS25" s="12"/>
      <c r="JT25" s="12"/>
      <c r="JU25" s="12"/>
      <c r="JV25" s="12"/>
      <c r="JW25" s="12"/>
      <c r="JX25" s="12"/>
      <c r="JY25" s="164">
        <f>+IF(ISERROR(SEARCH("TRUE",FU25)),FT25,0)+IF(ISERROR(SEARCH("TRUE",FZ25)),FY25,0)+IF(ISERROR(SEARCH("TRUE",GE25)),GD25,0)+IF(ISERROR(SEARCH("TRUE",GJ25)),GI25,0)+IF(ISERROR(SEARCH("TRUE",GO25)),GN25,0)+IF(ISERROR(SEARCH("TRUE",GT25)),GS25,0)+IF(ISERROR(SEARCH("TRUE",GY25)),GX25,0)+IF(ISERROR(SEARCH("TRUE",HD25)),HC25,0)+IF(ISERROR(SEARCH("TRUE",HI25)),HH25,0)+IF(ISERROR(SEARCH("TRUE",HN25)),HM25,0)+IF(ISERROR(SEARCH("TRUE",HS25)),HR25,0)+IF(ISERROR(SEARCH("TRUE",HX25)),HW25,0)+IF(ISERROR(SEARCH("TRUE",IC25)),IB25,0)+IF(ISERROR(SEARCH("TRUE",IH25)),IG25,0)+IF(ISERROR(SEARCH("TRUE",IM25)),IL25,0)+IF(ISERROR(SEARCH("TRUE",IR25)),IQ25,0)+IF(ISERROR(SEARCH("TRUE",IW25)),IV25,0)+IF(ISERROR(SEARCH("TRUE",JB25)),JA25,0)+IF(ISERROR(SEARCH("TRUE",JG25)),JF25,0)+IF(ISERROR(SEARCH("TRUE",JL25)),JK25,0)+IF(ISERROR(SEARCH("TRUE",JQ25)),JP25,0)+IF(ISERROR(SEARCH("TRUE",JV25)),JU25,0)</f>
        <v>14.025000000000002</v>
      </c>
      <c r="JZ25" s="164">
        <f>JY25*M25</f>
        <v>14.025000000000002</v>
      </c>
      <c r="KA25" s="12">
        <v>0</v>
      </c>
      <c r="KB25" s="164">
        <f>KA25+JZ25+FP25</f>
        <v>14.025000000000002</v>
      </c>
      <c r="KC25" s="12" t="s">
        <v>397</v>
      </c>
      <c r="KD25" s="12" t="s">
        <v>201</v>
      </c>
      <c r="KE25" s="12">
        <v>18</v>
      </c>
      <c r="KF25" s="173">
        <v>9.6000000000000002E-2</v>
      </c>
      <c r="KG25" s="12">
        <f>KE25*KF25</f>
        <v>1.728</v>
      </c>
      <c r="KH25" s="12"/>
      <c r="KI25" s="12">
        <f>KG25</f>
        <v>1.728</v>
      </c>
      <c r="KJ25" s="12"/>
      <c r="KK25" s="12"/>
      <c r="KL25" s="12">
        <f>KI25</f>
        <v>1.728</v>
      </c>
      <c r="KM25" s="12"/>
      <c r="KN25" s="12"/>
      <c r="KO25" s="12"/>
      <c r="KP25" s="12"/>
      <c r="KQ25" s="12"/>
      <c r="KR25" s="12"/>
      <c r="KS25" s="12"/>
      <c r="KT25" s="12"/>
      <c r="KU25" s="12"/>
      <c r="KV25" s="12"/>
      <c r="KW25" s="12"/>
      <c r="KX25" s="12"/>
      <c r="KY25" s="12"/>
      <c r="KZ25" s="12"/>
      <c r="LA25" s="12"/>
      <c r="LB25" s="12"/>
      <c r="LC25" s="12"/>
      <c r="LD25" s="12"/>
      <c r="LE25" s="12"/>
      <c r="LF25" s="12"/>
      <c r="LG25" s="12"/>
      <c r="LH25" s="12"/>
      <c r="LI25" s="12"/>
      <c r="LJ25" s="12"/>
      <c r="LK25" s="12"/>
      <c r="LL25" s="12"/>
      <c r="LM25" s="12"/>
      <c r="LN25" s="12"/>
      <c r="LO25" s="12"/>
      <c r="LP25" s="12"/>
      <c r="LQ25" s="12"/>
      <c r="LR25" s="12"/>
      <c r="LS25" s="12"/>
      <c r="LT25" s="12"/>
      <c r="LU25" s="12"/>
      <c r="LV25" s="12"/>
      <c r="LW25" s="12"/>
      <c r="LX25" s="12"/>
      <c r="LY25" s="12"/>
      <c r="LZ25" s="12"/>
      <c r="MA25" s="12"/>
      <c r="MB25" s="12"/>
      <c r="MC25" s="12"/>
      <c r="MD25" s="170">
        <f>AQ25+AT25+KB25+KL25+KO25+KS25+LA25+LB25+LL25+LQ25+LU25+LV25+LW25+LX25+LZ25+MA25-MC25</f>
        <v>22.189800000000005</v>
      </c>
      <c r="ME25" s="143">
        <v>45061</v>
      </c>
      <c r="MF25" s="103" t="s">
        <v>856</v>
      </c>
    </row>
    <row r="26" spans="1:347" x14ac:dyDescent="0.25">
      <c r="A26" s="12">
        <v>25</v>
      </c>
      <c r="B26" s="12" t="s">
        <v>191</v>
      </c>
      <c r="C26" s="12">
        <v>1</v>
      </c>
      <c r="D26" s="133">
        <v>2255</v>
      </c>
      <c r="E26" s="12" t="s">
        <v>193</v>
      </c>
      <c r="F26" s="12" t="s">
        <v>888</v>
      </c>
      <c r="G26" s="12" t="s">
        <v>892</v>
      </c>
      <c r="H26" s="12" t="s">
        <v>893</v>
      </c>
      <c r="I26" s="12" t="s">
        <v>888</v>
      </c>
      <c r="J26" s="12"/>
      <c r="K26" s="12"/>
      <c r="L26" s="12" t="s">
        <v>804</v>
      </c>
      <c r="M26" s="12">
        <v>1</v>
      </c>
      <c r="N26" s="12" t="s">
        <v>863</v>
      </c>
      <c r="O26" s="12"/>
      <c r="P26" s="12" t="s">
        <v>864</v>
      </c>
      <c r="Q26" s="12" t="s">
        <v>865</v>
      </c>
      <c r="R26" s="12" t="s">
        <v>866</v>
      </c>
      <c r="S26" s="12" t="s">
        <v>201</v>
      </c>
      <c r="T26" s="12"/>
      <c r="U26" s="12" t="b">
        <v>0</v>
      </c>
      <c r="V26" s="12"/>
      <c r="W26" s="12"/>
      <c r="X26" s="12"/>
      <c r="Y26" s="12"/>
      <c r="Z26" s="12">
        <v>0.187</v>
      </c>
      <c r="AA26" s="166">
        <v>0.187</v>
      </c>
      <c r="AB26" s="12">
        <v>100</v>
      </c>
      <c r="AC26" s="12"/>
      <c r="AD26" s="12">
        <f>(Z26-AA26)*AB26/100</f>
        <v>0</v>
      </c>
      <c r="AE26" s="36" t="s">
        <v>805</v>
      </c>
      <c r="AF26" s="133">
        <v>2255</v>
      </c>
      <c r="AG26" s="12"/>
      <c r="AH26" s="12">
        <v>67.05</v>
      </c>
      <c r="AI26" s="12"/>
      <c r="AJ26" s="12">
        <f>AH26+AI26</f>
        <v>67.05</v>
      </c>
      <c r="AK26" s="12"/>
      <c r="AL26" s="12"/>
      <c r="AM26" s="12">
        <f>AJ26+AK26</f>
        <v>67.05</v>
      </c>
      <c r="AN26" s="12">
        <v>0</v>
      </c>
      <c r="AO26" s="12"/>
      <c r="AP26" s="164">
        <f>(AH26*Z26)-(AD26*AN26)</f>
        <v>12.538349999999999</v>
      </c>
      <c r="AQ26" s="164">
        <f>AP26*M26</f>
        <v>12.538349999999999</v>
      </c>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12"/>
      <c r="DZ26" s="12"/>
      <c r="EA26" s="12"/>
      <c r="EB26" s="12"/>
      <c r="EC26" s="12"/>
      <c r="ED26" s="12"/>
      <c r="EE26" s="12"/>
      <c r="EF26" s="12"/>
      <c r="EG26" s="12"/>
      <c r="EH26" s="12"/>
      <c r="EI26" s="12"/>
      <c r="EJ26" s="12"/>
      <c r="EK26" s="12"/>
      <c r="EL26" s="12"/>
      <c r="EM26" s="12"/>
      <c r="EN26" s="12"/>
      <c r="EO26" s="12"/>
      <c r="EP26" s="12"/>
      <c r="EQ26" s="12"/>
      <c r="ER26" s="12"/>
      <c r="ES26" s="12"/>
      <c r="ET26" s="12"/>
      <c r="EU26" s="12"/>
      <c r="EV26" s="12"/>
      <c r="EW26" s="12"/>
      <c r="EX26" s="12"/>
      <c r="EY26" s="12"/>
      <c r="EZ26" s="12"/>
      <c r="FA26" s="12"/>
      <c r="FB26" s="12"/>
      <c r="FC26" s="12"/>
      <c r="FD26" s="12"/>
      <c r="FE26" s="12"/>
      <c r="FF26" s="12"/>
      <c r="FG26" s="12"/>
      <c r="FH26" s="12"/>
      <c r="FI26" s="12"/>
      <c r="FJ26" s="12"/>
      <c r="FK26" s="12"/>
      <c r="FL26" s="12"/>
      <c r="FM26" s="12"/>
      <c r="FN26" s="12"/>
      <c r="FO26" s="12"/>
      <c r="FP26" s="12">
        <f>FO26*M26</f>
        <v>0</v>
      </c>
      <c r="FQ26" s="12"/>
      <c r="FR26" s="12"/>
      <c r="FS26" s="12"/>
      <c r="FT26" s="12"/>
      <c r="FU26" s="12"/>
      <c r="FV26" s="12"/>
      <c r="FW26" s="12"/>
      <c r="FX26" s="12"/>
      <c r="FY26" s="12"/>
      <c r="FZ26" s="12"/>
      <c r="GA26" s="12"/>
      <c r="GB26" s="12"/>
      <c r="GC26" s="12"/>
      <c r="GD26" s="12"/>
      <c r="GE26" s="12"/>
      <c r="GF26" s="12">
        <v>1</v>
      </c>
      <c r="GG26" s="170">
        <v>2.2000000000000002</v>
      </c>
      <c r="GH26" s="10" t="s">
        <v>203</v>
      </c>
      <c r="GI26" s="167">
        <f>GG26*GF26</f>
        <v>2.2000000000000002</v>
      </c>
      <c r="GJ26" s="168" t="b">
        <v>0</v>
      </c>
      <c r="GK26" s="168"/>
      <c r="GL26" s="12"/>
      <c r="GM26" s="12"/>
      <c r="GN26" s="12"/>
      <c r="GO26" s="12"/>
      <c r="GP26" s="12"/>
      <c r="GQ26" s="12"/>
      <c r="GR26" s="10"/>
      <c r="GS26" s="10"/>
      <c r="GT26" s="168" t="b">
        <v>0</v>
      </c>
      <c r="GU26" s="168">
        <v>1</v>
      </c>
      <c r="GV26" s="172">
        <v>2.2000000000000002</v>
      </c>
      <c r="GW26" s="10" t="s">
        <v>203</v>
      </c>
      <c r="GX26" s="10">
        <f>GV26*GU26</f>
        <v>2.2000000000000002</v>
      </c>
      <c r="GY26" s="168" t="b">
        <v>0</v>
      </c>
      <c r="GZ26" s="12"/>
      <c r="HA26" s="12"/>
      <c r="HB26" s="12"/>
      <c r="HC26" s="12"/>
      <c r="HD26" s="12"/>
      <c r="HE26" s="12"/>
      <c r="HF26" s="12"/>
      <c r="HG26" s="12"/>
      <c r="HH26" s="12"/>
      <c r="HI26" s="12"/>
      <c r="HJ26" s="168"/>
      <c r="HK26" s="168"/>
      <c r="HL26" s="10"/>
      <c r="HM26" s="10"/>
      <c r="HN26" s="168"/>
      <c r="HO26" s="12"/>
      <c r="HP26" s="12"/>
      <c r="HQ26" s="12"/>
      <c r="HR26" s="12"/>
      <c r="HS26" s="12"/>
      <c r="HT26" s="12"/>
      <c r="HU26" s="12"/>
      <c r="HV26" s="12"/>
      <c r="HW26" s="12"/>
      <c r="HX26" s="12"/>
      <c r="HY26" s="12"/>
      <c r="HZ26" s="12"/>
      <c r="IA26" s="12"/>
      <c r="IB26" s="12"/>
      <c r="IC26" s="12"/>
      <c r="ID26" s="12"/>
      <c r="IE26" s="12"/>
      <c r="IF26" s="12"/>
      <c r="IG26" s="12"/>
      <c r="IH26" s="12"/>
      <c r="II26" s="12"/>
      <c r="IJ26" s="12"/>
      <c r="IK26" s="12"/>
      <c r="IL26" s="12"/>
      <c r="IM26" s="12"/>
      <c r="IN26" s="12"/>
      <c r="IO26" s="12"/>
      <c r="IP26" s="12"/>
      <c r="IQ26" s="12"/>
      <c r="IR26" s="12"/>
      <c r="IS26" s="12"/>
      <c r="IT26" s="12"/>
      <c r="IU26" s="12"/>
      <c r="IV26" s="12"/>
      <c r="IW26" s="12"/>
      <c r="IX26" s="12"/>
      <c r="IY26" s="12"/>
      <c r="IZ26" s="12"/>
      <c r="JA26" s="12"/>
      <c r="JB26" s="12"/>
      <c r="JC26" s="12"/>
      <c r="JD26" s="12"/>
      <c r="JE26" s="12"/>
      <c r="JF26" s="12"/>
      <c r="JG26" s="12"/>
      <c r="JH26" s="12"/>
      <c r="JI26" s="12"/>
      <c r="JJ26" s="12"/>
      <c r="JK26" s="12"/>
      <c r="JL26" s="12"/>
      <c r="JM26" s="12"/>
      <c r="JN26" s="12"/>
      <c r="JO26" s="12"/>
      <c r="JP26" s="12"/>
      <c r="JQ26" s="12"/>
      <c r="JR26" s="12"/>
      <c r="JS26" s="12"/>
      <c r="JT26" s="12"/>
      <c r="JU26" s="12"/>
      <c r="JV26" s="12"/>
      <c r="JW26" s="12"/>
      <c r="JX26" s="12"/>
      <c r="JY26" s="12">
        <f>+IF(ISERROR(SEARCH("TRUE",FU26)),FT26,0)+IF(ISERROR(SEARCH("TRUE",FZ26)),FY26,0)+IF(ISERROR(SEARCH("TRUE",GE26)),GD26,0)+IF(ISERROR(SEARCH("TRUE",GJ26)),GI26,0)+IF(ISERROR(SEARCH("TRUE",GO26)),GN26,0)+IF(ISERROR(SEARCH("TRUE",GT26)),GS26,0)+IF(ISERROR(SEARCH("TRUE",GY26)),GX26,0)+IF(ISERROR(SEARCH("TRUE",HD26)),HC26,0)+IF(ISERROR(SEARCH("TRUE",HI26)),HH26,0)+IF(ISERROR(SEARCH("TRUE",HN26)),HM26,0)+IF(ISERROR(SEARCH("TRUE",HS26)),HR26,0)+IF(ISERROR(SEARCH("TRUE",HX26)),HW26,0)+IF(ISERROR(SEARCH("TRUE",IC26)),IB26,0)+IF(ISERROR(SEARCH("TRUE",IH26)),IG26,0)+IF(ISERROR(SEARCH("TRUE",IM26)),IL26,0)+IF(ISERROR(SEARCH("TRUE",IR26)),IQ26,0)+IF(ISERROR(SEARCH("TRUE",IW26)),IV26,0)+IF(ISERROR(SEARCH("TRUE",JB26)),JA26,0)+IF(ISERROR(SEARCH("TRUE",JG26)),JF26,0)+IF(ISERROR(SEARCH("TRUE",JL26)),JK26,0)+IF(ISERROR(SEARCH("TRUE",JQ26)),JP26,0)+IF(ISERROR(SEARCH("TRUE",JV26)),JU26,0)</f>
        <v>4.4000000000000004</v>
      </c>
      <c r="JZ26" s="12">
        <f>JY26*M26</f>
        <v>4.4000000000000004</v>
      </c>
      <c r="KA26" s="12">
        <v>0</v>
      </c>
      <c r="KB26" s="12">
        <f>KA26+JZ26+FP26</f>
        <v>4.4000000000000004</v>
      </c>
      <c r="KC26" s="12" t="s">
        <v>397</v>
      </c>
      <c r="KD26" s="12" t="s">
        <v>201</v>
      </c>
      <c r="KE26" s="12">
        <v>18</v>
      </c>
      <c r="KF26" s="170">
        <v>0.187</v>
      </c>
      <c r="KG26" s="12">
        <f>KE26*KF26</f>
        <v>3.3660000000000001</v>
      </c>
      <c r="KH26" s="12"/>
      <c r="KI26" s="12">
        <f>KG26</f>
        <v>3.3660000000000001</v>
      </c>
      <c r="KJ26" s="12"/>
      <c r="KK26" s="12"/>
      <c r="KL26" s="12">
        <f>KI26</f>
        <v>3.3660000000000001</v>
      </c>
      <c r="KM26" s="12"/>
      <c r="KN26" s="12"/>
      <c r="KO26" s="12"/>
      <c r="KP26" s="12"/>
      <c r="KQ26" s="12"/>
      <c r="KR26" s="12"/>
      <c r="KS26" s="12"/>
      <c r="KT26" s="12"/>
      <c r="KU26" s="12"/>
      <c r="KV26" s="12"/>
      <c r="KW26" s="12"/>
      <c r="KX26" s="12"/>
      <c r="KY26" s="12"/>
      <c r="KZ26" s="12"/>
      <c r="LA26" s="12"/>
      <c r="LB26" s="12"/>
      <c r="LC26" s="12"/>
      <c r="LD26" s="12"/>
      <c r="LE26" s="12"/>
      <c r="LF26" s="12"/>
      <c r="LG26" s="12"/>
      <c r="LH26" s="12"/>
      <c r="LI26" s="12"/>
      <c r="LJ26" s="12"/>
      <c r="LK26" s="12"/>
      <c r="LL26" s="12"/>
      <c r="LM26" s="12"/>
      <c r="LN26" s="12"/>
      <c r="LO26" s="12"/>
      <c r="LP26" s="12"/>
      <c r="LQ26" s="12"/>
      <c r="LR26" s="12"/>
      <c r="LS26" s="12"/>
      <c r="LT26" s="12"/>
      <c r="LU26" s="12"/>
      <c r="LV26" s="12"/>
      <c r="LW26" s="12"/>
      <c r="LX26" s="12"/>
      <c r="LY26" s="12"/>
      <c r="LZ26" s="12"/>
      <c r="MA26" s="12"/>
      <c r="MB26" s="12"/>
      <c r="MC26" s="12"/>
      <c r="MD26" s="170">
        <f>AQ26+AT26+KB26+KL26+KO26+KS26+LA26+LB26+LL26+LQ26+LU26+LV26+LW26+LX26+LZ26+MA26-MC26</f>
        <v>20.304349999999999</v>
      </c>
      <c r="ME26" s="143">
        <v>45061</v>
      </c>
      <c r="MF26" s="103" t="s">
        <v>856</v>
      </c>
    </row>
  </sheetData>
  <autoFilter ref="A1:MF26" xr:uid="{00000000-0009-0000-0000-000012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6B6CE-FDB1-487C-AB66-104F723377D6}">
  <dimension ref="A1:MF10"/>
  <sheetViews>
    <sheetView topLeftCell="LV1" zoomScale="90" zoomScaleNormal="90" workbookViewId="0">
      <selection activeCell="KQ2" sqref="KQ2"/>
    </sheetView>
  </sheetViews>
  <sheetFormatPr defaultRowHeight="15" x14ac:dyDescent="0.25"/>
  <cols>
    <col min="1" max="1" width="5.28515625" bestFit="1" customWidth="1"/>
    <col min="2" max="2" width="6" bestFit="1" customWidth="1"/>
    <col min="3" max="3" width="10.5703125" bestFit="1" customWidth="1"/>
    <col min="4" max="4" width="10.42578125" bestFit="1" customWidth="1"/>
    <col min="5" max="5" width="11.42578125" bestFit="1" customWidth="1"/>
    <col min="6" max="6" width="9" bestFit="1" customWidth="1"/>
    <col min="7" max="7" width="14.7109375" customWidth="1"/>
    <col min="8" max="8" width="42.7109375" bestFit="1" customWidth="1"/>
    <col min="9" max="10" width="16.42578125" bestFit="1" customWidth="1"/>
    <col min="11" max="11" width="11.42578125" bestFit="1" customWidth="1"/>
    <col min="12" max="12" width="11.5703125" bestFit="1" customWidth="1"/>
    <col min="13" max="13" width="9" bestFit="1" customWidth="1"/>
    <col min="14" max="14" width="15.7109375" bestFit="1" customWidth="1"/>
    <col min="15" max="15" width="8.7109375" bestFit="1" customWidth="1"/>
    <col min="16" max="16" width="9.5703125" bestFit="1" customWidth="1"/>
    <col min="17" max="17" width="8.5703125" bestFit="1" customWidth="1"/>
    <col min="18" max="18" width="16.5703125" bestFit="1" customWidth="1"/>
    <col min="19" max="19" width="9" bestFit="1" customWidth="1"/>
    <col min="20" max="20" width="22.28515625" bestFit="1" customWidth="1"/>
    <col min="21" max="21" width="11.7109375" bestFit="1" customWidth="1"/>
    <col min="22" max="22" width="10.7109375" customWidth="1"/>
    <col min="23" max="23" width="10.5703125" customWidth="1"/>
    <col min="24" max="24" width="11.5703125" customWidth="1"/>
    <col min="25" max="25" width="10.7109375" customWidth="1"/>
    <col min="26" max="26" width="13.28515625" bestFit="1" customWidth="1"/>
    <col min="27" max="27" width="13.42578125" bestFit="1" customWidth="1"/>
    <col min="28" max="28" width="21.7109375" bestFit="1" customWidth="1"/>
    <col min="29" max="29" width="18.42578125" bestFit="1" customWidth="1"/>
    <col min="30" max="30" width="15.7109375" bestFit="1" customWidth="1"/>
    <col min="31" max="31" width="26.7109375" bestFit="1" customWidth="1"/>
    <col min="32" max="32" width="13.42578125" bestFit="1" customWidth="1"/>
    <col min="33" max="33" width="4.7109375" bestFit="1" customWidth="1"/>
    <col min="34" max="34" width="13.7109375" bestFit="1" customWidth="1"/>
    <col min="35" max="35" width="20.42578125" customWidth="1"/>
    <col min="36" max="36" width="20.5703125" bestFit="1" customWidth="1"/>
    <col min="37" max="37" width="18.5703125" customWidth="1"/>
    <col min="38" max="38" width="15" customWidth="1"/>
    <col min="39" max="39" width="17" bestFit="1" customWidth="1"/>
    <col min="40" max="40" width="18.5703125" bestFit="1" customWidth="1"/>
    <col min="41" max="41" width="21" customWidth="1"/>
    <col min="42" max="42" width="16.42578125" bestFit="1" customWidth="1"/>
    <col min="43" max="43" width="13.28515625" bestFit="1" customWidth="1"/>
    <col min="44" max="45" width="13.42578125" customWidth="1"/>
    <col min="46" max="46" width="17.42578125" customWidth="1"/>
    <col min="47" max="47" width="21.42578125" customWidth="1"/>
    <col min="48" max="48" width="17.5703125" customWidth="1"/>
    <col min="49" max="49" width="30.42578125" customWidth="1"/>
    <col min="50" max="50" width="21.28515625" customWidth="1"/>
    <col min="51" max="51" width="17.5703125" customWidth="1"/>
    <col min="52" max="52" width="23.7109375" customWidth="1"/>
    <col min="53" max="53" width="5.5703125" customWidth="1"/>
    <col min="54" max="54" width="10.5703125" customWidth="1"/>
    <col min="55" max="55" width="12.28515625" customWidth="1"/>
    <col min="56" max="56" width="34.28515625" customWidth="1"/>
    <col min="57" max="57" width="6.5703125" customWidth="1"/>
    <col min="58" max="58" width="17.42578125" customWidth="1"/>
    <col min="59" max="59" width="23.7109375" customWidth="1"/>
    <col min="60" max="60" width="5.5703125" customWidth="1"/>
    <col min="61" max="61" width="10.5703125" customWidth="1"/>
    <col min="62" max="62" width="12.28515625" customWidth="1"/>
    <col min="63" max="63" width="34.28515625" customWidth="1"/>
    <col min="64" max="64" width="6.5703125" customWidth="1"/>
    <col min="65" max="65" width="17.42578125" customWidth="1"/>
    <col min="66" max="66" width="23.7109375" customWidth="1"/>
    <col min="67" max="67" width="5.5703125" customWidth="1"/>
    <col min="68" max="68" width="10.5703125" customWidth="1"/>
    <col min="69" max="69" width="12.28515625" customWidth="1"/>
    <col min="70" max="70" width="34.28515625" customWidth="1"/>
    <col min="71" max="71" width="6.5703125" customWidth="1"/>
    <col min="72" max="72" width="17.42578125" customWidth="1"/>
    <col min="73" max="73" width="23.7109375" customWidth="1"/>
    <col min="74" max="74" width="5.5703125" customWidth="1"/>
    <col min="75" max="75" width="10.5703125" customWidth="1"/>
    <col min="76" max="76" width="12.28515625" customWidth="1"/>
    <col min="77" max="77" width="34.28515625" customWidth="1"/>
    <col min="78" max="78" width="6.5703125" customWidth="1"/>
    <col min="79" max="79" width="17.42578125" customWidth="1"/>
    <col min="80" max="80" width="23.7109375" customWidth="1"/>
    <col min="81" max="81" width="5.5703125" customWidth="1"/>
    <col min="82" max="82" width="10.5703125" customWidth="1"/>
    <col min="83" max="83" width="12.28515625" customWidth="1"/>
    <col min="84" max="84" width="34.28515625" customWidth="1"/>
    <col min="85" max="85" width="6.5703125" customWidth="1"/>
    <col min="86" max="86" width="17.42578125" customWidth="1"/>
    <col min="87" max="87" width="23.7109375" customWidth="1"/>
    <col min="88" max="88" width="5.5703125" customWidth="1"/>
    <col min="89" max="89" width="10.5703125" customWidth="1"/>
    <col min="90" max="90" width="12.28515625" customWidth="1"/>
    <col min="91" max="91" width="34.28515625" customWidth="1"/>
    <col min="92" max="92" width="6.5703125" customWidth="1"/>
    <col min="93" max="93" width="17.42578125" customWidth="1"/>
    <col min="94" max="94" width="23.7109375" customWidth="1"/>
    <col min="95" max="95" width="5.5703125" customWidth="1"/>
    <col min="96" max="96" width="10.5703125" customWidth="1"/>
    <col min="97" max="97" width="12.28515625" customWidth="1"/>
    <col min="98" max="98" width="34.28515625" customWidth="1"/>
    <col min="99" max="99" width="6.5703125" customWidth="1"/>
    <col min="100" max="100" width="17.42578125" customWidth="1"/>
    <col min="101" max="101" width="23.7109375" customWidth="1"/>
    <col min="102" max="102" width="5.5703125" customWidth="1"/>
    <col min="103" max="103" width="10.5703125" customWidth="1"/>
    <col min="104" max="104" width="12.28515625" customWidth="1"/>
    <col min="105" max="105" width="34.28515625" customWidth="1"/>
    <col min="106" max="106" width="6.5703125" customWidth="1"/>
    <col min="107" max="107" width="17.42578125" customWidth="1"/>
    <col min="108" max="108" width="23.7109375" customWidth="1"/>
    <col min="109" max="109" width="5.5703125" customWidth="1"/>
    <col min="110" max="110" width="10.5703125" customWidth="1"/>
    <col min="111" max="111" width="12.28515625" customWidth="1"/>
    <col min="112" max="112" width="34.28515625" customWidth="1"/>
    <col min="113" max="113" width="6.5703125" customWidth="1"/>
    <col min="114" max="114" width="17.42578125" customWidth="1"/>
    <col min="115" max="115" width="23.7109375" customWidth="1"/>
    <col min="116" max="116" width="5.5703125" customWidth="1"/>
    <col min="117" max="117" width="10.5703125" customWidth="1"/>
    <col min="118" max="118" width="12.28515625" customWidth="1"/>
    <col min="119" max="119" width="34.28515625" customWidth="1"/>
    <col min="120" max="120" width="6.5703125" customWidth="1"/>
    <col min="121" max="121" width="17.42578125" customWidth="1"/>
    <col min="122" max="122" width="23.7109375" customWidth="1"/>
    <col min="123" max="123" width="5.5703125" customWidth="1"/>
    <col min="124" max="124" width="10.5703125" customWidth="1"/>
    <col min="125" max="125" width="12.28515625" customWidth="1"/>
    <col min="126" max="126" width="34.28515625" customWidth="1"/>
    <col min="127" max="127" width="6.5703125" customWidth="1"/>
    <col min="128" max="128" width="17.42578125" customWidth="1"/>
    <col min="129" max="129" width="23.7109375" customWidth="1"/>
    <col min="130" max="130" width="5.5703125" customWidth="1"/>
    <col min="131" max="131" width="10.5703125" customWidth="1"/>
    <col min="132" max="132" width="12.28515625" customWidth="1"/>
    <col min="133" max="133" width="34.28515625" customWidth="1"/>
    <col min="134" max="134" width="6.5703125" customWidth="1"/>
    <col min="135" max="135" width="17.42578125" customWidth="1"/>
    <col min="136" max="136" width="23.7109375" customWidth="1"/>
    <col min="137" max="137" width="5.5703125" customWidth="1"/>
    <col min="138" max="138" width="10.5703125" customWidth="1"/>
    <col min="139" max="139" width="12.28515625" customWidth="1"/>
    <col min="140" max="140" width="34.28515625" customWidth="1"/>
    <col min="141" max="141" width="6.5703125" customWidth="1"/>
    <col min="142" max="142" width="17.42578125" customWidth="1"/>
    <col min="143" max="143" width="23.7109375" customWidth="1"/>
    <col min="144" max="144" width="5.5703125" customWidth="1"/>
    <col min="145" max="145" width="10.5703125" customWidth="1"/>
    <col min="146" max="146" width="12.28515625" customWidth="1"/>
    <col min="147" max="147" width="34.28515625" customWidth="1"/>
    <col min="148" max="148" width="6.5703125" customWidth="1"/>
    <col min="149" max="149" width="17.42578125" customWidth="1"/>
    <col min="150" max="150" width="23.7109375" customWidth="1"/>
    <col min="151" max="151" width="5.5703125" customWidth="1"/>
    <col min="152" max="152" width="10.5703125" customWidth="1"/>
    <col min="153" max="153" width="12.28515625" customWidth="1"/>
    <col min="154" max="154" width="34.28515625" customWidth="1"/>
    <col min="155" max="155" width="6.5703125" customWidth="1"/>
    <col min="156" max="156" width="17.42578125" customWidth="1"/>
    <col min="157" max="157" width="23.7109375" customWidth="1"/>
    <col min="158" max="158" width="5.5703125" customWidth="1"/>
    <col min="159" max="159" width="10.5703125" customWidth="1"/>
    <col min="160" max="160" width="12.28515625" customWidth="1"/>
    <col min="161" max="161" width="34.28515625" customWidth="1"/>
    <col min="162" max="162" width="6.5703125" customWidth="1"/>
    <col min="163" max="163" width="17.42578125" customWidth="1"/>
    <col min="164" max="164" width="23.7109375" customWidth="1"/>
    <col min="165" max="165" width="5.5703125" customWidth="1"/>
    <col min="166" max="166" width="10.5703125" customWidth="1"/>
    <col min="167" max="167" width="12.28515625" customWidth="1"/>
    <col min="168" max="168" width="34.28515625" customWidth="1"/>
    <col min="169" max="169" width="6.5703125" customWidth="1"/>
    <col min="170" max="171" width="17.42578125" customWidth="1"/>
    <col min="172" max="172" width="26.42578125" customWidth="1"/>
    <col min="173" max="173" width="21.5703125" customWidth="1"/>
    <col min="174" max="174" width="21.28515625" customWidth="1"/>
    <col min="175" max="175" width="21.7109375" customWidth="1"/>
    <col min="176" max="176" width="21" customWidth="1"/>
    <col min="177" max="177" width="17.42578125" customWidth="1"/>
    <col min="178" max="178" width="21.42578125" customWidth="1"/>
    <col min="179" max="179" width="20.7109375" customWidth="1"/>
    <col min="180" max="180" width="21.5703125" customWidth="1"/>
    <col min="181" max="181" width="20.5703125" customWidth="1"/>
    <col min="182" max="182" width="17.42578125" customWidth="1"/>
    <col min="183" max="183" width="21.42578125" customWidth="1"/>
    <col min="184" max="184" width="20.7109375" customWidth="1"/>
    <col min="185" max="185" width="21.5703125" customWidth="1"/>
    <col min="186" max="186" width="20.5703125" customWidth="1"/>
    <col min="187" max="187" width="17.42578125" customWidth="1"/>
    <col min="188" max="188" width="21.42578125" customWidth="1"/>
    <col min="189" max="189" width="20.7109375" customWidth="1"/>
    <col min="190" max="190" width="21.5703125" customWidth="1"/>
    <col min="191" max="191" width="20.5703125" customWidth="1"/>
    <col min="192" max="192" width="17.42578125" customWidth="1"/>
    <col min="193" max="193" width="21.42578125" customWidth="1"/>
    <col min="194" max="194" width="20.7109375" customWidth="1"/>
    <col min="195" max="195" width="21.5703125" customWidth="1"/>
    <col min="196" max="196" width="20.5703125" customWidth="1"/>
    <col min="197" max="197" width="17.42578125" customWidth="1"/>
    <col min="198" max="198" width="21.42578125" customWidth="1"/>
    <col min="199" max="199" width="20.7109375" customWidth="1"/>
    <col min="200" max="200" width="21.5703125" customWidth="1"/>
    <col min="201" max="201" width="20.5703125" customWidth="1"/>
    <col min="202" max="202" width="17.42578125" customWidth="1"/>
    <col min="203" max="203" width="21.42578125" customWidth="1"/>
    <col min="204" max="204" width="20.7109375" customWidth="1"/>
    <col min="205" max="205" width="21.5703125" customWidth="1"/>
    <col min="206" max="206" width="20.5703125" customWidth="1"/>
    <col min="207" max="207" width="17.42578125" customWidth="1"/>
    <col min="208" max="208" width="21.42578125" customWidth="1"/>
    <col min="209" max="209" width="20.7109375" customWidth="1"/>
    <col min="210" max="210" width="21.5703125" customWidth="1"/>
    <col min="211" max="211" width="20.5703125" customWidth="1"/>
    <col min="212" max="212" width="17.42578125" customWidth="1"/>
    <col min="213" max="213" width="21.42578125" customWidth="1"/>
    <col min="214" max="214" width="20.7109375" customWidth="1"/>
    <col min="215" max="215" width="21.5703125" customWidth="1"/>
    <col min="216" max="216" width="20.5703125" customWidth="1"/>
    <col min="217" max="217" width="17.42578125" customWidth="1"/>
    <col min="218" max="218" width="21.42578125" customWidth="1"/>
    <col min="219" max="219" width="20.7109375" customWidth="1"/>
    <col min="220" max="220" width="21.5703125" customWidth="1"/>
    <col min="221" max="221" width="20.5703125" customWidth="1"/>
    <col min="222" max="222" width="17.42578125" customWidth="1"/>
    <col min="223" max="223" width="21.42578125" customWidth="1"/>
    <col min="224" max="224" width="20.7109375" customWidth="1"/>
    <col min="225" max="225" width="21.5703125" customWidth="1"/>
    <col min="226" max="226" width="20.5703125" customWidth="1"/>
    <col min="227" max="227" width="17.42578125" customWidth="1"/>
    <col min="228" max="228" width="21.42578125" customWidth="1"/>
    <col min="229" max="229" width="20.7109375" customWidth="1"/>
    <col min="230" max="230" width="21.5703125" customWidth="1"/>
    <col min="231" max="231" width="20.5703125" customWidth="1"/>
    <col min="232" max="232" width="17.42578125" customWidth="1"/>
    <col min="233" max="233" width="21.42578125" customWidth="1"/>
    <col min="234" max="234" width="20.7109375" customWidth="1"/>
    <col min="235" max="235" width="21.5703125" customWidth="1"/>
    <col min="236" max="236" width="20.5703125" customWidth="1"/>
    <col min="237" max="237" width="17.42578125" customWidth="1"/>
    <col min="238" max="238" width="21.42578125" customWidth="1"/>
    <col min="239" max="239" width="20.7109375" customWidth="1"/>
    <col min="240" max="240" width="21.5703125" customWidth="1"/>
    <col min="241" max="241" width="20.5703125" customWidth="1"/>
    <col min="242" max="242" width="17.42578125" customWidth="1"/>
    <col min="243" max="243" width="21.42578125" customWidth="1"/>
    <col min="244" max="244" width="20.7109375" customWidth="1"/>
    <col min="245" max="245" width="21.5703125" customWidth="1"/>
    <col min="246" max="246" width="20.5703125" customWidth="1"/>
    <col min="247" max="247" width="17.42578125" customWidth="1"/>
    <col min="248" max="248" width="21.42578125" customWidth="1"/>
    <col min="249" max="249" width="20.7109375" customWidth="1"/>
    <col min="250" max="250" width="21.5703125" customWidth="1"/>
    <col min="251" max="251" width="20.5703125" customWidth="1"/>
    <col min="252" max="252" width="17.42578125" customWidth="1"/>
    <col min="253" max="253" width="21.42578125" customWidth="1"/>
    <col min="254" max="254" width="20.7109375" customWidth="1"/>
    <col min="255" max="255" width="21.5703125" customWidth="1"/>
    <col min="256" max="256" width="20.5703125" customWidth="1"/>
    <col min="257" max="257" width="17.42578125" customWidth="1"/>
    <col min="258" max="258" width="21.42578125" customWidth="1"/>
    <col min="259" max="259" width="20.7109375" customWidth="1"/>
    <col min="260" max="260" width="21.5703125" customWidth="1"/>
    <col min="261" max="261" width="20.5703125" customWidth="1"/>
    <col min="262" max="262" width="17.42578125" customWidth="1"/>
    <col min="263" max="263" width="21.42578125" customWidth="1"/>
    <col min="264" max="264" width="20.7109375" customWidth="1"/>
    <col min="265" max="265" width="21.5703125" customWidth="1"/>
    <col min="266" max="266" width="20.5703125" customWidth="1"/>
    <col min="267" max="267" width="17.42578125" customWidth="1"/>
    <col min="268" max="268" width="21.42578125" customWidth="1"/>
    <col min="269" max="269" width="20.7109375" customWidth="1"/>
    <col min="270" max="270" width="21.5703125" customWidth="1"/>
    <col min="271" max="271" width="20.5703125" customWidth="1"/>
    <col min="272" max="272" width="17.42578125" customWidth="1"/>
    <col min="273" max="273" width="21.42578125" bestFit="1" customWidth="1"/>
    <col min="274" max="274" width="20.7109375" bestFit="1" customWidth="1"/>
    <col min="275" max="275" width="21.5703125" bestFit="1" customWidth="1"/>
    <col min="276" max="276" width="20.5703125" bestFit="1" customWidth="1"/>
    <col min="277" max="277" width="17.42578125" bestFit="1" customWidth="1"/>
    <col min="278" max="278" width="21.42578125" customWidth="1"/>
    <col min="279" max="279" width="20.7109375" customWidth="1"/>
    <col min="280" max="280" width="21.5703125" customWidth="1"/>
    <col min="281" max="281" width="20.5703125" customWidth="1"/>
    <col min="282" max="282" width="17.42578125" bestFit="1" customWidth="1"/>
    <col min="283" max="283" width="14.7109375" customWidth="1"/>
    <col min="284" max="284" width="23.7109375" customWidth="1"/>
    <col min="285" max="285" width="19.42578125" bestFit="1" customWidth="1"/>
    <col min="286" max="286" width="23.28515625" bestFit="1" customWidth="1"/>
    <col min="287" max="287" width="28.5703125" customWidth="1"/>
    <col min="288" max="288" width="15.5703125" bestFit="1" customWidth="1"/>
    <col min="289" max="289" width="16.5703125" bestFit="1" customWidth="1"/>
    <col min="290" max="290" width="10.28515625" bestFit="1" customWidth="1"/>
    <col min="291" max="291" width="5.42578125" bestFit="1" customWidth="1"/>
    <col min="292" max="292" width="9" bestFit="1" customWidth="1"/>
    <col min="293" max="293" width="13.42578125" bestFit="1" customWidth="1"/>
    <col min="294" max="294" width="24.7109375" customWidth="1"/>
    <col min="295" max="295" width="22.5703125" bestFit="1" customWidth="1"/>
    <col min="296" max="296" width="37.7109375" bestFit="1" customWidth="1"/>
    <col min="297" max="297" width="42.5703125" customWidth="1"/>
    <col min="298" max="298" width="34.7109375" bestFit="1" customWidth="1"/>
    <col min="299" max="299" width="34.7109375" customWidth="1"/>
    <col min="300" max="300" width="39.5703125" customWidth="1"/>
    <col min="301" max="301" width="36.28515625" customWidth="1"/>
    <col min="302" max="302" width="14.28515625" customWidth="1"/>
    <col min="303" max="303" width="11.28515625" customWidth="1"/>
    <col min="304" max="304" width="20" customWidth="1"/>
    <col min="305" max="305" width="12" customWidth="1"/>
    <col min="306" max="306" width="27.7109375" customWidth="1"/>
    <col min="307" max="307" width="24.5703125" customWidth="1"/>
    <col min="308" max="308" width="29.42578125" customWidth="1"/>
    <col min="309" max="309" width="24.5703125" customWidth="1"/>
    <col min="310" max="310" width="20.5703125" bestFit="1" customWidth="1"/>
    <col min="311" max="311" width="16.7109375" bestFit="1" customWidth="1"/>
    <col min="312" max="312" width="25.7109375" bestFit="1" customWidth="1"/>
    <col min="313" max="313" width="14" bestFit="1" customWidth="1"/>
    <col min="314" max="314" width="14.5703125" customWidth="1"/>
    <col min="315" max="315" width="31.7109375" customWidth="1"/>
    <col min="316" max="316" width="25" customWidth="1"/>
    <col min="317" max="317" width="23" bestFit="1" customWidth="1"/>
    <col min="318" max="318" width="23.7109375" bestFit="1" customWidth="1"/>
    <col min="319" max="319" width="20.85546875" bestFit="1" customWidth="1"/>
    <col min="320" max="320" width="20.5703125" customWidth="1"/>
    <col min="321" max="321" width="20.7109375" customWidth="1"/>
    <col min="322" max="322" width="17.42578125" customWidth="1"/>
    <col min="323" max="323" width="26.28515625" customWidth="1"/>
    <col min="324" max="324" width="14.42578125" customWidth="1"/>
    <col min="325" max="325" width="16.42578125" customWidth="1"/>
    <col min="326" max="326" width="16.5703125" customWidth="1"/>
    <col min="327" max="327" width="13.28515625" customWidth="1"/>
    <col min="328" max="328" width="22" customWidth="1"/>
    <col min="329" max="329" width="10.28515625" bestFit="1" customWidth="1"/>
    <col min="330" max="330" width="18.7109375" customWidth="1"/>
    <col min="331" max="331" width="16.28515625" customWidth="1"/>
    <col min="332" max="332" width="19.5703125" customWidth="1"/>
    <col min="333" max="333" width="21.5703125" customWidth="1"/>
    <col min="334" max="334" width="21.42578125" customWidth="1"/>
    <col min="335" max="335" width="14.5703125" bestFit="1" customWidth="1"/>
    <col min="336" max="336" width="19" bestFit="1" customWidth="1"/>
    <col min="337" max="337" width="21.42578125" bestFit="1" customWidth="1"/>
    <col min="338" max="338" width="15.42578125" bestFit="1" customWidth="1"/>
    <col min="339" max="339" width="23.5703125" customWidth="1"/>
    <col min="340" max="340" width="20" customWidth="1"/>
    <col min="341" max="342" width="20.5703125" bestFit="1" customWidth="1"/>
    <col min="343" max="343" width="13.5703125" bestFit="1" customWidth="1"/>
    <col min="344" max="344" width="8" bestFit="1" customWidth="1"/>
  </cols>
  <sheetData>
    <row r="1" spans="1:344" s="34" customFormat="1" ht="25.5" customHeight="1" x14ac:dyDescent="0.25">
      <c r="A1" s="24" t="s">
        <v>0</v>
      </c>
      <c r="B1" s="24"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5" t="s">
        <v>19</v>
      </c>
      <c r="U1" s="24" t="s">
        <v>20</v>
      </c>
      <c r="V1" s="24" t="s">
        <v>21</v>
      </c>
      <c r="W1" s="24" t="s">
        <v>22</v>
      </c>
      <c r="X1" s="24" t="s">
        <v>23</v>
      </c>
      <c r="Y1" s="24" t="s">
        <v>24</v>
      </c>
      <c r="Z1" s="24" t="s">
        <v>25</v>
      </c>
      <c r="AA1" s="24" t="s">
        <v>27</v>
      </c>
      <c r="AB1" s="24" t="s">
        <v>28</v>
      </c>
      <c r="AC1" s="24" t="s">
        <v>29</v>
      </c>
      <c r="AD1" s="24" t="s">
        <v>30</v>
      </c>
      <c r="AE1" s="24" t="s">
        <v>31</v>
      </c>
      <c r="AF1" s="24" t="s">
        <v>32</v>
      </c>
      <c r="AG1" s="24" t="s">
        <v>33</v>
      </c>
      <c r="AH1" s="24" t="s">
        <v>34</v>
      </c>
      <c r="AI1" s="24" t="s">
        <v>35</v>
      </c>
      <c r="AJ1" s="24" t="s">
        <v>36</v>
      </c>
      <c r="AK1" s="24" t="s">
        <v>37</v>
      </c>
      <c r="AL1" s="24" t="s">
        <v>38</v>
      </c>
      <c r="AM1" s="24" t="s">
        <v>39</v>
      </c>
      <c r="AN1" s="24" t="s">
        <v>40</v>
      </c>
      <c r="AO1" s="24" t="s">
        <v>41</v>
      </c>
      <c r="AP1" s="24" t="s">
        <v>46</v>
      </c>
      <c r="AQ1" s="26" t="s">
        <v>47</v>
      </c>
      <c r="AR1" s="24" t="s">
        <v>48</v>
      </c>
      <c r="AS1" s="25" t="s">
        <v>49</v>
      </c>
      <c r="AT1" s="24" t="s">
        <v>50</v>
      </c>
      <c r="AU1" s="27" t="s">
        <v>51</v>
      </c>
      <c r="AV1" s="28" t="s">
        <v>52</v>
      </c>
      <c r="AW1" s="26" t="s">
        <v>53</v>
      </c>
      <c r="AX1" s="27" t="s">
        <v>54</v>
      </c>
      <c r="AY1" s="24" t="s">
        <v>55</v>
      </c>
      <c r="AZ1" s="24" t="s">
        <v>264</v>
      </c>
      <c r="BA1" s="24" t="s">
        <v>265</v>
      </c>
      <c r="BB1" s="24" t="s">
        <v>185</v>
      </c>
      <c r="BC1" s="24" t="s">
        <v>266</v>
      </c>
      <c r="BD1" s="24" t="s">
        <v>267</v>
      </c>
      <c r="BE1" s="24" t="s">
        <v>268</v>
      </c>
      <c r="BF1" s="24" t="s">
        <v>60</v>
      </c>
      <c r="BG1" s="24" t="s">
        <v>269</v>
      </c>
      <c r="BH1" s="24" t="s">
        <v>265</v>
      </c>
      <c r="BI1" s="24" t="s">
        <v>185</v>
      </c>
      <c r="BJ1" s="24" t="s">
        <v>266</v>
      </c>
      <c r="BK1" s="24" t="s">
        <v>270</v>
      </c>
      <c r="BL1" s="24" t="s">
        <v>268</v>
      </c>
      <c r="BM1" s="24" t="s">
        <v>60</v>
      </c>
      <c r="BN1" s="24" t="s">
        <v>271</v>
      </c>
      <c r="BO1" s="24" t="s">
        <v>265</v>
      </c>
      <c r="BP1" s="24" t="s">
        <v>185</v>
      </c>
      <c r="BQ1" s="24" t="s">
        <v>266</v>
      </c>
      <c r="BR1" s="24" t="s">
        <v>272</v>
      </c>
      <c r="BS1" s="24" t="s">
        <v>268</v>
      </c>
      <c r="BT1" s="24" t="s">
        <v>60</v>
      </c>
      <c r="BU1" s="24" t="s">
        <v>273</v>
      </c>
      <c r="BV1" s="24" t="s">
        <v>265</v>
      </c>
      <c r="BW1" s="24" t="s">
        <v>185</v>
      </c>
      <c r="BX1" s="24" t="s">
        <v>266</v>
      </c>
      <c r="BY1" s="24" t="s">
        <v>274</v>
      </c>
      <c r="BZ1" s="24" t="s">
        <v>268</v>
      </c>
      <c r="CA1" s="24" t="s">
        <v>60</v>
      </c>
      <c r="CB1" s="24" t="s">
        <v>275</v>
      </c>
      <c r="CC1" s="24" t="s">
        <v>265</v>
      </c>
      <c r="CD1" s="24" t="s">
        <v>185</v>
      </c>
      <c r="CE1" s="24" t="s">
        <v>266</v>
      </c>
      <c r="CF1" s="24" t="s">
        <v>276</v>
      </c>
      <c r="CG1" s="24" t="s">
        <v>268</v>
      </c>
      <c r="CH1" s="24" t="s">
        <v>60</v>
      </c>
      <c r="CI1" s="24" t="s">
        <v>277</v>
      </c>
      <c r="CJ1" s="24" t="s">
        <v>265</v>
      </c>
      <c r="CK1" s="24" t="s">
        <v>185</v>
      </c>
      <c r="CL1" s="24" t="s">
        <v>266</v>
      </c>
      <c r="CM1" s="24" t="s">
        <v>278</v>
      </c>
      <c r="CN1" s="24" t="s">
        <v>268</v>
      </c>
      <c r="CO1" s="24" t="s">
        <v>60</v>
      </c>
      <c r="CP1" s="24" t="s">
        <v>279</v>
      </c>
      <c r="CQ1" s="24" t="s">
        <v>265</v>
      </c>
      <c r="CR1" s="24" t="s">
        <v>185</v>
      </c>
      <c r="CS1" s="24" t="s">
        <v>266</v>
      </c>
      <c r="CT1" s="24" t="s">
        <v>280</v>
      </c>
      <c r="CU1" s="24" t="s">
        <v>268</v>
      </c>
      <c r="CV1" s="24" t="s">
        <v>60</v>
      </c>
      <c r="CW1" s="24" t="s">
        <v>281</v>
      </c>
      <c r="CX1" s="24" t="s">
        <v>265</v>
      </c>
      <c r="CY1" s="24" t="s">
        <v>185</v>
      </c>
      <c r="CZ1" s="24" t="s">
        <v>266</v>
      </c>
      <c r="DA1" s="24" t="s">
        <v>282</v>
      </c>
      <c r="DB1" s="24" t="s">
        <v>268</v>
      </c>
      <c r="DC1" s="24" t="s">
        <v>60</v>
      </c>
      <c r="DD1" s="24" t="s">
        <v>283</v>
      </c>
      <c r="DE1" s="24" t="s">
        <v>265</v>
      </c>
      <c r="DF1" s="24" t="s">
        <v>185</v>
      </c>
      <c r="DG1" s="24" t="s">
        <v>266</v>
      </c>
      <c r="DH1" s="24" t="s">
        <v>284</v>
      </c>
      <c r="DI1" s="24" t="s">
        <v>268</v>
      </c>
      <c r="DJ1" s="24" t="s">
        <v>60</v>
      </c>
      <c r="DK1" s="24" t="s">
        <v>285</v>
      </c>
      <c r="DL1" s="24" t="s">
        <v>265</v>
      </c>
      <c r="DM1" s="24" t="s">
        <v>185</v>
      </c>
      <c r="DN1" s="24" t="s">
        <v>266</v>
      </c>
      <c r="DO1" s="24" t="s">
        <v>286</v>
      </c>
      <c r="DP1" s="24" t="s">
        <v>268</v>
      </c>
      <c r="DQ1" s="24" t="s">
        <v>60</v>
      </c>
      <c r="DR1" s="24" t="s">
        <v>287</v>
      </c>
      <c r="DS1" s="24" t="s">
        <v>265</v>
      </c>
      <c r="DT1" s="24" t="s">
        <v>185</v>
      </c>
      <c r="DU1" s="24" t="s">
        <v>266</v>
      </c>
      <c r="DV1" s="24" t="s">
        <v>288</v>
      </c>
      <c r="DW1" s="24" t="s">
        <v>268</v>
      </c>
      <c r="DX1" s="24" t="s">
        <v>60</v>
      </c>
      <c r="DY1" s="24" t="s">
        <v>289</v>
      </c>
      <c r="DZ1" s="24" t="s">
        <v>265</v>
      </c>
      <c r="EA1" s="24" t="s">
        <v>185</v>
      </c>
      <c r="EB1" s="24" t="s">
        <v>266</v>
      </c>
      <c r="EC1" s="24" t="s">
        <v>290</v>
      </c>
      <c r="ED1" s="24" t="s">
        <v>268</v>
      </c>
      <c r="EE1" s="24" t="s">
        <v>60</v>
      </c>
      <c r="EF1" s="24" t="s">
        <v>291</v>
      </c>
      <c r="EG1" s="24" t="s">
        <v>265</v>
      </c>
      <c r="EH1" s="24" t="s">
        <v>185</v>
      </c>
      <c r="EI1" s="24" t="s">
        <v>266</v>
      </c>
      <c r="EJ1" s="24" t="s">
        <v>292</v>
      </c>
      <c r="EK1" s="24" t="s">
        <v>268</v>
      </c>
      <c r="EL1" s="24" t="s">
        <v>60</v>
      </c>
      <c r="EM1" s="24" t="s">
        <v>293</v>
      </c>
      <c r="EN1" s="24" t="s">
        <v>265</v>
      </c>
      <c r="EO1" s="24" t="s">
        <v>185</v>
      </c>
      <c r="EP1" s="24" t="s">
        <v>266</v>
      </c>
      <c r="EQ1" s="24" t="s">
        <v>294</v>
      </c>
      <c r="ER1" s="24" t="s">
        <v>268</v>
      </c>
      <c r="ES1" s="24" t="s">
        <v>60</v>
      </c>
      <c r="ET1" s="24" t="s">
        <v>295</v>
      </c>
      <c r="EU1" s="24" t="s">
        <v>265</v>
      </c>
      <c r="EV1" s="24" t="s">
        <v>185</v>
      </c>
      <c r="EW1" s="24" t="s">
        <v>266</v>
      </c>
      <c r="EX1" s="24" t="s">
        <v>296</v>
      </c>
      <c r="EY1" s="24" t="s">
        <v>268</v>
      </c>
      <c r="EZ1" s="24" t="s">
        <v>60</v>
      </c>
      <c r="FA1" s="24" t="s">
        <v>297</v>
      </c>
      <c r="FB1" s="24" t="s">
        <v>265</v>
      </c>
      <c r="FC1" s="24" t="s">
        <v>185</v>
      </c>
      <c r="FD1" s="24" t="s">
        <v>266</v>
      </c>
      <c r="FE1" s="24" t="s">
        <v>298</v>
      </c>
      <c r="FF1" s="24" t="s">
        <v>268</v>
      </c>
      <c r="FG1" s="24" t="s">
        <v>60</v>
      </c>
      <c r="FH1" s="24" t="s">
        <v>299</v>
      </c>
      <c r="FI1" s="24" t="s">
        <v>265</v>
      </c>
      <c r="FJ1" s="24" t="s">
        <v>185</v>
      </c>
      <c r="FK1" s="24" t="s">
        <v>266</v>
      </c>
      <c r="FL1" s="24" t="s">
        <v>300</v>
      </c>
      <c r="FM1" s="24" t="s">
        <v>268</v>
      </c>
      <c r="FN1" s="24" t="s">
        <v>60</v>
      </c>
      <c r="FO1" s="24" t="s">
        <v>65</v>
      </c>
      <c r="FP1" s="26" t="s">
        <v>66</v>
      </c>
      <c r="FQ1" s="24" t="s">
        <v>301</v>
      </c>
      <c r="FR1" s="24" t="s">
        <v>302</v>
      </c>
      <c r="FS1" s="24" t="s">
        <v>303</v>
      </c>
      <c r="FT1" s="24" t="s">
        <v>304</v>
      </c>
      <c r="FU1" s="24" t="s">
        <v>71</v>
      </c>
      <c r="FV1" s="24" t="s">
        <v>305</v>
      </c>
      <c r="FW1" s="24" t="s">
        <v>306</v>
      </c>
      <c r="FX1" s="24" t="s">
        <v>307</v>
      </c>
      <c r="FY1" s="24" t="s">
        <v>308</v>
      </c>
      <c r="FZ1" s="24" t="s">
        <v>71</v>
      </c>
      <c r="GA1" s="24" t="s">
        <v>309</v>
      </c>
      <c r="GB1" s="24" t="s">
        <v>310</v>
      </c>
      <c r="GC1" s="24" t="s">
        <v>311</v>
      </c>
      <c r="GD1" s="24" t="s">
        <v>308</v>
      </c>
      <c r="GE1" s="24" t="s">
        <v>71</v>
      </c>
      <c r="GF1" s="24" t="s">
        <v>312</v>
      </c>
      <c r="GG1" s="24" t="s">
        <v>313</v>
      </c>
      <c r="GH1" s="24" t="s">
        <v>314</v>
      </c>
      <c r="GI1" s="24" t="s">
        <v>315</v>
      </c>
      <c r="GJ1" s="24" t="s">
        <v>71</v>
      </c>
      <c r="GK1" s="24" t="s">
        <v>316</v>
      </c>
      <c r="GL1" s="24" t="s">
        <v>317</v>
      </c>
      <c r="GM1" s="24" t="s">
        <v>318</v>
      </c>
      <c r="GN1" s="24" t="s">
        <v>319</v>
      </c>
      <c r="GO1" s="24" t="s">
        <v>71</v>
      </c>
      <c r="GP1" s="24" t="s">
        <v>320</v>
      </c>
      <c r="GQ1" s="24" t="s">
        <v>321</v>
      </c>
      <c r="GR1" s="24" t="s">
        <v>322</v>
      </c>
      <c r="GS1" s="24" t="s">
        <v>323</v>
      </c>
      <c r="GT1" s="24" t="s">
        <v>71</v>
      </c>
      <c r="GU1" s="24" t="s">
        <v>324</v>
      </c>
      <c r="GV1" s="24" t="s">
        <v>325</v>
      </c>
      <c r="GW1" s="24" t="s">
        <v>326</v>
      </c>
      <c r="GX1" s="24" t="s">
        <v>327</v>
      </c>
      <c r="GY1" s="24" t="s">
        <v>71</v>
      </c>
      <c r="GZ1" s="24" t="s">
        <v>328</v>
      </c>
      <c r="HA1" s="24" t="s">
        <v>329</v>
      </c>
      <c r="HB1" s="24" t="s">
        <v>330</v>
      </c>
      <c r="HC1" s="24" t="s">
        <v>331</v>
      </c>
      <c r="HD1" s="24" t="s">
        <v>71</v>
      </c>
      <c r="HE1" s="24" t="s">
        <v>332</v>
      </c>
      <c r="HF1" s="24" t="s">
        <v>333</v>
      </c>
      <c r="HG1" s="24" t="s">
        <v>334</v>
      </c>
      <c r="HH1" s="24" t="s">
        <v>335</v>
      </c>
      <c r="HI1" s="24" t="s">
        <v>71</v>
      </c>
      <c r="HJ1" s="24" t="s">
        <v>336</v>
      </c>
      <c r="HK1" s="24" t="s">
        <v>337</v>
      </c>
      <c r="HL1" s="24" t="s">
        <v>338</v>
      </c>
      <c r="HM1" s="24" t="s">
        <v>339</v>
      </c>
      <c r="HN1" s="24" t="s">
        <v>71</v>
      </c>
      <c r="HO1" s="24" t="s">
        <v>340</v>
      </c>
      <c r="HP1" s="24" t="s">
        <v>341</v>
      </c>
      <c r="HQ1" s="24" t="s">
        <v>342</v>
      </c>
      <c r="HR1" s="24" t="s">
        <v>343</v>
      </c>
      <c r="HS1" s="24" t="s">
        <v>71</v>
      </c>
      <c r="HT1" s="24" t="s">
        <v>344</v>
      </c>
      <c r="HU1" s="24" t="s">
        <v>345</v>
      </c>
      <c r="HV1" s="24" t="s">
        <v>346</v>
      </c>
      <c r="HW1" s="24" t="s">
        <v>347</v>
      </c>
      <c r="HX1" s="24" t="s">
        <v>71</v>
      </c>
      <c r="HY1" s="24" t="s">
        <v>348</v>
      </c>
      <c r="HZ1" s="24" t="s">
        <v>349</v>
      </c>
      <c r="IA1" s="24" t="s">
        <v>350</v>
      </c>
      <c r="IB1" s="24" t="s">
        <v>351</v>
      </c>
      <c r="IC1" s="24" t="s">
        <v>71</v>
      </c>
      <c r="ID1" s="24" t="s">
        <v>352</v>
      </c>
      <c r="IE1" s="24" t="s">
        <v>353</v>
      </c>
      <c r="IF1" s="24" t="s">
        <v>354</v>
      </c>
      <c r="IG1" s="24" t="s">
        <v>355</v>
      </c>
      <c r="IH1" s="24" t="s">
        <v>71</v>
      </c>
      <c r="II1" s="24" t="s">
        <v>356</v>
      </c>
      <c r="IJ1" s="24" t="s">
        <v>357</v>
      </c>
      <c r="IK1" s="24" t="s">
        <v>358</v>
      </c>
      <c r="IL1" s="24" t="s">
        <v>359</v>
      </c>
      <c r="IM1" s="24" t="s">
        <v>71</v>
      </c>
      <c r="IN1" s="24" t="s">
        <v>360</v>
      </c>
      <c r="IO1" s="24" t="s">
        <v>361</v>
      </c>
      <c r="IP1" s="24" t="s">
        <v>362</v>
      </c>
      <c r="IQ1" s="24" t="s">
        <v>363</v>
      </c>
      <c r="IR1" s="24" t="s">
        <v>71</v>
      </c>
      <c r="IS1" s="24" t="s">
        <v>364</v>
      </c>
      <c r="IT1" s="24" t="s">
        <v>365</v>
      </c>
      <c r="IU1" s="24" t="s">
        <v>366</v>
      </c>
      <c r="IV1" s="24" t="s">
        <v>367</v>
      </c>
      <c r="IW1" s="24" t="s">
        <v>71</v>
      </c>
      <c r="IX1" s="24" t="s">
        <v>368</v>
      </c>
      <c r="IY1" s="24" t="s">
        <v>369</v>
      </c>
      <c r="IZ1" s="24" t="s">
        <v>370</v>
      </c>
      <c r="JA1" s="24" t="s">
        <v>371</v>
      </c>
      <c r="JB1" s="24" t="s">
        <v>71</v>
      </c>
      <c r="JC1" s="24" t="s">
        <v>372</v>
      </c>
      <c r="JD1" s="24" t="s">
        <v>373</v>
      </c>
      <c r="JE1" s="24" t="s">
        <v>374</v>
      </c>
      <c r="JF1" s="24" t="s">
        <v>375</v>
      </c>
      <c r="JG1" s="24" t="s">
        <v>71</v>
      </c>
      <c r="JH1" s="24" t="s">
        <v>376</v>
      </c>
      <c r="JI1" s="24" t="s">
        <v>377</v>
      </c>
      <c r="JJ1" s="24" t="s">
        <v>378</v>
      </c>
      <c r="JK1" s="24" t="s">
        <v>379</v>
      </c>
      <c r="JL1" s="24" t="s">
        <v>71</v>
      </c>
      <c r="JM1" s="25" t="s">
        <v>380</v>
      </c>
      <c r="JN1" s="25" t="s">
        <v>381</v>
      </c>
      <c r="JO1" s="25" t="s">
        <v>382</v>
      </c>
      <c r="JP1" s="25" t="s">
        <v>383</v>
      </c>
      <c r="JQ1" s="24" t="s">
        <v>71</v>
      </c>
      <c r="JR1" s="24" t="s">
        <v>384</v>
      </c>
      <c r="JS1" s="24" t="s">
        <v>385</v>
      </c>
      <c r="JT1" s="24" t="s">
        <v>386</v>
      </c>
      <c r="JU1" s="24" t="s">
        <v>387</v>
      </c>
      <c r="JV1" s="24" t="s">
        <v>71</v>
      </c>
      <c r="JW1" s="24" t="s">
        <v>120</v>
      </c>
      <c r="JX1" s="24" t="s">
        <v>121</v>
      </c>
      <c r="JY1" s="24" t="s">
        <v>122</v>
      </c>
      <c r="JZ1" s="26" t="s">
        <v>123</v>
      </c>
      <c r="KA1" s="26" t="s">
        <v>124</v>
      </c>
      <c r="KB1" s="26" t="s">
        <v>125</v>
      </c>
      <c r="KC1" s="24" t="s">
        <v>126</v>
      </c>
      <c r="KD1" s="24" t="s">
        <v>127</v>
      </c>
      <c r="KE1" s="24" t="s">
        <v>128</v>
      </c>
      <c r="KF1" s="24" t="s">
        <v>12</v>
      </c>
      <c r="KG1" s="24" t="s">
        <v>129</v>
      </c>
      <c r="KH1" s="24" t="s">
        <v>130</v>
      </c>
      <c r="KI1" s="26" t="s">
        <v>131</v>
      </c>
      <c r="KJ1" s="26" t="s">
        <v>132</v>
      </c>
      <c r="KK1" s="26" t="s">
        <v>133</v>
      </c>
      <c r="KL1" s="26" t="s">
        <v>134</v>
      </c>
      <c r="KM1" s="26" t="s">
        <v>135</v>
      </c>
      <c r="KN1" s="26" t="s">
        <v>136</v>
      </c>
      <c r="KO1" s="26" t="s">
        <v>137</v>
      </c>
      <c r="KP1" s="29" t="s">
        <v>138</v>
      </c>
      <c r="KQ1" s="24" t="s">
        <v>139</v>
      </c>
      <c r="KR1" s="24" t="s">
        <v>140</v>
      </c>
      <c r="KS1" s="24" t="s">
        <v>141</v>
      </c>
      <c r="KT1" s="24" t="s">
        <v>142</v>
      </c>
      <c r="KU1" s="24" t="s">
        <v>143</v>
      </c>
      <c r="KV1" s="30" t="s">
        <v>388</v>
      </c>
      <c r="KW1" s="30" t="s">
        <v>389</v>
      </c>
      <c r="KX1" s="24" t="s">
        <v>146</v>
      </c>
      <c r="KY1" s="24" t="s">
        <v>147</v>
      </c>
      <c r="KZ1" s="24" t="s">
        <v>148</v>
      </c>
      <c r="LA1" s="24" t="s">
        <v>149</v>
      </c>
      <c r="LB1" s="24" t="s">
        <v>150</v>
      </c>
      <c r="LC1" s="31" t="s">
        <v>151</v>
      </c>
      <c r="LD1" s="32" t="s">
        <v>152</v>
      </c>
      <c r="LE1" s="32" t="s">
        <v>153</v>
      </c>
      <c r="LF1" s="32" t="s">
        <v>154</v>
      </c>
      <c r="LG1" s="32" t="s">
        <v>155</v>
      </c>
      <c r="LH1" s="24" t="s">
        <v>156</v>
      </c>
      <c r="LI1" s="24" t="s">
        <v>157</v>
      </c>
      <c r="LJ1" s="24" t="s">
        <v>158</v>
      </c>
      <c r="LK1" s="24" t="s">
        <v>159</v>
      </c>
      <c r="LL1" s="24" t="s">
        <v>160</v>
      </c>
      <c r="LM1" s="25" t="s">
        <v>161</v>
      </c>
      <c r="LN1" s="25" t="s">
        <v>162</v>
      </c>
      <c r="LO1" s="24" t="s">
        <v>163</v>
      </c>
      <c r="LP1" s="24" t="s">
        <v>164</v>
      </c>
      <c r="LQ1" s="24" t="s">
        <v>165</v>
      </c>
      <c r="LR1" s="33" t="s">
        <v>166</v>
      </c>
      <c r="LS1" s="33" t="s">
        <v>167</v>
      </c>
      <c r="LT1" s="33" t="s">
        <v>168</v>
      </c>
      <c r="LU1" s="24" t="s">
        <v>169</v>
      </c>
      <c r="LV1" s="24" t="s">
        <v>170</v>
      </c>
      <c r="LW1" s="24" t="s">
        <v>171</v>
      </c>
      <c r="LX1" s="24" t="s">
        <v>172</v>
      </c>
      <c r="LY1" s="26" t="s">
        <v>173</v>
      </c>
      <c r="LZ1" s="24" t="s">
        <v>174</v>
      </c>
      <c r="MA1" s="24" t="s">
        <v>175</v>
      </c>
      <c r="MB1" s="26" t="s">
        <v>176</v>
      </c>
      <c r="MC1" s="24" t="s">
        <v>177</v>
      </c>
      <c r="MD1" s="24" t="s">
        <v>188</v>
      </c>
      <c r="ME1" s="25" t="s">
        <v>189</v>
      </c>
      <c r="MF1" s="24" t="s">
        <v>190</v>
      </c>
    </row>
    <row r="2" spans="1:344" s="35" customFormat="1" x14ac:dyDescent="0.25">
      <c r="A2" s="35">
        <v>1</v>
      </c>
      <c r="B2" s="35" t="s">
        <v>191</v>
      </c>
      <c r="C2" s="35">
        <v>0</v>
      </c>
      <c r="D2" s="35">
        <v>2255</v>
      </c>
      <c r="E2" s="35" t="s">
        <v>193</v>
      </c>
      <c r="G2" s="35" t="s">
        <v>803</v>
      </c>
      <c r="H2" s="35" t="s">
        <v>391</v>
      </c>
      <c r="K2" s="36" t="s">
        <v>392</v>
      </c>
      <c r="L2" s="35" t="s">
        <v>804</v>
      </c>
      <c r="M2" s="35">
        <v>1</v>
      </c>
      <c r="N2" s="35" t="s">
        <v>394</v>
      </c>
      <c r="P2" s="35" t="s">
        <v>395</v>
      </c>
      <c r="Q2" s="35" t="s">
        <v>199</v>
      </c>
      <c r="R2" s="35" t="s">
        <v>395</v>
      </c>
      <c r="S2" s="35" t="s">
        <v>201</v>
      </c>
      <c r="U2" s="35" t="b">
        <v>0</v>
      </c>
      <c r="Z2" s="35">
        <v>0.32239999999999996</v>
      </c>
      <c r="AA2" s="35">
        <v>0.13</v>
      </c>
      <c r="AB2" s="35">
        <v>100</v>
      </c>
      <c r="AD2" s="35">
        <f>(Z2-AA2)*AB2/100</f>
        <v>0.19239999999999996</v>
      </c>
      <c r="AE2" s="36" t="s">
        <v>805</v>
      </c>
      <c r="AF2" s="35">
        <v>2255</v>
      </c>
      <c r="AH2" s="35">
        <v>68.8</v>
      </c>
      <c r="AJ2" s="35">
        <f>AH2+AI2</f>
        <v>68.8</v>
      </c>
      <c r="AM2" s="35">
        <f>AJ2+AK2</f>
        <v>68.8</v>
      </c>
      <c r="AN2" s="35">
        <v>30</v>
      </c>
      <c r="AP2" s="37">
        <f>(AH2*Z2)-(AD2*AN2)</f>
        <v>16.409119999999998</v>
      </c>
      <c r="AQ2" s="37">
        <f>AP2*M2</f>
        <v>16.409119999999998</v>
      </c>
      <c r="JM2" s="35">
        <v>20</v>
      </c>
      <c r="JN2" s="35">
        <v>0.80249999999999999</v>
      </c>
      <c r="JO2" s="38" t="s">
        <v>203</v>
      </c>
      <c r="JP2" s="35">
        <f>JM2*JN2</f>
        <v>16.05</v>
      </c>
      <c r="JQ2" s="39" t="b">
        <v>0</v>
      </c>
      <c r="JV2" s="35" t="b">
        <v>0</v>
      </c>
      <c r="JY2" s="35">
        <f>+IF(ISERROR(SEARCH("TRUE",FU2)),FT2,0)+IF(ISERROR(SEARCH("TRUE",FZ2)),FY2,0)+IF(ISERROR(SEARCH("TRUE",GE2)),GD2,0)+IF(ISERROR(SEARCH("TRUE",GJ2)),GI2,0)+IF(ISERROR(SEARCH("TRUE",GO2)),GN2,0)+IF(ISERROR(SEARCH("TRUE",GT2)),GS2,0)+IF(ISERROR(SEARCH("TRUE",GY2)),GX2,0)+IF(ISERROR(SEARCH("TRUE",HD2)),HC2,0)+IF(ISERROR(SEARCH("TRUE",HI2)),HH2,0)+IF(ISERROR(SEARCH("TRUE",HN2)),HM2,0)+IF(ISERROR(SEARCH("TRUE",HS2)),HR2,0)+IF(ISERROR(SEARCH("TRUE",HX2)),HW2,0)+IF(ISERROR(SEARCH("TRUE",IC2)),IB2,0)+IF(ISERROR(SEARCH("TRUE",IH2)),IG2,0)+IF(ISERROR(SEARCH("TRUE",IM2)),IL2,0)+IF(ISERROR(SEARCH("TRUE",IR2)),IQ2,0)+IF(ISERROR(SEARCH("TRUE",IW2)),IV2,0)+IF(ISERROR(SEARCH("TRUE",JB2)),JA2,0)+IF(ISERROR(SEARCH("TRUE",JG2)),JF2,0)+IF(ISERROR(SEARCH("TRUE",JL2)),JK2,0)+IF(ISERROR(SEARCH("TRUE",JQ2)),JP2,0)+IF(ISERROR(SEARCH("TRUE",JV2)),JU2,0)</f>
        <v>16.05</v>
      </c>
      <c r="JZ2" s="35">
        <f>JY2*M2</f>
        <v>16.05</v>
      </c>
      <c r="KB2" s="35">
        <f>KA2+JZ2+FP2</f>
        <v>16.05</v>
      </c>
      <c r="KC2" s="35" t="s">
        <v>397</v>
      </c>
      <c r="KD2" s="35" t="s">
        <v>201</v>
      </c>
      <c r="KE2" s="35">
        <v>8</v>
      </c>
      <c r="KF2" s="35">
        <f>AA2</f>
        <v>0.13</v>
      </c>
      <c r="KG2" s="35">
        <f>KE2*KF2</f>
        <v>1.04</v>
      </c>
      <c r="KI2" s="35">
        <f>KG2</f>
        <v>1.04</v>
      </c>
      <c r="KL2" s="35">
        <f>KI2</f>
        <v>1.04</v>
      </c>
      <c r="KW2" s="35" t="b">
        <v>1</v>
      </c>
      <c r="KX2" s="35" t="s">
        <v>204</v>
      </c>
      <c r="KY2" s="35">
        <v>2</v>
      </c>
      <c r="KZ2" s="37">
        <f>KL2+KB2+AQ2-KA2</f>
        <v>33.499119999999998</v>
      </c>
      <c r="LA2" s="40">
        <f>KZ2*KY2/100</f>
        <v>0.66998239999999998</v>
      </c>
      <c r="LC2" s="41" t="s">
        <v>688</v>
      </c>
      <c r="LD2" s="42">
        <v>100</v>
      </c>
      <c r="LE2" s="42">
        <f>LD2*KY2/100</f>
        <v>2</v>
      </c>
      <c r="LF2" s="42">
        <f>AA2*AN2</f>
        <v>3.9000000000000004</v>
      </c>
      <c r="LG2" s="43">
        <f>LF2*LE2/100</f>
        <v>7.8000000000000014E-2</v>
      </c>
      <c r="LM2" s="42" t="s">
        <v>205</v>
      </c>
      <c r="LN2" s="42" t="s">
        <v>206</v>
      </c>
      <c r="LQ2" s="35">
        <v>2.5994303999999997</v>
      </c>
      <c r="LW2" s="35">
        <v>0.5</v>
      </c>
      <c r="LX2" s="35">
        <v>0.5</v>
      </c>
      <c r="LY2" s="35" t="s">
        <v>399</v>
      </c>
      <c r="LZ2" s="35">
        <v>0.98</v>
      </c>
      <c r="MD2" s="37">
        <f>AQ2+AT2+KB2+KL2+KO2+KS2+LA2+LB2+LL2+LQ2+LU2+LV2+LW2+LX2+LZ2+MA2-MC2-LG2</f>
        <v>38.670532799999997</v>
      </c>
      <c r="ME2" s="44">
        <v>45429</v>
      </c>
    </row>
    <row r="3" spans="1:344" s="35" customFormat="1" x14ac:dyDescent="0.25">
      <c r="A3" s="35">
        <v>2</v>
      </c>
      <c r="B3" s="35" t="s">
        <v>191</v>
      </c>
      <c r="C3" s="35">
        <v>0</v>
      </c>
      <c r="D3" s="35">
        <v>2255</v>
      </c>
      <c r="E3" s="35" t="s">
        <v>193</v>
      </c>
      <c r="G3" s="35" t="s">
        <v>806</v>
      </c>
      <c r="H3" s="35" t="s">
        <v>401</v>
      </c>
      <c r="K3" s="36" t="s">
        <v>392</v>
      </c>
      <c r="L3" s="35" t="s">
        <v>804</v>
      </c>
      <c r="M3" s="35">
        <v>1</v>
      </c>
      <c r="N3" s="35" t="s">
        <v>394</v>
      </c>
      <c r="P3" s="35" t="s">
        <v>395</v>
      </c>
      <c r="Q3" s="35" t="s">
        <v>199</v>
      </c>
      <c r="R3" s="35" t="s">
        <v>395</v>
      </c>
      <c r="S3" s="35" t="s">
        <v>201</v>
      </c>
      <c r="U3" s="35" t="b">
        <v>0</v>
      </c>
      <c r="Z3" s="35">
        <v>0.23400000000000001</v>
      </c>
      <c r="AA3" s="35">
        <v>0.115</v>
      </c>
      <c r="AB3" s="35">
        <v>100</v>
      </c>
      <c r="AD3" s="35">
        <f>(Z3-AA3)*AB3/100</f>
        <v>0.11900000000000001</v>
      </c>
      <c r="AE3" s="36" t="s">
        <v>805</v>
      </c>
      <c r="AF3" s="35">
        <v>2255</v>
      </c>
      <c r="AH3" s="35">
        <v>68.8</v>
      </c>
      <c r="AJ3" s="35">
        <f>AH3+AI3</f>
        <v>68.8</v>
      </c>
      <c r="AM3" s="35">
        <f>AJ3+AK3</f>
        <v>68.8</v>
      </c>
      <c r="AN3" s="35">
        <v>30</v>
      </c>
      <c r="AP3" s="35">
        <f>(AH3*Z3)-(AD3*AN3)</f>
        <v>12.529199999999999</v>
      </c>
      <c r="AQ3" s="35">
        <f>AP3*M3</f>
        <v>12.529199999999999</v>
      </c>
      <c r="JM3" s="35">
        <v>20</v>
      </c>
      <c r="JN3" s="35">
        <f>9.55/JM3</f>
        <v>0.47750000000000004</v>
      </c>
      <c r="JO3" s="38" t="s">
        <v>203</v>
      </c>
      <c r="JP3" s="35">
        <f>JM3*JN3</f>
        <v>9.5500000000000007</v>
      </c>
      <c r="JQ3" s="39" t="b">
        <v>0</v>
      </c>
      <c r="JV3" s="35" t="b">
        <v>0</v>
      </c>
      <c r="JY3" s="35">
        <f>+IF(ISERROR(SEARCH("TRUE",FU3)),FT3,0)+IF(ISERROR(SEARCH("TRUE",FZ3)),FY3,0)+IF(ISERROR(SEARCH("TRUE",GE3)),GD3,0)+IF(ISERROR(SEARCH("TRUE",GJ3)),GI3,0)+IF(ISERROR(SEARCH("TRUE",GO3)),GN3,0)+IF(ISERROR(SEARCH("TRUE",GT3)),GS3,0)+IF(ISERROR(SEARCH("TRUE",GY3)),GX3,0)+IF(ISERROR(SEARCH("TRUE",HD3)),HC3,0)+IF(ISERROR(SEARCH("TRUE",HI3)),HH3,0)+IF(ISERROR(SEARCH("TRUE",HN3)),HM3,0)+IF(ISERROR(SEARCH("TRUE",HS3)),HR3,0)+IF(ISERROR(SEARCH("TRUE",HX3)),HW3,0)+IF(ISERROR(SEARCH("TRUE",IC3)),IB3,0)+IF(ISERROR(SEARCH("TRUE",IH3)),IG3,0)+IF(ISERROR(SEARCH("TRUE",IM3)),IL3,0)+IF(ISERROR(SEARCH("TRUE",IR3)),IQ3,0)+IF(ISERROR(SEARCH("TRUE",IW3)),IV3,0)+IF(ISERROR(SEARCH("TRUE",JB3)),JA3,0)+IF(ISERROR(SEARCH("TRUE",JG3)),JF3,0)+IF(ISERROR(SEARCH("TRUE",JL3)),JK3,0)+IF(ISERROR(SEARCH("TRUE",JQ3)),JP3,0)+IF(ISERROR(SEARCH("TRUE",JV3)),JU3,0)</f>
        <v>9.5500000000000007</v>
      </c>
      <c r="JZ3" s="35">
        <f>JY3*M3</f>
        <v>9.5500000000000007</v>
      </c>
      <c r="KB3" s="35">
        <f>KA3+JZ3+FP3</f>
        <v>9.5500000000000007</v>
      </c>
      <c r="KC3" s="35" t="s">
        <v>397</v>
      </c>
      <c r="KD3" s="35" t="s">
        <v>201</v>
      </c>
      <c r="KE3" s="35">
        <v>8</v>
      </c>
      <c r="KF3" s="35">
        <f>AA3</f>
        <v>0.115</v>
      </c>
      <c r="KG3" s="35">
        <f>KE3*KF3</f>
        <v>0.92</v>
      </c>
      <c r="KI3" s="35">
        <f>KG3</f>
        <v>0.92</v>
      </c>
      <c r="KL3" s="35">
        <f>KI3</f>
        <v>0.92</v>
      </c>
      <c r="KW3" s="35" t="b">
        <v>1</v>
      </c>
      <c r="KX3" s="35" t="s">
        <v>204</v>
      </c>
      <c r="KY3" s="35">
        <v>2</v>
      </c>
      <c r="KZ3" s="37">
        <f>KL3+KB3+AQ3-KA3</f>
        <v>22.999200000000002</v>
      </c>
      <c r="LA3" s="40">
        <f>KZ3*KY3/100</f>
        <v>0.45998400000000006</v>
      </c>
      <c r="LC3" s="41" t="s">
        <v>688</v>
      </c>
      <c r="LD3" s="42">
        <v>100</v>
      </c>
      <c r="LE3" s="42">
        <f>LD3*KY3/100</f>
        <v>2</v>
      </c>
      <c r="LF3" s="42">
        <f>AA3*AN3</f>
        <v>3.45</v>
      </c>
      <c r="LG3" s="43">
        <f>LF3*LE3/100</f>
        <v>6.9000000000000006E-2</v>
      </c>
      <c r="LM3" s="42" t="s">
        <v>205</v>
      </c>
      <c r="LN3" s="42" t="s">
        <v>206</v>
      </c>
      <c r="LQ3" s="35">
        <v>1.7709299999999999</v>
      </c>
      <c r="LW3" s="35">
        <v>0.5</v>
      </c>
      <c r="LX3" s="35">
        <v>0.5</v>
      </c>
      <c r="MD3" s="37">
        <f>AQ3+AT3+KB3+KL3+KO3+KS3+LA3+LB3+LL3+LQ3+LU3+LV3+LW3+LX3+LZ3+MA3-MC3-LF3</f>
        <v>22.780114000000001</v>
      </c>
      <c r="ME3" s="44">
        <v>45429</v>
      </c>
    </row>
    <row r="4" spans="1:344" s="35" customFormat="1" x14ac:dyDescent="0.25">
      <c r="A4" s="35">
        <v>3</v>
      </c>
      <c r="B4" s="35" t="s">
        <v>191</v>
      </c>
      <c r="C4" s="35">
        <v>0</v>
      </c>
      <c r="D4" s="35">
        <v>2255</v>
      </c>
      <c r="E4" s="35" t="s">
        <v>193</v>
      </c>
      <c r="G4" s="35" t="s">
        <v>807</v>
      </c>
      <c r="H4" s="35" t="s">
        <v>403</v>
      </c>
      <c r="K4" s="36" t="s">
        <v>392</v>
      </c>
      <c r="L4" s="35" t="s">
        <v>804</v>
      </c>
      <c r="M4" s="35">
        <v>1</v>
      </c>
      <c r="N4" s="35" t="s">
        <v>394</v>
      </c>
      <c r="P4" s="35" t="s">
        <v>395</v>
      </c>
      <c r="Q4" s="35" t="s">
        <v>199</v>
      </c>
      <c r="R4" s="35" t="s">
        <v>395</v>
      </c>
      <c r="S4" s="35" t="s">
        <v>201</v>
      </c>
      <c r="U4" s="35" t="b">
        <v>0</v>
      </c>
      <c r="Z4" s="35">
        <f>227.76/1000</f>
        <v>0.22775999999999999</v>
      </c>
      <c r="AA4" s="35">
        <v>0.104</v>
      </c>
      <c r="AB4" s="35">
        <v>100</v>
      </c>
      <c r="AD4" s="35">
        <f>(Z4-AA4)*AB4/100</f>
        <v>0.12376</v>
      </c>
      <c r="AE4" s="36" t="s">
        <v>805</v>
      </c>
      <c r="AF4" s="35">
        <v>2255</v>
      </c>
      <c r="AH4" s="35">
        <v>68.8</v>
      </c>
      <c r="AJ4" s="35">
        <f>AH4+AI4</f>
        <v>68.8</v>
      </c>
      <c r="AM4" s="35">
        <f>AJ4+AK4</f>
        <v>68.8</v>
      </c>
      <c r="AN4" s="35">
        <v>30</v>
      </c>
      <c r="AP4" s="40">
        <f>(AH4*Z4)-(AD4*AN4)</f>
        <v>11.957087999999999</v>
      </c>
      <c r="AQ4" s="40">
        <f>AP4*M4</f>
        <v>11.957087999999999</v>
      </c>
      <c r="JM4" s="35">
        <v>20</v>
      </c>
      <c r="JN4" s="35">
        <f>9.55/JM4</f>
        <v>0.47750000000000004</v>
      </c>
      <c r="JO4" s="38" t="s">
        <v>203</v>
      </c>
      <c r="JP4" s="35">
        <f>JN4*JM4</f>
        <v>9.5500000000000007</v>
      </c>
      <c r="JQ4" s="39" t="b">
        <v>0</v>
      </c>
      <c r="JV4" s="35" t="b">
        <v>0</v>
      </c>
      <c r="JY4" s="35">
        <f>+IF(ISERROR(SEARCH("TRUE",FU4)),FT4,0)+IF(ISERROR(SEARCH("TRUE",FZ4)),FY4,0)+IF(ISERROR(SEARCH("TRUE",GE4)),GD4,0)+IF(ISERROR(SEARCH("TRUE",GJ4)),GI4,0)+IF(ISERROR(SEARCH("TRUE",GO4)),GN4,0)+IF(ISERROR(SEARCH("TRUE",GT4)),GS4,0)+IF(ISERROR(SEARCH("TRUE",GY4)),GX4,0)+IF(ISERROR(SEARCH("TRUE",HD4)),HC4,0)+IF(ISERROR(SEARCH("TRUE",HI4)),HH4,0)+IF(ISERROR(SEARCH("TRUE",HN4)),HM4,0)+IF(ISERROR(SEARCH("TRUE",HS4)),HR4,0)+IF(ISERROR(SEARCH("TRUE",HX4)),HW4,0)+IF(ISERROR(SEARCH("TRUE",IC4)),IB4,0)+IF(ISERROR(SEARCH("TRUE",IH4)),IG4,0)+IF(ISERROR(SEARCH("TRUE",IM4)),IL4,0)+IF(ISERROR(SEARCH("TRUE",IR4)),IQ4,0)+IF(ISERROR(SEARCH("TRUE",IW4)),IV4,0)+IF(ISERROR(SEARCH("TRUE",JB4)),JA4,0)+IF(ISERROR(SEARCH("TRUE",JG4)),JF4,0)+IF(ISERROR(SEARCH("TRUE",JL4)),JK4,0)+IF(ISERROR(SEARCH("TRUE",JQ4)),JP4,0)+IF(ISERROR(SEARCH("TRUE",JV4)),JU4,0)</f>
        <v>9.5500000000000007</v>
      </c>
      <c r="JZ4" s="35">
        <f>JY4*M4</f>
        <v>9.5500000000000007</v>
      </c>
      <c r="KB4" s="35">
        <f>KA4+JZ4+FP4</f>
        <v>9.5500000000000007</v>
      </c>
      <c r="KC4" s="35" t="s">
        <v>397</v>
      </c>
      <c r="KD4" s="35" t="s">
        <v>201</v>
      </c>
      <c r="KE4" s="35">
        <v>8</v>
      </c>
      <c r="KF4" s="35">
        <f>AA4</f>
        <v>0.104</v>
      </c>
      <c r="KG4" s="35">
        <f>KE4*KF4</f>
        <v>0.83199999999999996</v>
      </c>
      <c r="KI4" s="35">
        <f>KG4</f>
        <v>0.83199999999999996</v>
      </c>
      <c r="KL4" s="35">
        <f>KI4</f>
        <v>0.83199999999999996</v>
      </c>
      <c r="KW4" s="35" t="b">
        <v>1</v>
      </c>
      <c r="KX4" s="35" t="s">
        <v>204</v>
      </c>
      <c r="KY4" s="35">
        <v>2</v>
      </c>
      <c r="KZ4" s="37">
        <f>KL4+KB4+AQ4-KA4</f>
        <v>22.339088</v>
      </c>
      <c r="LA4" s="40">
        <f>KZ4*KY4/100</f>
        <v>0.44678176000000003</v>
      </c>
      <c r="LC4" s="41" t="s">
        <v>688</v>
      </c>
      <c r="LD4" s="42">
        <v>100</v>
      </c>
      <c r="LE4" s="42">
        <f>LD4*KY4/100</f>
        <v>2</v>
      </c>
      <c r="LF4" s="42">
        <f>AA4*AN4</f>
        <v>3.1199999999999997</v>
      </c>
      <c r="LG4" s="43">
        <f>LF4*LE4/100</f>
        <v>6.239999999999999E-2</v>
      </c>
      <c r="LM4" s="42" t="s">
        <v>205</v>
      </c>
      <c r="LN4" s="42" t="s">
        <v>206</v>
      </c>
      <c r="LQ4" s="35">
        <v>1.7280611999999997</v>
      </c>
      <c r="LW4" s="35">
        <v>0.5</v>
      </c>
      <c r="LX4" s="35">
        <v>0.5</v>
      </c>
      <c r="MD4" s="37">
        <f>AQ4+AT4+KB4+KL4+KO4+KS4+LA4+LB4+LL4+LQ4+LU4+LV4+LW4+LX4+LZ4+MA4-MC4-LF4</f>
        <v>22.393930959999999</v>
      </c>
      <c r="ME4" s="44">
        <v>45429</v>
      </c>
    </row>
    <row r="5" spans="1:344" s="35" customFormat="1" x14ac:dyDescent="0.25">
      <c r="A5" s="35">
        <v>4</v>
      </c>
      <c r="B5" s="35" t="s">
        <v>191</v>
      </c>
      <c r="C5" s="35">
        <v>0</v>
      </c>
      <c r="D5" s="35">
        <v>2255</v>
      </c>
      <c r="E5" s="35" t="s">
        <v>193</v>
      </c>
      <c r="G5" s="35" t="s">
        <v>808</v>
      </c>
      <c r="H5" s="35" t="s">
        <v>405</v>
      </c>
      <c r="K5" s="36" t="s">
        <v>392</v>
      </c>
      <c r="L5" s="35" t="s">
        <v>804</v>
      </c>
      <c r="M5" s="35">
        <v>1</v>
      </c>
      <c r="N5" s="35" t="s">
        <v>394</v>
      </c>
      <c r="P5" s="35" t="s">
        <v>395</v>
      </c>
      <c r="Q5" s="35" t="s">
        <v>199</v>
      </c>
      <c r="R5" s="35" t="s">
        <v>395</v>
      </c>
      <c r="S5" s="35" t="s">
        <v>201</v>
      </c>
      <c r="U5" s="35" t="b">
        <v>0</v>
      </c>
      <c r="Z5" s="35">
        <f>227.76/1000</f>
        <v>0.22775999999999999</v>
      </c>
      <c r="AA5" s="35">
        <v>0.104</v>
      </c>
      <c r="AB5" s="35">
        <v>100</v>
      </c>
      <c r="AD5" s="35">
        <f>(Z5-AA5)*AB5/100</f>
        <v>0.12376</v>
      </c>
      <c r="AE5" s="36" t="s">
        <v>805</v>
      </c>
      <c r="AF5" s="35">
        <v>2255</v>
      </c>
      <c r="AH5" s="35">
        <v>68.8</v>
      </c>
      <c r="AJ5" s="35">
        <f>AH5+AI5</f>
        <v>68.8</v>
      </c>
      <c r="AM5" s="35">
        <f>AJ5+AK5</f>
        <v>68.8</v>
      </c>
      <c r="AN5" s="35">
        <v>30</v>
      </c>
      <c r="AP5" s="35">
        <f>(AH5*Z5)-(AD5*AN5)</f>
        <v>11.957087999999999</v>
      </c>
      <c r="AQ5" s="35">
        <f>AP5*M5</f>
        <v>11.957087999999999</v>
      </c>
      <c r="JM5" s="35">
        <v>20</v>
      </c>
      <c r="JN5" s="35">
        <v>0.33500000000000002</v>
      </c>
      <c r="JO5" s="38" t="s">
        <v>203</v>
      </c>
      <c r="JP5" s="35">
        <f>JM5*JN5</f>
        <v>6.7</v>
      </c>
      <c r="JQ5" s="39" t="b">
        <v>0</v>
      </c>
      <c r="JV5" s="35" t="b">
        <v>0</v>
      </c>
      <c r="JY5" s="35">
        <f>+IF(ISERROR(SEARCH("TRUE",FU5)),FT5,0)+IF(ISERROR(SEARCH("TRUE",FZ5)),FY5,0)+IF(ISERROR(SEARCH("TRUE",GE5)),GD5,0)+IF(ISERROR(SEARCH("TRUE",GJ5)),GI5,0)+IF(ISERROR(SEARCH("TRUE",GO5)),GN5,0)+IF(ISERROR(SEARCH("TRUE",GT5)),GS5,0)+IF(ISERROR(SEARCH("TRUE",GY5)),GX5,0)+IF(ISERROR(SEARCH("TRUE",HD5)),HC5,0)+IF(ISERROR(SEARCH("TRUE",HI5)),HH5,0)+IF(ISERROR(SEARCH("TRUE",HN5)),HM5,0)+IF(ISERROR(SEARCH("TRUE",HS5)),HR5,0)+IF(ISERROR(SEARCH("TRUE",HX5)),HW5,0)+IF(ISERROR(SEARCH("TRUE",IC5)),IB5,0)+IF(ISERROR(SEARCH("TRUE",IH5)),IG5,0)+IF(ISERROR(SEARCH("TRUE",IM5)),IL5,0)+IF(ISERROR(SEARCH("TRUE",IR5)),IQ5,0)+IF(ISERROR(SEARCH("TRUE",IW5)),IV5,0)+IF(ISERROR(SEARCH("TRUE",JB5)),JA5,0)+IF(ISERROR(SEARCH("TRUE",JG5)),JF5,0)+IF(ISERROR(SEARCH("TRUE",JL5)),JK5,0)+IF(ISERROR(SEARCH("TRUE",JQ5)),JP5,0)+IF(ISERROR(SEARCH("TRUE",JV5)),JU5,0)</f>
        <v>6.7</v>
      </c>
      <c r="JZ5" s="35">
        <f>JY5*M5</f>
        <v>6.7</v>
      </c>
      <c r="KB5" s="35">
        <f>KA5+JZ5+FP5</f>
        <v>6.7</v>
      </c>
      <c r="KC5" s="35" t="s">
        <v>397</v>
      </c>
      <c r="KD5" s="35" t="s">
        <v>201</v>
      </c>
      <c r="KE5" s="35">
        <v>8</v>
      </c>
      <c r="KF5" s="35">
        <f>AA5</f>
        <v>0.104</v>
      </c>
      <c r="KG5" s="35">
        <f>KE5*KF5</f>
        <v>0.83199999999999996</v>
      </c>
      <c r="KI5" s="35">
        <f>KG5</f>
        <v>0.83199999999999996</v>
      </c>
      <c r="KL5" s="35">
        <f>KI5</f>
        <v>0.83199999999999996</v>
      </c>
      <c r="KW5" s="35" t="b">
        <v>1</v>
      </c>
      <c r="KX5" s="35" t="s">
        <v>204</v>
      </c>
      <c r="KY5" s="35">
        <v>2</v>
      </c>
      <c r="KZ5" s="37">
        <f>KL5+KB5+AQ5-KA5</f>
        <v>19.489087999999999</v>
      </c>
      <c r="LA5" s="40">
        <f>KZ5*KY5/100</f>
        <v>0.38978175999999998</v>
      </c>
      <c r="LC5" s="41" t="s">
        <v>688</v>
      </c>
      <c r="LD5" s="42">
        <v>100</v>
      </c>
      <c r="LE5" s="42">
        <f>LD5*KY5/100</f>
        <v>2</v>
      </c>
      <c r="LF5" s="42">
        <f>AA5*AN5</f>
        <v>3.1199999999999997</v>
      </c>
      <c r="LG5" s="43">
        <f>LF5*LE5/100</f>
        <v>6.239999999999999E-2</v>
      </c>
      <c r="LM5" s="42" t="s">
        <v>205</v>
      </c>
      <c r="LN5" s="42" t="s">
        <v>206</v>
      </c>
      <c r="LQ5" s="35">
        <v>1.4895612</v>
      </c>
      <c r="LW5" s="35">
        <v>0.5</v>
      </c>
      <c r="LX5" s="35">
        <v>0.5</v>
      </c>
      <c r="LY5" s="35" t="s">
        <v>399</v>
      </c>
      <c r="LZ5" s="35">
        <v>0.98</v>
      </c>
      <c r="MD5" s="37">
        <f>AQ5+AT5+KB5+KL5+KO5+KS5+LA5+LB5+LL5+LQ5+LU5+LV5+LW5+LX5+LZ5+MA5-MC5-LF5</f>
        <v>20.228430960000001</v>
      </c>
      <c r="ME5" s="44">
        <v>45429</v>
      </c>
    </row>
    <row r="6" spans="1:344" s="35" customFormat="1" x14ac:dyDescent="0.25">
      <c r="A6" s="35">
        <v>5</v>
      </c>
      <c r="B6" s="35" t="s">
        <v>191</v>
      </c>
      <c r="C6" s="35">
        <v>0</v>
      </c>
      <c r="D6" s="35">
        <v>2255</v>
      </c>
      <c r="E6" s="35" t="s">
        <v>193</v>
      </c>
      <c r="G6" s="35" t="s">
        <v>809</v>
      </c>
      <c r="H6" s="35" t="s">
        <v>407</v>
      </c>
      <c r="K6" s="36" t="s">
        <v>392</v>
      </c>
      <c r="L6" s="35" t="s">
        <v>804</v>
      </c>
      <c r="M6" s="35">
        <v>1</v>
      </c>
      <c r="N6" s="35" t="s">
        <v>394</v>
      </c>
      <c r="P6" s="35" t="s">
        <v>395</v>
      </c>
      <c r="Q6" s="35" t="s">
        <v>199</v>
      </c>
      <c r="R6" s="35" t="s">
        <v>395</v>
      </c>
      <c r="S6" s="35" t="s">
        <v>201</v>
      </c>
      <c r="U6" s="35" t="b">
        <v>0</v>
      </c>
      <c r="Z6" s="35">
        <v>0.23400000000000001</v>
      </c>
      <c r="AA6" s="35">
        <v>0.115</v>
      </c>
      <c r="AB6" s="35">
        <v>100</v>
      </c>
      <c r="AD6" s="35">
        <f>(Z6-AA6)*AB6/100</f>
        <v>0.11900000000000001</v>
      </c>
      <c r="AE6" s="36" t="s">
        <v>805</v>
      </c>
      <c r="AF6" s="35">
        <v>2255</v>
      </c>
      <c r="AH6" s="35">
        <v>68.8</v>
      </c>
      <c r="AJ6" s="35">
        <f>AH6+AI6</f>
        <v>68.8</v>
      </c>
      <c r="AM6" s="35">
        <f>AJ6+AK6</f>
        <v>68.8</v>
      </c>
      <c r="AN6" s="35">
        <v>30</v>
      </c>
      <c r="AP6" s="35">
        <f>(AH6*Z6)-(AD6*AN6)</f>
        <v>12.529199999999999</v>
      </c>
      <c r="AQ6" s="35">
        <f>AP6*M6</f>
        <v>12.529199999999999</v>
      </c>
      <c r="JM6" s="35">
        <v>20</v>
      </c>
      <c r="JN6" s="35">
        <v>0.32900000000000001</v>
      </c>
      <c r="JO6" s="38" t="s">
        <v>203</v>
      </c>
      <c r="JP6" s="35">
        <f>JM6*JN6</f>
        <v>6.58</v>
      </c>
      <c r="JQ6" s="39" t="b">
        <v>0</v>
      </c>
      <c r="JV6" s="35" t="b">
        <v>0</v>
      </c>
      <c r="JY6" s="35">
        <f>+IF(ISERROR(SEARCH("TRUE",FU6)),FT6,0)+IF(ISERROR(SEARCH("TRUE",FZ6)),FY6,0)+IF(ISERROR(SEARCH("TRUE",GE6)),GD6,0)+IF(ISERROR(SEARCH("TRUE",GJ6)),GI6,0)+IF(ISERROR(SEARCH("TRUE",GO6)),GN6,0)+IF(ISERROR(SEARCH("TRUE",GT6)),GS6,0)+IF(ISERROR(SEARCH("TRUE",GY6)),GX6,0)+IF(ISERROR(SEARCH("TRUE",HD6)),HC6,0)+IF(ISERROR(SEARCH("TRUE",HI6)),HH6,0)+IF(ISERROR(SEARCH("TRUE",HN6)),HM6,0)+IF(ISERROR(SEARCH("TRUE",HS6)),HR6,0)+IF(ISERROR(SEARCH("TRUE",HX6)),HW6,0)+IF(ISERROR(SEARCH("TRUE",IC6)),IB6,0)+IF(ISERROR(SEARCH("TRUE",IH6)),IG6,0)+IF(ISERROR(SEARCH("TRUE",IM6)),IL6,0)+IF(ISERROR(SEARCH("TRUE",IR6)),IQ6,0)+IF(ISERROR(SEARCH("TRUE",IW6)),IV6,0)+IF(ISERROR(SEARCH("TRUE",JB6)),JA6,0)+IF(ISERROR(SEARCH("TRUE",JG6)),JF6,0)+IF(ISERROR(SEARCH("TRUE",JL6)),JK6,0)+IF(ISERROR(SEARCH("TRUE",JQ6)),JP6,0)+IF(ISERROR(SEARCH("TRUE",JV6)),JU6,0)</f>
        <v>6.58</v>
      </c>
      <c r="JZ6" s="35">
        <f>JY6*M6</f>
        <v>6.58</v>
      </c>
      <c r="KB6" s="35">
        <f>KA6+JZ6+FP6</f>
        <v>6.58</v>
      </c>
      <c r="KC6" s="35" t="s">
        <v>397</v>
      </c>
      <c r="KD6" s="35" t="s">
        <v>201</v>
      </c>
      <c r="KE6" s="35">
        <v>8</v>
      </c>
      <c r="KF6" s="35">
        <f>AA6</f>
        <v>0.115</v>
      </c>
      <c r="KG6" s="35">
        <f>KE6*KF6</f>
        <v>0.92</v>
      </c>
      <c r="KI6" s="35">
        <f>KG6</f>
        <v>0.92</v>
      </c>
      <c r="KL6" s="35">
        <f>KI6</f>
        <v>0.92</v>
      </c>
      <c r="KW6" s="35" t="b">
        <v>1</v>
      </c>
      <c r="KX6" s="35" t="s">
        <v>204</v>
      </c>
      <c r="KY6" s="35">
        <v>2</v>
      </c>
      <c r="KZ6" s="37">
        <f>KL6+KB6+AQ6-KA6</f>
        <v>20.029199999999999</v>
      </c>
      <c r="LA6" s="40">
        <f>KZ6*KY6/100</f>
        <v>0.400584</v>
      </c>
      <c r="LC6" s="41" t="s">
        <v>688</v>
      </c>
      <c r="LD6" s="42">
        <v>100</v>
      </c>
      <c r="LE6" s="42">
        <f>LD6*KY6/100</f>
        <v>2</v>
      </c>
      <c r="LF6" s="42">
        <f>AA6*AN6</f>
        <v>3.45</v>
      </c>
      <c r="LG6" s="43">
        <f>LF6*LE6/100</f>
        <v>6.9000000000000006E-2</v>
      </c>
      <c r="LM6" s="42" t="s">
        <v>205</v>
      </c>
      <c r="LN6" s="42" t="s">
        <v>206</v>
      </c>
      <c r="LQ6" s="35">
        <v>1.53243</v>
      </c>
      <c r="LW6" s="35">
        <v>0.5</v>
      </c>
      <c r="LX6" s="35">
        <v>0.5</v>
      </c>
      <c r="LY6" s="35" t="s">
        <v>399</v>
      </c>
      <c r="LZ6" s="35">
        <v>0.98</v>
      </c>
      <c r="MD6" s="37">
        <f>AQ6+AT6+KB6+KL6+KO6+KS6+LA6+LB6+LL6+LQ6+LU6+LV6+LW6+LX6+LZ6+MA6-MC6-LF6</f>
        <v>20.492214000000004</v>
      </c>
      <c r="ME6" s="44">
        <v>45429</v>
      </c>
    </row>
    <row r="10" spans="1:344" x14ac:dyDescent="0.25">
      <c r="MD10" s="4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9FCF1-0B79-4A1D-9A2C-0C02C8694551}">
  <dimension ref="A1:CG39"/>
  <sheetViews>
    <sheetView topLeftCell="BB1" zoomScaleNormal="100" workbookViewId="0">
      <pane ySplit="1" topLeftCell="A2" activePane="bottomLeft" state="frozen"/>
      <selection pane="bottomLeft" activeCell="BI1" sqref="BI1"/>
    </sheetView>
  </sheetViews>
  <sheetFormatPr defaultColWidth="9.140625" defaultRowHeight="15" x14ac:dyDescent="0.25"/>
  <cols>
    <col min="1" max="2" width="7.85546875" style="103" bestFit="1" customWidth="1"/>
    <col min="3" max="3" width="13.140625" style="103" bestFit="1" customWidth="1"/>
    <col min="4" max="4" width="13.28515625" style="103" bestFit="1" customWidth="1"/>
    <col min="5" max="5" width="12.85546875" style="103" bestFit="1" customWidth="1"/>
    <col min="6" max="6" width="16.28515625" style="103" bestFit="1" customWidth="1"/>
    <col min="7" max="8" width="55.28515625" style="103" bestFit="1" customWidth="1"/>
    <col min="9" max="10" width="19.7109375" style="103" bestFit="1" customWidth="1"/>
    <col min="11" max="11" width="14.28515625" style="103" bestFit="1" customWidth="1"/>
    <col min="12" max="12" width="14.5703125" style="103" bestFit="1" customWidth="1"/>
    <col min="13" max="13" width="12" style="103" bestFit="1" customWidth="1"/>
    <col min="14" max="14" width="17.28515625" style="103" bestFit="1" customWidth="1"/>
    <col min="15" max="15" width="16.42578125" style="103" bestFit="1" customWidth="1"/>
    <col min="16" max="16" width="7.28515625" style="103" bestFit="1" customWidth="1"/>
    <col min="17" max="17" width="18.85546875" style="103" bestFit="1" customWidth="1"/>
    <col min="18" max="18" width="8.42578125" style="103" bestFit="1" customWidth="1"/>
    <col min="19" max="19" width="12.5703125" style="103" bestFit="1" customWidth="1"/>
    <col min="20" max="20" width="24.42578125" style="103" bestFit="1" customWidth="1"/>
    <col min="21" max="21" width="16.28515625" style="103" bestFit="1" customWidth="1"/>
    <col min="22" max="22" width="12.42578125" style="103" bestFit="1" customWidth="1"/>
    <col min="23" max="23" width="20.28515625" style="103" bestFit="1" customWidth="1"/>
    <col min="24" max="24" width="24.42578125" style="103" bestFit="1" customWidth="1"/>
    <col min="25" max="25" width="21.7109375" style="103" bestFit="1" customWidth="1"/>
    <col min="26" max="26" width="34.140625" style="103" bestFit="1" customWidth="1"/>
    <col min="27" max="27" width="24.140625" style="103" bestFit="1" customWidth="1"/>
    <col min="28" max="28" width="20.5703125" style="103" bestFit="1" customWidth="1"/>
    <col min="29" max="29" width="25.42578125" style="103" bestFit="1" customWidth="1"/>
    <col min="30" max="30" width="26" style="103" bestFit="1" customWidth="1"/>
    <col min="31" max="31" width="26.7109375" style="103" bestFit="1" customWidth="1"/>
    <col min="32" max="32" width="25.85546875" style="103" bestFit="1" customWidth="1"/>
    <col min="33" max="33" width="18.85546875" style="103" bestFit="1" customWidth="1"/>
    <col min="34" max="34" width="20" style="103" bestFit="1" customWidth="1"/>
    <col min="35" max="35" width="17.5703125" style="103" bestFit="1" customWidth="1"/>
    <col min="36" max="36" width="19.140625" style="103" bestFit="1" customWidth="1"/>
    <col min="37" max="37" width="34.140625" style="103" bestFit="1" customWidth="1"/>
    <col min="38" max="38" width="18.28515625" style="103" bestFit="1" customWidth="1"/>
    <col min="39" max="39" width="22.7109375" style="103" bestFit="1" customWidth="1"/>
    <col min="40" max="40" width="18.42578125" style="103" bestFit="1" customWidth="1"/>
    <col min="41" max="41" width="18.140625" style="103" bestFit="1" customWidth="1"/>
    <col min="42" max="42" width="12.7109375" style="103" bestFit="1" customWidth="1"/>
    <col min="43" max="43" width="7.7109375" style="103" bestFit="1" customWidth="1"/>
    <col min="44" max="44" width="12" style="103" bestFit="1" customWidth="1"/>
    <col min="45" max="45" width="16" style="103" bestFit="1" customWidth="1"/>
    <col min="46" max="46" width="29.140625" style="103" bestFit="1" customWidth="1"/>
    <col min="47" max="47" width="26.28515625" style="103" bestFit="1" customWidth="1"/>
    <col min="48" max="48" width="17.42578125" style="103" bestFit="1" customWidth="1"/>
    <col min="49" max="49" width="13.7109375" style="103" bestFit="1" customWidth="1"/>
    <col min="50" max="50" width="22.85546875" style="103" bestFit="1" customWidth="1"/>
    <col min="51" max="51" width="14.28515625" style="103" bestFit="1" customWidth="1"/>
    <col min="52" max="52" width="31.140625" style="103" bestFit="1" customWidth="1"/>
    <col min="53" max="53" width="28.5703125" style="103" bestFit="1" customWidth="1"/>
    <col min="54" max="55" width="28.5703125" style="103" customWidth="1"/>
    <col min="56" max="56" width="24" style="103" bestFit="1" customWidth="1"/>
    <col min="57" max="57" width="20.28515625" style="103" bestFit="1" customWidth="1"/>
    <col min="58" max="58" width="29.42578125" style="103" bestFit="1" customWidth="1"/>
    <col min="59" max="59" width="16.7109375" style="103" bestFit="1" customWidth="1"/>
    <col min="60" max="60" width="17.5703125" style="103" bestFit="1" customWidth="1"/>
    <col min="61" max="61" width="24.28515625" style="103" bestFit="1" customWidth="1"/>
    <col min="62" max="62" width="24.42578125" style="103" bestFit="1" customWidth="1"/>
    <col min="63" max="63" width="20.7109375" style="103" bestFit="1" customWidth="1"/>
    <col min="64" max="64" width="29.85546875" style="103" bestFit="1" customWidth="1"/>
    <col min="65" max="65" width="17.140625" style="103" bestFit="1" customWidth="1"/>
    <col min="66" max="66" width="20.140625" style="103" bestFit="1" customWidth="1"/>
    <col min="67" max="67" width="20.28515625" style="103" bestFit="1" customWidth="1"/>
    <col min="68" max="68" width="16.5703125" style="103" bestFit="1" customWidth="1"/>
    <col min="69" max="69" width="25.7109375" style="103" bestFit="1" customWidth="1"/>
    <col min="70" max="70" width="14.28515625" style="103" bestFit="1" customWidth="1"/>
    <col min="71" max="73" width="14.28515625" style="103" customWidth="1"/>
    <col min="74" max="75" width="25" style="103" bestFit="1" customWidth="1"/>
    <col min="76" max="76" width="17.42578125" style="103" bestFit="1" customWidth="1"/>
    <col min="77" max="77" width="22.42578125" style="103" bestFit="1" customWidth="1"/>
    <col min="78" max="78" width="24.7109375" style="103" bestFit="1" customWidth="1"/>
    <col min="79" max="79" width="18.42578125" style="103" bestFit="1" customWidth="1"/>
    <col min="80" max="80" width="27.5703125" style="103" bestFit="1" customWidth="1"/>
    <col min="81" max="81" width="23.28515625" style="103" bestFit="1" customWidth="1"/>
    <col min="82" max="82" width="24.28515625" style="103" bestFit="1" customWidth="1"/>
    <col min="83" max="83" width="21.7109375" style="103" bestFit="1" customWidth="1"/>
    <col min="84" max="84" width="16.42578125" style="103" bestFit="1" customWidth="1"/>
    <col min="85" max="85" width="10.7109375" style="103" bestFit="1" customWidth="1"/>
    <col min="86" max="16384" width="9.140625" style="103"/>
  </cols>
  <sheetData>
    <row r="1" spans="1:85" s="132" customFormat="1" ht="15.75" x14ac:dyDescent="0.25">
      <c r="A1" s="98" t="s">
        <v>0</v>
      </c>
      <c r="B1" s="98" t="s">
        <v>1</v>
      </c>
      <c r="C1" s="98" t="s">
        <v>2</v>
      </c>
      <c r="D1" s="98" t="s">
        <v>3</v>
      </c>
      <c r="E1" s="98" t="s">
        <v>4</v>
      </c>
      <c r="F1" s="98" t="s">
        <v>5</v>
      </c>
      <c r="G1" s="98" t="s">
        <v>6</v>
      </c>
      <c r="H1" s="98" t="s">
        <v>7</v>
      </c>
      <c r="I1" s="98" t="s">
        <v>8</v>
      </c>
      <c r="J1" s="98" t="s">
        <v>9</v>
      </c>
      <c r="K1" s="98" t="s">
        <v>10</v>
      </c>
      <c r="L1" s="98" t="s">
        <v>11</v>
      </c>
      <c r="M1" s="98" t="s">
        <v>12</v>
      </c>
      <c r="N1" s="98" t="s">
        <v>31</v>
      </c>
      <c r="O1" s="98" t="s">
        <v>32</v>
      </c>
      <c r="P1" s="98" t="s">
        <v>33</v>
      </c>
      <c r="Q1" s="98" t="s">
        <v>693</v>
      </c>
      <c r="R1" s="98" t="s">
        <v>694</v>
      </c>
      <c r="S1" s="98" t="s">
        <v>695</v>
      </c>
      <c r="T1" s="98" t="s">
        <v>696</v>
      </c>
      <c r="U1" s="98" t="s">
        <v>774</v>
      </c>
      <c r="V1" s="98" t="s">
        <v>49</v>
      </c>
      <c r="W1" s="98" t="s">
        <v>50</v>
      </c>
      <c r="X1" s="98" t="s">
        <v>51</v>
      </c>
      <c r="Y1" s="98" t="s">
        <v>52</v>
      </c>
      <c r="Z1" s="98" t="s">
        <v>53</v>
      </c>
      <c r="AA1" s="98" t="s">
        <v>54</v>
      </c>
      <c r="AB1" s="98" t="s">
        <v>55</v>
      </c>
      <c r="AC1" s="100" t="s">
        <v>698</v>
      </c>
      <c r="AD1" s="100" t="s">
        <v>699</v>
      </c>
      <c r="AE1" s="100" t="s">
        <v>700</v>
      </c>
      <c r="AF1" s="100" t="s">
        <v>701</v>
      </c>
      <c r="AG1" s="100" t="s">
        <v>60</v>
      </c>
      <c r="AH1" s="98" t="s">
        <v>65</v>
      </c>
      <c r="AI1" s="98" t="s">
        <v>775</v>
      </c>
      <c r="AJ1" s="98" t="s">
        <v>776</v>
      </c>
      <c r="AK1" s="98" t="s">
        <v>777</v>
      </c>
      <c r="AL1" s="98" t="s">
        <v>778</v>
      </c>
      <c r="AM1" s="98" t="s">
        <v>122</v>
      </c>
      <c r="AN1" s="98" t="s">
        <v>125</v>
      </c>
      <c r="AO1" s="98" t="s">
        <v>126</v>
      </c>
      <c r="AP1" s="98" t="s">
        <v>127</v>
      </c>
      <c r="AQ1" s="98" t="s">
        <v>128</v>
      </c>
      <c r="AR1" s="98" t="s">
        <v>12</v>
      </c>
      <c r="AS1" s="98" t="s">
        <v>129</v>
      </c>
      <c r="AT1" s="98" t="s">
        <v>130</v>
      </c>
      <c r="AU1" s="98" t="s">
        <v>131</v>
      </c>
      <c r="AV1" s="98" t="s">
        <v>138</v>
      </c>
      <c r="AW1" s="98" t="s">
        <v>139</v>
      </c>
      <c r="AX1" s="98" t="s">
        <v>140</v>
      </c>
      <c r="AY1" s="98" t="s">
        <v>141</v>
      </c>
      <c r="AZ1" s="98" t="s">
        <v>142</v>
      </c>
      <c r="BA1" s="98" t="s">
        <v>143</v>
      </c>
      <c r="BB1" s="98" t="s">
        <v>144</v>
      </c>
      <c r="BC1" s="98" t="s">
        <v>145</v>
      </c>
      <c r="BD1" s="98" t="s">
        <v>146</v>
      </c>
      <c r="BE1" s="98" t="s">
        <v>147</v>
      </c>
      <c r="BF1" s="98" t="s">
        <v>148</v>
      </c>
      <c r="BG1" s="98" t="s">
        <v>149</v>
      </c>
      <c r="BH1" s="98" t="s">
        <v>150</v>
      </c>
      <c r="BI1" s="98" t="s">
        <v>156</v>
      </c>
      <c r="BJ1" s="98" t="s">
        <v>157</v>
      </c>
      <c r="BK1" s="98" t="s">
        <v>158</v>
      </c>
      <c r="BL1" s="98" t="s">
        <v>159</v>
      </c>
      <c r="BM1" s="98" t="s">
        <v>160</v>
      </c>
      <c r="BN1" s="98" t="s">
        <v>161</v>
      </c>
      <c r="BO1" s="98" t="s">
        <v>162</v>
      </c>
      <c r="BP1" s="98" t="s">
        <v>163</v>
      </c>
      <c r="BQ1" s="98" t="s">
        <v>164</v>
      </c>
      <c r="BR1" s="98" t="s">
        <v>165</v>
      </c>
      <c r="BS1" s="98" t="s">
        <v>166</v>
      </c>
      <c r="BT1" s="98" t="s">
        <v>167</v>
      </c>
      <c r="BU1" s="98" t="s">
        <v>168</v>
      </c>
      <c r="BV1" s="98" t="s">
        <v>169</v>
      </c>
      <c r="BW1" s="98" t="s">
        <v>170</v>
      </c>
      <c r="BX1" s="98" t="s">
        <v>171</v>
      </c>
      <c r="BY1" s="98" t="s">
        <v>172</v>
      </c>
      <c r="BZ1" s="98" t="s">
        <v>173</v>
      </c>
      <c r="CA1" s="98" t="s">
        <v>174</v>
      </c>
      <c r="CB1" s="98" t="s">
        <v>175</v>
      </c>
      <c r="CC1" s="98" t="s">
        <v>176</v>
      </c>
      <c r="CD1" s="98" t="s">
        <v>177</v>
      </c>
      <c r="CE1" s="98" t="s">
        <v>706</v>
      </c>
      <c r="CF1" s="98" t="s">
        <v>189</v>
      </c>
      <c r="CG1" s="98" t="s">
        <v>190</v>
      </c>
    </row>
    <row r="2" spans="1:85" x14ac:dyDescent="0.25">
      <c r="A2" s="133">
        <v>1</v>
      </c>
      <c r="B2" s="133" t="s">
        <v>191</v>
      </c>
      <c r="C2" s="133">
        <v>0</v>
      </c>
      <c r="D2" s="134" t="s">
        <v>192</v>
      </c>
      <c r="E2" s="133" t="s">
        <v>524</v>
      </c>
      <c r="F2" s="135" t="s">
        <v>779</v>
      </c>
      <c r="G2" s="135" t="s">
        <v>779</v>
      </c>
      <c r="H2" s="135" t="s">
        <v>780</v>
      </c>
      <c r="I2" s="135" t="s">
        <v>779</v>
      </c>
      <c r="J2" s="133"/>
      <c r="K2" s="133"/>
      <c r="L2" s="133" t="s">
        <v>524</v>
      </c>
      <c r="M2" s="133">
        <v>1</v>
      </c>
      <c r="N2" s="136" t="s">
        <v>192</v>
      </c>
      <c r="O2" s="136" t="s">
        <v>192</v>
      </c>
      <c r="P2" s="133">
        <v>100</v>
      </c>
      <c r="Q2" s="133"/>
      <c r="R2" s="133"/>
      <c r="S2" s="133"/>
      <c r="T2" s="133">
        <v>0</v>
      </c>
      <c r="U2" s="133"/>
      <c r="V2" s="133"/>
      <c r="W2" s="137">
        <f>X2</f>
        <v>73.137500000000003</v>
      </c>
      <c r="X2" s="137">
        <f>SUM(W3*M3+W4*M4+W5*M5+W6*M6+W7*M7+W8*M8+W9*M9+W10*M10+W11*M11+W12*M12+W13*M13)</f>
        <v>73.137500000000003</v>
      </c>
      <c r="Y2" s="133"/>
      <c r="Z2" s="133"/>
      <c r="AA2" s="133"/>
      <c r="AB2" s="133"/>
      <c r="AC2" s="133"/>
      <c r="AD2" s="133"/>
      <c r="AE2" s="133"/>
      <c r="AF2" s="133"/>
      <c r="AG2" s="133"/>
      <c r="AH2" s="133"/>
      <c r="AI2" s="133">
        <v>1</v>
      </c>
      <c r="AJ2" s="133">
        <v>5</v>
      </c>
      <c r="AK2" s="133" t="s">
        <v>203</v>
      </c>
      <c r="AL2" s="133">
        <f>AI2*AJ2</f>
        <v>5</v>
      </c>
      <c r="AM2" s="133">
        <f>AL2</f>
        <v>5</v>
      </c>
      <c r="AN2" s="133">
        <f>AM2+AH2</f>
        <v>5</v>
      </c>
      <c r="AO2" s="133"/>
      <c r="AP2" s="133"/>
      <c r="AQ2" s="133"/>
      <c r="AR2" s="133"/>
      <c r="AS2" s="133"/>
      <c r="AT2" s="133"/>
      <c r="AU2" s="133"/>
      <c r="AV2" s="133"/>
      <c r="AW2" s="133"/>
      <c r="AX2" s="133"/>
      <c r="AY2" s="133"/>
      <c r="AZ2" s="133"/>
      <c r="BA2" s="133"/>
      <c r="BB2" s="133"/>
      <c r="BC2" s="133"/>
      <c r="BD2" s="133"/>
      <c r="BE2" s="133"/>
      <c r="BF2" s="138"/>
      <c r="BG2" s="133"/>
      <c r="BH2" s="133"/>
      <c r="BI2" s="133"/>
      <c r="BJ2" s="133"/>
      <c r="BK2" s="133"/>
      <c r="BL2" s="133"/>
      <c r="BM2" s="133"/>
      <c r="BN2" s="133"/>
      <c r="BO2" s="133"/>
      <c r="BP2" s="133"/>
      <c r="BQ2" s="133"/>
      <c r="BR2" s="133"/>
      <c r="BS2" s="133"/>
      <c r="BT2" s="133"/>
      <c r="BU2" s="133"/>
      <c r="BV2" s="133"/>
      <c r="BW2" s="133"/>
      <c r="BX2" s="133"/>
      <c r="BY2" s="133"/>
      <c r="BZ2" s="133"/>
      <c r="CA2" s="133"/>
      <c r="CB2" s="133"/>
      <c r="CC2" s="133"/>
      <c r="CD2" s="133"/>
      <c r="CE2" s="137">
        <f>(T2+W2+AH2+AN2+AT2+AU2+AY2+BG2+BH2+BM2+BR2+BV2+BW2+BX2+BY2+CA2+CB2-CD2)</f>
        <v>78.137500000000003</v>
      </c>
      <c r="CF2" s="139">
        <v>45413</v>
      </c>
      <c r="CG2" s="133"/>
    </row>
    <row r="3" spans="1:85" x14ac:dyDescent="0.25">
      <c r="A3" s="140">
        <v>2</v>
      </c>
      <c r="B3" s="140" t="s">
        <v>191</v>
      </c>
      <c r="C3" s="140">
        <v>1</v>
      </c>
      <c r="D3" s="140" t="s">
        <v>396</v>
      </c>
      <c r="E3" s="140" t="s">
        <v>260</v>
      </c>
      <c r="F3" s="141" t="s">
        <v>779</v>
      </c>
      <c r="G3" s="140" t="s">
        <v>781</v>
      </c>
      <c r="H3" s="140" t="s">
        <v>781</v>
      </c>
      <c r="I3" s="141" t="s">
        <v>779</v>
      </c>
      <c r="J3" s="140"/>
      <c r="K3" s="140"/>
      <c r="L3" s="140" t="s">
        <v>524</v>
      </c>
      <c r="M3" s="140">
        <v>1.25</v>
      </c>
      <c r="N3" s="109" t="s">
        <v>192</v>
      </c>
      <c r="O3" s="109" t="s">
        <v>192</v>
      </c>
      <c r="P3" s="140">
        <v>100</v>
      </c>
      <c r="Q3" s="140"/>
      <c r="R3" s="140"/>
      <c r="S3" s="140"/>
      <c r="T3" s="140"/>
      <c r="U3" s="140" t="s">
        <v>260</v>
      </c>
      <c r="V3" s="140" t="s">
        <v>782</v>
      </c>
      <c r="W3" s="140">
        <v>45.35</v>
      </c>
      <c r="X3" s="142"/>
      <c r="Y3" s="140"/>
      <c r="Z3" s="140"/>
      <c r="AA3" s="140"/>
      <c r="AB3" s="140"/>
      <c r="AC3" s="140"/>
      <c r="AD3" s="140"/>
      <c r="AE3" s="140"/>
      <c r="AF3" s="140"/>
      <c r="AG3" s="140"/>
      <c r="AH3" s="140"/>
      <c r="AI3" s="140"/>
      <c r="AJ3" s="140"/>
      <c r="AK3" s="140"/>
      <c r="AL3" s="140"/>
      <c r="AM3" s="140"/>
      <c r="AN3" s="140"/>
      <c r="AO3" s="140"/>
      <c r="AP3" s="140"/>
      <c r="AQ3" s="140"/>
      <c r="AR3" s="140"/>
      <c r="AS3" s="140"/>
      <c r="AT3" s="140"/>
      <c r="AU3" s="140"/>
      <c r="AV3" s="140"/>
      <c r="AW3" s="140"/>
      <c r="AX3" s="140"/>
      <c r="AY3" s="140"/>
      <c r="AZ3" s="140"/>
      <c r="BA3" s="140"/>
      <c r="BB3" s="140"/>
      <c r="BC3" s="140"/>
      <c r="BD3" s="140"/>
      <c r="BE3" s="140"/>
      <c r="BF3" s="140"/>
      <c r="BG3" s="140"/>
      <c r="BH3" s="140"/>
      <c r="BI3" s="140"/>
      <c r="BJ3" s="140"/>
      <c r="BK3" s="140"/>
      <c r="BL3" s="140"/>
      <c r="BM3" s="140"/>
      <c r="BN3" s="140"/>
      <c r="BO3" s="140"/>
      <c r="BP3" s="140"/>
      <c r="BQ3" s="140"/>
      <c r="BR3" s="140"/>
      <c r="BS3" s="140"/>
      <c r="BT3" s="140"/>
      <c r="BU3" s="140"/>
      <c r="BV3" s="140"/>
      <c r="BW3" s="140"/>
      <c r="BX3" s="140"/>
      <c r="BY3" s="140"/>
      <c r="BZ3" s="140"/>
      <c r="CA3" s="140"/>
      <c r="CB3" s="140"/>
      <c r="CC3" s="140"/>
      <c r="CD3" s="140"/>
      <c r="CE3" s="140"/>
      <c r="CF3" s="143">
        <v>45413</v>
      </c>
      <c r="CG3" s="140"/>
    </row>
    <row r="4" spans="1:85" x14ac:dyDescent="0.25">
      <c r="A4" s="140">
        <v>3</v>
      </c>
      <c r="B4" s="140" t="s">
        <v>191</v>
      </c>
      <c r="C4" s="140">
        <v>1</v>
      </c>
      <c r="D4" s="140" t="s">
        <v>396</v>
      </c>
      <c r="E4" s="140" t="s">
        <v>260</v>
      </c>
      <c r="F4" s="141" t="s">
        <v>779</v>
      </c>
      <c r="G4" s="144" t="s">
        <v>783</v>
      </c>
      <c r="H4" s="144" t="s">
        <v>783</v>
      </c>
      <c r="I4" s="141" t="s">
        <v>779</v>
      </c>
      <c r="J4" s="140"/>
      <c r="K4" s="140"/>
      <c r="L4" s="140" t="s">
        <v>524</v>
      </c>
      <c r="M4" s="140">
        <v>1</v>
      </c>
      <c r="N4" s="109" t="s">
        <v>192</v>
      </c>
      <c r="O4" s="109" t="s">
        <v>192</v>
      </c>
      <c r="P4" s="140">
        <v>100</v>
      </c>
      <c r="Q4" s="140"/>
      <c r="R4" s="140"/>
      <c r="S4" s="140"/>
      <c r="T4" s="140"/>
      <c r="U4" s="140" t="s">
        <v>260</v>
      </c>
      <c r="V4" s="140" t="s">
        <v>203</v>
      </c>
      <c r="W4" s="140">
        <v>2.1800000000000002</v>
      </c>
      <c r="X4" s="140"/>
      <c r="Y4" s="140"/>
      <c r="Z4" s="140"/>
      <c r="AA4" s="140"/>
      <c r="AB4" s="140"/>
      <c r="AC4" s="140"/>
      <c r="AD4" s="140"/>
      <c r="AE4" s="140"/>
      <c r="AF4" s="140"/>
      <c r="AG4" s="140"/>
      <c r="AH4" s="140"/>
      <c r="AI4" s="140"/>
      <c r="AJ4" s="140"/>
      <c r="AK4" s="140"/>
      <c r="AL4" s="140"/>
      <c r="AM4" s="140"/>
      <c r="AN4" s="140"/>
      <c r="AO4" s="140"/>
      <c r="AP4" s="140"/>
      <c r="AQ4" s="140"/>
      <c r="AR4" s="140"/>
      <c r="AS4" s="140"/>
      <c r="AT4" s="140"/>
      <c r="AU4" s="140"/>
      <c r="AV4" s="140"/>
      <c r="AW4" s="140"/>
      <c r="AX4" s="140"/>
      <c r="AY4" s="140"/>
      <c r="AZ4" s="140"/>
      <c r="BA4" s="140"/>
      <c r="BB4" s="140"/>
      <c r="BC4" s="140"/>
      <c r="BD4" s="140"/>
      <c r="BE4" s="140"/>
      <c r="BF4" s="140"/>
      <c r="BG4" s="140"/>
      <c r="BH4" s="140"/>
      <c r="BI4" s="140"/>
      <c r="BJ4" s="140"/>
      <c r="BK4" s="140"/>
      <c r="BL4" s="140"/>
      <c r="BM4" s="140"/>
      <c r="BN4" s="140"/>
      <c r="BO4" s="140"/>
      <c r="BP4" s="140"/>
      <c r="BQ4" s="140"/>
      <c r="BR4" s="140"/>
      <c r="BS4" s="140"/>
      <c r="BT4" s="140"/>
      <c r="BU4" s="140"/>
      <c r="BV4" s="140"/>
      <c r="BW4" s="140"/>
      <c r="BX4" s="140"/>
      <c r="BY4" s="140"/>
      <c r="BZ4" s="140"/>
      <c r="CA4" s="140"/>
      <c r="CB4" s="140"/>
      <c r="CC4" s="140"/>
      <c r="CD4" s="140"/>
      <c r="CE4" s="140"/>
      <c r="CF4" s="143">
        <v>45413</v>
      </c>
      <c r="CG4" s="140"/>
    </row>
    <row r="5" spans="1:85" x14ac:dyDescent="0.25">
      <c r="A5" s="140">
        <v>4</v>
      </c>
      <c r="B5" s="140" t="s">
        <v>191</v>
      </c>
      <c r="C5" s="140">
        <v>1</v>
      </c>
      <c r="D5" s="140" t="s">
        <v>396</v>
      </c>
      <c r="E5" s="140" t="s">
        <v>260</v>
      </c>
      <c r="F5" s="141" t="s">
        <v>779</v>
      </c>
      <c r="G5" s="144" t="s">
        <v>784</v>
      </c>
      <c r="H5" s="144" t="s">
        <v>784</v>
      </c>
      <c r="I5" s="141" t="s">
        <v>779</v>
      </c>
      <c r="J5" s="140"/>
      <c r="K5" s="140"/>
      <c r="L5" s="140" t="s">
        <v>524</v>
      </c>
      <c r="M5" s="140">
        <v>2</v>
      </c>
      <c r="N5" s="109" t="s">
        <v>192</v>
      </c>
      <c r="O5" s="109" t="s">
        <v>192</v>
      </c>
      <c r="P5" s="140">
        <v>100</v>
      </c>
      <c r="Q5" s="140"/>
      <c r="R5" s="140"/>
      <c r="S5" s="140"/>
      <c r="T5" s="140"/>
      <c r="U5" s="140" t="s">
        <v>260</v>
      </c>
      <c r="V5" s="140" t="s">
        <v>203</v>
      </c>
      <c r="W5" s="140">
        <v>2.4500000000000002</v>
      </c>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3">
        <v>45413</v>
      </c>
      <c r="CG5" s="140"/>
    </row>
    <row r="6" spans="1:85" x14ac:dyDescent="0.25">
      <c r="A6" s="140">
        <v>5</v>
      </c>
      <c r="B6" s="140" t="s">
        <v>191</v>
      </c>
      <c r="C6" s="140">
        <v>1</v>
      </c>
      <c r="D6" s="140" t="s">
        <v>396</v>
      </c>
      <c r="E6" s="140" t="s">
        <v>260</v>
      </c>
      <c r="F6" s="141" t="s">
        <v>779</v>
      </c>
      <c r="G6" s="144" t="s">
        <v>785</v>
      </c>
      <c r="H6" s="144" t="s">
        <v>785</v>
      </c>
      <c r="I6" s="141" t="s">
        <v>779</v>
      </c>
      <c r="J6" s="140"/>
      <c r="K6" s="140"/>
      <c r="L6" s="140" t="s">
        <v>524</v>
      </c>
      <c r="M6" s="140">
        <v>2</v>
      </c>
      <c r="N6" s="109" t="s">
        <v>192</v>
      </c>
      <c r="O6" s="109" t="s">
        <v>192</v>
      </c>
      <c r="P6" s="140">
        <v>100</v>
      </c>
      <c r="Q6" s="140"/>
      <c r="R6" s="140"/>
      <c r="S6" s="140"/>
      <c r="T6" s="140"/>
      <c r="U6" s="140" t="s">
        <v>260</v>
      </c>
      <c r="V6" s="140" t="s">
        <v>203</v>
      </c>
      <c r="W6" s="140">
        <v>1.45</v>
      </c>
      <c r="X6" s="140"/>
      <c r="Y6" s="140"/>
      <c r="Z6" s="140"/>
      <c r="AA6" s="140"/>
      <c r="AB6" s="140"/>
      <c r="AC6" s="140"/>
      <c r="AD6" s="140"/>
      <c r="AE6" s="140"/>
      <c r="AF6" s="140"/>
      <c r="AG6" s="140"/>
      <c r="AH6" s="140"/>
      <c r="AI6" s="140"/>
      <c r="AJ6" s="140"/>
      <c r="AK6" s="140"/>
      <c r="AL6" s="140"/>
      <c r="AM6" s="140"/>
      <c r="AN6" s="140"/>
      <c r="AO6" s="140"/>
      <c r="AP6" s="140"/>
      <c r="AQ6" s="140"/>
      <c r="AR6" s="140"/>
      <c r="AS6" s="140"/>
      <c r="AT6" s="140"/>
      <c r="AU6" s="140"/>
      <c r="AV6" s="140"/>
      <c r="AW6" s="140"/>
      <c r="AX6" s="140"/>
      <c r="AY6" s="140"/>
      <c r="AZ6" s="140"/>
      <c r="BA6" s="140"/>
      <c r="BB6" s="140"/>
      <c r="BC6" s="140"/>
      <c r="BD6" s="140"/>
      <c r="BE6" s="140"/>
      <c r="BF6" s="140"/>
      <c r="BG6" s="140"/>
      <c r="BH6" s="140"/>
      <c r="BI6" s="140"/>
      <c r="BJ6" s="140"/>
      <c r="BK6" s="140"/>
      <c r="BL6" s="140"/>
      <c r="BM6" s="140"/>
      <c r="BN6" s="140"/>
      <c r="BO6" s="140"/>
      <c r="BP6" s="140"/>
      <c r="BQ6" s="140"/>
      <c r="BR6" s="140"/>
      <c r="BS6" s="140"/>
      <c r="BT6" s="140"/>
      <c r="BU6" s="140"/>
      <c r="BV6" s="140"/>
      <c r="BW6" s="140"/>
      <c r="BX6" s="140"/>
      <c r="BY6" s="140"/>
      <c r="BZ6" s="140"/>
      <c r="CA6" s="140"/>
      <c r="CB6" s="140"/>
      <c r="CC6" s="140"/>
      <c r="CD6" s="140"/>
      <c r="CE6" s="140"/>
      <c r="CF6" s="143">
        <v>45413</v>
      </c>
      <c r="CG6" s="140"/>
    </row>
    <row r="7" spans="1:85" x14ac:dyDescent="0.25">
      <c r="A7" s="140">
        <v>6</v>
      </c>
      <c r="B7" s="140" t="s">
        <v>191</v>
      </c>
      <c r="C7" s="140">
        <v>1</v>
      </c>
      <c r="D7" s="140" t="s">
        <v>396</v>
      </c>
      <c r="E7" s="140" t="s">
        <v>260</v>
      </c>
      <c r="F7" s="141" t="s">
        <v>779</v>
      </c>
      <c r="G7" s="144" t="s">
        <v>786</v>
      </c>
      <c r="H7" s="144" t="s">
        <v>786</v>
      </c>
      <c r="I7" s="141" t="s">
        <v>779</v>
      </c>
      <c r="J7" s="140"/>
      <c r="K7" s="140"/>
      <c r="L7" s="140" t="s">
        <v>524</v>
      </c>
      <c r="M7" s="140">
        <v>1</v>
      </c>
      <c r="N7" s="109" t="s">
        <v>192</v>
      </c>
      <c r="O7" s="109" t="s">
        <v>192</v>
      </c>
      <c r="P7" s="140">
        <v>100</v>
      </c>
      <c r="Q7" s="140"/>
      <c r="R7" s="140"/>
      <c r="S7" s="140"/>
      <c r="T7" s="140"/>
      <c r="U7" s="140" t="s">
        <v>260</v>
      </c>
      <c r="V7" s="140" t="s">
        <v>203</v>
      </c>
      <c r="W7" s="140">
        <v>0.77</v>
      </c>
      <c r="X7" s="140"/>
      <c r="Y7" s="140"/>
      <c r="Z7" s="140"/>
      <c r="AA7" s="140"/>
      <c r="AB7" s="140"/>
      <c r="AC7" s="140"/>
      <c r="AD7" s="140"/>
      <c r="AE7" s="140"/>
      <c r="AF7" s="140"/>
      <c r="AG7" s="140"/>
      <c r="AH7" s="140"/>
      <c r="AI7" s="140"/>
      <c r="AJ7" s="140"/>
      <c r="AK7" s="140"/>
      <c r="AL7" s="140"/>
      <c r="AM7" s="140"/>
      <c r="AN7" s="140"/>
      <c r="AO7" s="140"/>
      <c r="AP7" s="140"/>
      <c r="AQ7" s="140"/>
      <c r="AR7" s="140"/>
      <c r="AS7" s="140"/>
      <c r="AT7" s="140"/>
      <c r="AU7" s="140"/>
      <c r="AV7" s="140"/>
      <c r="AW7" s="140"/>
      <c r="AX7" s="140"/>
      <c r="AY7" s="140"/>
      <c r="AZ7" s="140"/>
      <c r="BA7" s="140"/>
      <c r="BB7" s="140"/>
      <c r="BC7" s="140"/>
      <c r="BD7" s="140"/>
      <c r="BE7" s="140"/>
      <c r="BF7" s="140"/>
      <c r="BG7" s="140"/>
      <c r="BH7" s="140"/>
      <c r="BI7" s="140"/>
      <c r="BJ7" s="140"/>
      <c r="BK7" s="140"/>
      <c r="BL7" s="140"/>
      <c r="BM7" s="140"/>
      <c r="BN7" s="140"/>
      <c r="BO7" s="140"/>
      <c r="BP7" s="140"/>
      <c r="BQ7" s="140"/>
      <c r="BR7" s="140"/>
      <c r="BS7" s="140"/>
      <c r="BT7" s="140"/>
      <c r="BU7" s="140"/>
      <c r="BV7" s="140"/>
      <c r="BW7" s="140"/>
      <c r="BX7" s="140"/>
      <c r="BY7" s="140"/>
      <c r="BZ7" s="140"/>
      <c r="CA7" s="140"/>
      <c r="CB7" s="140"/>
      <c r="CC7" s="140"/>
      <c r="CD7" s="140"/>
      <c r="CE7" s="140"/>
      <c r="CF7" s="143">
        <v>45413</v>
      </c>
      <c r="CG7" s="140"/>
    </row>
    <row r="8" spans="1:85" x14ac:dyDescent="0.25">
      <c r="A8" s="140">
        <v>7</v>
      </c>
      <c r="B8" s="140" t="s">
        <v>191</v>
      </c>
      <c r="C8" s="140">
        <v>1</v>
      </c>
      <c r="D8" s="140" t="s">
        <v>396</v>
      </c>
      <c r="E8" s="140" t="s">
        <v>260</v>
      </c>
      <c r="F8" s="141" t="s">
        <v>779</v>
      </c>
      <c r="G8" s="145" t="s">
        <v>787</v>
      </c>
      <c r="H8" s="145" t="s">
        <v>787</v>
      </c>
      <c r="I8" s="141" t="s">
        <v>779</v>
      </c>
      <c r="J8" s="140"/>
      <c r="K8" s="140"/>
      <c r="L8" s="140" t="s">
        <v>524</v>
      </c>
      <c r="M8" s="140">
        <v>3</v>
      </c>
      <c r="N8" s="109" t="s">
        <v>192</v>
      </c>
      <c r="O8" s="109" t="s">
        <v>192</v>
      </c>
      <c r="P8" s="140">
        <v>100</v>
      </c>
      <c r="Q8" s="140"/>
      <c r="R8" s="140"/>
      <c r="S8" s="140"/>
      <c r="T8" s="140"/>
      <c r="U8" s="140" t="s">
        <v>260</v>
      </c>
      <c r="V8" s="140" t="s">
        <v>203</v>
      </c>
      <c r="W8" s="140">
        <v>0.65</v>
      </c>
      <c r="X8" s="140"/>
      <c r="Y8" s="140"/>
      <c r="Z8" s="140"/>
      <c r="AA8" s="140"/>
      <c r="AB8" s="140"/>
      <c r="AC8" s="140"/>
      <c r="AD8" s="140"/>
      <c r="AE8" s="140"/>
      <c r="AF8" s="140"/>
      <c r="AG8" s="140"/>
      <c r="AH8" s="140"/>
      <c r="AI8" s="140"/>
      <c r="AJ8" s="140"/>
      <c r="AK8" s="140"/>
      <c r="AL8" s="140"/>
      <c r="AM8" s="140"/>
      <c r="AN8" s="140"/>
      <c r="AO8" s="140"/>
      <c r="AP8" s="140"/>
      <c r="AQ8" s="140"/>
      <c r="AR8" s="140"/>
      <c r="AS8" s="140"/>
      <c r="AT8" s="140"/>
      <c r="AU8" s="140"/>
      <c r="AV8" s="140"/>
      <c r="AW8" s="140"/>
      <c r="AX8" s="140"/>
      <c r="AY8" s="140"/>
      <c r="AZ8" s="140"/>
      <c r="BA8" s="140"/>
      <c r="BB8" s="140"/>
      <c r="BC8" s="140"/>
      <c r="BD8" s="140"/>
      <c r="BE8" s="140"/>
      <c r="BF8" s="140"/>
      <c r="BG8" s="140"/>
      <c r="BH8" s="140"/>
      <c r="BI8" s="140"/>
      <c r="BJ8" s="140"/>
      <c r="BK8" s="140"/>
      <c r="BL8" s="140"/>
      <c r="BM8" s="140"/>
      <c r="BN8" s="140"/>
      <c r="BO8" s="140"/>
      <c r="BP8" s="140"/>
      <c r="BQ8" s="140"/>
      <c r="BR8" s="140"/>
      <c r="BS8" s="140"/>
      <c r="BT8" s="140"/>
      <c r="BU8" s="140"/>
      <c r="BV8" s="140"/>
      <c r="BW8" s="140"/>
      <c r="BX8" s="140"/>
      <c r="BY8" s="140"/>
      <c r="BZ8" s="140"/>
      <c r="CA8" s="140"/>
      <c r="CB8" s="140"/>
      <c r="CC8" s="140"/>
      <c r="CD8" s="140"/>
      <c r="CE8" s="140"/>
      <c r="CF8" s="143">
        <v>45413</v>
      </c>
      <c r="CG8" s="140"/>
    </row>
    <row r="9" spans="1:85" x14ac:dyDescent="0.25">
      <c r="A9" s="140">
        <v>8</v>
      </c>
      <c r="B9" s="140" t="s">
        <v>191</v>
      </c>
      <c r="C9" s="140">
        <v>1</v>
      </c>
      <c r="D9" s="140" t="s">
        <v>396</v>
      </c>
      <c r="E9" s="140" t="s">
        <v>260</v>
      </c>
      <c r="F9" s="141" t="s">
        <v>779</v>
      </c>
      <c r="G9" s="144" t="s">
        <v>788</v>
      </c>
      <c r="H9" s="144" t="s">
        <v>788</v>
      </c>
      <c r="I9" s="141" t="s">
        <v>779</v>
      </c>
      <c r="J9" s="140"/>
      <c r="K9" s="140"/>
      <c r="L9" s="140" t="s">
        <v>524</v>
      </c>
      <c r="M9" s="140">
        <v>2</v>
      </c>
      <c r="N9" s="109" t="s">
        <v>192</v>
      </c>
      <c r="O9" s="109" t="s">
        <v>192</v>
      </c>
      <c r="P9" s="140">
        <v>100</v>
      </c>
      <c r="Q9" s="140"/>
      <c r="R9" s="140"/>
      <c r="S9" s="140"/>
      <c r="T9" s="140"/>
      <c r="U9" s="140" t="s">
        <v>260</v>
      </c>
      <c r="V9" s="140" t="s">
        <v>203</v>
      </c>
      <c r="W9" s="140">
        <v>0.7</v>
      </c>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140"/>
      <c r="BF9" s="140"/>
      <c r="BG9" s="140"/>
      <c r="BH9" s="140"/>
      <c r="BI9" s="140"/>
      <c r="BJ9" s="140"/>
      <c r="BK9" s="140"/>
      <c r="BL9" s="140"/>
      <c r="BM9" s="140"/>
      <c r="BN9" s="140"/>
      <c r="BO9" s="140"/>
      <c r="BP9" s="140"/>
      <c r="BQ9" s="140"/>
      <c r="BR9" s="140"/>
      <c r="BS9" s="140"/>
      <c r="BT9" s="140"/>
      <c r="BU9" s="140"/>
      <c r="BV9" s="140"/>
      <c r="BW9" s="140"/>
      <c r="BX9" s="140"/>
      <c r="BY9" s="140"/>
      <c r="BZ9" s="140"/>
      <c r="CA9" s="140"/>
      <c r="CB9" s="140"/>
      <c r="CC9" s="140"/>
      <c r="CD9" s="140"/>
      <c r="CE9" s="140"/>
      <c r="CF9" s="143">
        <v>45413</v>
      </c>
      <c r="CG9" s="140"/>
    </row>
    <row r="10" spans="1:85" x14ac:dyDescent="0.25">
      <c r="A10" s="140">
        <v>9</v>
      </c>
      <c r="B10" s="140" t="s">
        <v>191</v>
      </c>
      <c r="C10" s="140">
        <v>1</v>
      </c>
      <c r="D10" s="140" t="s">
        <v>396</v>
      </c>
      <c r="E10" s="140" t="s">
        <v>260</v>
      </c>
      <c r="F10" s="141" t="s">
        <v>779</v>
      </c>
      <c r="G10" s="144" t="s">
        <v>789</v>
      </c>
      <c r="H10" s="144" t="s">
        <v>789</v>
      </c>
      <c r="I10" s="141" t="s">
        <v>779</v>
      </c>
      <c r="J10" s="140"/>
      <c r="K10" s="140"/>
      <c r="L10" s="140" t="s">
        <v>524</v>
      </c>
      <c r="M10" s="140">
        <v>1</v>
      </c>
      <c r="N10" s="109" t="s">
        <v>192</v>
      </c>
      <c r="O10" s="109" t="s">
        <v>192</v>
      </c>
      <c r="P10" s="140">
        <v>100</v>
      </c>
      <c r="Q10" s="140"/>
      <c r="R10" s="140"/>
      <c r="S10" s="140"/>
      <c r="T10" s="140"/>
      <c r="U10" s="140" t="s">
        <v>260</v>
      </c>
      <c r="V10" s="140" t="s">
        <v>203</v>
      </c>
      <c r="W10" s="140">
        <v>0.7</v>
      </c>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3">
        <v>45413</v>
      </c>
      <c r="CG10" s="140"/>
    </row>
    <row r="11" spans="1:85" x14ac:dyDescent="0.25">
      <c r="A11" s="140">
        <v>10</v>
      </c>
      <c r="B11" s="140" t="s">
        <v>191</v>
      </c>
      <c r="C11" s="140">
        <v>1</v>
      </c>
      <c r="D11" s="140" t="s">
        <v>396</v>
      </c>
      <c r="E11" s="140" t="s">
        <v>260</v>
      </c>
      <c r="F11" s="141" t="s">
        <v>779</v>
      </c>
      <c r="G11" s="144" t="s">
        <v>790</v>
      </c>
      <c r="H11" s="144" t="s">
        <v>790</v>
      </c>
      <c r="I11" s="141" t="s">
        <v>779</v>
      </c>
      <c r="J11" s="140"/>
      <c r="K11" s="140"/>
      <c r="L11" s="140" t="s">
        <v>524</v>
      </c>
      <c r="M11" s="140">
        <v>3</v>
      </c>
      <c r="N11" s="109" t="s">
        <v>192</v>
      </c>
      <c r="O11" s="109" t="s">
        <v>192</v>
      </c>
      <c r="P11" s="140">
        <v>100</v>
      </c>
      <c r="Q11" s="140"/>
      <c r="R11" s="140"/>
      <c r="S11" s="140"/>
      <c r="T11" s="140"/>
      <c r="U11" s="140" t="s">
        <v>260</v>
      </c>
      <c r="V11" s="140" t="s">
        <v>203</v>
      </c>
      <c r="W11" s="140">
        <v>0.25</v>
      </c>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140"/>
      <c r="BF11" s="140"/>
      <c r="BG11" s="140"/>
      <c r="BH11" s="140"/>
      <c r="BI11" s="140"/>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3">
        <v>45413</v>
      </c>
      <c r="CG11" s="140"/>
    </row>
    <row r="12" spans="1:85" x14ac:dyDescent="0.25">
      <c r="A12" s="140">
        <v>11</v>
      </c>
      <c r="B12" s="140" t="s">
        <v>191</v>
      </c>
      <c r="C12" s="140">
        <v>1</v>
      </c>
      <c r="D12" s="140" t="s">
        <v>396</v>
      </c>
      <c r="E12" s="140" t="s">
        <v>260</v>
      </c>
      <c r="F12" s="141" t="s">
        <v>779</v>
      </c>
      <c r="G12" s="144" t="s">
        <v>791</v>
      </c>
      <c r="H12" s="144" t="s">
        <v>791</v>
      </c>
      <c r="I12" s="141" t="s">
        <v>779</v>
      </c>
      <c r="J12" s="140"/>
      <c r="K12" s="140"/>
      <c r="L12" s="140" t="s">
        <v>524</v>
      </c>
      <c r="M12" s="140">
        <v>1</v>
      </c>
      <c r="N12" s="109" t="s">
        <v>192</v>
      </c>
      <c r="O12" s="109" t="s">
        <v>192</v>
      </c>
      <c r="P12" s="140">
        <v>100</v>
      </c>
      <c r="Q12" s="140"/>
      <c r="R12" s="140"/>
      <c r="S12" s="140"/>
      <c r="T12" s="140"/>
      <c r="U12" s="140" t="s">
        <v>260</v>
      </c>
      <c r="V12" s="140" t="s">
        <v>203</v>
      </c>
      <c r="W12" s="140">
        <v>0.8</v>
      </c>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140"/>
      <c r="BF12" s="140"/>
      <c r="BG12" s="140"/>
      <c r="BH12" s="140"/>
      <c r="BI12" s="140"/>
      <c r="BJ12" s="140"/>
      <c r="BK12" s="140"/>
      <c r="BL12" s="140"/>
      <c r="BM12" s="140"/>
      <c r="BN12" s="140"/>
      <c r="BO12" s="140"/>
      <c r="BP12" s="140"/>
      <c r="BQ12" s="140"/>
      <c r="BR12" s="140"/>
      <c r="BS12" s="140"/>
      <c r="BT12" s="140"/>
      <c r="BU12" s="140"/>
      <c r="BV12" s="140"/>
      <c r="BW12" s="140"/>
      <c r="BX12" s="140"/>
      <c r="BY12" s="140"/>
      <c r="BZ12" s="140"/>
      <c r="CA12" s="140"/>
      <c r="CB12" s="140"/>
      <c r="CC12" s="140"/>
      <c r="CD12" s="140"/>
      <c r="CE12" s="140"/>
      <c r="CF12" s="143">
        <v>45413</v>
      </c>
      <c r="CG12" s="140"/>
    </row>
    <row r="13" spans="1:85" x14ac:dyDescent="0.25">
      <c r="A13" s="140">
        <v>12</v>
      </c>
      <c r="B13" s="140" t="s">
        <v>191</v>
      </c>
      <c r="C13" s="140">
        <v>1</v>
      </c>
      <c r="D13" s="140" t="s">
        <v>396</v>
      </c>
      <c r="E13" s="140" t="s">
        <v>260</v>
      </c>
      <c r="F13" s="141" t="s">
        <v>779</v>
      </c>
      <c r="G13" s="144" t="s">
        <v>792</v>
      </c>
      <c r="H13" s="144" t="s">
        <v>792</v>
      </c>
      <c r="I13" s="141" t="s">
        <v>779</v>
      </c>
      <c r="J13" s="140"/>
      <c r="K13" s="140"/>
      <c r="L13" s="140" t="s">
        <v>524</v>
      </c>
      <c r="M13" s="140">
        <v>1</v>
      </c>
      <c r="N13" s="109" t="s">
        <v>192</v>
      </c>
      <c r="O13" s="109" t="s">
        <v>192</v>
      </c>
      <c r="P13" s="140">
        <v>100</v>
      </c>
      <c r="Q13" s="140"/>
      <c r="R13" s="140"/>
      <c r="S13" s="140"/>
      <c r="T13" s="140"/>
      <c r="U13" s="140" t="s">
        <v>260</v>
      </c>
      <c r="V13" s="140" t="s">
        <v>203</v>
      </c>
      <c r="W13" s="140">
        <v>0.1</v>
      </c>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c r="BI13" s="140"/>
      <c r="BJ13" s="140"/>
      <c r="BK13" s="140"/>
      <c r="BL13" s="140"/>
      <c r="BM13" s="140"/>
      <c r="BN13" s="140"/>
      <c r="BO13" s="140"/>
      <c r="BP13" s="140"/>
      <c r="BQ13" s="140"/>
      <c r="BR13" s="140"/>
      <c r="BS13" s="140"/>
      <c r="BT13" s="140"/>
      <c r="BU13" s="140"/>
      <c r="BV13" s="140"/>
      <c r="BW13" s="140"/>
      <c r="BX13" s="140"/>
      <c r="BY13" s="140"/>
      <c r="BZ13" s="140"/>
      <c r="CA13" s="140"/>
      <c r="CB13" s="140"/>
      <c r="CC13" s="140"/>
      <c r="CD13" s="140"/>
      <c r="CE13" s="140"/>
      <c r="CF13" s="143">
        <v>45413</v>
      </c>
      <c r="CG13" s="140"/>
    </row>
    <row r="14" spans="1:85" x14ac:dyDescent="0.25">
      <c r="A14" s="133">
        <v>13</v>
      </c>
      <c r="B14" s="133" t="s">
        <v>191</v>
      </c>
      <c r="C14" s="133">
        <v>0</v>
      </c>
      <c r="D14" s="133" t="s">
        <v>396</v>
      </c>
      <c r="E14" s="133" t="s">
        <v>524</v>
      </c>
      <c r="F14" s="135" t="s">
        <v>793</v>
      </c>
      <c r="G14" s="135" t="s">
        <v>793</v>
      </c>
      <c r="H14" s="135" t="s">
        <v>794</v>
      </c>
      <c r="I14" s="135" t="s">
        <v>793</v>
      </c>
      <c r="J14" s="133"/>
      <c r="K14" s="133"/>
      <c r="L14" s="133" t="s">
        <v>524</v>
      </c>
      <c r="M14" s="133">
        <v>1</v>
      </c>
      <c r="N14" s="146" t="s">
        <v>192</v>
      </c>
      <c r="O14" s="146" t="s">
        <v>192</v>
      </c>
      <c r="P14" s="133">
        <v>100</v>
      </c>
      <c r="Q14" s="133"/>
      <c r="R14" s="133"/>
      <c r="S14" s="133"/>
      <c r="T14" s="133">
        <v>0</v>
      </c>
      <c r="U14" s="133"/>
      <c r="V14" s="133"/>
      <c r="W14" s="137">
        <f>X14</f>
        <v>73.137500000000003</v>
      </c>
      <c r="X14" s="137">
        <f>SUM(W15*M15+W16*M16+W17*M17+W18*M18+W19*M19+W20*M20+W21*M21+W22*M22+W23*M23+W24*M24+W25*M25)</f>
        <v>73.137500000000003</v>
      </c>
      <c r="Y14" s="133"/>
      <c r="Z14" s="133"/>
      <c r="AA14" s="133"/>
      <c r="AB14" s="133"/>
      <c r="AC14" s="133"/>
      <c r="AD14" s="133"/>
      <c r="AE14" s="133"/>
      <c r="AF14" s="133"/>
      <c r="AG14" s="133"/>
      <c r="AH14" s="133"/>
      <c r="AI14" s="133">
        <v>1</v>
      </c>
      <c r="AJ14" s="133">
        <v>5</v>
      </c>
      <c r="AK14" s="133" t="s">
        <v>203</v>
      </c>
      <c r="AL14" s="133">
        <f>AI14*AJ14</f>
        <v>5</v>
      </c>
      <c r="AM14" s="133">
        <f>AL14</f>
        <v>5</v>
      </c>
      <c r="AN14" s="133">
        <f>AM14+AH14</f>
        <v>5</v>
      </c>
      <c r="AO14" s="133"/>
      <c r="AP14" s="133"/>
      <c r="AQ14" s="133"/>
      <c r="AR14" s="133"/>
      <c r="AS14" s="133"/>
      <c r="AT14" s="133"/>
      <c r="AU14" s="133"/>
      <c r="AV14" s="133"/>
      <c r="AW14" s="133"/>
      <c r="AX14" s="133"/>
      <c r="AY14" s="133"/>
      <c r="AZ14" s="133"/>
      <c r="BA14" s="133"/>
      <c r="BB14" s="133"/>
      <c r="BC14" s="133"/>
      <c r="BD14" s="133"/>
      <c r="BE14" s="133"/>
      <c r="BF14" s="138"/>
      <c r="BG14" s="133"/>
      <c r="BH14" s="133"/>
      <c r="BI14" s="133"/>
      <c r="BJ14" s="133"/>
      <c r="BK14" s="133"/>
      <c r="BL14" s="133"/>
      <c r="BM14" s="133"/>
      <c r="BN14" s="133"/>
      <c r="BO14" s="133"/>
      <c r="BP14" s="133"/>
      <c r="BQ14" s="133"/>
      <c r="BR14" s="133"/>
      <c r="BS14" s="133"/>
      <c r="BT14" s="133"/>
      <c r="BU14" s="133"/>
      <c r="BV14" s="133"/>
      <c r="BW14" s="133"/>
      <c r="BX14" s="133"/>
      <c r="BY14" s="133"/>
      <c r="BZ14" s="133"/>
      <c r="CA14" s="133"/>
      <c r="CB14" s="133"/>
      <c r="CC14" s="133"/>
      <c r="CD14" s="133"/>
      <c r="CE14" s="137">
        <f>(T14+W14+AH14+AN14+AT14+AU14+AY14+BG14+BH14+BM14+BR14+BV14+BW14+BX14+BY14+CA14+CB14-CD14)</f>
        <v>78.137500000000003</v>
      </c>
      <c r="CF14" s="139">
        <v>45413</v>
      </c>
      <c r="CG14" s="133"/>
    </row>
    <row r="15" spans="1:85" x14ac:dyDescent="0.25">
      <c r="A15" s="140">
        <v>14</v>
      </c>
      <c r="B15" s="140" t="s">
        <v>191</v>
      </c>
      <c r="C15" s="140">
        <v>1</v>
      </c>
      <c r="D15" s="140" t="s">
        <v>396</v>
      </c>
      <c r="E15" s="140" t="s">
        <v>260</v>
      </c>
      <c r="F15" s="141" t="s">
        <v>793</v>
      </c>
      <c r="G15" s="140" t="s">
        <v>781</v>
      </c>
      <c r="H15" s="140" t="s">
        <v>781</v>
      </c>
      <c r="I15" s="141" t="s">
        <v>793</v>
      </c>
      <c r="J15" s="140"/>
      <c r="K15" s="140"/>
      <c r="L15" s="140" t="s">
        <v>524</v>
      </c>
      <c r="M15" s="140">
        <v>1.25</v>
      </c>
      <c r="N15" s="109" t="s">
        <v>192</v>
      </c>
      <c r="O15" s="109" t="s">
        <v>192</v>
      </c>
      <c r="P15" s="140">
        <v>100</v>
      </c>
      <c r="Q15" s="140"/>
      <c r="R15" s="140"/>
      <c r="S15" s="140"/>
      <c r="T15" s="140"/>
      <c r="U15" s="140" t="s">
        <v>260</v>
      </c>
      <c r="V15" s="140" t="s">
        <v>782</v>
      </c>
      <c r="W15" s="140">
        <v>45.35</v>
      </c>
      <c r="X15" s="142"/>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c r="BF15" s="140"/>
      <c r="BG15" s="140"/>
      <c r="BH15" s="140"/>
      <c r="BI15" s="140"/>
      <c r="BJ15" s="140"/>
      <c r="BK15" s="140"/>
      <c r="BL15" s="140"/>
      <c r="BM15" s="140"/>
      <c r="BN15" s="140"/>
      <c r="BO15" s="140"/>
      <c r="BP15" s="140"/>
      <c r="BQ15" s="140"/>
      <c r="BR15" s="140"/>
      <c r="BS15" s="140"/>
      <c r="BT15" s="140"/>
      <c r="BU15" s="140"/>
      <c r="BV15" s="140"/>
      <c r="BW15" s="140"/>
      <c r="BX15" s="140"/>
      <c r="BY15" s="140"/>
      <c r="BZ15" s="140"/>
      <c r="CA15" s="140"/>
      <c r="CB15" s="140"/>
      <c r="CC15" s="140"/>
      <c r="CD15" s="140"/>
      <c r="CE15" s="140"/>
      <c r="CF15" s="143">
        <v>45413</v>
      </c>
      <c r="CG15" s="140"/>
    </row>
    <row r="16" spans="1:85" x14ac:dyDescent="0.25">
      <c r="A16" s="140">
        <v>15</v>
      </c>
      <c r="B16" s="140" t="s">
        <v>191</v>
      </c>
      <c r="C16" s="140">
        <v>1</v>
      </c>
      <c r="D16" s="140" t="s">
        <v>396</v>
      </c>
      <c r="E16" s="140" t="s">
        <v>260</v>
      </c>
      <c r="F16" s="141" t="s">
        <v>793</v>
      </c>
      <c r="G16" s="144" t="s">
        <v>783</v>
      </c>
      <c r="H16" s="144" t="s">
        <v>783</v>
      </c>
      <c r="I16" s="141" t="s">
        <v>793</v>
      </c>
      <c r="J16" s="140"/>
      <c r="K16" s="140"/>
      <c r="L16" s="140" t="s">
        <v>524</v>
      </c>
      <c r="M16" s="140">
        <v>1</v>
      </c>
      <c r="N16" s="109" t="s">
        <v>192</v>
      </c>
      <c r="O16" s="109" t="s">
        <v>192</v>
      </c>
      <c r="P16" s="140">
        <v>100</v>
      </c>
      <c r="Q16" s="140"/>
      <c r="R16" s="140"/>
      <c r="S16" s="140"/>
      <c r="T16" s="140"/>
      <c r="U16" s="140" t="s">
        <v>260</v>
      </c>
      <c r="V16" s="140" t="s">
        <v>203</v>
      </c>
      <c r="W16" s="140">
        <v>2.1800000000000002</v>
      </c>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140"/>
      <c r="BF16" s="140"/>
      <c r="BG16" s="140"/>
      <c r="BH16" s="140"/>
      <c r="BI16" s="140"/>
      <c r="BJ16" s="140"/>
      <c r="BK16" s="140"/>
      <c r="BL16" s="140"/>
      <c r="BM16" s="140"/>
      <c r="BN16" s="140"/>
      <c r="BO16" s="140"/>
      <c r="BP16" s="140"/>
      <c r="BQ16" s="140"/>
      <c r="BR16" s="140"/>
      <c r="BS16" s="140"/>
      <c r="BT16" s="140"/>
      <c r="BU16" s="140"/>
      <c r="BV16" s="140"/>
      <c r="BW16" s="140"/>
      <c r="BX16" s="140"/>
      <c r="BY16" s="140"/>
      <c r="BZ16" s="140"/>
      <c r="CA16" s="140"/>
      <c r="CB16" s="140"/>
      <c r="CC16" s="140"/>
      <c r="CD16" s="140"/>
      <c r="CE16" s="140"/>
      <c r="CF16" s="143">
        <v>45413</v>
      </c>
      <c r="CG16" s="140"/>
    </row>
    <row r="17" spans="1:85" x14ac:dyDescent="0.25">
      <c r="A17" s="140">
        <v>16</v>
      </c>
      <c r="B17" s="140" t="s">
        <v>191</v>
      </c>
      <c r="C17" s="140">
        <v>1</v>
      </c>
      <c r="D17" s="140" t="s">
        <v>396</v>
      </c>
      <c r="E17" s="140" t="s">
        <v>260</v>
      </c>
      <c r="F17" s="141" t="s">
        <v>793</v>
      </c>
      <c r="G17" s="144" t="s">
        <v>784</v>
      </c>
      <c r="H17" s="144" t="s">
        <v>784</v>
      </c>
      <c r="I17" s="141" t="s">
        <v>793</v>
      </c>
      <c r="J17" s="140"/>
      <c r="K17" s="140"/>
      <c r="L17" s="140" t="s">
        <v>524</v>
      </c>
      <c r="M17" s="140">
        <v>2</v>
      </c>
      <c r="N17" s="109" t="s">
        <v>192</v>
      </c>
      <c r="O17" s="109" t="s">
        <v>192</v>
      </c>
      <c r="P17" s="140">
        <v>100</v>
      </c>
      <c r="Q17" s="140"/>
      <c r="R17" s="140"/>
      <c r="S17" s="140"/>
      <c r="T17" s="140"/>
      <c r="U17" s="140" t="s">
        <v>260</v>
      </c>
      <c r="V17" s="140" t="s">
        <v>203</v>
      </c>
      <c r="W17" s="140">
        <v>2.4500000000000002</v>
      </c>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140"/>
      <c r="BF17" s="140"/>
      <c r="BG17" s="140"/>
      <c r="BH17" s="140"/>
      <c r="BI17" s="140"/>
      <c r="BJ17" s="140"/>
      <c r="BK17" s="140"/>
      <c r="BL17" s="140"/>
      <c r="BM17" s="140"/>
      <c r="BN17" s="140"/>
      <c r="BO17" s="140"/>
      <c r="BP17" s="140"/>
      <c r="BQ17" s="140"/>
      <c r="BR17" s="140"/>
      <c r="BS17" s="140"/>
      <c r="BT17" s="140"/>
      <c r="BU17" s="140"/>
      <c r="BV17" s="140"/>
      <c r="BW17" s="140"/>
      <c r="BX17" s="140"/>
      <c r="BY17" s="140"/>
      <c r="BZ17" s="140"/>
      <c r="CA17" s="140"/>
      <c r="CB17" s="140"/>
      <c r="CC17" s="140"/>
      <c r="CD17" s="140"/>
      <c r="CE17" s="140"/>
      <c r="CF17" s="143">
        <v>45413</v>
      </c>
      <c r="CG17" s="140"/>
    </row>
    <row r="18" spans="1:85" x14ac:dyDescent="0.25">
      <c r="A18" s="140">
        <v>17</v>
      </c>
      <c r="B18" s="140" t="s">
        <v>191</v>
      </c>
      <c r="C18" s="140">
        <v>1</v>
      </c>
      <c r="D18" s="140" t="s">
        <v>396</v>
      </c>
      <c r="E18" s="140" t="s">
        <v>260</v>
      </c>
      <c r="F18" s="141" t="s">
        <v>793</v>
      </c>
      <c r="G18" s="144" t="s">
        <v>785</v>
      </c>
      <c r="H18" s="144" t="s">
        <v>785</v>
      </c>
      <c r="I18" s="141" t="s">
        <v>793</v>
      </c>
      <c r="J18" s="140"/>
      <c r="K18" s="140"/>
      <c r="L18" s="140" t="s">
        <v>524</v>
      </c>
      <c r="M18" s="140">
        <v>2</v>
      </c>
      <c r="N18" s="109" t="s">
        <v>192</v>
      </c>
      <c r="O18" s="109" t="s">
        <v>192</v>
      </c>
      <c r="P18" s="140">
        <v>100</v>
      </c>
      <c r="Q18" s="140"/>
      <c r="R18" s="140"/>
      <c r="S18" s="140"/>
      <c r="T18" s="140"/>
      <c r="U18" s="140" t="s">
        <v>260</v>
      </c>
      <c r="V18" s="140" t="s">
        <v>203</v>
      </c>
      <c r="W18" s="140">
        <v>1.45</v>
      </c>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140"/>
      <c r="BF18" s="140"/>
      <c r="BG18" s="140"/>
      <c r="BH18" s="140"/>
      <c r="BI18" s="140"/>
      <c r="BJ18" s="140"/>
      <c r="BK18" s="140"/>
      <c r="BL18" s="140"/>
      <c r="BM18" s="140"/>
      <c r="BN18" s="140"/>
      <c r="BO18" s="140"/>
      <c r="BP18" s="140"/>
      <c r="BQ18" s="140"/>
      <c r="BR18" s="140"/>
      <c r="BS18" s="140"/>
      <c r="BT18" s="140"/>
      <c r="BU18" s="140"/>
      <c r="BV18" s="140"/>
      <c r="BW18" s="140"/>
      <c r="BX18" s="140"/>
      <c r="BY18" s="140"/>
      <c r="BZ18" s="140"/>
      <c r="CA18" s="140"/>
      <c r="CB18" s="140"/>
      <c r="CC18" s="140"/>
      <c r="CD18" s="140"/>
      <c r="CE18" s="140"/>
      <c r="CF18" s="143">
        <v>45413</v>
      </c>
      <c r="CG18" s="140"/>
    </row>
    <row r="19" spans="1:85" x14ac:dyDescent="0.25">
      <c r="A19" s="140">
        <v>18</v>
      </c>
      <c r="B19" s="140" t="s">
        <v>191</v>
      </c>
      <c r="C19" s="140">
        <v>1</v>
      </c>
      <c r="D19" s="140" t="s">
        <v>396</v>
      </c>
      <c r="E19" s="140" t="s">
        <v>260</v>
      </c>
      <c r="F19" s="141" t="s">
        <v>793</v>
      </c>
      <c r="G19" s="144" t="s">
        <v>786</v>
      </c>
      <c r="H19" s="144" t="s">
        <v>786</v>
      </c>
      <c r="I19" s="141" t="s">
        <v>793</v>
      </c>
      <c r="J19" s="140"/>
      <c r="K19" s="140"/>
      <c r="L19" s="140" t="s">
        <v>524</v>
      </c>
      <c r="M19" s="140">
        <v>1</v>
      </c>
      <c r="N19" s="109" t="s">
        <v>192</v>
      </c>
      <c r="O19" s="109" t="s">
        <v>192</v>
      </c>
      <c r="P19" s="140">
        <v>100</v>
      </c>
      <c r="Q19" s="140"/>
      <c r="R19" s="140"/>
      <c r="S19" s="140"/>
      <c r="T19" s="140"/>
      <c r="U19" s="140" t="s">
        <v>260</v>
      </c>
      <c r="V19" s="140" t="s">
        <v>203</v>
      </c>
      <c r="W19" s="140">
        <v>0.77</v>
      </c>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c r="BO19" s="140"/>
      <c r="BP19" s="140"/>
      <c r="BQ19" s="140"/>
      <c r="BR19" s="140"/>
      <c r="BS19" s="140"/>
      <c r="BT19" s="140"/>
      <c r="BU19" s="140"/>
      <c r="BV19" s="140"/>
      <c r="BW19" s="140"/>
      <c r="BX19" s="140"/>
      <c r="BY19" s="140"/>
      <c r="BZ19" s="140"/>
      <c r="CA19" s="140"/>
      <c r="CB19" s="140"/>
      <c r="CC19" s="140"/>
      <c r="CD19" s="140"/>
      <c r="CE19" s="140"/>
      <c r="CF19" s="143">
        <v>45413</v>
      </c>
      <c r="CG19" s="140"/>
    </row>
    <row r="20" spans="1:85" x14ac:dyDescent="0.25">
      <c r="A20" s="140">
        <v>19</v>
      </c>
      <c r="B20" s="140" t="s">
        <v>191</v>
      </c>
      <c r="C20" s="140">
        <v>1</v>
      </c>
      <c r="D20" s="140" t="s">
        <v>396</v>
      </c>
      <c r="E20" s="140" t="s">
        <v>260</v>
      </c>
      <c r="F20" s="141" t="s">
        <v>793</v>
      </c>
      <c r="G20" s="145" t="s">
        <v>787</v>
      </c>
      <c r="H20" s="145" t="s">
        <v>787</v>
      </c>
      <c r="I20" s="141" t="s">
        <v>793</v>
      </c>
      <c r="J20" s="140"/>
      <c r="K20" s="140"/>
      <c r="L20" s="140" t="s">
        <v>524</v>
      </c>
      <c r="M20" s="140">
        <v>3</v>
      </c>
      <c r="N20" s="109" t="s">
        <v>192</v>
      </c>
      <c r="O20" s="109" t="s">
        <v>192</v>
      </c>
      <c r="P20" s="140">
        <v>100</v>
      </c>
      <c r="Q20" s="140"/>
      <c r="R20" s="140"/>
      <c r="S20" s="140"/>
      <c r="T20" s="140"/>
      <c r="U20" s="140" t="s">
        <v>260</v>
      </c>
      <c r="V20" s="140" t="s">
        <v>203</v>
      </c>
      <c r="W20" s="140">
        <v>0.65</v>
      </c>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c r="BP20" s="140"/>
      <c r="BQ20" s="140"/>
      <c r="BR20" s="140"/>
      <c r="BS20" s="140"/>
      <c r="BT20" s="140"/>
      <c r="BU20" s="140"/>
      <c r="BV20" s="140"/>
      <c r="BW20" s="140"/>
      <c r="BX20" s="140"/>
      <c r="BY20" s="140"/>
      <c r="BZ20" s="140"/>
      <c r="CA20" s="140"/>
      <c r="CB20" s="140"/>
      <c r="CC20" s="140"/>
      <c r="CD20" s="140"/>
      <c r="CE20" s="140"/>
      <c r="CF20" s="143">
        <v>45413</v>
      </c>
      <c r="CG20" s="140"/>
    </row>
    <row r="21" spans="1:85" x14ac:dyDescent="0.25">
      <c r="A21" s="140">
        <v>20</v>
      </c>
      <c r="B21" s="140" t="s">
        <v>191</v>
      </c>
      <c r="C21" s="140">
        <v>1</v>
      </c>
      <c r="D21" s="140" t="s">
        <v>396</v>
      </c>
      <c r="E21" s="140" t="s">
        <v>260</v>
      </c>
      <c r="F21" s="141" t="s">
        <v>793</v>
      </c>
      <c r="G21" s="144" t="s">
        <v>788</v>
      </c>
      <c r="H21" s="144" t="s">
        <v>788</v>
      </c>
      <c r="I21" s="141" t="s">
        <v>793</v>
      </c>
      <c r="J21" s="140"/>
      <c r="K21" s="140"/>
      <c r="L21" s="140" t="s">
        <v>524</v>
      </c>
      <c r="M21" s="140">
        <v>2</v>
      </c>
      <c r="N21" s="109" t="s">
        <v>192</v>
      </c>
      <c r="O21" s="109" t="s">
        <v>192</v>
      </c>
      <c r="P21" s="140">
        <v>100</v>
      </c>
      <c r="Q21" s="140"/>
      <c r="R21" s="140"/>
      <c r="S21" s="140"/>
      <c r="T21" s="140"/>
      <c r="U21" s="140" t="s">
        <v>260</v>
      </c>
      <c r="V21" s="140" t="s">
        <v>203</v>
      </c>
      <c r="W21" s="140">
        <v>0.7</v>
      </c>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140"/>
      <c r="BF21" s="140"/>
      <c r="BG21" s="140"/>
      <c r="BH21" s="140"/>
      <c r="BI21" s="140"/>
      <c r="BJ21" s="140"/>
      <c r="BK21" s="140"/>
      <c r="BL21" s="140"/>
      <c r="BM21" s="140"/>
      <c r="BN21" s="140"/>
      <c r="BO21" s="140"/>
      <c r="BP21" s="140"/>
      <c r="BQ21" s="140"/>
      <c r="BR21" s="140"/>
      <c r="BS21" s="140"/>
      <c r="BT21" s="140"/>
      <c r="BU21" s="140"/>
      <c r="BV21" s="140"/>
      <c r="BW21" s="140"/>
      <c r="BX21" s="140"/>
      <c r="BY21" s="140"/>
      <c r="BZ21" s="140"/>
      <c r="CA21" s="140"/>
      <c r="CB21" s="140"/>
      <c r="CC21" s="140"/>
      <c r="CD21" s="140"/>
      <c r="CE21" s="140"/>
      <c r="CF21" s="143">
        <v>45413</v>
      </c>
      <c r="CG21" s="140"/>
    </row>
    <row r="22" spans="1:85" x14ac:dyDescent="0.25">
      <c r="A22" s="140">
        <v>21</v>
      </c>
      <c r="B22" s="140" t="s">
        <v>191</v>
      </c>
      <c r="C22" s="140">
        <v>1</v>
      </c>
      <c r="D22" s="140" t="s">
        <v>396</v>
      </c>
      <c r="E22" s="140" t="s">
        <v>260</v>
      </c>
      <c r="F22" s="141" t="s">
        <v>793</v>
      </c>
      <c r="G22" s="144" t="s">
        <v>789</v>
      </c>
      <c r="H22" s="144" t="s">
        <v>789</v>
      </c>
      <c r="I22" s="141" t="s">
        <v>793</v>
      </c>
      <c r="J22" s="140"/>
      <c r="K22" s="140"/>
      <c r="L22" s="140" t="s">
        <v>524</v>
      </c>
      <c r="M22" s="140">
        <v>1</v>
      </c>
      <c r="N22" s="109" t="s">
        <v>192</v>
      </c>
      <c r="O22" s="109" t="s">
        <v>192</v>
      </c>
      <c r="P22" s="140">
        <v>100</v>
      </c>
      <c r="Q22" s="140"/>
      <c r="R22" s="140"/>
      <c r="S22" s="140"/>
      <c r="T22" s="140"/>
      <c r="U22" s="140" t="s">
        <v>260</v>
      </c>
      <c r="V22" s="140" t="s">
        <v>203</v>
      </c>
      <c r="W22" s="140">
        <v>0.7</v>
      </c>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140"/>
      <c r="BF22" s="140"/>
      <c r="BG22" s="140"/>
      <c r="BH22" s="140"/>
      <c r="BI22" s="140"/>
      <c r="BJ22" s="140"/>
      <c r="BK22" s="140"/>
      <c r="BL22" s="140"/>
      <c r="BM22" s="140"/>
      <c r="BN22" s="140"/>
      <c r="BO22" s="140"/>
      <c r="BP22" s="140"/>
      <c r="BQ22" s="140"/>
      <c r="BR22" s="140"/>
      <c r="BS22" s="140"/>
      <c r="BT22" s="140"/>
      <c r="BU22" s="140"/>
      <c r="BV22" s="140"/>
      <c r="BW22" s="140"/>
      <c r="BX22" s="140"/>
      <c r="BY22" s="140"/>
      <c r="BZ22" s="140"/>
      <c r="CA22" s="140"/>
      <c r="CB22" s="140"/>
      <c r="CC22" s="140"/>
      <c r="CD22" s="140"/>
      <c r="CE22" s="140"/>
      <c r="CF22" s="143">
        <v>45413</v>
      </c>
      <c r="CG22" s="140"/>
    </row>
    <row r="23" spans="1:85" x14ac:dyDescent="0.25">
      <c r="A23" s="140">
        <v>22</v>
      </c>
      <c r="B23" s="140" t="s">
        <v>191</v>
      </c>
      <c r="C23" s="140">
        <v>1</v>
      </c>
      <c r="D23" s="140" t="s">
        <v>396</v>
      </c>
      <c r="E23" s="140" t="s">
        <v>260</v>
      </c>
      <c r="F23" s="141" t="s">
        <v>793</v>
      </c>
      <c r="G23" s="144" t="s">
        <v>790</v>
      </c>
      <c r="H23" s="144" t="s">
        <v>790</v>
      </c>
      <c r="I23" s="141" t="s">
        <v>793</v>
      </c>
      <c r="J23" s="140"/>
      <c r="K23" s="140"/>
      <c r="L23" s="140" t="s">
        <v>524</v>
      </c>
      <c r="M23" s="140">
        <v>3</v>
      </c>
      <c r="N23" s="109" t="s">
        <v>192</v>
      </c>
      <c r="O23" s="109" t="s">
        <v>192</v>
      </c>
      <c r="P23" s="140">
        <v>100</v>
      </c>
      <c r="Q23" s="140"/>
      <c r="R23" s="140"/>
      <c r="S23" s="140"/>
      <c r="T23" s="140"/>
      <c r="U23" s="140" t="s">
        <v>260</v>
      </c>
      <c r="V23" s="140" t="s">
        <v>203</v>
      </c>
      <c r="W23" s="140">
        <v>0.25</v>
      </c>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140"/>
      <c r="BF23" s="140"/>
      <c r="BG23" s="140"/>
      <c r="BH23" s="140"/>
      <c r="BI23" s="140"/>
      <c r="BJ23" s="140"/>
      <c r="BK23" s="140"/>
      <c r="BL23" s="140"/>
      <c r="BM23" s="140"/>
      <c r="BN23" s="140"/>
      <c r="BO23" s="140"/>
      <c r="BP23" s="140"/>
      <c r="BQ23" s="140"/>
      <c r="BR23" s="140"/>
      <c r="BS23" s="140"/>
      <c r="BT23" s="140"/>
      <c r="BU23" s="140"/>
      <c r="BV23" s="140"/>
      <c r="BW23" s="140"/>
      <c r="BX23" s="140"/>
      <c r="BY23" s="140"/>
      <c r="BZ23" s="140"/>
      <c r="CA23" s="140"/>
      <c r="CB23" s="140"/>
      <c r="CC23" s="140"/>
      <c r="CD23" s="140"/>
      <c r="CE23" s="140"/>
      <c r="CF23" s="143">
        <v>45413</v>
      </c>
      <c r="CG23" s="140"/>
    </row>
    <row r="24" spans="1:85" x14ac:dyDescent="0.25">
      <c r="A24" s="140">
        <v>23</v>
      </c>
      <c r="B24" s="140" t="s">
        <v>191</v>
      </c>
      <c r="C24" s="140">
        <v>1</v>
      </c>
      <c r="D24" s="140" t="s">
        <v>396</v>
      </c>
      <c r="E24" s="140" t="s">
        <v>260</v>
      </c>
      <c r="F24" s="141" t="s">
        <v>793</v>
      </c>
      <c r="G24" s="144" t="s">
        <v>791</v>
      </c>
      <c r="H24" s="144" t="s">
        <v>791</v>
      </c>
      <c r="I24" s="141" t="s">
        <v>793</v>
      </c>
      <c r="J24" s="140"/>
      <c r="K24" s="140"/>
      <c r="L24" s="140" t="s">
        <v>524</v>
      </c>
      <c r="M24" s="140">
        <v>1</v>
      </c>
      <c r="N24" s="109" t="s">
        <v>192</v>
      </c>
      <c r="O24" s="109" t="s">
        <v>192</v>
      </c>
      <c r="P24" s="140">
        <v>100</v>
      </c>
      <c r="Q24" s="140"/>
      <c r="R24" s="140"/>
      <c r="S24" s="140"/>
      <c r="T24" s="140"/>
      <c r="U24" s="140" t="s">
        <v>260</v>
      </c>
      <c r="V24" s="140" t="s">
        <v>203</v>
      </c>
      <c r="W24" s="140">
        <v>0.8</v>
      </c>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140"/>
      <c r="BF24" s="140"/>
      <c r="BG24" s="140"/>
      <c r="BH24" s="140"/>
      <c r="BI24" s="140"/>
      <c r="BJ24" s="140"/>
      <c r="BK24" s="140"/>
      <c r="BL24" s="140"/>
      <c r="BM24" s="140"/>
      <c r="BN24" s="140"/>
      <c r="BO24" s="140"/>
      <c r="BP24" s="140"/>
      <c r="BQ24" s="140"/>
      <c r="BR24" s="140"/>
      <c r="BS24" s="140"/>
      <c r="BT24" s="140"/>
      <c r="BU24" s="140"/>
      <c r="BV24" s="140"/>
      <c r="BW24" s="140"/>
      <c r="BX24" s="140"/>
      <c r="BY24" s="140"/>
      <c r="BZ24" s="140"/>
      <c r="CA24" s="140"/>
      <c r="CB24" s="140"/>
      <c r="CC24" s="140"/>
      <c r="CD24" s="140"/>
      <c r="CE24" s="140"/>
      <c r="CF24" s="143">
        <v>45413</v>
      </c>
      <c r="CG24" s="140"/>
    </row>
    <row r="25" spans="1:85" x14ac:dyDescent="0.25">
      <c r="A25" s="140">
        <v>24</v>
      </c>
      <c r="B25" s="140" t="s">
        <v>191</v>
      </c>
      <c r="C25" s="140">
        <v>1</v>
      </c>
      <c r="D25" s="140" t="s">
        <v>396</v>
      </c>
      <c r="E25" s="140" t="s">
        <v>260</v>
      </c>
      <c r="F25" s="141" t="s">
        <v>793</v>
      </c>
      <c r="G25" s="144" t="s">
        <v>792</v>
      </c>
      <c r="H25" s="144" t="s">
        <v>792</v>
      </c>
      <c r="I25" s="141" t="s">
        <v>793</v>
      </c>
      <c r="J25" s="140"/>
      <c r="K25" s="140"/>
      <c r="L25" s="140" t="s">
        <v>524</v>
      </c>
      <c r="M25" s="147">
        <v>1</v>
      </c>
      <c r="N25" s="109" t="s">
        <v>192</v>
      </c>
      <c r="O25" s="109" t="s">
        <v>192</v>
      </c>
      <c r="P25" s="140">
        <v>100</v>
      </c>
      <c r="Q25" s="148"/>
      <c r="R25" s="140"/>
      <c r="S25" s="140"/>
      <c r="T25" s="140"/>
      <c r="U25" s="140" t="s">
        <v>260</v>
      </c>
      <c r="V25" s="140" t="s">
        <v>203</v>
      </c>
      <c r="W25" s="140">
        <v>0.1</v>
      </c>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140"/>
      <c r="BF25" s="140"/>
      <c r="BG25" s="140"/>
      <c r="BH25" s="140"/>
      <c r="BI25" s="140"/>
      <c r="BJ25" s="140"/>
      <c r="BK25" s="140"/>
      <c r="BL25" s="140"/>
      <c r="BM25" s="140"/>
      <c r="BN25" s="140"/>
      <c r="BO25" s="140"/>
      <c r="BP25" s="140"/>
      <c r="BQ25" s="140"/>
      <c r="BR25" s="140"/>
      <c r="BS25" s="140"/>
      <c r="BT25" s="140"/>
      <c r="BU25" s="140"/>
      <c r="BV25" s="140"/>
      <c r="BW25" s="140"/>
      <c r="BX25" s="140"/>
      <c r="BY25" s="140"/>
      <c r="BZ25" s="140"/>
      <c r="CA25" s="140"/>
      <c r="CB25" s="140"/>
      <c r="CC25" s="140"/>
      <c r="CD25" s="140"/>
      <c r="CE25" s="140"/>
      <c r="CF25" s="143">
        <v>45413</v>
      </c>
      <c r="CG25" s="140"/>
    </row>
    <row r="26" spans="1:85" x14ac:dyDescent="0.25">
      <c r="A26" s="133">
        <v>25</v>
      </c>
      <c r="B26" s="133" t="s">
        <v>191</v>
      </c>
      <c r="C26" s="133">
        <v>0</v>
      </c>
      <c r="D26" s="133" t="s">
        <v>396</v>
      </c>
      <c r="E26" s="133" t="s">
        <v>524</v>
      </c>
      <c r="F26" s="135" t="s">
        <v>795</v>
      </c>
      <c r="G26" s="135" t="s">
        <v>795</v>
      </c>
      <c r="H26" s="135" t="s">
        <v>796</v>
      </c>
      <c r="I26" s="135" t="s">
        <v>795</v>
      </c>
      <c r="J26" s="133"/>
      <c r="K26" s="133"/>
      <c r="L26" s="133" t="s">
        <v>524</v>
      </c>
      <c r="M26" s="133">
        <v>1</v>
      </c>
      <c r="N26" s="146" t="s">
        <v>192</v>
      </c>
      <c r="O26" s="146" t="s">
        <v>192</v>
      </c>
      <c r="P26" s="133">
        <v>100</v>
      </c>
      <c r="Q26" s="133"/>
      <c r="R26" s="133"/>
      <c r="S26" s="133"/>
      <c r="T26" s="133">
        <v>0</v>
      </c>
      <c r="U26" s="133"/>
      <c r="V26" s="133"/>
      <c r="W26" s="137">
        <f>X26</f>
        <v>86.797500000000028</v>
      </c>
      <c r="X26" s="137">
        <f>SUM(W27*M27+W28*M28+W29*M29+W30*M30+W31*M31+W32*M32+W33*M33+W34*M34+W35*M35+W36*M36+W37*M37)</f>
        <v>86.797500000000028</v>
      </c>
      <c r="Y26" s="133"/>
      <c r="Z26" s="133"/>
      <c r="AA26" s="133"/>
      <c r="AB26" s="133"/>
      <c r="AC26" s="133"/>
      <c r="AD26" s="133"/>
      <c r="AE26" s="133"/>
      <c r="AF26" s="133"/>
      <c r="AG26" s="133"/>
      <c r="AH26" s="133"/>
      <c r="AI26" s="133">
        <v>1</v>
      </c>
      <c r="AJ26" s="133">
        <v>7</v>
      </c>
      <c r="AK26" s="133" t="s">
        <v>203</v>
      </c>
      <c r="AL26" s="133">
        <f>AI26*AJ26</f>
        <v>7</v>
      </c>
      <c r="AM26" s="133">
        <f>AL26</f>
        <v>7</v>
      </c>
      <c r="AN26" s="133">
        <f>AM26+AH26</f>
        <v>7</v>
      </c>
      <c r="AO26" s="133"/>
      <c r="AP26" s="133"/>
      <c r="AQ26" s="133"/>
      <c r="AR26" s="133"/>
      <c r="AS26" s="133"/>
      <c r="AT26" s="133"/>
      <c r="AU26" s="133"/>
      <c r="AV26" s="133"/>
      <c r="AW26" s="133"/>
      <c r="AX26" s="133"/>
      <c r="AY26" s="133"/>
      <c r="AZ26" s="133"/>
      <c r="BA26" s="133"/>
      <c r="BB26" s="133"/>
      <c r="BC26" s="133"/>
      <c r="BD26" s="133"/>
      <c r="BE26" s="133"/>
      <c r="BF26" s="133"/>
      <c r="BG26" s="133"/>
      <c r="BH26" s="133"/>
      <c r="BI26" s="133"/>
      <c r="BJ26" s="133"/>
      <c r="BK26" s="133"/>
      <c r="BL26" s="133"/>
      <c r="BM26" s="133"/>
      <c r="BN26" s="133"/>
      <c r="BO26" s="133"/>
      <c r="BP26" s="133"/>
      <c r="BQ26" s="133"/>
      <c r="BR26" s="133"/>
      <c r="BS26" s="133"/>
      <c r="BT26" s="133"/>
      <c r="BU26" s="133"/>
      <c r="BV26" s="133"/>
      <c r="BW26" s="133"/>
      <c r="BX26" s="133"/>
      <c r="BY26" s="133"/>
      <c r="BZ26" s="133"/>
      <c r="CA26" s="133"/>
      <c r="CB26" s="133"/>
      <c r="CC26" s="133"/>
      <c r="CD26" s="133"/>
      <c r="CE26" s="137">
        <f>(T26+W26+AH26+AN26+AT26+AU26+AY26+BG26+BH26+BM26+BR26+BV26+BW26+BX26+BY26+CA26+CB26-CD26)</f>
        <v>93.797500000000028</v>
      </c>
      <c r="CF26" s="139">
        <v>45413</v>
      </c>
      <c r="CG26" s="133"/>
    </row>
    <row r="27" spans="1:85" x14ac:dyDescent="0.25">
      <c r="A27" s="140">
        <v>26</v>
      </c>
      <c r="B27" s="140" t="s">
        <v>191</v>
      </c>
      <c r="C27" s="140">
        <v>1</v>
      </c>
      <c r="D27" s="140" t="s">
        <v>396</v>
      </c>
      <c r="E27" s="140" t="s">
        <v>260</v>
      </c>
      <c r="F27" s="141" t="s">
        <v>795</v>
      </c>
      <c r="G27" s="144" t="s">
        <v>797</v>
      </c>
      <c r="H27" s="144" t="s">
        <v>797</v>
      </c>
      <c r="I27" s="141" t="s">
        <v>795</v>
      </c>
      <c r="J27" s="140"/>
      <c r="K27" s="140"/>
      <c r="L27" s="140" t="s">
        <v>524</v>
      </c>
      <c r="M27" s="140">
        <v>1.25</v>
      </c>
      <c r="N27" s="109" t="s">
        <v>192</v>
      </c>
      <c r="O27" s="109" t="s">
        <v>192</v>
      </c>
      <c r="P27" s="140">
        <v>100</v>
      </c>
      <c r="Q27" s="140"/>
      <c r="R27" s="140"/>
      <c r="S27" s="140"/>
      <c r="T27" s="140"/>
      <c r="U27" s="140" t="s">
        <v>260</v>
      </c>
      <c r="V27" s="140" t="s">
        <v>782</v>
      </c>
      <c r="W27" s="140">
        <v>32.270000000000003</v>
      </c>
      <c r="X27" s="142"/>
      <c r="Y27" s="140"/>
      <c r="Z27" s="140"/>
      <c r="AA27" s="140"/>
      <c r="AB27" s="140"/>
      <c r="AC27" s="140"/>
      <c r="AD27" s="140"/>
      <c r="AE27" s="140"/>
      <c r="AF27" s="140"/>
      <c r="AG27" s="140"/>
      <c r="AH27" s="140"/>
      <c r="AI27" s="140"/>
      <c r="AJ27" s="140"/>
      <c r="AK27" s="140"/>
      <c r="AL27" s="140"/>
      <c r="AM27" s="140"/>
      <c r="AN27" s="140"/>
      <c r="AO27" s="140"/>
      <c r="AP27" s="140"/>
      <c r="AQ27" s="140"/>
      <c r="AR27" s="140"/>
      <c r="AS27" s="140"/>
      <c r="AT27" s="140"/>
      <c r="AU27" s="140"/>
      <c r="AV27" s="140"/>
      <c r="AW27" s="140"/>
      <c r="AX27" s="140"/>
      <c r="AY27" s="140"/>
      <c r="AZ27" s="140"/>
      <c r="BA27" s="140"/>
      <c r="BB27" s="140"/>
      <c r="BC27" s="140"/>
      <c r="BD27" s="140"/>
      <c r="BE27" s="140"/>
      <c r="BF27" s="140"/>
      <c r="BG27" s="140"/>
      <c r="BH27" s="140"/>
      <c r="BI27" s="140"/>
      <c r="BJ27" s="140"/>
      <c r="BK27" s="140"/>
      <c r="BL27" s="140"/>
      <c r="BM27" s="140"/>
      <c r="BN27" s="140"/>
      <c r="BO27" s="140"/>
      <c r="BP27" s="140"/>
      <c r="BQ27" s="140"/>
      <c r="BR27" s="140"/>
      <c r="BS27" s="140"/>
      <c r="BT27" s="140"/>
      <c r="BU27" s="140"/>
      <c r="BV27" s="140"/>
      <c r="BW27" s="140"/>
      <c r="BX27" s="140"/>
      <c r="BY27" s="140"/>
      <c r="BZ27" s="140"/>
      <c r="CA27" s="140"/>
      <c r="CB27" s="140"/>
      <c r="CC27" s="140"/>
      <c r="CD27" s="140"/>
      <c r="CE27" s="140"/>
      <c r="CF27" s="143">
        <v>45413</v>
      </c>
      <c r="CG27" s="140"/>
    </row>
    <row r="28" spans="1:85" x14ac:dyDescent="0.25">
      <c r="A28" s="140">
        <v>27</v>
      </c>
      <c r="B28" s="140" t="s">
        <v>191</v>
      </c>
      <c r="C28" s="140">
        <v>1</v>
      </c>
      <c r="D28" s="140" t="s">
        <v>396</v>
      </c>
      <c r="E28" s="140" t="s">
        <v>260</v>
      </c>
      <c r="F28" s="141" t="s">
        <v>795</v>
      </c>
      <c r="G28" s="149" t="s">
        <v>798</v>
      </c>
      <c r="H28" s="149" t="s">
        <v>798</v>
      </c>
      <c r="I28" s="141" t="s">
        <v>795</v>
      </c>
      <c r="J28" s="140"/>
      <c r="K28" s="140"/>
      <c r="L28" s="140" t="s">
        <v>524</v>
      </c>
      <c r="M28" s="140">
        <v>1</v>
      </c>
      <c r="N28" s="109" t="s">
        <v>192</v>
      </c>
      <c r="O28" s="109" t="s">
        <v>192</v>
      </c>
      <c r="P28" s="140">
        <v>100</v>
      </c>
      <c r="Q28" s="140"/>
      <c r="R28" s="140"/>
      <c r="S28" s="140"/>
      <c r="T28" s="140"/>
      <c r="U28" s="140" t="s">
        <v>260</v>
      </c>
      <c r="V28" s="140" t="s">
        <v>203</v>
      </c>
      <c r="W28" s="140">
        <v>23.25</v>
      </c>
      <c r="X28" s="142"/>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140"/>
      <c r="AY28" s="140"/>
      <c r="AZ28" s="140"/>
      <c r="BA28" s="140"/>
      <c r="BB28" s="140"/>
      <c r="BC28" s="140"/>
      <c r="BD28" s="140"/>
      <c r="BE28" s="140"/>
      <c r="BF28" s="140"/>
      <c r="BG28" s="140"/>
      <c r="BH28" s="140"/>
      <c r="BI28" s="140"/>
      <c r="BJ28" s="140"/>
      <c r="BK28" s="140"/>
      <c r="BL28" s="140"/>
      <c r="BM28" s="140"/>
      <c r="BN28" s="140"/>
      <c r="BO28" s="140"/>
      <c r="BP28" s="140"/>
      <c r="BQ28" s="140"/>
      <c r="BR28" s="140"/>
      <c r="BS28" s="140"/>
      <c r="BT28" s="140"/>
      <c r="BU28" s="140"/>
      <c r="BV28" s="140"/>
      <c r="BW28" s="140"/>
      <c r="BX28" s="140"/>
      <c r="BY28" s="140"/>
      <c r="BZ28" s="140"/>
      <c r="CA28" s="140"/>
      <c r="CB28" s="140"/>
      <c r="CC28" s="140"/>
      <c r="CD28" s="140"/>
      <c r="CE28" s="140"/>
      <c r="CF28" s="143">
        <v>45413</v>
      </c>
      <c r="CG28" s="140"/>
    </row>
    <row r="29" spans="1:85" x14ac:dyDescent="0.25">
      <c r="A29" s="140">
        <v>28</v>
      </c>
      <c r="B29" s="140" t="s">
        <v>191</v>
      </c>
      <c r="C29" s="140">
        <v>1</v>
      </c>
      <c r="D29" s="140" t="s">
        <v>396</v>
      </c>
      <c r="E29" s="140" t="s">
        <v>260</v>
      </c>
      <c r="F29" s="141" t="s">
        <v>795</v>
      </c>
      <c r="G29" s="144" t="s">
        <v>799</v>
      </c>
      <c r="H29" s="144" t="s">
        <v>799</v>
      </c>
      <c r="I29" s="141" t="s">
        <v>795</v>
      </c>
      <c r="J29" s="140"/>
      <c r="K29" s="140"/>
      <c r="L29" s="140" t="s">
        <v>524</v>
      </c>
      <c r="M29" s="140">
        <v>3.5000000000000003E-2</v>
      </c>
      <c r="N29" s="109" t="s">
        <v>192</v>
      </c>
      <c r="O29" s="109" t="s">
        <v>192</v>
      </c>
      <c r="P29" s="140">
        <v>100</v>
      </c>
      <c r="Q29" s="140"/>
      <c r="R29" s="140"/>
      <c r="S29" s="140"/>
      <c r="T29" s="140"/>
      <c r="U29" s="140" t="s">
        <v>260</v>
      </c>
      <c r="V29" s="140" t="s">
        <v>203</v>
      </c>
      <c r="W29" s="140">
        <v>170</v>
      </c>
      <c r="X29" s="142"/>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140"/>
      <c r="AY29" s="140"/>
      <c r="AZ29" s="140"/>
      <c r="BA29" s="140"/>
      <c r="BB29" s="140"/>
      <c r="BC29" s="140"/>
      <c r="BD29" s="140"/>
      <c r="BE29" s="140"/>
      <c r="BF29" s="140"/>
      <c r="BG29" s="140"/>
      <c r="BH29" s="140"/>
      <c r="BI29" s="140"/>
      <c r="BJ29" s="140"/>
      <c r="BK29" s="140"/>
      <c r="BL29" s="140"/>
      <c r="BM29" s="140"/>
      <c r="BN29" s="140"/>
      <c r="BO29" s="140"/>
      <c r="BP29" s="140"/>
      <c r="BQ29" s="140"/>
      <c r="BR29" s="140"/>
      <c r="BS29" s="140"/>
      <c r="BT29" s="140"/>
      <c r="BU29" s="140"/>
      <c r="BV29" s="140"/>
      <c r="BW29" s="140"/>
      <c r="BX29" s="140"/>
      <c r="BY29" s="140"/>
      <c r="BZ29" s="140"/>
      <c r="CA29" s="140"/>
      <c r="CB29" s="140"/>
      <c r="CC29" s="140"/>
      <c r="CD29" s="140"/>
      <c r="CE29" s="140"/>
      <c r="CF29" s="143">
        <v>45413</v>
      </c>
      <c r="CG29" s="140"/>
    </row>
    <row r="30" spans="1:85" x14ac:dyDescent="0.25">
      <c r="A30" s="140">
        <v>29</v>
      </c>
      <c r="B30" s="140" t="s">
        <v>191</v>
      </c>
      <c r="C30" s="140">
        <v>1</v>
      </c>
      <c r="D30" s="140" t="s">
        <v>396</v>
      </c>
      <c r="E30" s="140" t="s">
        <v>260</v>
      </c>
      <c r="F30" s="141" t="s">
        <v>795</v>
      </c>
      <c r="G30" s="144" t="s">
        <v>800</v>
      </c>
      <c r="H30" s="144" t="s">
        <v>800</v>
      </c>
      <c r="I30" s="141" t="s">
        <v>795</v>
      </c>
      <c r="J30" s="140"/>
      <c r="K30" s="140"/>
      <c r="L30" s="140" t="s">
        <v>524</v>
      </c>
      <c r="M30" s="140">
        <v>3.5999999999999997E-2</v>
      </c>
      <c r="N30" s="109" t="s">
        <v>192</v>
      </c>
      <c r="O30" s="109" t="s">
        <v>192</v>
      </c>
      <c r="P30" s="140">
        <v>100</v>
      </c>
      <c r="Q30" s="140"/>
      <c r="R30" s="140"/>
      <c r="S30" s="140"/>
      <c r="T30" s="140"/>
      <c r="U30" s="140" t="s">
        <v>260</v>
      </c>
      <c r="V30" s="140" t="s">
        <v>203</v>
      </c>
      <c r="W30" s="140">
        <v>140</v>
      </c>
      <c r="X30" s="142"/>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140"/>
      <c r="BF30" s="140"/>
      <c r="BG30" s="140"/>
      <c r="BH30" s="140"/>
      <c r="BI30" s="140"/>
      <c r="BJ30" s="140"/>
      <c r="BK30" s="140"/>
      <c r="BL30" s="140"/>
      <c r="BM30" s="140"/>
      <c r="BN30" s="140"/>
      <c r="BO30" s="140"/>
      <c r="BP30" s="140"/>
      <c r="BQ30" s="140"/>
      <c r="BR30" s="140"/>
      <c r="BS30" s="140"/>
      <c r="BT30" s="140"/>
      <c r="BU30" s="140"/>
      <c r="BV30" s="140"/>
      <c r="BW30" s="140"/>
      <c r="BX30" s="140"/>
      <c r="BY30" s="140"/>
      <c r="BZ30" s="140"/>
      <c r="CA30" s="140"/>
      <c r="CB30" s="140"/>
      <c r="CC30" s="140"/>
      <c r="CD30" s="140"/>
      <c r="CE30" s="140"/>
      <c r="CF30" s="143">
        <v>45413</v>
      </c>
      <c r="CG30" s="140"/>
    </row>
    <row r="31" spans="1:85" x14ac:dyDescent="0.25">
      <c r="A31" s="140">
        <v>30</v>
      </c>
      <c r="B31" s="140" t="s">
        <v>191</v>
      </c>
      <c r="C31" s="140">
        <v>1</v>
      </c>
      <c r="D31" s="140" t="s">
        <v>396</v>
      </c>
      <c r="E31" s="140" t="s">
        <v>260</v>
      </c>
      <c r="F31" s="141" t="s">
        <v>795</v>
      </c>
      <c r="G31" s="144" t="s">
        <v>801</v>
      </c>
      <c r="H31" s="144" t="s">
        <v>801</v>
      </c>
      <c r="I31" s="141" t="s">
        <v>795</v>
      </c>
      <c r="J31" s="140"/>
      <c r="K31" s="140"/>
      <c r="L31" s="140" t="s">
        <v>524</v>
      </c>
      <c r="M31" s="140">
        <v>1</v>
      </c>
      <c r="N31" s="109" t="s">
        <v>192</v>
      </c>
      <c r="O31" s="109" t="s">
        <v>192</v>
      </c>
      <c r="P31" s="140">
        <v>100</v>
      </c>
      <c r="Q31" s="140"/>
      <c r="R31" s="140"/>
      <c r="S31" s="140"/>
      <c r="T31" s="140"/>
      <c r="U31" s="140" t="s">
        <v>260</v>
      </c>
      <c r="V31" s="140" t="s">
        <v>203</v>
      </c>
      <c r="W31" s="140">
        <v>0.8</v>
      </c>
      <c r="X31" s="142"/>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140"/>
      <c r="AY31" s="140"/>
      <c r="AZ31" s="140"/>
      <c r="BA31" s="140"/>
      <c r="BB31" s="140"/>
      <c r="BC31" s="140"/>
      <c r="BD31" s="140"/>
      <c r="BE31" s="140"/>
      <c r="BF31" s="140"/>
      <c r="BG31" s="140"/>
      <c r="BH31" s="140"/>
      <c r="BI31" s="140"/>
      <c r="BJ31" s="140"/>
      <c r="BK31" s="140"/>
      <c r="BL31" s="140"/>
      <c r="BM31" s="140"/>
      <c r="BN31" s="140"/>
      <c r="BO31" s="140"/>
      <c r="BP31" s="140"/>
      <c r="BQ31" s="140"/>
      <c r="BR31" s="140"/>
      <c r="BS31" s="140"/>
      <c r="BT31" s="140"/>
      <c r="BU31" s="140"/>
      <c r="BV31" s="140"/>
      <c r="BW31" s="140"/>
      <c r="BX31" s="140"/>
      <c r="BY31" s="140"/>
      <c r="BZ31" s="140"/>
      <c r="CA31" s="140"/>
      <c r="CB31" s="140"/>
      <c r="CC31" s="140"/>
      <c r="CD31" s="140"/>
      <c r="CE31" s="140"/>
      <c r="CF31" s="143">
        <v>45413</v>
      </c>
      <c r="CG31" s="140"/>
    </row>
    <row r="32" spans="1:85" x14ac:dyDescent="0.25">
      <c r="A32" s="140">
        <v>31</v>
      </c>
      <c r="B32" s="140" t="s">
        <v>191</v>
      </c>
      <c r="C32" s="140">
        <v>1</v>
      </c>
      <c r="D32" s="140" t="s">
        <v>396</v>
      </c>
      <c r="E32" s="140" t="s">
        <v>260</v>
      </c>
      <c r="F32" s="141" t="s">
        <v>795</v>
      </c>
      <c r="G32" s="144" t="s">
        <v>802</v>
      </c>
      <c r="H32" s="144" t="s">
        <v>802</v>
      </c>
      <c r="I32" s="141" t="s">
        <v>795</v>
      </c>
      <c r="J32" s="140"/>
      <c r="K32" s="140"/>
      <c r="L32" s="140" t="s">
        <v>524</v>
      </c>
      <c r="M32" s="140">
        <v>2</v>
      </c>
      <c r="N32" s="109" t="s">
        <v>192</v>
      </c>
      <c r="O32" s="109" t="s">
        <v>192</v>
      </c>
      <c r="P32" s="140">
        <v>100</v>
      </c>
      <c r="Q32" s="140"/>
      <c r="R32" s="140"/>
      <c r="S32" s="140"/>
      <c r="T32" s="140"/>
      <c r="U32" s="140" t="s">
        <v>260</v>
      </c>
      <c r="V32" s="140" t="s">
        <v>203</v>
      </c>
      <c r="W32" s="140">
        <v>2.4500000000000002</v>
      </c>
      <c r="X32" s="142"/>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3">
        <v>45413</v>
      </c>
      <c r="CG32" s="140"/>
    </row>
    <row r="33" spans="1:85" x14ac:dyDescent="0.25">
      <c r="A33" s="140">
        <v>32</v>
      </c>
      <c r="B33" s="140" t="s">
        <v>191</v>
      </c>
      <c r="C33" s="140">
        <v>1</v>
      </c>
      <c r="D33" s="140" t="s">
        <v>396</v>
      </c>
      <c r="E33" s="140" t="s">
        <v>260</v>
      </c>
      <c r="F33" s="141" t="s">
        <v>795</v>
      </c>
      <c r="G33" s="144" t="s">
        <v>785</v>
      </c>
      <c r="H33" s="144" t="s">
        <v>785</v>
      </c>
      <c r="I33" s="141" t="s">
        <v>795</v>
      </c>
      <c r="J33" s="140"/>
      <c r="K33" s="140"/>
      <c r="L33" s="140" t="s">
        <v>524</v>
      </c>
      <c r="M33" s="140">
        <v>2</v>
      </c>
      <c r="N33" s="109" t="s">
        <v>192</v>
      </c>
      <c r="O33" s="109" t="s">
        <v>192</v>
      </c>
      <c r="P33" s="140">
        <v>100</v>
      </c>
      <c r="Q33" s="140"/>
      <c r="R33" s="140"/>
      <c r="S33" s="140"/>
      <c r="T33" s="140"/>
      <c r="U33" s="140" t="s">
        <v>260</v>
      </c>
      <c r="V33" s="140" t="s">
        <v>203</v>
      </c>
      <c r="W33" s="140">
        <v>1.45</v>
      </c>
      <c r="X33" s="142"/>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3">
        <v>45413</v>
      </c>
      <c r="CG33" s="140"/>
    </row>
    <row r="34" spans="1:85" x14ac:dyDescent="0.25">
      <c r="A34" s="140">
        <v>33</v>
      </c>
      <c r="B34" s="140" t="s">
        <v>191</v>
      </c>
      <c r="C34" s="140">
        <v>1</v>
      </c>
      <c r="D34" s="140" t="s">
        <v>396</v>
      </c>
      <c r="E34" s="140" t="s">
        <v>260</v>
      </c>
      <c r="F34" s="141" t="s">
        <v>795</v>
      </c>
      <c r="G34" s="144" t="s">
        <v>786</v>
      </c>
      <c r="H34" s="144" t="s">
        <v>786</v>
      </c>
      <c r="I34" s="141" t="s">
        <v>795</v>
      </c>
      <c r="J34" s="140"/>
      <c r="K34" s="140"/>
      <c r="L34" s="140" t="s">
        <v>524</v>
      </c>
      <c r="M34" s="140">
        <v>1</v>
      </c>
      <c r="N34" s="109" t="s">
        <v>192</v>
      </c>
      <c r="O34" s="109" t="s">
        <v>192</v>
      </c>
      <c r="P34" s="140">
        <v>100</v>
      </c>
      <c r="Q34" s="140"/>
      <c r="R34" s="140"/>
      <c r="S34" s="140"/>
      <c r="T34" s="140"/>
      <c r="U34" s="140" t="s">
        <v>260</v>
      </c>
      <c r="V34" s="140" t="s">
        <v>203</v>
      </c>
      <c r="W34" s="140">
        <v>0.77</v>
      </c>
      <c r="X34" s="142"/>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c r="BO34" s="140"/>
      <c r="BP34" s="140"/>
      <c r="BQ34" s="140"/>
      <c r="BR34" s="140"/>
      <c r="BS34" s="140"/>
      <c r="BT34" s="140"/>
      <c r="BU34" s="140"/>
      <c r="BV34" s="140"/>
      <c r="BW34" s="140"/>
      <c r="BX34" s="140"/>
      <c r="BY34" s="140"/>
      <c r="BZ34" s="140"/>
      <c r="CA34" s="140"/>
      <c r="CB34" s="140"/>
      <c r="CC34" s="140"/>
      <c r="CD34" s="140"/>
      <c r="CE34" s="140"/>
      <c r="CF34" s="143">
        <v>45413</v>
      </c>
      <c r="CG34" s="140"/>
    </row>
    <row r="35" spans="1:85" x14ac:dyDescent="0.25">
      <c r="A35" s="140">
        <v>34</v>
      </c>
      <c r="B35" s="140" t="s">
        <v>191</v>
      </c>
      <c r="C35" s="140">
        <v>1</v>
      </c>
      <c r="D35" s="140" t="s">
        <v>396</v>
      </c>
      <c r="E35" s="140" t="s">
        <v>260</v>
      </c>
      <c r="F35" s="141" t="s">
        <v>795</v>
      </c>
      <c r="G35" s="144" t="s">
        <v>788</v>
      </c>
      <c r="H35" s="144" t="s">
        <v>788</v>
      </c>
      <c r="I35" s="141" t="s">
        <v>795</v>
      </c>
      <c r="J35" s="140"/>
      <c r="K35" s="140"/>
      <c r="L35" s="140" t="s">
        <v>524</v>
      </c>
      <c r="M35" s="140">
        <v>2</v>
      </c>
      <c r="N35" s="109" t="s">
        <v>192</v>
      </c>
      <c r="O35" s="109" t="s">
        <v>192</v>
      </c>
      <c r="P35" s="140">
        <v>100</v>
      </c>
      <c r="Q35" s="140"/>
      <c r="R35" s="140"/>
      <c r="S35" s="140"/>
      <c r="T35" s="140"/>
      <c r="U35" s="140" t="s">
        <v>260</v>
      </c>
      <c r="V35" s="140" t="s">
        <v>203</v>
      </c>
      <c r="W35" s="140">
        <v>0.7</v>
      </c>
      <c r="X35" s="142"/>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140"/>
      <c r="BF35" s="140"/>
      <c r="BG35" s="140"/>
      <c r="BH35" s="140"/>
      <c r="BI35" s="140"/>
      <c r="BJ35" s="140"/>
      <c r="BK35" s="140"/>
      <c r="BL35" s="140"/>
      <c r="BM35" s="140"/>
      <c r="BN35" s="140"/>
      <c r="BO35" s="140"/>
      <c r="BP35" s="140"/>
      <c r="BQ35" s="140"/>
      <c r="BR35" s="140"/>
      <c r="BS35" s="140"/>
      <c r="BT35" s="140"/>
      <c r="BU35" s="140"/>
      <c r="BV35" s="140"/>
      <c r="BW35" s="140"/>
      <c r="BX35" s="140"/>
      <c r="BY35" s="140"/>
      <c r="BZ35" s="140"/>
      <c r="CA35" s="140"/>
      <c r="CB35" s="140"/>
      <c r="CC35" s="140"/>
      <c r="CD35" s="140"/>
      <c r="CE35" s="140"/>
      <c r="CF35" s="143">
        <v>45413</v>
      </c>
      <c r="CG35" s="140"/>
    </row>
    <row r="36" spans="1:85" x14ac:dyDescent="0.25">
      <c r="A36" s="140">
        <v>35</v>
      </c>
      <c r="B36" s="140" t="s">
        <v>191</v>
      </c>
      <c r="C36" s="140">
        <v>1</v>
      </c>
      <c r="D36" s="140" t="s">
        <v>396</v>
      </c>
      <c r="E36" s="140" t="s">
        <v>260</v>
      </c>
      <c r="F36" s="141" t="s">
        <v>795</v>
      </c>
      <c r="G36" s="144" t="s">
        <v>789</v>
      </c>
      <c r="H36" s="144" t="s">
        <v>789</v>
      </c>
      <c r="I36" s="141" t="s">
        <v>795</v>
      </c>
      <c r="J36" s="140"/>
      <c r="K36" s="140"/>
      <c r="L36" s="140" t="s">
        <v>524</v>
      </c>
      <c r="M36" s="140">
        <v>1</v>
      </c>
      <c r="N36" s="109" t="s">
        <v>192</v>
      </c>
      <c r="O36" s="109" t="s">
        <v>192</v>
      </c>
      <c r="P36" s="140">
        <v>100</v>
      </c>
      <c r="Q36" s="140"/>
      <c r="R36" s="140"/>
      <c r="S36" s="140"/>
      <c r="T36" s="140"/>
      <c r="U36" s="140" t="s">
        <v>260</v>
      </c>
      <c r="V36" s="140" t="s">
        <v>203</v>
      </c>
      <c r="W36" s="140">
        <v>0.7</v>
      </c>
      <c r="X36" s="142"/>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140"/>
      <c r="BF36" s="140"/>
      <c r="BG36" s="140"/>
      <c r="BH36" s="140"/>
      <c r="BI36" s="140"/>
      <c r="BJ36" s="140"/>
      <c r="BK36" s="140"/>
      <c r="BL36" s="140"/>
      <c r="BM36" s="140"/>
      <c r="BN36" s="140"/>
      <c r="BO36" s="140"/>
      <c r="BP36" s="140"/>
      <c r="BQ36" s="140"/>
      <c r="BR36" s="140"/>
      <c r="BS36" s="140"/>
      <c r="BT36" s="140"/>
      <c r="BU36" s="140"/>
      <c r="BV36" s="140"/>
      <c r="BW36" s="140"/>
      <c r="BX36" s="140"/>
      <c r="BY36" s="140"/>
      <c r="BZ36" s="140"/>
      <c r="CA36" s="140"/>
      <c r="CB36" s="140"/>
      <c r="CC36" s="140"/>
      <c r="CD36" s="140"/>
      <c r="CE36" s="140"/>
      <c r="CF36" s="143">
        <v>45413</v>
      </c>
      <c r="CG36" s="140"/>
    </row>
    <row r="37" spans="1:85" x14ac:dyDescent="0.25">
      <c r="A37" s="140">
        <v>36</v>
      </c>
      <c r="B37" s="140" t="s">
        <v>191</v>
      </c>
      <c r="C37" s="140">
        <v>1</v>
      </c>
      <c r="D37" s="140" t="s">
        <v>396</v>
      </c>
      <c r="E37" s="140" t="s">
        <v>260</v>
      </c>
      <c r="F37" s="141" t="s">
        <v>795</v>
      </c>
      <c r="G37" s="144" t="s">
        <v>790</v>
      </c>
      <c r="H37" s="144" t="s">
        <v>790</v>
      </c>
      <c r="I37" s="141" t="s">
        <v>795</v>
      </c>
      <c r="J37" s="140"/>
      <c r="K37" s="140"/>
      <c r="L37" s="140" t="s">
        <v>524</v>
      </c>
      <c r="M37" s="140">
        <v>3</v>
      </c>
      <c r="N37" s="109" t="s">
        <v>192</v>
      </c>
      <c r="O37" s="109" t="s">
        <v>192</v>
      </c>
      <c r="P37" s="140">
        <v>100</v>
      </c>
      <c r="Q37" s="140"/>
      <c r="R37" s="140"/>
      <c r="S37" s="140"/>
      <c r="T37" s="140"/>
      <c r="U37" s="140" t="s">
        <v>260</v>
      </c>
      <c r="V37" s="140" t="s">
        <v>203</v>
      </c>
      <c r="W37" s="140">
        <v>0.25</v>
      </c>
      <c r="X37" s="142"/>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40"/>
      <c r="BI37" s="140"/>
      <c r="BJ37" s="140"/>
      <c r="BK37" s="140"/>
      <c r="BL37" s="140"/>
      <c r="BM37" s="140"/>
      <c r="BN37" s="140"/>
      <c r="BO37" s="140"/>
      <c r="BP37" s="140"/>
      <c r="BQ37" s="140"/>
      <c r="BR37" s="140"/>
      <c r="BS37" s="140"/>
      <c r="BT37" s="140"/>
      <c r="BU37" s="140"/>
      <c r="BV37" s="140"/>
      <c r="BW37" s="140"/>
      <c r="BX37" s="140"/>
      <c r="BY37" s="140"/>
      <c r="BZ37" s="140"/>
      <c r="CA37" s="140"/>
      <c r="CB37" s="140"/>
      <c r="CC37" s="140"/>
      <c r="CD37" s="140"/>
      <c r="CE37" s="140"/>
      <c r="CF37" s="143">
        <v>45413</v>
      </c>
      <c r="CG37" s="140"/>
    </row>
    <row r="38" spans="1:85" x14ac:dyDescent="0.25">
      <c r="A38" s="140">
        <v>37</v>
      </c>
      <c r="B38" s="140" t="s">
        <v>191</v>
      </c>
      <c r="C38" s="140">
        <v>1</v>
      </c>
      <c r="D38" s="140" t="s">
        <v>396</v>
      </c>
      <c r="E38" s="140" t="s">
        <v>260</v>
      </c>
      <c r="F38" s="141" t="s">
        <v>795</v>
      </c>
      <c r="G38" s="144" t="s">
        <v>791</v>
      </c>
      <c r="H38" s="144" t="s">
        <v>791</v>
      </c>
      <c r="I38" s="141" t="s">
        <v>795</v>
      </c>
      <c r="J38" s="140"/>
      <c r="K38" s="140"/>
      <c r="L38" s="140" t="s">
        <v>524</v>
      </c>
      <c r="M38" s="140">
        <v>1</v>
      </c>
      <c r="N38" s="109" t="s">
        <v>192</v>
      </c>
      <c r="O38" s="109" t="s">
        <v>192</v>
      </c>
      <c r="P38" s="140">
        <v>100</v>
      </c>
      <c r="Q38" s="140"/>
      <c r="R38" s="140"/>
      <c r="S38" s="140"/>
      <c r="T38" s="140"/>
      <c r="U38" s="140" t="s">
        <v>260</v>
      </c>
      <c r="V38" s="140" t="s">
        <v>203</v>
      </c>
      <c r="W38" s="140">
        <v>0.8</v>
      </c>
      <c r="X38" s="142"/>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c r="BK38" s="140"/>
      <c r="BL38" s="140"/>
      <c r="BM38" s="140"/>
      <c r="BN38" s="140"/>
      <c r="BO38" s="140"/>
      <c r="BP38" s="140"/>
      <c r="BQ38" s="140"/>
      <c r="BR38" s="140"/>
      <c r="BS38" s="140"/>
      <c r="BT38" s="140"/>
      <c r="BU38" s="140"/>
      <c r="BV38" s="140"/>
      <c r="BW38" s="140"/>
      <c r="BX38" s="140"/>
      <c r="BY38" s="140"/>
      <c r="BZ38" s="140"/>
      <c r="CA38" s="140"/>
      <c r="CB38" s="140"/>
      <c r="CC38" s="140"/>
      <c r="CD38" s="140"/>
      <c r="CE38" s="140"/>
      <c r="CF38" s="143">
        <v>45413</v>
      </c>
      <c r="CG38" s="140"/>
    </row>
    <row r="39" spans="1:85" x14ac:dyDescent="0.25">
      <c r="A39" s="140">
        <v>38</v>
      </c>
      <c r="B39" s="140" t="s">
        <v>191</v>
      </c>
      <c r="C39" s="140">
        <v>1</v>
      </c>
      <c r="D39" s="140" t="s">
        <v>396</v>
      </c>
      <c r="E39" s="140" t="s">
        <v>260</v>
      </c>
      <c r="F39" s="141" t="s">
        <v>795</v>
      </c>
      <c r="G39" s="144" t="s">
        <v>792</v>
      </c>
      <c r="H39" s="144" t="s">
        <v>792</v>
      </c>
      <c r="I39" s="141" t="s">
        <v>795</v>
      </c>
      <c r="J39" s="140"/>
      <c r="K39" s="140"/>
      <c r="L39" s="140" t="s">
        <v>524</v>
      </c>
      <c r="M39" s="140">
        <v>1</v>
      </c>
      <c r="N39" s="109" t="s">
        <v>192</v>
      </c>
      <c r="O39" s="109" t="s">
        <v>192</v>
      </c>
      <c r="P39" s="140">
        <v>100</v>
      </c>
      <c r="Q39" s="140"/>
      <c r="R39" s="140"/>
      <c r="S39" s="140"/>
      <c r="T39" s="140"/>
      <c r="U39" s="140" t="s">
        <v>260</v>
      </c>
      <c r="V39" s="140" t="s">
        <v>203</v>
      </c>
      <c r="W39" s="140">
        <v>0.1</v>
      </c>
      <c r="X39" s="142"/>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140"/>
      <c r="BF39" s="140"/>
      <c r="BG39" s="140"/>
      <c r="BH39" s="140"/>
      <c r="BI39" s="140"/>
      <c r="BJ39" s="140"/>
      <c r="BK39" s="140"/>
      <c r="BL39" s="140"/>
      <c r="BM39" s="140"/>
      <c r="BN39" s="140"/>
      <c r="BO39" s="140"/>
      <c r="BP39" s="140"/>
      <c r="BQ39" s="140"/>
      <c r="BR39" s="140"/>
      <c r="BS39" s="140"/>
      <c r="BT39" s="140"/>
      <c r="BU39" s="140"/>
      <c r="BV39" s="140"/>
      <c r="BW39" s="140"/>
      <c r="BX39" s="140"/>
      <c r="BY39" s="140"/>
      <c r="BZ39" s="140"/>
      <c r="CA39" s="140"/>
      <c r="CB39" s="140"/>
      <c r="CC39" s="140"/>
      <c r="CD39" s="140"/>
      <c r="CE39" s="140"/>
      <c r="CF39" s="143">
        <v>45413</v>
      </c>
      <c r="CG39" s="140"/>
    </row>
  </sheetData>
  <autoFilter ref="A1:CG39" xr:uid="{00000000-0009-0000-0000-000008000000}"/>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Die casting  (2)</vt:lpstr>
      <vt:lpstr>Corrugated box</vt:lpstr>
      <vt:lpstr>Hardware</vt:lpstr>
      <vt:lpstr>Assembly Electronics</vt:lpstr>
      <vt:lpstr>Rivet</vt:lpstr>
      <vt:lpstr>Wiring Harness</vt:lpstr>
      <vt:lpstr>Machning Assembly</vt:lpstr>
      <vt:lpstr>Machining Component</vt:lpstr>
      <vt:lpstr> Assembly only BOP</vt:lpstr>
      <vt:lpstr>Assembly + BOP + Component</vt:lpstr>
      <vt:lpstr>Spring Sheet</vt:lpstr>
      <vt:lpstr>Rubber</vt:lpstr>
      <vt:lpstr>Die casting </vt:lpstr>
      <vt:lpstr>Plastic assembly</vt:lpstr>
      <vt:lpstr>Sheet Metal </vt:lpstr>
      <vt:lpstr>Forging </vt:lpstr>
      <vt:lpstr>Plastic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Mitali Mankani</dc:creator>
  <cp:lastModifiedBy>Mitali Mankani</cp:lastModifiedBy>
  <dcterms:created xsi:type="dcterms:W3CDTF">2024-09-24T07:13:10Z</dcterms:created>
  <dcterms:modified xsi:type="dcterms:W3CDTF">2024-09-24T07:29:33Z</dcterms:modified>
</cp:coreProperties>
</file>