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tables/table4.xml" ContentType="application/vnd.openxmlformats-officedocument.spreadsheetml.table+xml"/>
  <Override PartName="/xl/pivotTables/pivotTable5.xml" ContentType="application/vnd.openxmlformats-officedocument.spreadsheetml.pivotTable+xml"/>
  <Override PartName="/xl/drawings/drawing4.xml" ContentType="application/vnd.openxmlformats-officedocument.drawing+xml"/>
  <Override PartName="/xl/tables/table5.xml" ContentType="application/vnd.openxmlformats-officedocument.spreadsheetml.tab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F:\"/>
    </mc:Choice>
  </mc:AlternateContent>
  <xr:revisionPtr revIDLastSave="0" documentId="13_ncr:1_{3CC05453-7420-4658-BA03-22973EE76599}" xr6:coauthVersionLast="47" xr6:coauthVersionMax="47" xr10:uidLastSave="{00000000-0000-0000-0000-000000000000}"/>
  <bookViews>
    <workbookView xWindow="-108" yWindow="-108" windowWidth="23256" windowHeight="12456" firstSheet="2" activeTab="9" xr2:uid="{26D4546B-D2A1-4444-8EAF-A6228F96F0C1}"/>
  </bookViews>
  <sheets>
    <sheet name="NZ Staff" sheetId="1" r:id="rId1"/>
    <sheet name="India Staff" sheetId="2" r:id="rId2"/>
    <sheet name="ALL staff" sheetId="3" r:id="rId3"/>
    <sheet name="male vs female" sheetId="4" r:id="rId4"/>
    <sheet name="Sheet8" sheetId="10" r:id="rId5"/>
    <sheet name="salary spread" sheetId="5" r:id="rId6"/>
    <sheet name="salary vs rating" sheetId="6" r:id="rId7"/>
    <sheet name="rating" sheetId="7" r:id="rId8"/>
    <sheet name="timeemployee" sheetId="8" r:id="rId9"/>
    <sheet name="ind vs nz" sheetId="9" r:id="rId10"/>
  </sheets>
  <definedNames>
    <definedName name="_xlnm._FilterDatabase" localSheetId="1" hidden="1">'India Staff'!$B$2:$H$114</definedName>
    <definedName name="_xlnm._FilterDatabase" localSheetId="0" hidden="1">'NZ Staff'!$C$5:$I$105</definedName>
    <definedName name="_xlchart.v1.0" hidden="1">'ALL staff'!$F$2:$F$184</definedName>
    <definedName name="_xlchart.v1.1" hidden="1">'ALL staff'!$F$2:$F$184</definedName>
    <definedName name="_xlcn.WorksheetConnection_blankdatafile2.xlsxstaff1" hidden="1">staff[]</definedName>
    <definedName name="ExternalData_1" localSheetId="2" hidden="1">'ALL staff'!$A$1:$H$184</definedName>
    <definedName name="Slicer_Country">#N/A</definedName>
  </definedNames>
  <calcPr calcId="191029"/>
  <pivotCaches>
    <pivotCache cacheId="6" r:id="rId11"/>
    <pivotCache cacheId="7" r:id="rId12"/>
    <pivotCache cacheId="8" r:id="rId13"/>
    <pivotCache cacheId="9" r:id="rId14"/>
    <pivotCache cacheId="10" r:id="rId15"/>
  </pivotCaches>
  <extLst>
    <ext xmlns:x14="http://schemas.microsoft.com/office/spreadsheetml/2009/9/main" uri="{876F7934-8845-4945-9796-88D515C7AA90}">
      <x14:pivotCaches>
        <pivotCache cacheId="11"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blank-data-file (2).xlsx!staff"/>
        </x15:modelTables>
        <x15:extLst>
          <ext xmlns:x16="http://schemas.microsoft.com/office/spreadsheetml/2014/11/main" uri="{9835A34E-60A6-4A7C-AAB8-D5F71C897F49}">
            <x16:modelTimeGroupings>
              <x16:modelTimeGrouping tableName="staff"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9" l="1"/>
  <c r="N4" i="9"/>
  <c r="G4" i="9"/>
  <c r="J4" i="9"/>
  <c r="L4" i="9" s="1"/>
  <c r="C4" i="9"/>
  <c r="T42" i="8"/>
  <c r="U42" i="8" s="1"/>
  <c r="T41" i="8"/>
  <c r="U41" i="8" s="1"/>
  <c r="T40" i="8"/>
  <c r="U40" i="8" s="1"/>
  <c r="T39" i="8"/>
  <c r="U39" i="8" s="1"/>
  <c r="T38" i="8"/>
  <c r="U38" i="8" s="1"/>
  <c r="T37" i="8"/>
  <c r="U37" i="8" s="1"/>
  <c r="T36" i="8"/>
  <c r="U36" i="8" s="1"/>
  <c r="T35" i="8"/>
  <c r="U35" i="8" s="1"/>
  <c r="T34" i="8"/>
  <c r="U34" i="8" s="1"/>
  <c r="T33" i="8"/>
  <c r="U33" i="8" s="1"/>
  <c r="T32" i="8"/>
  <c r="U32" i="8" s="1"/>
  <c r="T31" i="8"/>
  <c r="U31" i="8" s="1"/>
  <c r="T30" i="8"/>
  <c r="U30" i="8" s="1"/>
  <c r="T29" i="8"/>
  <c r="U29" i="8" s="1"/>
  <c r="T8" i="8"/>
  <c r="U8" i="8" s="1"/>
  <c r="T9" i="8"/>
  <c r="U9" i="8" s="1"/>
  <c r="T10" i="8"/>
  <c r="U10" i="8" s="1"/>
  <c r="T11" i="8"/>
  <c r="U11" i="8" s="1"/>
  <c r="T12" i="8"/>
  <c r="U12" i="8" s="1"/>
  <c r="T13" i="8"/>
  <c r="U13" i="8" s="1"/>
  <c r="T14" i="8"/>
  <c r="U14" i="8" s="1"/>
  <c r="T15" i="8"/>
  <c r="U15" i="8" s="1"/>
  <c r="T16" i="8"/>
  <c r="U16" i="8" s="1"/>
  <c r="T17" i="8"/>
  <c r="U17" i="8" s="1"/>
  <c r="T18" i="8"/>
  <c r="U18" i="8" s="1"/>
  <c r="T19" i="8"/>
  <c r="U19" i="8" s="1"/>
  <c r="T20" i="8"/>
  <c r="U20" i="8" s="1"/>
  <c r="T21" i="8"/>
  <c r="U21" i="8" s="1"/>
  <c r="T22" i="8"/>
  <c r="U22" i="8" s="1"/>
  <c r="T23" i="8"/>
  <c r="U23" i="8" s="1"/>
  <c r="T24" i="8"/>
  <c r="U24" i="8" s="1"/>
  <c r="T25" i="8"/>
  <c r="U25" i="8" s="1"/>
  <c r="T26" i="8"/>
  <c r="U26" i="8" s="1"/>
  <c r="T27" i="8"/>
  <c r="U27" i="8" s="1"/>
  <c r="T28" i="8"/>
  <c r="U28" i="8" s="1"/>
  <c r="T7" i="8"/>
  <c r="U7" i="8" s="1"/>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O19" i="3"/>
  <c r="P19" i="3"/>
  <c r="Q19" i="3"/>
  <c r="N19" i="3"/>
  <c r="J165" i="3"/>
  <c r="J86" i="3"/>
  <c r="J36" i="3"/>
  <c r="J175" i="3"/>
  <c r="J38" i="3"/>
  <c r="J160" i="3"/>
  <c r="J26" i="3"/>
  <c r="J62" i="3"/>
  <c r="J42" i="3"/>
  <c r="J183" i="3"/>
  <c r="J158" i="3"/>
  <c r="J68" i="3"/>
  <c r="J78" i="3"/>
  <c r="J152" i="3"/>
  <c r="J18" i="3"/>
  <c r="J136" i="3"/>
  <c r="J8" i="3"/>
  <c r="J48" i="3"/>
  <c r="J14" i="3"/>
  <c r="J98" i="3"/>
  <c r="J52" i="3"/>
  <c r="J72" i="3"/>
  <c r="J50" i="3"/>
  <c r="J30" i="3"/>
  <c r="J64" i="3"/>
  <c r="J92" i="3"/>
  <c r="J118" i="3"/>
  <c r="J4" i="3"/>
  <c r="J100" i="3"/>
  <c r="J58" i="3"/>
  <c r="J96" i="3"/>
  <c r="J177" i="3"/>
  <c r="J106" i="3"/>
  <c r="J156" i="3"/>
  <c r="J32" i="3"/>
  <c r="J138" i="3"/>
  <c r="J132" i="3"/>
  <c r="J142" i="3"/>
  <c r="J28" i="3"/>
  <c r="J34" i="3"/>
  <c r="J104" i="3"/>
  <c r="J116" i="3"/>
  <c r="J112" i="3"/>
  <c r="J128" i="3"/>
  <c r="J162" i="3"/>
  <c r="J108" i="3"/>
  <c r="J76" i="3"/>
  <c r="J110" i="3"/>
  <c r="J54" i="3"/>
  <c r="J181" i="3"/>
  <c r="J24" i="3"/>
  <c r="J20" i="3"/>
  <c r="J173" i="3"/>
  <c r="J82" i="3"/>
  <c r="J88" i="3"/>
  <c r="J154" i="3"/>
  <c r="J167" i="3"/>
  <c r="J80" i="3"/>
  <c r="J179" i="3"/>
  <c r="J102" i="3"/>
  <c r="J171" i="3"/>
  <c r="J124" i="3"/>
  <c r="J148" i="3"/>
  <c r="J44" i="3"/>
  <c r="J122" i="3"/>
  <c r="J46" i="3"/>
  <c r="J130" i="3"/>
  <c r="J70" i="3"/>
  <c r="J22" i="3"/>
  <c r="J60" i="3"/>
  <c r="J144" i="3"/>
  <c r="J120" i="3"/>
  <c r="J140" i="3"/>
  <c r="J169" i="3"/>
  <c r="J2" i="3"/>
  <c r="J150" i="3"/>
  <c r="J10" i="3"/>
  <c r="J126" i="3"/>
  <c r="J6" i="3"/>
  <c r="J146" i="3"/>
  <c r="J134" i="3"/>
  <c r="J114" i="3"/>
  <c r="J16" i="3"/>
  <c r="J56" i="3"/>
  <c r="J66" i="3"/>
  <c r="J12" i="3"/>
  <c r="J94" i="3"/>
  <c r="J90" i="3"/>
  <c r="J74" i="3"/>
  <c r="J84" i="3"/>
  <c r="J39" i="3"/>
  <c r="J163" i="3"/>
  <c r="J19" i="3"/>
  <c r="J143" i="3"/>
  <c r="J21" i="3"/>
  <c r="J176" i="3"/>
  <c r="J47" i="3"/>
  <c r="J131" i="3"/>
  <c r="J125" i="3"/>
  <c r="J91" i="3"/>
  <c r="J157" i="3"/>
  <c r="J147" i="3"/>
  <c r="J135" i="3"/>
  <c r="J25" i="3"/>
  <c r="J9" i="3"/>
  <c r="J164" i="3"/>
  <c r="J33" i="3"/>
  <c r="J182" i="3"/>
  <c r="J83" i="3"/>
  <c r="J109" i="3"/>
  <c r="J103" i="3"/>
  <c r="J45" i="3"/>
  <c r="J121" i="3"/>
  <c r="J7" i="3"/>
  <c r="J93" i="3"/>
  <c r="J11" i="3"/>
  <c r="J141" i="3"/>
  <c r="J51" i="3"/>
  <c r="J172" i="3"/>
  <c r="J13" i="3"/>
  <c r="J161" i="3"/>
  <c r="J23" i="3"/>
  <c r="J71" i="3"/>
  <c r="J139" i="3"/>
  <c r="J111" i="3"/>
  <c r="J35" i="3"/>
  <c r="J159" i="3"/>
  <c r="J184" i="3"/>
  <c r="J166" i="3"/>
  <c r="J174" i="3"/>
  <c r="J31" i="3"/>
  <c r="J99" i="3"/>
  <c r="J37" i="3"/>
  <c r="J115" i="3"/>
  <c r="J3" i="3"/>
  <c r="J95" i="3"/>
  <c r="J53" i="3"/>
  <c r="J149" i="3"/>
  <c r="J49" i="3"/>
  <c r="J127" i="3"/>
  <c r="J85" i="3"/>
  <c r="J101" i="3"/>
  <c r="J123" i="3"/>
  <c r="J61" i="3"/>
  <c r="J178" i="3"/>
  <c r="J67" i="3"/>
  <c r="J65" i="3"/>
  <c r="J129" i="3"/>
  <c r="J29" i="3"/>
  <c r="J113" i="3"/>
  <c r="J119" i="3"/>
  <c r="J77" i="3"/>
  <c r="J40" i="3"/>
  <c r="J17" i="3"/>
  <c r="J155" i="3"/>
  <c r="J137" i="3"/>
  <c r="J15" i="3"/>
  <c r="J89" i="3"/>
  <c r="J168" i="3"/>
  <c r="J117" i="3"/>
  <c r="J41" i="3"/>
  <c r="J79" i="3"/>
  <c r="J73" i="3"/>
  <c r="J81" i="3"/>
  <c r="J59" i="3"/>
  <c r="J151" i="3"/>
  <c r="J180" i="3"/>
  <c r="J105" i="3"/>
  <c r="J170" i="3"/>
  <c r="J145" i="3"/>
  <c r="J75" i="3"/>
  <c r="J5" i="3"/>
  <c r="J63" i="3"/>
  <c r="J153" i="3"/>
  <c r="J69" i="3"/>
  <c r="J97" i="3"/>
  <c r="J43" i="3"/>
  <c r="J107" i="3"/>
  <c r="J55" i="3"/>
  <c r="J87" i="3"/>
  <c r="J57" i="3"/>
  <c r="J27" i="3"/>
  <c r="J133" i="3"/>
  <c r="N10" i="3"/>
  <c r="I86" i="3"/>
  <c r="K86" i="3" s="1"/>
  <c r="I36" i="3"/>
  <c r="K36" i="3" s="1"/>
  <c r="I175" i="3"/>
  <c r="K175" i="3" s="1"/>
  <c r="I38" i="3"/>
  <c r="K38" i="3" s="1"/>
  <c r="I160" i="3"/>
  <c r="K160" i="3" s="1"/>
  <c r="I26" i="3"/>
  <c r="K26" i="3" s="1"/>
  <c r="I62" i="3"/>
  <c r="K62" i="3" s="1"/>
  <c r="I42" i="3"/>
  <c r="K42" i="3" s="1"/>
  <c r="I183" i="3"/>
  <c r="K183" i="3" s="1"/>
  <c r="I158" i="3"/>
  <c r="K158" i="3" s="1"/>
  <c r="I68" i="3"/>
  <c r="K68" i="3" s="1"/>
  <c r="I78" i="3"/>
  <c r="K78" i="3" s="1"/>
  <c r="I152" i="3"/>
  <c r="K152" i="3" s="1"/>
  <c r="I18" i="3"/>
  <c r="K18" i="3" s="1"/>
  <c r="I136" i="3"/>
  <c r="K136" i="3" s="1"/>
  <c r="I8" i="3"/>
  <c r="K8" i="3" s="1"/>
  <c r="I48" i="3"/>
  <c r="K48" i="3" s="1"/>
  <c r="I14" i="3"/>
  <c r="K14" i="3" s="1"/>
  <c r="I98" i="3"/>
  <c r="K98" i="3" s="1"/>
  <c r="I52" i="3"/>
  <c r="K52" i="3" s="1"/>
  <c r="I72" i="3"/>
  <c r="K72" i="3" s="1"/>
  <c r="I50" i="3"/>
  <c r="K50" i="3" s="1"/>
  <c r="I30" i="3"/>
  <c r="K30" i="3" s="1"/>
  <c r="I64" i="3"/>
  <c r="K64" i="3" s="1"/>
  <c r="I92" i="3"/>
  <c r="K92" i="3" s="1"/>
  <c r="I118" i="3"/>
  <c r="K118" i="3" s="1"/>
  <c r="I4" i="3"/>
  <c r="K4" i="3" s="1"/>
  <c r="I100" i="3"/>
  <c r="K100" i="3" s="1"/>
  <c r="I58" i="3"/>
  <c r="K58" i="3" s="1"/>
  <c r="I96" i="3"/>
  <c r="K96" i="3" s="1"/>
  <c r="I177" i="3"/>
  <c r="K177" i="3" s="1"/>
  <c r="I106" i="3"/>
  <c r="K106" i="3" s="1"/>
  <c r="I156" i="3"/>
  <c r="K156" i="3" s="1"/>
  <c r="I32" i="3"/>
  <c r="K32" i="3" s="1"/>
  <c r="I138" i="3"/>
  <c r="K138" i="3" s="1"/>
  <c r="I132" i="3"/>
  <c r="K132" i="3" s="1"/>
  <c r="I142" i="3"/>
  <c r="K142" i="3" s="1"/>
  <c r="I28" i="3"/>
  <c r="K28" i="3" s="1"/>
  <c r="I34" i="3"/>
  <c r="K34" i="3" s="1"/>
  <c r="I104" i="3"/>
  <c r="K104" i="3" s="1"/>
  <c r="I116" i="3"/>
  <c r="K116" i="3" s="1"/>
  <c r="I112" i="3"/>
  <c r="K112" i="3" s="1"/>
  <c r="I128" i="3"/>
  <c r="K128" i="3" s="1"/>
  <c r="I162" i="3"/>
  <c r="K162" i="3" s="1"/>
  <c r="I108" i="3"/>
  <c r="K108" i="3" s="1"/>
  <c r="I76" i="3"/>
  <c r="K76" i="3" s="1"/>
  <c r="I110" i="3"/>
  <c r="K110" i="3" s="1"/>
  <c r="I54" i="3"/>
  <c r="K54" i="3" s="1"/>
  <c r="I181" i="3"/>
  <c r="K181" i="3" s="1"/>
  <c r="I24" i="3"/>
  <c r="K24" i="3" s="1"/>
  <c r="I20" i="3"/>
  <c r="K20" i="3" s="1"/>
  <c r="I173" i="3"/>
  <c r="K173" i="3" s="1"/>
  <c r="I82" i="3"/>
  <c r="K82" i="3" s="1"/>
  <c r="I88" i="3"/>
  <c r="K88" i="3" s="1"/>
  <c r="I154" i="3"/>
  <c r="K154" i="3" s="1"/>
  <c r="I167" i="3"/>
  <c r="K167" i="3" s="1"/>
  <c r="I80" i="3"/>
  <c r="K80" i="3" s="1"/>
  <c r="I179" i="3"/>
  <c r="K179" i="3" s="1"/>
  <c r="I102" i="3"/>
  <c r="K102" i="3" s="1"/>
  <c r="I171" i="3"/>
  <c r="K171" i="3" s="1"/>
  <c r="I124" i="3"/>
  <c r="K124" i="3" s="1"/>
  <c r="I148" i="3"/>
  <c r="K148" i="3" s="1"/>
  <c r="I44" i="3"/>
  <c r="K44" i="3" s="1"/>
  <c r="I122" i="3"/>
  <c r="K122" i="3" s="1"/>
  <c r="I46" i="3"/>
  <c r="K46" i="3" s="1"/>
  <c r="I130" i="3"/>
  <c r="K130" i="3" s="1"/>
  <c r="I70" i="3"/>
  <c r="K70" i="3" s="1"/>
  <c r="I22" i="3"/>
  <c r="K22" i="3" s="1"/>
  <c r="I60" i="3"/>
  <c r="K60" i="3" s="1"/>
  <c r="I144" i="3"/>
  <c r="K144" i="3" s="1"/>
  <c r="I120" i="3"/>
  <c r="K120" i="3" s="1"/>
  <c r="I140" i="3"/>
  <c r="K140" i="3" s="1"/>
  <c r="I169" i="3"/>
  <c r="K169" i="3" s="1"/>
  <c r="I2" i="3"/>
  <c r="K2" i="3" s="1"/>
  <c r="I150" i="3"/>
  <c r="K150" i="3" s="1"/>
  <c r="I10" i="3"/>
  <c r="K10" i="3" s="1"/>
  <c r="I126" i="3"/>
  <c r="K126" i="3" s="1"/>
  <c r="I6" i="3"/>
  <c r="K6" i="3" s="1"/>
  <c r="I146" i="3"/>
  <c r="K146" i="3" s="1"/>
  <c r="I134" i="3"/>
  <c r="K134" i="3" s="1"/>
  <c r="I114" i="3"/>
  <c r="K114" i="3" s="1"/>
  <c r="I16" i="3"/>
  <c r="K16" i="3" s="1"/>
  <c r="I56" i="3"/>
  <c r="K56" i="3" s="1"/>
  <c r="I66" i="3"/>
  <c r="K66" i="3" s="1"/>
  <c r="I12" i="3"/>
  <c r="K12" i="3" s="1"/>
  <c r="I94" i="3"/>
  <c r="K94" i="3" s="1"/>
  <c r="I90" i="3"/>
  <c r="K90" i="3" s="1"/>
  <c r="I74" i="3"/>
  <c r="K74" i="3" s="1"/>
  <c r="I84" i="3"/>
  <c r="K84" i="3" s="1"/>
  <c r="I39" i="3"/>
  <c r="K39" i="3" s="1"/>
  <c r="I163" i="3"/>
  <c r="K163" i="3" s="1"/>
  <c r="I19" i="3"/>
  <c r="K19" i="3" s="1"/>
  <c r="I143" i="3"/>
  <c r="K143" i="3" s="1"/>
  <c r="I21" i="3"/>
  <c r="K21" i="3" s="1"/>
  <c r="I176" i="3"/>
  <c r="K176" i="3" s="1"/>
  <c r="I47" i="3"/>
  <c r="K47" i="3" s="1"/>
  <c r="I131" i="3"/>
  <c r="K131" i="3" s="1"/>
  <c r="I125" i="3"/>
  <c r="K125" i="3" s="1"/>
  <c r="I91" i="3"/>
  <c r="K91" i="3" s="1"/>
  <c r="I157" i="3"/>
  <c r="K157" i="3" s="1"/>
  <c r="I147" i="3"/>
  <c r="K147" i="3" s="1"/>
  <c r="I135" i="3"/>
  <c r="K135" i="3" s="1"/>
  <c r="I25" i="3"/>
  <c r="K25" i="3" s="1"/>
  <c r="I9" i="3"/>
  <c r="K9" i="3" s="1"/>
  <c r="I164" i="3"/>
  <c r="K164" i="3" s="1"/>
  <c r="I33" i="3"/>
  <c r="K33" i="3" s="1"/>
  <c r="I182" i="3"/>
  <c r="K182" i="3" s="1"/>
  <c r="I83" i="3"/>
  <c r="K83" i="3" s="1"/>
  <c r="I109" i="3"/>
  <c r="K109" i="3" s="1"/>
  <c r="I103" i="3"/>
  <c r="K103" i="3" s="1"/>
  <c r="I45" i="3"/>
  <c r="K45" i="3" s="1"/>
  <c r="I121" i="3"/>
  <c r="K121" i="3" s="1"/>
  <c r="I7" i="3"/>
  <c r="K7" i="3" s="1"/>
  <c r="I93" i="3"/>
  <c r="K93" i="3" s="1"/>
  <c r="I11" i="3"/>
  <c r="K11" i="3" s="1"/>
  <c r="I141" i="3"/>
  <c r="K141" i="3" s="1"/>
  <c r="I51" i="3"/>
  <c r="K51" i="3" s="1"/>
  <c r="I172" i="3"/>
  <c r="K172" i="3" s="1"/>
  <c r="I13" i="3"/>
  <c r="K13" i="3" s="1"/>
  <c r="I161" i="3"/>
  <c r="K161" i="3" s="1"/>
  <c r="I23" i="3"/>
  <c r="K23" i="3" s="1"/>
  <c r="I71" i="3"/>
  <c r="K71" i="3" s="1"/>
  <c r="I139" i="3"/>
  <c r="K139" i="3" s="1"/>
  <c r="I111" i="3"/>
  <c r="K111" i="3" s="1"/>
  <c r="I35" i="3"/>
  <c r="K35" i="3" s="1"/>
  <c r="I159" i="3"/>
  <c r="K159" i="3" s="1"/>
  <c r="I184" i="3"/>
  <c r="K184" i="3" s="1"/>
  <c r="I166" i="3"/>
  <c r="K166" i="3" s="1"/>
  <c r="I174" i="3"/>
  <c r="K174" i="3" s="1"/>
  <c r="I31" i="3"/>
  <c r="K31" i="3" s="1"/>
  <c r="I99" i="3"/>
  <c r="K99" i="3" s="1"/>
  <c r="I37" i="3"/>
  <c r="K37" i="3" s="1"/>
  <c r="I115" i="3"/>
  <c r="K115" i="3" s="1"/>
  <c r="I3" i="3"/>
  <c r="K3" i="3" s="1"/>
  <c r="I95" i="3"/>
  <c r="K95" i="3" s="1"/>
  <c r="I53" i="3"/>
  <c r="K53" i="3" s="1"/>
  <c r="I149" i="3"/>
  <c r="K149" i="3" s="1"/>
  <c r="I49" i="3"/>
  <c r="K49" i="3" s="1"/>
  <c r="I127" i="3"/>
  <c r="K127" i="3" s="1"/>
  <c r="I85" i="3"/>
  <c r="K85" i="3" s="1"/>
  <c r="I101" i="3"/>
  <c r="K101" i="3" s="1"/>
  <c r="I123" i="3"/>
  <c r="K123" i="3" s="1"/>
  <c r="I61" i="3"/>
  <c r="K61" i="3" s="1"/>
  <c r="I178" i="3"/>
  <c r="K178" i="3" s="1"/>
  <c r="I67" i="3"/>
  <c r="K67" i="3" s="1"/>
  <c r="I65" i="3"/>
  <c r="K65" i="3" s="1"/>
  <c r="I129" i="3"/>
  <c r="K129" i="3" s="1"/>
  <c r="I29" i="3"/>
  <c r="K29" i="3" s="1"/>
  <c r="I113" i="3"/>
  <c r="K113" i="3" s="1"/>
  <c r="I119" i="3"/>
  <c r="K119" i="3" s="1"/>
  <c r="I77" i="3"/>
  <c r="K77" i="3" s="1"/>
  <c r="I40" i="3"/>
  <c r="K40" i="3" s="1"/>
  <c r="I17" i="3"/>
  <c r="K17" i="3" s="1"/>
  <c r="I155" i="3"/>
  <c r="K155" i="3" s="1"/>
  <c r="I137" i="3"/>
  <c r="K137" i="3" s="1"/>
  <c r="I15" i="3"/>
  <c r="K15" i="3" s="1"/>
  <c r="I89" i="3"/>
  <c r="K89" i="3" s="1"/>
  <c r="I168" i="3"/>
  <c r="K168" i="3" s="1"/>
  <c r="I117" i="3"/>
  <c r="K117" i="3" s="1"/>
  <c r="I41" i="3"/>
  <c r="K41" i="3" s="1"/>
  <c r="I79" i="3"/>
  <c r="K79" i="3" s="1"/>
  <c r="I73" i="3"/>
  <c r="K73" i="3" s="1"/>
  <c r="I81" i="3"/>
  <c r="K81" i="3" s="1"/>
  <c r="I59" i="3"/>
  <c r="K59" i="3" s="1"/>
  <c r="I151" i="3"/>
  <c r="K151" i="3" s="1"/>
  <c r="I180" i="3"/>
  <c r="K180" i="3" s="1"/>
  <c r="I105" i="3"/>
  <c r="K105" i="3" s="1"/>
  <c r="I170" i="3"/>
  <c r="K170" i="3" s="1"/>
  <c r="I145" i="3"/>
  <c r="K145" i="3" s="1"/>
  <c r="I75" i="3"/>
  <c r="K75" i="3" s="1"/>
  <c r="I5" i="3"/>
  <c r="K5" i="3" s="1"/>
  <c r="I63" i="3"/>
  <c r="K63" i="3" s="1"/>
  <c r="I153" i="3"/>
  <c r="K153" i="3" s="1"/>
  <c r="I69" i="3"/>
  <c r="K69" i="3" s="1"/>
  <c r="I97" i="3"/>
  <c r="K97" i="3" s="1"/>
  <c r="I43" i="3"/>
  <c r="K43" i="3" s="1"/>
  <c r="I107" i="3"/>
  <c r="K107" i="3" s="1"/>
  <c r="I55" i="3"/>
  <c r="K55" i="3" s="1"/>
  <c r="I87" i="3"/>
  <c r="K87" i="3" s="1"/>
  <c r="I57" i="3"/>
  <c r="K57" i="3" s="1"/>
  <c r="I27" i="3"/>
  <c r="K27" i="3" s="1"/>
  <c r="I133" i="3"/>
  <c r="K133" i="3" s="1"/>
  <c r="I165" i="3"/>
  <c r="K165" i="3" s="1"/>
  <c r="O5" i="3"/>
  <c r="O4" i="3"/>
  <c r="N5" i="3"/>
  <c r="N4" i="3"/>
  <c r="N3" i="3"/>
  <c r="F106" i="1"/>
  <c r="H106" i="1"/>
  <c r="I106" i="1"/>
  <c r="V12" i="8" l="1"/>
  <c r="V11" i="8"/>
  <c r="V35" i="8"/>
  <c r="V19" i="8"/>
  <c r="V42" i="8"/>
  <c r="V34" i="8"/>
  <c r="V26" i="8"/>
  <c r="V18" i="8"/>
  <c r="V10" i="8"/>
  <c r="V27" i="8"/>
  <c r="V41" i="8"/>
  <c r="V33" i="8"/>
  <c r="V25" i="8"/>
  <c r="V17" i="8"/>
  <c r="V9" i="8"/>
  <c r="V40" i="8"/>
  <c r="V32" i="8"/>
  <c r="V24" i="8"/>
  <c r="V16" i="8"/>
  <c r="V8" i="8"/>
  <c r="V39" i="8"/>
  <c r="V31" i="8"/>
  <c r="V23" i="8"/>
  <c r="V15" i="8"/>
  <c r="V7" i="8"/>
  <c r="V38" i="8"/>
  <c r="V30" i="8"/>
  <c r="V22" i="8"/>
  <c r="V14" i="8"/>
  <c r="V37" i="8"/>
  <c r="V29" i="8"/>
  <c r="V21" i="8"/>
  <c r="V13" i="8"/>
  <c r="V36" i="8"/>
  <c r="V28" i="8"/>
  <c r="V20" i="8"/>
  <c r="N13" i="3"/>
  <c r="N14" i="3" s="1"/>
  <c r="N11" i="3"/>
  <c r="N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C285B7-9957-48B4-B43F-6A9F76E776FD}" keepAlive="1" name="Query - India staff" description="Connection to the 'India staff' query in the workbook." type="5" refreshedVersion="0" background="1">
    <dbPr connection="Provider=Microsoft.Mashup.OleDb.1;Data Source=$Workbook$;Location=&quot;India staff&quot;;Extended Properties=&quot;&quot;" command="SELECT * FROM [India staff]"/>
  </connection>
  <connection id="2" xr16:uid="{9CB7D2B2-AD8E-47C1-A849-472886C44D57}" keepAlive="1" name="Query - nz_staff" description="Connection to the 'nz_staff' query in the workbook." type="5" refreshedVersion="0" background="1">
    <dbPr connection="Provider=Microsoft.Mashup.OleDb.1;Data Source=$Workbook$;Location=nz_staff;Extended Properties=&quot;&quot;" command="SELECT * FROM [nz_staff]"/>
  </connection>
  <connection id="3" xr16:uid="{040D1288-28B8-4AA3-BF50-1B626D7CB275}" keepAlive="1" name="Query - staff" description="Connection to the 'staff' query in the workbook." type="5" refreshedVersion="8" background="1" saveData="1">
    <dbPr connection="Provider=Microsoft.Mashup.OleDb.1;Data Source=$Workbook$;Location=staff;Extended Properties=&quot;&quot;" command="SELECT * FROM [staff]"/>
  </connection>
  <connection id="4" xr16:uid="{435EFDBD-F83F-4B30-93CF-7744A7426CE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C602FBAE-173A-464B-8385-72E480E2FC82}" name="WorksheetConnection_blank-data-file (2).xlsx!staff" type="102" refreshedVersion="8" minRefreshableVersion="5">
    <extLst>
      <ext xmlns:x15="http://schemas.microsoft.com/office/spreadsheetml/2010/11/main" uri="{DE250136-89BD-433C-8126-D09CA5730AF9}">
        <x15:connection id="staff" autoDelete="1">
          <x15:rangePr sourceName="_xlcn.WorksheetConnection_blankdatafile2.xlsxstaff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staff].[Country].&amp;[NZ]}"/>
    <s v="{[staff].[Country].&amp;[IND]}"/>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<sst xmlns="http://schemas.openxmlformats.org/spreadsheetml/2006/main" count="1886" uniqueCount="260">
  <si>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</si>
  <si>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</si>
  <si>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</si>
  <si>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</si>
  <si>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</si>
  <si>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</si>
  <si>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</si>
  <si>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</si>
  <si>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</si>
  <si>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</si>
  <si>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</si>
  <si>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</si>
  <si>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</si>
  <si>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</si>
  <si>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</si>
  <si>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</si>
  <si>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</si>
  <si>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</si>
  <si>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</si>
  <si>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</si>
  <si>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</si>
  <si>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</si>
  <si>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</si>
  <si>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</si>
  <si>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</si>
  <si>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</si>
  <si>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</si>
  <si>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</si>
  <si>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</si>
  <si>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</si>
  <si>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</si>
  <si>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</si>
  <si>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</si>
  <si>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</si>
  <si>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</si>
  <si>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</si>
  <si>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</si>
  <si>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</si>
  <si>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</si>
  <si>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</si>
  <si>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</si>
  <si>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</si>
  <si>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</si>
  <si>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</si>
  <si>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</si>
  <si>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</si>
  <si>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</si>
  <si>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</si>
  <si>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</si>
  <si>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</si>
  <si>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</si>
  <si>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</si>
  <si>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</si>
  <si>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</si>
  <si>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</si>
  <si>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</si>
  <si>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</si>
  <si>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</si>
  <si>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</si>
  <si>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</si>
  <si>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</si>
  <si>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</si>
  <si>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</si>
  <si>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</si>
  <si>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</si>
  <si>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</si>
  <si>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</si>
  <si>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</si>
  <si>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</si>
  <si>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</si>
  <si>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</si>
  <si>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</si>
  <si>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</si>
  <si>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</si>
  <si>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</si>
  <si>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</si>
  <si>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</si>
  <si>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</si>
  <si>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</si>
  <si>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</si>
  <si>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</si>
  <si>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</si>
  <si>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</si>
  <si>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</si>
  <si>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</si>
  <si>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</si>
  <si>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</si>
  <si>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</si>
  <si>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</si>
  <si>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</si>
  <si>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</si>
  <si>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</si>
  <si>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</si>
  <si>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</si>
  <si>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</si>
  <si>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</si>
  <si>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</si>
  <si>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</si>
  <si>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</si>
  <si>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</si>
  <si>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</si>
  <si>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</si>
  <si>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</si>
  <si>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</si>
  <si>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</si>
  <si>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</si>
  <si>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</si>
  <si>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</si>
  <si>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</si>
  <si>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</si>
  <si>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</si>
  <si>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</si>
  <si>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</si>
  <si>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</si>
  <si>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</si>
  <si>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</si>
  <si>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</si>
  <si>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</si>
  <si>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</si>
  <si>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</si>
  <si>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</si>
  <si>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</si>
  <si>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</si>
  <si>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</si>
  <si>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</si>
  <si>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</si>
  <si>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</si>
  <si>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</si>
  <si>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</si>
  <si>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</si>
  <si>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</si>
  <si>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</si>
  <si>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</si>
  <si>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</si>
  <si>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</si>
  <si>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</si>
  <si>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</si>
  <si>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</si>
  <si>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</si>
  <si>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</si>
  <si>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</si>
  <si>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</si>
  <si>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</si>
  <si>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</si>
  <si>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</si>
  <si>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</si>
  <si>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</si>
  <si>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</si>
  <si>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</si>
  <si>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</si>
  <si>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</si>
  <si>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</si>
  <si>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</si>
  <si>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</si>
  <si>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</si>
  <si>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</si>
  <si>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</si>
  <si>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</si>
  <si>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</si>
  <si>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</si>
  <si>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</si>
  <si>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</si>
  <si>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</si>
  <si>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</si>
  <si>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</si>
  <si>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</si>
  <si>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</si>
  <si>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</si>
  <si>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</si>
  <si>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</si>
  <si>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</si>
  <si>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</si>
  <si>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</si>
  <si>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</si>
  <si>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</si>
  <si>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</si>
  <si>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</si>
  <si>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</si>
  <si>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</si>
  <si>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</si>
  <si>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</si>
  <si>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</si>
  <si>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</si>
  <si>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</si>
  <si>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</si>
  <si>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</si>
  <si>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</si>
  <si>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</si>
  <si>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</si>
  <si>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</si>
  <si>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</si>
  <si>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</si>
  <si>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</si>
  <si>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</si>
  <si>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</si>
  <si>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</si>
  <si>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</si>
  <si>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</si>
  <si>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</si>
  <si>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</si>
  <si>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</si>
  <si>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</si>
  <si>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</si>
  <si>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</si>
  <si>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Country</t>
  </si>
  <si>
    <t>NZ</t>
  </si>
  <si>
    <t>other</t>
  </si>
  <si>
    <t>IND</t>
  </si>
  <si>
    <t>count of employee</t>
  </si>
  <si>
    <t>Average salary</t>
  </si>
  <si>
    <t>Average age</t>
  </si>
  <si>
    <t>average tenure</t>
  </si>
  <si>
    <t>tenure</t>
  </si>
  <si>
    <t>Female count</t>
  </si>
  <si>
    <t>female ratio</t>
  </si>
  <si>
    <t>sal grt than 90000</t>
  </si>
  <si>
    <t>count of employee with salary greater than 90000</t>
  </si>
  <si>
    <t>% ratio of &gt; 90000</t>
  </si>
  <si>
    <t>department</t>
  </si>
  <si>
    <t>age</t>
  </si>
  <si>
    <t>salary</t>
  </si>
  <si>
    <t>date joined</t>
  </si>
  <si>
    <t>Column Labels</t>
  </si>
  <si>
    <t>Grand Total</t>
  </si>
  <si>
    <t>Count of Name</t>
  </si>
  <si>
    <t>Average of Age</t>
  </si>
  <si>
    <t>Values</t>
  </si>
  <si>
    <t>Average of Salary</t>
  </si>
  <si>
    <t>Average of tenure</t>
  </si>
  <si>
    <t>bonus</t>
  </si>
  <si>
    <t>Row Labels</t>
  </si>
  <si>
    <t>number rating</t>
  </si>
  <si>
    <t>rating</t>
  </si>
  <si>
    <t>grade</t>
  </si>
  <si>
    <t>2020</t>
  </si>
  <si>
    <t>May</t>
  </si>
  <si>
    <t>Jun</t>
  </si>
  <si>
    <t>Jul</t>
  </si>
  <si>
    <t>Aug</t>
  </si>
  <si>
    <t>Sep</t>
  </si>
  <si>
    <t>Oct</t>
  </si>
  <si>
    <t>Nov</t>
  </si>
  <si>
    <t>Dec</t>
  </si>
  <si>
    <t>2021</t>
  </si>
  <si>
    <t>Jan</t>
  </si>
  <si>
    <t>Feb</t>
  </si>
  <si>
    <t>Mar</t>
  </si>
  <si>
    <t>Apr</t>
  </si>
  <si>
    <t>2022</t>
  </si>
  <si>
    <t>2023</t>
  </si>
  <si>
    <t>month</t>
  </si>
  <si>
    <t>headcount</t>
  </si>
  <si>
    <t>running total</t>
  </si>
  <si>
    <t>SN</t>
  </si>
  <si>
    <t>Headcount by department</t>
  </si>
  <si>
    <t>New Zeland</t>
  </si>
  <si>
    <t>India</t>
  </si>
  <si>
    <t>2. Information Finder</t>
  </si>
  <si>
    <t>1. General Info</t>
  </si>
  <si>
    <t>3. male vs 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</si>
</sst>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164" formatCode="_-[$$-409]* #,##0.00_ ;_-[$$-409]* \-#,##0.00\ ;_-[$$-409]* &quot;-&quot;??_ ;_-@_ "/>
    <numFmt numFmtId="165" formatCode="0.0"/>
    <numFmt numFmtId="166" formatCode="[$$-1009]#,##0"/>
    <numFmt numFmtId="167" formatCode="_-[$$-409]* #,##0_ ;_-[$$-409]* \-#,##0\ ;_-[$$-409]* &quot;-&quot;??_ ;_-@_ "/>
  </numFmts>
  <fonts count="13" x14ac:knownFonts="1">
    <font>
      <sz val="11"/>
      <color theme="1"/>
      <name val="Calibri"/>
      <family val="2"/>
      <scheme val="minor"/>
    </font>
    <font>
      <sz val="28"/>
      <color theme="1"/>
      <name val="Segoe UI Light"/>
      <family val="2"/>
    </font>
    <font>
      <sz val="11"/>
      <color theme="1"/>
      <name val="Calibri"/>
      <family val="2"/>
      <scheme val="minor"/>
    </font>
    <font>
      <sz val="8"/>
      <name val="Calibri"/>
      <family val="2"/>
      <scheme val="minor"/>
    </font>
    <font>
      <b/>
      <sz val="48"/>
      <color theme="0"/>
      <name val="Segoe UI Black"/>
      <family val="2"/>
    </font>
    <font>
      <sz val="22"/>
      <color theme="0"/>
      <name val="Segoe UI Black"/>
      <family val="2"/>
    </font>
    <font>
      <b/>
      <sz val="11"/>
      <color theme="0"/>
      <name val="Segoe UI Black"/>
      <family val="2"/>
    </font>
    <font>
      <sz val="11"/>
      <color theme="0"/>
      <name val="Segoe UI Black"/>
      <family val="2"/>
    </font>
    <font>
      <sz val="48"/>
      <color theme="0"/>
      <name val="Segoe UI Black"/>
      <family val="2"/>
    </font>
    <font>
      <sz val="24"/>
      <color theme="0"/>
      <name val="Segoe UI Black"/>
      <family val="2"/>
    </font>
    <font>
      <sz val="11"/>
      <color theme="1" tint="0.249977111117893"/>
      <name val="Calibri"/>
      <family val="2"/>
      <scheme val="minor"/>
    </font>
    <font>
      <sz val="16"/>
      <color theme="1"/>
      <name val="Segoe UI Black"/>
      <family val="2"/>
    </font>
    <font>
      <b/>
      <sz val="11"/>
      <color theme="1"/>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5"/>
        <bgColor indexed="64"/>
      </patternFill>
    </fill>
    <fill>
      <patternFill patternType="solid">
        <fgColor theme="0" tint="-0.14999847407452621"/>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theme="9" tint="0.39997558519241921"/>
      </left>
      <right/>
      <top style="thin">
        <color theme="9" tint="0.39997558519241921"/>
      </top>
      <bottom style="thin">
        <color theme="9" tint="0.3999755851924192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56">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0" fontId="0" fillId="0" borderId="2" xfId="0" applyBorder="1"/>
    <xf numFmtId="0" fontId="0" fillId="0" borderId="3" xfId="0" applyBorder="1"/>
    <xf numFmtId="15" fontId="0" fillId="0" borderId="3" xfId="0" applyNumberFormat="1" applyBorder="1"/>
    <xf numFmtId="0" fontId="0" fillId="0" borderId="4" xfId="0" applyBorder="1"/>
    <xf numFmtId="0" fontId="0" fillId="0" borderId="5" xfId="0" applyBorder="1"/>
    <xf numFmtId="0" fontId="0" fillId="0" borderId="1" xfId="0" applyBorder="1"/>
    <xf numFmtId="15" fontId="0" fillId="0" borderId="1" xfId="0" applyNumberForma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164" fontId="0" fillId="0" borderId="1" xfId="0" applyNumberFormat="1" applyBorder="1"/>
    <xf numFmtId="164" fontId="0" fillId="0" borderId="8" xfId="0" applyNumberFormat="1" applyBorder="1"/>
    <xf numFmtId="15" fontId="0" fillId="0" borderId="8" xfId="0" applyNumberFormat="1" applyBorder="1"/>
    <xf numFmtId="164" fontId="0" fillId="0" borderId="0" xfId="0" applyNumberFormat="1"/>
    <xf numFmtId="14" fontId="0" fillId="0" borderId="0" xfId="0" applyNumberFormat="1"/>
    <xf numFmtId="2" fontId="0" fillId="0" borderId="0" xfId="0" applyNumberFormat="1"/>
    <xf numFmtId="10" fontId="0" fillId="0" borderId="0" xfId="2" applyNumberFormat="1" applyFont="1"/>
    <xf numFmtId="0" fontId="0" fillId="0" borderId="14" xfId="0" applyBorder="1"/>
    <xf numFmtId="0" fontId="0" fillId="0" borderId="0" xfId="0" pivotButton="1"/>
    <xf numFmtId="0" fontId="0" fillId="0" borderId="0" xfId="0" applyAlignment="1">
      <alignment horizontal="left"/>
    </xf>
    <xf numFmtId="166" fontId="0" fillId="0" borderId="0" xfId="0" applyNumberFormat="1"/>
    <xf numFmtId="0" fontId="0" fillId="0" borderId="1" xfId="0" pivotButton="1" applyBorder="1"/>
    <xf numFmtId="0" fontId="0" fillId="0" borderId="1" xfId="0" applyBorder="1" applyAlignment="1">
      <alignment horizontal="left"/>
    </xf>
    <xf numFmtId="165" fontId="0" fillId="0" borderId="1" xfId="0" applyNumberFormat="1" applyBorder="1"/>
    <xf numFmtId="166" fontId="0" fillId="0" borderId="1" xfId="0" applyNumberFormat="1" applyBorder="1"/>
    <xf numFmtId="167" fontId="0" fillId="0" borderId="0" xfId="0" applyNumberFormat="1"/>
    <xf numFmtId="1" fontId="0" fillId="0" borderId="0" xfId="0" applyNumberFormat="1"/>
    <xf numFmtId="0" fontId="0" fillId="0" borderId="5" xfId="0" applyBorder="1" applyAlignment="1">
      <alignment horizontal="left"/>
    </xf>
    <xf numFmtId="0" fontId="0" fillId="0" borderId="2" xfId="0" applyBorder="1" applyAlignment="1">
      <alignment horizontal="left"/>
    </xf>
    <xf numFmtId="0" fontId="0" fillId="0" borderId="7" xfId="0" applyBorder="1" applyAlignment="1">
      <alignment horizontal="left"/>
    </xf>
    <xf numFmtId="0" fontId="0" fillId="0" borderId="1" xfId="0" applyBorder="1" applyAlignment="1">
      <alignment horizontal="left" indent="1"/>
    </xf>
    <xf numFmtId="17" fontId="0" fillId="0" borderId="0" xfId="0" applyNumberFormat="1"/>
    <xf numFmtId="0" fontId="4" fillId="2" borderId="0" xfId="0" applyFont="1" applyFill="1" applyAlignment="1">
      <alignment horizontal="center" vertical="center"/>
    </xf>
    <xf numFmtId="9" fontId="5" fillId="2" borderId="0" xfId="2" applyFont="1" applyFill="1" applyAlignment="1">
      <alignment horizontal="center" vertical="center"/>
    </xf>
    <xf numFmtId="164" fontId="6" fillId="2" borderId="0" xfId="1" applyNumberFormat="1" applyFont="1" applyFill="1" applyAlignment="1">
      <alignment horizontal="left" vertical="center" indent="7"/>
    </xf>
    <xf numFmtId="0" fontId="8" fillId="4" borderId="0" xfId="0" applyFont="1" applyFill="1" applyAlignment="1">
      <alignment horizontal="center" vertical="center"/>
    </xf>
    <xf numFmtId="9" fontId="9" fillId="4" borderId="0" xfId="2" applyFont="1" applyFill="1" applyAlignment="1">
      <alignment horizontal="center" vertical="center"/>
    </xf>
    <xf numFmtId="164" fontId="7" fillId="4" borderId="0" xfId="0" applyNumberFormat="1" applyFont="1" applyFill="1" applyAlignment="1">
      <alignment horizontal="left" vertical="center" indent="7"/>
    </xf>
    <xf numFmtId="0" fontId="11" fillId="5" borderId="0" xfId="0" applyFont="1" applyFill="1" applyAlignment="1">
      <alignment horizontal="center" vertical="center"/>
    </xf>
    <xf numFmtId="0" fontId="10" fillId="5" borderId="0" xfId="0" applyFont="1" applyFill="1" applyAlignment="1">
      <alignment horizontal="center" vertical="center"/>
    </xf>
    <xf numFmtId="0" fontId="11" fillId="6" borderId="0" xfId="0" applyFont="1" applyFill="1" applyAlignment="1">
      <alignment horizontal="center" vertical="center"/>
    </xf>
    <xf numFmtId="0" fontId="0" fillId="0" borderId="0" xfId="0" applyAlignment="1">
      <alignment horizontal="center"/>
    </xf>
    <xf numFmtId="9" fontId="0" fillId="0" borderId="0" xfId="2" applyFont="1"/>
    <xf numFmtId="0" fontId="0" fillId="0" borderId="0" xfId="2" applyNumberFormat="1" applyFont="1"/>
    <xf numFmtId="0" fontId="12" fillId="4" borderId="0" xfId="0" applyFont="1" applyFill="1" applyAlignment="1">
      <alignment horizontal="center"/>
    </xf>
    <xf numFmtId="0" fontId="12" fillId="4" borderId="1" xfId="0" applyFont="1" applyFill="1" applyBorder="1"/>
  </cellXfs>
  <cellStyles count="3">
    <cellStyle name="Currency" xfId="1" builtinId="4"/>
    <cellStyle name="Normal" xfId="0" builtinId="0"/>
    <cellStyle name="Percent" xfId="2" builtinId="5"/>
  </cellStyles>
  <dxfs count="55">
    <dxf>
      <font>
        <color rgb="FF9C0006"/>
      </font>
      <fill>
        <patternFill>
          <bgColor rgb="FFFFC7CE"/>
        </patternFill>
      </fill>
    </dxf>
    <dxf>
      <numFmt numFmtId="0" formatCode="General"/>
    </dxf>
    <dxf>
      <numFmt numFmtId="0" formatCode="General"/>
    </dxf>
    <dxf>
      <numFmt numFmtId="22" formatCode="mmm/yy"/>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bottom/>
      </border>
    </dxf>
    <dxf>
      <numFmt numFmtId="166" formatCode="[$$-1009]#,##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6" formatCode="[$$-1009]#,##0"/>
    </dxf>
    <dxf>
      <numFmt numFmtId="165" formatCode="0.0"/>
    </dxf>
    <dxf>
      <numFmt numFmtId="165" formatCode="0.0"/>
    </dxf>
    <dxf>
      <numFmt numFmtId="166" formatCode="[$$-1009]#,##0"/>
    </dxf>
    <dxf>
      <numFmt numFmtId="165" formatCode="0.0"/>
    </dxf>
    <dxf>
      <numFmt numFmtId="0" formatCode="General"/>
    </dxf>
    <dxf>
      <numFmt numFmtId="167" formatCode="_-[$$-409]* #,##0_ ;_-[$$-409]* \-#,##0\ ;_-[$$-409]* &quot;-&quot;??_ ;_-@_ "/>
    </dxf>
    <dxf>
      <numFmt numFmtId="168" formatCode="dd/mm/yyyy"/>
    </dxf>
    <dxf>
      <numFmt numFmtId="168" formatCode="dd/mm/yyyy"/>
    </dxf>
    <dxf>
      <numFmt numFmtId="167" formatCode="_-[$$-409]* #,##0_ ;_-[$$-409]* \-#,##0\ ;_-[$$-409]* &quot;-&quot;??_ ;_-@_ "/>
    </dxf>
    <dxf>
      <numFmt numFmtId="168" formatCode="dd/mm/yyyy"/>
    </dxf>
    <dxf>
      <numFmt numFmtId="0" formatCode="General"/>
    </dxf>
    <dxf>
      <numFmt numFmtId="0" formatCode="General"/>
    </dxf>
    <dxf>
      <numFmt numFmtId="0" formatCode="General"/>
    </dxf>
    <dxf>
      <numFmt numFmtId="20" formatCode="dd/mmm/yy"/>
    </dxf>
    <dxf>
      <border diagonalUp="0" diagonalDown="0" outline="0">
        <left style="thin">
          <color indexed="64"/>
        </left>
        <right/>
        <top/>
        <bottom/>
      </border>
    </dxf>
    <dxf>
      <border diagonalUp="0" diagonalDown="0" outline="0">
        <left style="thin">
          <color indexed="64"/>
        </left>
        <right/>
        <top style="thin">
          <color indexed="64"/>
        </top>
        <bottom style="thin">
          <color indexed="64"/>
        </bottom>
      </border>
    </dxf>
    <dxf>
      <numFmt numFmtId="164" formatCode="_-[$$-409]* #,##0.00_ ;_-[$$-409]* \-#,##0.00\ ;_-[$$-409]* &quot;-&quot;??_ ;_-@_ "/>
      <border diagonalUp="0" diagonalDown="0" outline="0">
        <left style="thin">
          <color indexed="64"/>
        </left>
        <right style="thin">
          <color indexed="64"/>
        </right>
        <top style="thin">
          <color indexed="64"/>
        </top>
        <bottom/>
      </border>
    </dxf>
    <dxf>
      <numFmt numFmtId="164" formatCode="_-[$$-409]* #,##0.00_ ;_-[$$-409]* \-#,##0.00\ ;_-[$$-409]* &quot;-&quot;??_ ;_-@_ "/>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right style="thin">
          <color indexed="64"/>
        </right>
        <top/>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 vs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 staff'!$F$2:$F$184</c:f>
              <c:numCache>
                <c:formatCode>_-[$$-409]* #,##0_ ;_-[$$-409]* \-#,##0\ ;_-[$$-409]* "-"??_ ;_-@_ </c:formatCode>
                <c:ptCount val="183"/>
                <c:pt idx="0">
                  <c:v>33920</c:v>
                </c:pt>
                <c:pt idx="1">
                  <c:v>33920</c:v>
                </c:pt>
                <c:pt idx="2">
                  <c:v>34980</c:v>
                </c:pt>
                <c:pt idx="3">
                  <c:v>34980</c:v>
                </c:pt>
                <c:pt idx="4">
                  <c:v>36040</c:v>
                </c:pt>
                <c:pt idx="5">
                  <c:v>36040</c:v>
                </c:pt>
                <c:pt idx="6">
                  <c:v>37920</c:v>
                </c:pt>
                <c:pt idx="7">
                  <c:v>37920</c:v>
                </c:pt>
                <c:pt idx="8">
                  <c:v>40400</c:v>
                </c:pt>
                <c:pt idx="9">
                  <c:v>40400</c:v>
                </c:pt>
                <c:pt idx="10">
                  <c:v>41570</c:v>
                </c:pt>
                <c:pt idx="11">
                  <c:v>41570</c:v>
                </c:pt>
                <c:pt idx="12">
                  <c:v>41980</c:v>
                </c:pt>
                <c:pt idx="13">
                  <c:v>41980</c:v>
                </c:pt>
                <c:pt idx="14">
                  <c:v>43510</c:v>
                </c:pt>
                <c:pt idx="15">
                  <c:v>43510</c:v>
                </c:pt>
                <c:pt idx="16">
                  <c:v>43840</c:v>
                </c:pt>
                <c:pt idx="17">
                  <c:v>43840</c:v>
                </c:pt>
                <c:pt idx="18">
                  <c:v>45510</c:v>
                </c:pt>
                <c:pt idx="19">
                  <c:v>45510</c:v>
                </c:pt>
                <c:pt idx="20">
                  <c:v>47360</c:v>
                </c:pt>
                <c:pt idx="21">
                  <c:v>47360</c:v>
                </c:pt>
                <c:pt idx="22">
                  <c:v>48170</c:v>
                </c:pt>
                <c:pt idx="23">
                  <c:v>48170</c:v>
                </c:pt>
                <c:pt idx="24">
                  <c:v>48530</c:v>
                </c:pt>
                <c:pt idx="25">
                  <c:v>48530</c:v>
                </c:pt>
                <c:pt idx="26">
                  <c:v>48950</c:v>
                </c:pt>
                <c:pt idx="27">
                  <c:v>48950</c:v>
                </c:pt>
                <c:pt idx="28">
                  <c:v>48980</c:v>
                </c:pt>
                <c:pt idx="29">
                  <c:v>48980</c:v>
                </c:pt>
                <c:pt idx="30">
                  <c:v>49630</c:v>
                </c:pt>
                <c:pt idx="31">
                  <c:v>49630</c:v>
                </c:pt>
                <c:pt idx="32">
                  <c:v>52610</c:v>
                </c:pt>
                <c:pt idx="33">
                  <c:v>52610</c:v>
                </c:pt>
                <c:pt idx="34">
                  <c:v>53240</c:v>
                </c:pt>
                <c:pt idx="35">
                  <c:v>53240</c:v>
                </c:pt>
                <c:pt idx="36">
                  <c:v>53540</c:v>
                </c:pt>
                <c:pt idx="37">
                  <c:v>53540</c:v>
                </c:pt>
                <c:pt idx="38">
                  <c:v>53540</c:v>
                </c:pt>
                <c:pt idx="39">
                  <c:v>53540</c:v>
                </c:pt>
                <c:pt idx="40">
                  <c:v>53870</c:v>
                </c:pt>
                <c:pt idx="41">
                  <c:v>53870</c:v>
                </c:pt>
                <c:pt idx="42">
                  <c:v>54970</c:v>
                </c:pt>
                <c:pt idx="43">
                  <c:v>54970</c:v>
                </c:pt>
                <c:pt idx="44">
                  <c:v>56870</c:v>
                </c:pt>
                <c:pt idx="45">
                  <c:v>56870</c:v>
                </c:pt>
                <c:pt idx="46">
                  <c:v>57090</c:v>
                </c:pt>
                <c:pt idx="47">
                  <c:v>57090</c:v>
                </c:pt>
                <c:pt idx="48">
                  <c:v>58100</c:v>
                </c:pt>
                <c:pt idx="49">
                  <c:v>58100</c:v>
                </c:pt>
                <c:pt idx="50">
                  <c:v>58940</c:v>
                </c:pt>
                <c:pt idx="51">
                  <c:v>58940</c:v>
                </c:pt>
                <c:pt idx="52">
                  <c:v>58960</c:v>
                </c:pt>
                <c:pt idx="53">
                  <c:v>58960</c:v>
                </c:pt>
                <c:pt idx="54">
                  <c:v>59430</c:v>
                </c:pt>
                <c:pt idx="55">
                  <c:v>59430</c:v>
                </c:pt>
                <c:pt idx="56">
                  <c:v>60130</c:v>
                </c:pt>
                <c:pt idx="57">
                  <c:v>60130</c:v>
                </c:pt>
                <c:pt idx="58">
                  <c:v>60570</c:v>
                </c:pt>
                <c:pt idx="59">
                  <c:v>60570</c:v>
                </c:pt>
                <c:pt idx="60">
                  <c:v>62780</c:v>
                </c:pt>
                <c:pt idx="61">
                  <c:v>62780</c:v>
                </c:pt>
                <c:pt idx="62">
                  <c:v>64000</c:v>
                </c:pt>
                <c:pt idx="63">
                  <c:v>64000</c:v>
                </c:pt>
                <c:pt idx="64">
                  <c:v>65360</c:v>
                </c:pt>
                <c:pt idx="65">
                  <c:v>65360</c:v>
                </c:pt>
                <c:pt idx="66">
                  <c:v>65700</c:v>
                </c:pt>
                <c:pt idx="67">
                  <c:v>65700</c:v>
                </c:pt>
                <c:pt idx="68">
                  <c:v>65920</c:v>
                </c:pt>
                <c:pt idx="69">
                  <c:v>65920</c:v>
                </c:pt>
                <c:pt idx="70">
                  <c:v>67910</c:v>
                </c:pt>
                <c:pt idx="71">
                  <c:v>67910</c:v>
                </c:pt>
                <c:pt idx="72">
                  <c:v>67950</c:v>
                </c:pt>
                <c:pt idx="73">
                  <c:v>67950</c:v>
                </c:pt>
                <c:pt idx="74">
                  <c:v>68900</c:v>
                </c:pt>
                <c:pt idx="75">
                  <c:v>68900</c:v>
                </c:pt>
                <c:pt idx="76">
                  <c:v>69070</c:v>
                </c:pt>
                <c:pt idx="77">
                  <c:v>69070</c:v>
                </c:pt>
                <c:pt idx="78">
                  <c:v>69120</c:v>
                </c:pt>
                <c:pt idx="79">
                  <c:v>69120</c:v>
                </c:pt>
                <c:pt idx="80">
                  <c:v>69710</c:v>
                </c:pt>
                <c:pt idx="81">
                  <c:v>69710</c:v>
                </c:pt>
                <c:pt idx="82">
                  <c:v>70270</c:v>
                </c:pt>
                <c:pt idx="83">
                  <c:v>70270</c:v>
                </c:pt>
                <c:pt idx="84">
                  <c:v>70610</c:v>
                </c:pt>
                <c:pt idx="85">
                  <c:v>70610</c:v>
                </c:pt>
                <c:pt idx="86">
                  <c:v>71380</c:v>
                </c:pt>
                <c:pt idx="87">
                  <c:v>71380</c:v>
                </c:pt>
                <c:pt idx="88">
                  <c:v>74550</c:v>
                </c:pt>
                <c:pt idx="89">
                  <c:v>74550</c:v>
                </c:pt>
                <c:pt idx="90">
                  <c:v>75000</c:v>
                </c:pt>
                <c:pt idx="91">
                  <c:v>75000</c:v>
                </c:pt>
                <c:pt idx="92">
                  <c:v>75280</c:v>
                </c:pt>
                <c:pt idx="93">
                  <c:v>75280</c:v>
                </c:pt>
                <c:pt idx="94">
                  <c:v>75480</c:v>
                </c:pt>
                <c:pt idx="95">
                  <c:v>75480</c:v>
                </c:pt>
                <c:pt idx="96">
                  <c:v>75880</c:v>
                </c:pt>
                <c:pt idx="97">
                  <c:v>75880</c:v>
                </c:pt>
                <c:pt idx="98">
                  <c:v>75970</c:v>
                </c:pt>
                <c:pt idx="99">
                  <c:v>75970</c:v>
                </c:pt>
                <c:pt idx="100">
                  <c:v>76900</c:v>
                </c:pt>
                <c:pt idx="101">
                  <c:v>76900</c:v>
                </c:pt>
                <c:pt idx="102">
                  <c:v>78390</c:v>
                </c:pt>
                <c:pt idx="103">
                  <c:v>78390</c:v>
                </c:pt>
                <c:pt idx="104">
                  <c:v>78540</c:v>
                </c:pt>
                <c:pt idx="105">
                  <c:v>78540</c:v>
                </c:pt>
                <c:pt idx="106">
                  <c:v>79570</c:v>
                </c:pt>
                <c:pt idx="107">
                  <c:v>79570</c:v>
                </c:pt>
                <c:pt idx="108">
                  <c:v>80700</c:v>
                </c:pt>
                <c:pt idx="109">
                  <c:v>80700</c:v>
                </c:pt>
                <c:pt idx="110">
                  <c:v>83750</c:v>
                </c:pt>
                <c:pt idx="111">
                  <c:v>83750</c:v>
                </c:pt>
                <c:pt idx="112">
                  <c:v>85000</c:v>
                </c:pt>
                <c:pt idx="113">
                  <c:v>85000</c:v>
                </c:pt>
                <c:pt idx="114">
                  <c:v>86570</c:v>
                </c:pt>
                <c:pt idx="115">
                  <c:v>86570</c:v>
                </c:pt>
                <c:pt idx="116">
                  <c:v>87620</c:v>
                </c:pt>
                <c:pt idx="117">
                  <c:v>87620</c:v>
                </c:pt>
                <c:pt idx="118">
                  <c:v>88050</c:v>
                </c:pt>
                <c:pt idx="119">
                  <c:v>88050</c:v>
                </c:pt>
                <c:pt idx="120">
                  <c:v>90700</c:v>
                </c:pt>
                <c:pt idx="121">
                  <c:v>90700</c:v>
                </c:pt>
                <c:pt idx="122">
                  <c:v>91310</c:v>
                </c:pt>
                <c:pt idx="123">
                  <c:v>91310</c:v>
                </c:pt>
                <c:pt idx="124">
                  <c:v>91650</c:v>
                </c:pt>
                <c:pt idx="125">
                  <c:v>91650</c:v>
                </c:pt>
                <c:pt idx="126">
                  <c:v>92450</c:v>
                </c:pt>
                <c:pt idx="127">
                  <c:v>92450</c:v>
                </c:pt>
                <c:pt idx="128">
                  <c:v>92700</c:v>
                </c:pt>
                <c:pt idx="129">
                  <c:v>92700</c:v>
                </c:pt>
                <c:pt idx="130">
                  <c:v>96140</c:v>
                </c:pt>
                <c:pt idx="131">
                  <c:v>96140</c:v>
                </c:pt>
                <c:pt idx="132">
                  <c:v>96800</c:v>
                </c:pt>
                <c:pt idx="133">
                  <c:v>96800</c:v>
                </c:pt>
                <c:pt idx="134">
                  <c:v>99750</c:v>
                </c:pt>
                <c:pt idx="135">
                  <c:v>99750</c:v>
                </c:pt>
                <c:pt idx="136">
                  <c:v>99970</c:v>
                </c:pt>
                <c:pt idx="137">
                  <c:v>99970</c:v>
                </c:pt>
                <c:pt idx="138">
                  <c:v>100420</c:v>
                </c:pt>
                <c:pt idx="139">
                  <c:v>100420</c:v>
                </c:pt>
                <c:pt idx="140">
                  <c:v>103550</c:v>
                </c:pt>
                <c:pt idx="141">
                  <c:v>103550</c:v>
                </c:pt>
                <c:pt idx="142">
                  <c:v>104120</c:v>
                </c:pt>
                <c:pt idx="143">
                  <c:v>104120</c:v>
                </c:pt>
                <c:pt idx="144">
                  <c:v>104410</c:v>
                </c:pt>
                <c:pt idx="145">
                  <c:v>104410</c:v>
                </c:pt>
                <c:pt idx="146">
                  <c:v>104770</c:v>
                </c:pt>
                <c:pt idx="147">
                  <c:v>104770</c:v>
                </c:pt>
                <c:pt idx="148">
                  <c:v>106460</c:v>
                </c:pt>
                <c:pt idx="149">
                  <c:v>106460</c:v>
                </c:pt>
                <c:pt idx="150">
                  <c:v>107700</c:v>
                </c:pt>
                <c:pt idx="151">
                  <c:v>107700</c:v>
                </c:pt>
                <c:pt idx="152">
                  <c:v>109160</c:v>
                </c:pt>
                <c:pt idx="153">
                  <c:v>109160</c:v>
                </c:pt>
                <c:pt idx="154">
                  <c:v>109190</c:v>
                </c:pt>
                <c:pt idx="155">
                  <c:v>109190</c:v>
                </c:pt>
                <c:pt idx="156">
                  <c:v>112110</c:v>
                </c:pt>
                <c:pt idx="157">
                  <c:v>112110</c:v>
                </c:pt>
                <c:pt idx="158">
                  <c:v>112570</c:v>
                </c:pt>
                <c:pt idx="159">
                  <c:v>112570</c:v>
                </c:pt>
                <c:pt idx="160">
                  <c:v>112650</c:v>
                </c:pt>
                <c:pt idx="161">
                  <c:v>112650</c:v>
                </c:pt>
                <c:pt idx="162">
                  <c:v>112650</c:v>
                </c:pt>
                <c:pt idx="163">
                  <c:v>112780</c:v>
                </c:pt>
                <c:pt idx="164">
                  <c:v>112780</c:v>
                </c:pt>
                <c:pt idx="165">
                  <c:v>113280</c:v>
                </c:pt>
                <c:pt idx="166">
                  <c:v>113280</c:v>
                </c:pt>
                <c:pt idx="167">
                  <c:v>114180</c:v>
                </c:pt>
                <c:pt idx="168">
                  <c:v>114180</c:v>
                </c:pt>
                <c:pt idx="169">
                  <c:v>114870</c:v>
                </c:pt>
                <c:pt idx="170">
                  <c:v>114870</c:v>
                </c:pt>
                <c:pt idx="171">
                  <c:v>114890</c:v>
                </c:pt>
                <c:pt idx="172">
                  <c:v>114890</c:v>
                </c:pt>
                <c:pt idx="173">
                  <c:v>115440</c:v>
                </c:pt>
                <c:pt idx="174">
                  <c:v>115440</c:v>
                </c:pt>
                <c:pt idx="175">
                  <c:v>115920</c:v>
                </c:pt>
                <c:pt idx="176">
                  <c:v>115920</c:v>
                </c:pt>
                <c:pt idx="177">
                  <c:v>118100</c:v>
                </c:pt>
                <c:pt idx="178">
                  <c:v>118100</c:v>
                </c:pt>
                <c:pt idx="179">
                  <c:v>118840</c:v>
                </c:pt>
                <c:pt idx="180">
                  <c:v>118840</c:v>
                </c:pt>
                <c:pt idx="181">
                  <c:v>119110</c:v>
                </c:pt>
                <c:pt idx="182">
                  <c:v>119110</c:v>
                </c:pt>
              </c:numCache>
            </c:numRef>
          </c:xVal>
          <c:yVal>
            <c:numRef>
              <c:f>'ALL staff'!$L$2:$L$184</c:f>
              <c:numCache>
                <c:formatCode>General</c:formatCode>
                <c:ptCount val="183"/>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1</c:v>
                </c:pt>
                <c:pt idx="15">
                  <c:v>1</c:v>
                </c:pt>
                <c:pt idx="16">
                  <c:v>4</c:v>
                </c:pt>
                <c:pt idx="17">
                  <c:v>4</c:v>
                </c:pt>
                <c:pt idx="18">
                  <c:v>3</c:v>
                </c:pt>
                <c:pt idx="19">
                  <c:v>3</c:v>
                </c:pt>
                <c:pt idx="20">
                  <c:v>3</c:v>
                </c:pt>
                <c:pt idx="21">
                  <c:v>3</c:v>
                </c:pt>
                <c:pt idx="22">
                  <c:v>4</c:v>
                </c:pt>
                <c:pt idx="23">
                  <c:v>4</c:v>
                </c:pt>
                <c:pt idx="24">
                  <c:v>4</c:v>
                </c:pt>
                <c:pt idx="25">
                  <c:v>4</c:v>
                </c:pt>
                <c:pt idx="26">
                  <c:v>3</c:v>
                </c:pt>
                <c:pt idx="27">
                  <c:v>3</c:v>
                </c:pt>
                <c:pt idx="28">
                  <c:v>3</c:v>
                </c:pt>
                <c:pt idx="29">
                  <c:v>3</c:v>
                </c:pt>
                <c:pt idx="30">
                  <c:v>2</c:v>
                </c:pt>
                <c:pt idx="31">
                  <c:v>2</c:v>
                </c:pt>
                <c:pt idx="32">
                  <c:v>2</c:v>
                </c:pt>
                <c:pt idx="33">
                  <c:v>2</c:v>
                </c:pt>
                <c:pt idx="34">
                  <c:v>3</c:v>
                </c:pt>
                <c:pt idx="35">
                  <c:v>3</c:v>
                </c:pt>
                <c:pt idx="36">
                  <c:v>3</c:v>
                </c:pt>
                <c:pt idx="37">
                  <c:v>3</c:v>
                </c:pt>
                <c:pt idx="38">
                  <c:v>3</c:v>
                </c:pt>
                <c:pt idx="39">
                  <c:v>3</c:v>
                </c:pt>
                <c:pt idx="40">
                  <c:v>3</c:v>
                </c:pt>
                <c:pt idx="41">
                  <c:v>3</c:v>
                </c:pt>
                <c:pt idx="42">
                  <c:v>3</c:v>
                </c:pt>
                <c:pt idx="43">
                  <c:v>3</c:v>
                </c:pt>
                <c:pt idx="44">
                  <c:v>4</c:v>
                </c:pt>
                <c:pt idx="45">
                  <c:v>4</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3</c:v>
                </c:pt>
                <c:pt idx="73">
                  <c:v>3</c:v>
                </c:pt>
                <c:pt idx="74">
                  <c:v>2</c:v>
                </c:pt>
                <c:pt idx="75">
                  <c:v>2</c:v>
                </c:pt>
                <c:pt idx="76">
                  <c:v>3</c:v>
                </c:pt>
                <c:pt idx="77">
                  <c:v>3</c:v>
                </c:pt>
                <c:pt idx="78">
                  <c:v>3</c:v>
                </c:pt>
                <c:pt idx="79">
                  <c:v>3</c:v>
                </c:pt>
                <c:pt idx="80">
                  <c:v>3</c:v>
                </c:pt>
                <c:pt idx="81">
                  <c:v>3</c:v>
                </c:pt>
                <c:pt idx="82">
                  <c:v>2</c:v>
                </c:pt>
                <c:pt idx="83">
                  <c:v>2</c:v>
                </c:pt>
                <c:pt idx="84">
                  <c:v>3</c:v>
                </c:pt>
                <c:pt idx="85">
                  <c:v>3</c:v>
                </c:pt>
                <c:pt idx="86">
                  <c:v>3</c:v>
                </c:pt>
                <c:pt idx="87">
                  <c:v>3</c:v>
                </c:pt>
                <c:pt idx="88">
                  <c:v>3</c:v>
                </c:pt>
                <c:pt idx="89">
                  <c:v>3</c:v>
                </c:pt>
                <c:pt idx="90">
                  <c:v>5</c:v>
                </c:pt>
                <c:pt idx="91">
                  <c:v>5</c:v>
                </c:pt>
                <c:pt idx="92">
                  <c:v>3</c:v>
                </c:pt>
                <c:pt idx="93">
                  <c:v>3</c:v>
                </c:pt>
                <c:pt idx="94">
                  <c:v>1</c:v>
                </c:pt>
                <c:pt idx="95">
                  <c:v>1</c:v>
                </c:pt>
                <c:pt idx="96">
                  <c:v>3</c:v>
                </c:pt>
                <c:pt idx="97">
                  <c:v>3</c:v>
                </c:pt>
                <c:pt idx="98">
                  <c:v>3</c:v>
                </c:pt>
                <c:pt idx="99">
                  <c:v>3</c:v>
                </c:pt>
                <c:pt idx="100">
                  <c:v>4</c:v>
                </c:pt>
                <c:pt idx="101">
                  <c:v>4</c:v>
                </c:pt>
                <c:pt idx="102">
                  <c:v>3</c:v>
                </c:pt>
                <c:pt idx="103">
                  <c:v>3</c:v>
                </c:pt>
                <c:pt idx="104">
                  <c:v>3</c:v>
                </c:pt>
                <c:pt idx="105">
                  <c:v>3</c:v>
                </c:pt>
                <c:pt idx="106">
                  <c:v>3</c:v>
                </c:pt>
                <c:pt idx="107">
                  <c:v>3</c:v>
                </c:pt>
                <c:pt idx="108">
                  <c:v>4</c:v>
                </c:pt>
                <c:pt idx="109">
                  <c:v>4</c:v>
                </c:pt>
                <c:pt idx="110">
                  <c:v>3</c:v>
                </c:pt>
                <c:pt idx="111">
                  <c:v>3</c:v>
                </c:pt>
                <c:pt idx="112">
                  <c:v>3</c:v>
                </c:pt>
                <c:pt idx="113">
                  <c:v>3</c:v>
                </c:pt>
                <c:pt idx="114">
                  <c:v>3</c:v>
                </c:pt>
                <c:pt idx="115">
                  <c:v>3</c:v>
                </c:pt>
                <c:pt idx="116">
                  <c:v>3</c:v>
                </c:pt>
                <c:pt idx="117">
                  <c:v>3</c:v>
                </c:pt>
                <c:pt idx="118">
                  <c:v>2</c:v>
                </c:pt>
                <c:pt idx="119">
                  <c:v>2</c:v>
                </c:pt>
                <c:pt idx="120">
                  <c:v>4</c:v>
                </c:pt>
                <c:pt idx="121">
                  <c:v>4</c:v>
                </c:pt>
                <c:pt idx="122">
                  <c:v>3</c:v>
                </c:pt>
                <c:pt idx="123">
                  <c:v>3</c:v>
                </c:pt>
                <c:pt idx="124">
                  <c:v>4</c:v>
                </c:pt>
                <c:pt idx="125">
                  <c:v>4</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5</c:v>
                </c:pt>
                <c:pt idx="153">
                  <c:v>5</c:v>
                </c:pt>
                <c:pt idx="154">
                  <c:v>4</c:v>
                </c:pt>
                <c:pt idx="155">
                  <c:v>4</c:v>
                </c:pt>
                <c:pt idx="156">
                  <c:v>2</c:v>
                </c:pt>
                <c:pt idx="157">
                  <c:v>2</c:v>
                </c:pt>
                <c:pt idx="158">
                  <c:v>3</c:v>
                </c:pt>
                <c:pt idx="159">
                  <c:v>3</c:v>
                </c:pt>
                <c:pt idx="160">
                  <c:v>3</c:v>
                </c:pt>
                <c:pt idx="161">
                  <c:v>3</c:v>
                </c:pt>
                <c:pt idx="162">
                  <c:v>3</c:v>
                </c:pt>
                <c:pt idx="163">
                  <c:v>4</c:v>
                </c:pt>
                <c:pt idx="164">
                  <c:v>4</c:v>
                </c:pt>
                <c:pt idx="165">
                  <c:v>1</c:v>
                </c:pt>
                <c:pt idx="166">
                  <c:v>1</c:v>
                </c:pt>
                <c:pt idx="167">
                  <c:v>3</c:v>
                </c:pt>
                <c:pt idx="168">
                  <c:v>3</c:v>
                </c:pt>
                <c:pt idx="169">
                  <c:v>3</c:v>
                </c:pt>
                <c:pt idx="170">
                  <c:v>3</c:v>
                </c:pt>
                <c:pt idx="171">
                  <c:v>3</c:v>
                </c:pt>
                <c:pt idx="172">
                  <c:v>3</c:v>
                </c:pt>
                <c:pt idx="173">
                  <c:v>2</c:v>
                </c:pt>
                <c:pt idx="174">
                  <c:v>2</c:v>
                </c:pt>
                <c:pt idx="175">
                  <c:v>3</c:v>
                </c:pt>
                <c:pt idx="176">
                  <c:v>3</c:v>
                </c:pt>
                <c:pt idx="177">
                  <c:v>3</c:v>
                </c:pt>
                <c:pt idx="178">
                  <c:v>3</c:v>
                </c:pt>
                <c:pt idx="179">
                  <c:v>3</c:v>
                </c:pt>
                <c:pt idx="180">
                  <c:v>3</c:v>
                </c:pt>
                <c:pt idx="181">
                  <c:v>3</c:v>
                </c:pt>
                <c:pt idx="182">
                  <c:v>3</c:v>
                </c:pt>
              </c:numCache>
            </c:numRef>
          </c:yVal>
          <c:smooth val="0"/>
          <c:extLst>
            <c:ext xmlns:c16="http://schemas.microsoft.com/office/drawing/2014/chart" uri="{C3380CC4-5D6E-409C-BE32-E72D297353CC}">
              <c16:uniqueId val="{00000000-FC6D-4079-B48D-D2CD7B42D817}"/>
            </c:ext>
          </c:extLst>
        </c:ser>
        <c:dLbls>
          <c:showLegendKey val="0"/>
          <c:showVal val="0"/>
          <c:showCatName val="0"/>
          <c:showSerName val="0"/>
          <c:showPercent val="0"/>
          <c:showBubbleSize val="0"/>
        </c:dLbls>
        <c:axId val="567235360"/>
        <c:axId val="561636512"/>
      </c:scatterChart>
      <c:valAx>
        <c:axId val="567235360"/>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36512"/>
        <c:crosses val="autoZero"/>
        <c:crossBetween val="midCat"/>
      </c:valAx>
      <c:valAx>
        <c:axId val="56163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35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[excelproject.xlsx]timeemployee!PivotTable4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timeemployee!$D$6</c:f>
              <c:strCache>
                <c:ptCount val="1"/>
                <c:pt idx="0">
                  <c:v>Total</c:v>
                </c:pt>
              </c:strCache>
            </c:strRef>
          </c:tx>
          <c:spPr>
            <a:ln w="28575" cap="rnd">
              <a:solidFill>
                <a:schemeClr val="accent1"/>
              </a:solidFill>
              <a:round/>
            </a:ln>
            <a:effectLst/>
          </c:spPr>
          <c:marker>
            <c:symbol val="none"/>
          </c:marker>
          <c:cat>
            <c:multiLvlStrRef>
              <c:f>timeemployee!$C$7:$C$43</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timeemployee!$D$7:$D$43</c:f>
              <c:numCache>
                <c:formatCode>General</c:formatCode>
                <c:ptCount val="32"/>
                <c:pt idx="0">
                  <c:v>3</c:v>
                </c:pt>
                <c:pt idx="1">
                  <c:v>4</c:v>
                </c:pt>
                <c:pt idx="2">
                  <c:v>9</c:v>
                </c:pt>
                <c:pt idx="3">
                  <c:v>12</c:v>
                </c:pt>
                <c:pt idx="4">
                  <c:v>18</c:v>
                </c:pt>
                <c:pt idx="5">
                  <c:v>24</c:v>
                </c:pt>
                <c:pt idx="6">
                  <c:v>30</c:v>
                </c:pt>
                <c:pt idx="7">
                  <c:v>37</c:v>
                </c:pt>
                <c:pt idx="8">
                  <c:v>6</c:v>
                </c:pt>
                <c:pt idx="9">
                  <c:v>10</c:v>
                </c:pt>
                <c:pt idx="10">
                  <c:v>19</c:v>
                </c:pt>
                <c:pt idx="11">
                  <c:v>24</c:v>
                </c:pt>
                <c:pt idx="12">
                  <c:v>34</c:v>
                </c:pt>
                <c:pt idx="13">
                  <c:v>40</c:v>
                </c:pt>
                <c:pt idx="14">
                  <c:v>53</c:v>
                </c:pt>
                <c:pt idx="15">
                  <c:v>57</c:v>
                </c:pt>
                <c:pt idx="16">
                  <c:v>68</c:v>
                </c:pt>
                <c:pt idx="17">
                  <c:v>71</c:v>
                </c:pt>
                <c:pt idx="18">
                  <c:v>75</c:v>
                </c:pt>
                <c:pt idx="19">
                  <c:v>82</c:v>
                </c:pt>
                <c:pt idx="20">
                  <c:v>3</c:v>
                </c:pt>
                <c:pt idx="21">
                  <c:v>13</c:v>
                </c:pt>
                <c:pt idx="22">
                  <c:v>22</c:v>
                </c:pt>
                <c:pt idx="23">
                  <c:v>31</c:v>
                </c:pt>
                <c:pt idx="24">
                  <c:v>40</c:v>
                </c:pt>
                <c:pt idx="25">
                  <c:v>47</c:v>
                </c:pt>
                <c:pt idx="26">
                  <c:v>52</c:v>
                </c:pt>
                <c:pt idx="27">
                  <c:v>57</c:v>
                </c:pt>
                <c:pt idx="28">
                  <c:v>59</c:v>
                </c:pt>
                <c:pt idx="29">
                  <c:v>62</c:v>
                </c:pt>
                <c:pt idx="30">
                  <c:v>1</c:v>
                </c:pt>
                <c:pt idx="31">
                  <c:v>2</c:v>
                </c:pt>
              </c:numCache>
            </c:numRef>
          </c:val>
          <c:smooth val="0"/>
          <c:extLst>
            <c:ext xmlns:c16="http://schemas.microsoft.com/office/drawing/2014/chart" uri="{C3380CC4-5D6E-409C-BE32-E72D297353CC}">
              <c16:uniqueId val="{00000000-F7CE-477B-B5AB-16B24CBC308E}"/>
            </c:ext>
          </c:extLst>
        </c:ser>
        <c:dLbls>
          <c:showLegendKey val="0"/>
          <c:showVal val="0"/>
          <c:showCatName val="0"/>
          <c:showSerName val="0"/>
          <c:showPercent val="0"/>
          <c:showBubbleSize val="0"/>
        </c:dLbls>
        <c:smooth val="0"/>
        <c:axId val="66192176"/>
        <c:axId val="410245552"/>
      </c:lineChart>
      <c:catAx>
        <c:axId val="6619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45552"/>
        <c:crosses val="autoZero"/>
        <c:auto val="1"/>
        <c:lblAlgn val="ctr"/>
        <c:lblOffset val="100"/>
        <c:noMultiLvlLbl val="0"/>
      </c:catAx>
      <c:valAx>
        <c:axId val="41024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timeemployee!$T$7:$T$42</c:f>
              <c:numCache>
                <c:formatCode>mmm\-yy</c:formatCode>
                <c:ptCount val="36"/>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numCache>
            </c:numRef>
          </c:cat>
          <c:val>
            <c:numRef>
              <c:f>timeemployee!$V$7:$V$42</c:f>
              <c:numCache>
                <c:formatCode>General</c:formatCode>
                <c:ptCount val="36"/>
                <c:pt idx="0">
                  <c:v>3</c:v>
                </c:pt>
                <c:pt idx="1">
                  <c:v>4</c:v>
                </c:pt>
                <c:pt idx="2">
                  <c:v>9</c:v>
                </c:pt>
                <c:pt idx="3">
                  <c:v>12</c:v>
                </c:pt>
                <c:pt idx="4">
                  <c:v>18</c:v>
                </c:pt>
                <c:pt idx="5">
                  <c:v>24</c:v>
                </c:pt>
                <c:pt idx="6">
                  <c:v>30</c:v>
                </c:pt>
                <c:pt idx="7">
                  <c:v>37</c:v>
                </c:pt>
                <c:pt idx="8">
                  <c:v>43</c:v>
                </c:pt>
                <c:pt idx="9">
                  <c:v>47</c:v>
                </c:pt>
                <c:pt idx="10">
                  <c:v>56</c:v>
                </c:pt>
                <c:pt idx="11">
                  <c:v>61</c:v>
                </c:pt>
                <c:pt idx="12">
                  <c:v>71</c:v>
                </c:pt>
                <c:pt idx="13">
                  <c:v>77</c:v>
                </c:pt>
                <c:pt idx="14">
                  <c:v>90</c:v>
                </c:pt>
                <c:pt idx="15">
                  <c:v>94</c:v>
                </c:pt>
                <c:pt idx="16">
                  <c:v>105</c:v>
                </c:pt>
                <c:pt idx="17">
                  <c:v>108</c:v>
                </c:pt>
                <c:pt idx="18">
                  <c:v>112</c:v>
                </c:pt>
                <c:pt idx="19">
                  <c:v>119</c:v>
                </c:pt>
                <c:pt idx="20">
                  <c:v>122</c:v>
                </c:pt>
                <c:pt idx="21">
                  <c:v>132</c:v>
                </c:pt>
                <c:pt idx="22">
                  <c:v>141</c:v>
                </c:pt>
                <c:pt idx="23">
                  <c:v>150</c:v>
                </c:pt>
                <c:pt idx="24">
                  <c:v>159</c:v>
                </c:pt>
                <c:pt idx="25">
                  <c:v>166</c:v>
                </c:pt>
                <c:pt idx="26">
                  <c:v>171</c:v>
                </c:pt>
                <c:pt idx="27">
                  <c:v>176</c:v>
                </c:pt>
                <c:pt idx="28">
                  <c:v>178</c:v>
                </c:pt>
                <c:pt idx="29">
                  <c:v>181</c:v>
                </c:pt>
                <c:pt idx="30">
                  <c:v>181</c:v>
                </c:pt>
                <c:pt idx="31">
                  <c:v>181</c:v>
                </c:pt>
                <c:pt idx="32">
                  <c:v>181</c:v>
                </c:pt>
                <c:pt idx="33">
                  <c:v>182</c:v>
                </c:pt>
                <c:pt idx="34">
                  <c:v>182</c:v>
                </c:pt>
                <c:pt idx="35">
                  <c:v>183</c:v>
                </c:pt>
              </c:numCache>
            </c:numRef>
          </c:val>
          <c:smooth val="0"/>
          <c:extLst>
            <c:ext xmlns:c16="http://schemas.microsoft.com/office/drawing/2014/chart" uri="{C3380CC4-5D6E-409C-BE32-E72D297353CC}">
              <c16:uniqueId val="{00000000-C9A5-4B7C-B449-F6A8C7A2BBBE}"/>
            </c:ext>
          </c:extLst>
        </c:ser>
        <c:dLbls>
          <c:showLegendKey val="0"/>
          <c:showVal val="0"/>
          <c:showCatName val="0"/>
          <c:showSerName val="0"/>
          <c:showPercent val="0"/>
          <c:showBubbleSize val="0"/>
        </c:dLbls>
        <c:marker val="1"/>
        <c:smooth val="0"/>
        <c:axId val="124703040"/>
        <c:axId val="410252000"/>
      </c:lineChart>
      <c:dateAx>
        <c:axId val="12470304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52000"/>
        <c:crosses val="autoZero"/>
        <c:auto val="1"/>
        <c:lblOffset val="100"/>
        <c:baseTimeUnit val="months"/>
      </c:dateAx>
      <c:valAx>
        <c:axId val="41025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0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[excelproject.xlsx]Sheet8!PivotTable5</c:name>
    <c:fmtId val="6"/>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Sheet8!$D$6</c:f>
              <c:strCache>
                <c:ptCount val="1"/>
                <c:pt idx="0">
                  <c:v>Total</c:v>
                </c:pt>
              </c:strCache>
            </c:strRef>
          </c:tx>
          <c:spPr>
            <a:solidFill>
              <a:schemeClr val="accent2"/>
            </a:solidFill>
            <a:ln>
              <a:noFill/>
            </a:ln>
            <a:effectLst/>
          </c:spPr>
          <c:invertIfNegative val="0"/>
          <c:cat>
            <c:strRef>
              <c:f>Sheet8!$C$7:$C$12</c:f>
              <c:strCache>
                <c:ptCount val="5"/>
                <c:pt idx="0">
                  <c:v>Procurement</c:v>
                </c:pt>
                <c:pt idx="1">
                  <c:v>Website</c:v>
                </c:pt>
                <c:pt idx="2">
                  <c:v>Finance</c:v>
                </c:pt>
                <c:pt idx="3">
                  <c:v>Sales</c:v>
                </c:pt>
                <c:pt idx="4">
                  <c:v>HR</c:v>
                </c:pt>
              </c:strCache>
            </c:strRef>
          </c:cat>
          <c:val>
            <c:numRef>
              <c:f>Sheet8!$D$7:$D$12</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0773-402A-9FCD-1D7255843D0F}"/>
            </c:ext>
          </c:extLst>
        </c:ser>
        <c:dLbls>
          <c:showLegendKey val="0"/>
          <c:showVal val="0"/>
          <c:showCatName val="0"/>
          <c:showSerName val="0"/>
          <c:showPercent val="0"/>
          <c:showBubbleSize val="0"/>
        </c:dLbls>
        <c:gapWidth val="41"/>
        <c:axId val="66197936"/>
        <c:axId val="410250512"/>
      </c:barChart>
      <c:catAx>
        <c:axId val="661979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50512"/>
        <c:crosses val="autoZero"/>
        <c:auto val="1"/>
        <c:lblAlgn val="ctr"/>
        <c:lblOffset val="100"/>
        <c:noMultiLvlLbl val="0"/>
      </c:catAx>
      <c:valAx>
        <c:axId val="410250512"/>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[excelproject.xlsx]Sheet8!PivotTable7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Sheet8!$I$6</c:f>
              <c:strCache>
                <c:ptCount val="1"/>
                <c:pt idx="0">
                  <c:v>Total</c:v>
                </c:pt>
              </c:strCache>
            </c:strRef>
          </c:tx>
          <c:spPr>
            <a:solidFill>
              <a:schemeClr val="accent1"/>
            </a:solidFill>
            <a:ln>
              <a:noFill/>
            </a:ln>
            <a:effectLst/>
          </c:spPr>
          <c:invertIfNegative val="0"/>
          <c:cat>
            <c:strRef>
              <c:f>Sheet8!$H$7:$H$12</c:f>
              <c:strCache>
                <c:ptCount val="5"/>
                <c:pt idx="0">
                  <c:v>Website</c:v>
                </c:pt>
                <c:pt idx="1">
                  <c:v>Procurement</c:v>
                </c:pt>
                <c:pt idx="2">
                  <c:v>Finance</c:v>
                </c:pt>
                <c:pt idx="3">
                  <c:v>Sales</c:v>
                </c:pt>
                <c:pt idx="4">
                  <c:v>HR</c:v>
                </c:pt>
              </c:strCache>
            </c:strRef>
          </c:cat>
          <c:val>
            <c:numRef>
              <c:f>Sheet8!$I$7:$I$12</c:f>
              <c:numCache>
                <c:formatCode>General</c:formatCode>
                <c:ptCount val="5"/>
                <c:pt idx="0">
                  <c:v>27</c:v>
                </c:pt>
                <c:pt idx="1">
                  <c:v>27</c:v>
                </c:pt>
                <c:pt idx="2">
                  <c:v>19</c:v>
                </c:pt>
                <c:pt idx="3">
                  <c:v>14</c:v>
                </c:pt>
                <c:pt idx="4">
                  <c:v>4</c:v>
                </c:pt>
              </c:numCache>
            </c:numRef>
          </c:val>
          <c:extLst>
            <c:ext xmlns:c16="http://schemas.microsoft.com/office/drawing/2014/chart" uri="{C3380CC4-5D6E-409C-BE32-E72D297353CC}">
              <c16:uniqueId val="{00000000-B4DF-453C-8780-20D6518D0A24}"/>
            </c:ext>
          </c:extLst>
        </c:ser>
        <c:dLbls>
          <c:showLegendKey val="0"/>
          <c:showVal val="0"/>
          <c:showCatName val="0"/>
          <c:showSerName val="0"/>
          <c:showPercent val="0"/>
          <c:showBubbleSize val="0"/>
        </c:dLbls>
        <c:gapWidth val="41"/>
        <c:axId val="124699200"/>
        <c:axId val="561612704"/>
      </c:barChart>
      <c:catAx>
        <c:axId val="1246992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12704"/>
        <c:crosses val="autoZero"/>
        <c:auto val="1"/>
        <c:lblAlgn val="ctr"/>
        <c:lblOffset val="100"/>
        <c:noMultiLvlLbl val="0"/>
      </c:catAx>
      <c:valAx>
        <c:axId val="56161270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99200"/>
        <c:crosses val="autoZero"/>
        <c:crossBetween val="between"/>
      </c:valAx>
      <c:spPr>
        <a:noFill/>
        <a:ln w="0">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salary spread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a:t>
          </a:r>
        </a:p>
      </cx:txPr>
    </cx:title>
    <cx:plotArea>
      <cx:plotAreaRegion>
        <cx:series layoutId="clusteredColumn" uniqueId="{BB70DB73-BDDE-4E58-AEFF-48BC6623F57A}">
          <cx:dataId val="0"/>
          <cx:layoutPr>
            <cx:binning intervalClosed="r" underflow="40000">
              <cx:binSize val="1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salary spread - 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 box plot</a:t>
          </a:r>
        </a:p>
      </cx:txPr>
    </cx:title>
    <cx:plotArea>
      <cx:plotAreaRegion>
        <cx:series layoutId="boxWhisker" uniqueId="{65AADFF6-5021-480B-B508-B0E414F1CCC7}">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449580</xdr:colOff>
      <xdr:row>4</xdr:row>
      <xdr:rowOff>68581</xdr:rowOff>
    </xdr:from>
    <xdr:to>
      <xdr:col>6</xdr:col>
      <xdr:colOff>716280</xdr:colOff>
      <xdr:row>9</xdr:row>
      <xdr:rowOff>53341</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EA8FC9BC-E659-6B59-AA74-8380B88444C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749040" y="80010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495300</xdr:colOff>
      <xdr:row>3</xdr:row>
      <xdr:rowOff>0</xdr:rowOff>
    </xdr:from>
    <xdr:to>
      <xdr:col>9</xdr:col>
      <xdr:colOff>45720</xdr:colOff>
      <xdr:row>26</xdr:row>
      <xdr:rowOff>137160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E14A03B-0B87-4995-ADBE-F9A3222BF6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5300" y="548640"/>
              <a:ext cx="5036820" cy="4343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533400</xdr:colOff>
      <xdr:row>3</xdr:row>
      <xdr:rowOff>7620</xdr:rowOff>
    </xdr:from>
    <xdr:to>
      <xdr:col>17</xdr:col>
      <xdr:colOff>228600</xdr:colOff>
      <xdr:row>29</xdr:row>
      <xdr:rowOff>137160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05BC6FD-BF9F-4CFD-9E78-80ED0E9389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0" y="556260"/>
              <a:ext cx="4572000" cy="48844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114300</xdr:colOff>
      <xdr:row>5</xdr:row>
      <xdr:rowOff>0</xdr:rowOff>
    </xdr:from>
    <xdr:to>
      <xdr:col>23</xdr:col>
      <xdr:colOff>160020</xdr:colOff>
      <xdr:row>25</xdr:row>
      <xdr:rowOff>106680</xdr:rowOff>
    </xdr:to>
    <xdr:graphicFrame macro="">
      <xdr:nvGraphicFramePr>
        <xdr:cNvPr id="5" name="Chart 4">
          <a:extLst>
            <a:ext uri="{FF2B5EF4-FFF2-40B4-BE49-F238E27FC236}">
              <a16:creationId xmlns:a16="http://schemas.microsoft.com/office/drawing/2014/main" id="{0E17DAAB-9B37-4B11-9CAD-6FBD10266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400397</xdr:colOff>
      <xdr:row>6</xdr:row>
      <xdr:rowOff>173873</xdr:rowOff>
    </xdr:from>
    <xdr:to>
      <xdr:col>14</xdr:col>
      <xdr:colOff>560417</xdr:colOff>
      <xdr:row>28</xdr:row>
      <xdr:rowOff>161404</xdr:rowOff>
    </xdr:to>
    <xdr:graphicFrame macro="">
      <xdr:nvGraphicFramePr>
        <xdr:cNvPr id="2" name="Chart 1">
          <a:extLst>
            <a:ext uri="{FF2B5EF4-FFF2-40B4-BE49-F238E27FC236}">
              <a16:creationId xmlns:a16="http://schemas.microsoft.com/office/drawing/2014/main" id="{69C194E3-E6E4-C125-2C39-5D177CD82A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1051792</xdr:colOff>
      <xdr:row>7</xdr:row>
      <xdr:rowOff>56111</xdr:rowOff>
    </xdr:from>
    <xdr:to>
      <xdr:col>32</xdr:col>
      <xdr:colOff>429030</xdr:colOff>
      <xdr:row>25</xdr:row>
      <xdr:rowOff>109452</xdr:rowOff>
    </xdr:to>
    <xdr:graphicFrame macro="">
      <xdr:nvGraphicFramePr>
        <xdr:cNvPr id="3" name="Chart 2">
          <a:extLst>
            <a:ext uri="{FF2B5EF4-FFF2-40B4-BE49-F238E27FC236}">
              <a16:creationId xmlns:a16="http://schemas.microsoft.com/office/drawing/2014/main" id="{C06DEC71-5752-11E1-A918-5F877D9351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8</xdr:row>
      <xdr:rowOff>0</xdr:rowOff>
    </xdr:from>
    <xdr:to>
      <xdr:col>14</xdr:col>
      <xdr:colOff>7620</xdr:colOff>
      <xdr:row>24</xdr:row>
      <xdr:rowOff>0</xdr:rowOff>
    </xdr:to>
    <xdr:graphicFrame macro="">
      <xdr:nvGraphicFramePr>
        <xdr:cNvPr id="3" name="Chart 2">
          <a:extLst>
            <a:ext uri="{FF2B5EF4-FFF2-40B4-BE49-F238E27FC236}">
              <a16:creationId xmlns:a16="http://schemas.microsoft.com/office/drawing/2014/main" id="{B054663F-6041-4C5D-A891-E236DEA48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8</xdr:row>
      <xdr:rowOff>0</xdr:rowOff>
    </xdr:from>
    <xdr:to>
      <xdr:col>7</xdr:col>
      <xdr:colOff>0</xdr:colOff>
      <xdr:row>24</xdr:row>
      <xdr:rowOff>0</xdr:rowOff>
    </xdr:to>
    <xdr:graphicFrame macro="">
      <xdr:nvGraphicFramePr>
        <xdr:cNvPr id="5" name="Chart 4">
          <a:extLst>
            <a:ext uri="{FF2B5EF4-FFF2-40B4-BE49-F238E27FC236}">
              <a16:creationId xmlns:a16="http://schemas.microsoft.com/office/drawing/2014/main" id="{A7A5688F-5843-487E-8343-40AB55B97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131704</xdr:colOff>
      <xdr:row>2</xdr:row>
      <xdr:rowOff>159926</xdr:rowOff>
    </xdr:from>
    <xdr:to>
      <xdr:col>8</xdr:col>
      <xdr:colOff>169334</xdr:colOff>
      <xdr:row>24</xdr:row>
      <xdr:rowOff>75259</xdr:rowOff>
    </xdr:to>
    <xdr:cxnSp macro="">
      <xdr:nvCxnSpPr>
        <xdr:cNvPr id="14" name="Straight Connector 13">
          <a:extLst>
            <a:ext uri="{FF2B5EF4-FFF2-40B4-BE49-F238E27FC236}">
              <a16:creationId xmlns:a16="http://schemas.microsoft.com/office/drawing/2014/main" id="{05377E9C-DC79-D783-4E28-15BAD14AC2EA}"/>
            </a:ext>
          </a:extLst>
        </xdr:cNvPr>
        <xdr:cNvCxnSpPr/>
      </xdr:nvCxnSpPr>
      <xdr:spPr>
        <a:xfrm>
          <a:off x="6585185" y="517407"/>
          <a:ext cx="37630" cy="457200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98.699279976849" backgroundQuery="1" createdVersion="8" refreshedVersion="8" minRefreshableVersion="3" recordCount="0" supportSubquery="1" supportAdvancedDrill="1" xr:uid="{0D1832A8-74AC-40BE-AB9E-76CC68294878}">
  <cacheSource type="external" connectionId="4"/>
  <cacheFields count="3">
    <cacheField name="[staff].[Rating].[Rating]" caption="Rating" numFmtId="0" hierarchy="6" level="1">
      <sharedItems count="5">
        <s v="Above average"/>
        <s v="Average"/>
        <s v="Exceptional"/>
        <s v="Poor"/>
        <s v="Very poor"/>
      </sharedItems>
    </cacheField>
    <cacheField name="[Measures].[Average of Salary]" caption="Average of Salary" numFmtId="0" hierarchy="20" level="32767"/>
    <cacheField name="[Measures].[Count of Name]" caption="Count of Name" numFmtId="0" hierarchy="16" level="32767"/>
  </cacheFields>
  <cacheHierarchies count="23">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2" memberValueDatatype="130" unbalanced="0">
      <fieldsUsage count="2">
        <fieldUsage x="-1"/>
        <fieldUsage x="0"/>
      </fieldsUsage>
    </cacheHierarchy>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sal grt than 90000]" caption="sal grt than 90000" attribute="1" defaultMemberUniqueName="[staff].[sal grt than 90000].[All]" allUniqueName="[staff].[sal grt than 90000].[All]" dimensionUniqueName="[staff]" displayFolder="" count="0" memberValueDatatype="11"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staff"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98.699282870373" backgroundQuery="1" createdVersion="8" refreshedVersion="8" minRefreshableVersion="3" recordCount="0" supportSubquery="1" supportAdvancedDrill="1" xr:uid="{EB7235E0-8C41-4B38-9700-100C603217FD}">
  <cacheSource type="external" connectionId="4"/>
  <cacheFields count="6">
    <cacheField name="[staff].[Gender].[Gender]" caption="Gender" numFmtId="0" hierarchy="1" level="1">
      <sharedItems count="2">
        <s v="Female"/>
        <s v="Male"/>
      </sharedItems>
    </cacheField>
    <cacheField name="[Measures].[Count of Name]" caption="Count of Name" numFmtId="0" hierarchy="16" level="32767"/>
    <cacheField name="[Measures].[Average of Age]" caption="Average of Age" numFmtId="0" hierarchy="18" level="32767"/>
    <cacheField name="[Measures].[Average of Salary]" caption="Average of Salary" numFmtId="0" hierarchy="20" level="32767"/>
    <cacheField name="[Measures].[Average of tenure]" caption="Average of tenure" numFmtId="0" hierarchy="22" level="32767"/>
    <cacheField name="[staff].[Country].[Country]" caption="Country" numFmtId="0" hierarchy="7" level="1">
      <sharedItems containsSemiMixedTypes="0" containsNonDate="0" containsString="0"/>
    </cacheField>
  </cacheFields>
  <cacheHierarchies count="23">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Country]" caption="Country" attribute="1" defaultMemberUniqueName="[staff].[Country].[All]" allUniqueName="[staff].[Country].[All]" dimensionUniqueName="[staff]" displayFolder="" count="2" memberValueDatatype="130" unbalanced="0">
      <fieldsUsage count="2">
        <fieldUsage x="-1"/>
        <fieldUsage x="5"/>
      </fieldsUsage>
    </cacheHierarchy>
    <cacheHierarchy uniqueName="[staff].[tenure]" caption="tenure" attribute="1" defaultMemberUniqueName="[staff].[tenure].[All]" allUniqueName="[staff].[tenure].[All]" dimensionUniqueName="[staff]" displayFolder="" count="0" memberValueDatatype="5" unbalanced="0"/>
    <cacheHierarchy uniqueName="[staff].[sal grt than 90000]" caption="sal grt than 90000" attribute="1" defaultMemberUniqueName="[staff].[sal grt than 90000].[All]" allUniqueName="[staff].[sal grt than 90000].[All]" dimensionUniqueName="[staff]" displayFolder="" count="0" memberValueDatatype="11"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staff"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98.720904861111" backgroundQuery="1" createdVersion="8" refreshedVersion="8" minRefreshableVersion="3" recordCount="0" supportSubquery="1" supportAdvancedDrill="1" xr:uid="{F0BDB2F2-1F34-44D3-AA24-33A92BD3B4D8}">
  <cacheSource type="external" connectionId="4"/>
  <cacheFields count="3">
    <cacheField name="[staff].[Date Joined (Month)].[Date Joined (Month)]" caption="Date Joined (Month)" numFmtId="0" hierarchy="12" level="1">
      <sharedItems count="12">
        <s v="May"/>
        <s v="Jun"/>
        <s v="Jul"/>
        <s v="Aug"/>
        <s v="Sep"/>
        <s v="Oct"/>
        <s v="Nov"/>
        <s v="Dec"/>
        <s v="Jan"/>
        <s v="Feb"/>
        <s v="Mar"/>
        <s v="Apr"/>
      </sharedItems>
    </cacheField>
    <cacheField name="[staff].[Date Joined (Year)].[Date Joined (Year)]" caption="Date Joined (Year)" numFmtId="0" hierarchy="10" level="1">
      <sharedItems count="4">
        <s v="2020"/>
        <s v="2021"/>
        <s v="2022"/>
        <s v="2023"/>
      </sharedItems>
    </cacheField>
    <cacheField name="[Measures].[Count of Name]" caption="Count of Name" numFmtId="0" hierarchy="16" level="32767"/>
  </cacheFields>
  <cacheHierarchies count="23">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2" memberValueDatatype="7"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sal grt than 90000]" caption="sal grt than 90000" attribute="1" defaultMemberUniqueName="[staff].[sal grt than 90000].[All]" allUniqueName="[staff].[sal grt than 90000].[All]" dimensionUniqueName="[staff]" displayFolder="" count="0" memberValueDatatype="11" unbalanced="0"/>
    <cacheHierarchy uniqueName="[staff].[Date Joined (Year)]" caption="Date Joined (Year)" attribute="1" defaultMemberUniqueName="[staff].[Date Joined (Year)].[All]" allUniqueName="[staff].[Date Joined (Year)].[All]" dimensionUniqueName="[staff]" displayFolder="" count="2" memberValueDatatype="130" unbalanced="0">
      <fieldsUsage count="2">
        <fieldUsage x="-1"/>
        <fieldUsage x="1"/>
      </fieldsUsage>
    </cacheHierarchy>
    <cacheHierarchy uniqueName="[staff].[Date Joined (Quarter)]" caption="Date Joined (Quarter)" attribute="1" defaultMemberUniqueName="[staff].[Date Joined (Quarter)].[All]" allUniqueName="[staff].[Date Joined (Quarter)].[All]" dimensionUniqueName="[staff]" displayFolder="" count="2" memberValueDatatype="130" unbalanced="0"/>
    <cacheHierarchy uniqueName="[staff].[Date Joined (Month)]" caption="Date Joined (Month)" attribute="1" defaultMemberUniqueName="[staff].[Date Joined (Month)].[All]" allUniqueName="[staff].[Date Joined (Month)].[All]" dimensionUniqueName="[staff]" displayFolder="" count="2" memberValueDatatype="130" unbalanced="0">
      <fieldsUsage count="2">
        <fieldUsage x="-1"/>
        <fieldUsage x="0"/>
      </fieldsUsage>
    </cacheHierarchy>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5"/>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99.726074652775" backgroundQuery="1" createdVersion="8" refreshedVersion="8" minRefreshableVersion="3" recordCount="0" supportSubquery="1" supportAdvancedDrill="1" xr:uid="{528A4495-746E-48FB-B75B-0BF4099D397B}">
  <cacheSource type="external" connectionId="4"/>
  <cacheFields count="3">
    <cacheField name="[staff].[Department].[Department]" caption="Department" numFmtId="0" hierarchy="2" level="1">
      <sharedItems count="5">
        <s v="Finance"/>
        <s v="HR"/>
        <s v="Procurement"/>
        <s v="Sales"/>
        <s v="Website"/>
      </sharedItems>
    </cacheField>
    <cacheField name="[Measures].[Count of Name]" caption="Count of Name" numFmtId="0" hierarchy="16" level="32767"/>
    <cacheField name="[staff].[Country].[Country]" caption="Country" numFmtId="0" hierarchy="7" level="1">
      <sharedItems containsSemiMixedTypes="0" containsNonDate="0" containsString="0"/>
    </cacheField>
  </cacheFields>
  <cacheHierarchies count="23">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Country]" caption="Country" attribute="1" defaultMemberUniqueName="[staff].[Country].[All]" allUniqueName="[staff].[Country].[All]" dimensionUniqueName="[staff]" displayFolder="" count="2" memberValueDatatype="130" unbalanced="0">
      <fieldsUsage count="2">
        <fieldUsage x="-1"/>
        <fieldUsage x="2"/>
      </fieldsUsage>
    </cacheHierarchy>
    <cacheHierarchy uniqueName="[staff].[tenure]" caption="tenure" attribute="1" defaultMemberUniqueName="[staff].[tenure].[All]" allUniqueName="[staff].[tenure].[All]" dimensionUniqueName="[staff]" displayFolder="" count="0" memberValueDatatype="5" unbalanced="0"/>
    <cacheHierarchy uniqueName="[staff].[sal grt than 90000]" caption="sal grt than 90000" attribute="1" defaultMemberUniqueName="[staff].[sal grt than 90000].[All]" allUniqueName="[staff].[sal grt than 90000].[All]" dimensionUniqueName="[staff]" displayFolder="" count="0" memberValueDatatype="11"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5"/>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99.726150347225" backgroundQuery="1" createdVersion="8" refreshedVersion="8" minRefreshableVersion="3" recordCount="0" supportSubquery="1" supportAdvancedDrill="1" xr:uid="{F372F20B-CF5E-4D6F-9D11-FB4053D96D06}">
  <cacheSource type="external" connectionId="4"/>
  <cacheFields count="3">
    <cacheField name="[staff].[Department].[Department]" caption="Department" numFmtId="0" hierarchy="2" level="1">
      <sharedItems count="5">
        <s v="Finance"/>
        <s v="HR"/>
        <s v="Procurement"/>
        <s v="Sales"/>
        <s v="Website"/>
      </sharedItems>
    </cacheField>
    <cacheField name="[Measures].[Count of Name]" caption="Count of Name" numFmtId="0" hierarchy="16" level="32767"/>
    <cacheField name="[staff].[Country].[Country]" caption="Country" numFmtId="0" hierarchy="7" level="1">
      <sharedItems containsSemiMixedTypes="0" containsNonDate="0" containsString="0"/>
    </cacheField>
  </cacheFields>
  <cacheHierarchies count="23">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Country]" caption="Country" attribute="1" defaultMemberUniqueName="[staff].[Country].[All]" allUniqueName="[staff].[Country].[All]" dimensionUniqueName="[staff]" displayFolder="" count="2" memberValueDatatype="130" unbalanced="0">
      <fieldsUsage count="2">
        <fieldUsage x="-1"/>
        <fieldUsage x="2"/>
      </fieldsUsage>
    </cacheHierarchy>
    <cacheHierarchy uniqueName="[staff].[tenure]" caption="tenure" attribute="1" defaultMemberUniqueName="[staff].[tenure].[All]" allUniqueName="[staff].[tenure].[All]" dimensionUniqueName="[staff]" displayFolder="" count="0" memberValueDatatype="5" unbalanced="0"/>
    <cacheHierarchy uniqueName="[staff].[sal grt than 90000]" caption="sal grt than 90000" attribute="1" defaultMemberUniqueName="[staff].[sal grt than 90000].[All]" allUniqueName="[staff].[sal grt than 90000].[All]" dimensionUniqueName="[staff]" displayFolder="" count="0" memberValueDatatype="11"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5"/>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98.699280555556" backgroundQuery="1" createdVersion="3" refreshedVersion="8" minRefreshableVersion="3" recordCount="0" supportSubquery="1" supportAdvancedDrill="1" xr:uid="{DDDD74D9-A552-4712-9495-49777650FB2D}">
  <cacheSource type="external" connectionId="4">
    <extLst>
      <ext xmlns:x14="http://schemas.microsoft.com/office/spreadsheetml/2009/9/main" uri="{F057638F-6D5F-4e77-A914-E7F072B9BCA8}">
        <x14:sourceConnection name="ThisWorkbookDataModel"/>
      </ext>
    </extLst>
  </cacheSource>
  <cacheFields count="0"/>
  <cacheHierarchies count="23">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Country]" caption="Country" attribute="1" defaultMemberUniqueName="[staff].[Country].[All]" allUniqueName="[staff].[Country].[All]" dimensionUniqueName="[staff]" displayFolder="" count="2" memberValueDatatype="130" unbalanced="0"/>
    <cacheHierarchy uniqueName="[staff].[tenure]" caption="tenure" attribute="1" defaultMemberUniqueName="[staff].[tenure].[All]" allUniqueName="[staff].[tenure].[All]" dimensionUniqueName="[staff]" displayFolder="" count="0" memberValueDatatype="5" unbalanced="0"/>
    <cacheHierarchy uniqueName="[staff].[sal grt than 90000]" caption="sal grt than 90000" attribute="1" defaultMemberUniqueName="[staff].[sal grt than 90000].[All]" allUniqueName="[staff].[sal grt than 90000].[All]" dimensionUniqueName="[staff]" displayFolder="" count="0" memberValueDatatype="11"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5"/>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93405558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FB4CD3-D256-47BF-864E-DCBAFB386A4D}" name="PivotTable1" cacheId="7"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7:D12" firstHeaderRow="1" firstDataRow="2" firstDataCol="1"/>
  <pivotFields count="6">
    <pivotField axis="axisCol"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Age" fld="2" subtotal="average" baseField="0" baseItem="0" numFmtId="165"/>
    <dataField name="Average of Salary" fld="3" subtotal="average" baseField="0" baseItem="0" numFmtId="166"/>
    <dataField name="Average of tenure" fld="4" subtotal="average" baseField="0" baseItem="0" numFmtId="165"/>
  </dataFields>
  <formats count="7">
    <format dxfId="26">
      <pivotArea collapsedLevelsAreSubtotals="1" fieldPosition="0">
        <references count="2">
          <reference field="4294967294" count="1">
            <x v="1"/>
          </reference>
          <reference field="0" count="1" selected="0">
            <x v="0"/>
          </reference>
        </references>
      </pivotArea>
    </format>
    <format dxfId="25">
      <pivotArea collapsedLevelsAreSubtotals="1" fieldPosition="0">
        <references count="2">
          <reference field="4294967294" count="1">
            <x v="2"/>
          </reference>
          <reference field="0" count="1" selected="0">
            <x v="0"/>
          </reference>
        </references>
      </pivotArea>
    </format>
    <format dxfId="24">
      <pivotArea collapsedLevelsAreSubtotals="1" fieldPosition="0">
        <references count="2">
          <reference field="4294967294" count="1">
            <x v="3"/>
          </reference>
          <reference field="0" count="1" selected="0">
            <x v="0"/>
          </reference>
        </references>
      </pivotArea>
    </format>
    <format dxfId="23">
      <pivotArea outline="0" fieldPosition="0">
        <references count="1">
          <reference field="4294967294" count="1">
            <x v="1"/>
          </reference>
        </references>
      </pivotArea>
    </format>
    <format dxfId="22">
      <pivotArea outline="0" fieldPosition="0">
        <references count="1">
          <reference field="4294967294" count="1">
            <x v="2"/>
          </reference>
        </references>
      </pivotArea>
    </format>
    <format dxfId="21">
      <pivotArea outline="0" fieldPosition="0">
        <references count="1">
          <reference field="4294967294" count="1">
            <x v="3"/>
          </reference>
        </references>
      </pivotArea>
    </format>
    <format dxfId="20">
      <pivotArea type="all" dataOnly="0" outline="0" fieldPosition="0"/>
    </format>
  </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 (2).xlsx!staff">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44BF61-CACF-435E-83AF-F29DB2030277}"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6:I12" firstHeaderRow="1" firstDataRow="1" firstDataCol="1" rowPageCount="1" colPageCount="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6">
    <i>
      <x v="4"/>
    </i>
    <i>
      <x v="2"/>
    </i>
    <i>
      <x/>
    </i>
    <i>
      <x v="3"/>
    </i>
    <i>
      <x v="1"/>
    </i>
    <i t="grand">
      <x/>
    </i>
  </rowItems>
  <colItems count="1">
    <i/>
  </colItems>
  <pageFields count="1">
    <pageField fld="2" hier="7" name="[staff].[Country].&amp;[NZ]" cap="NZ"/>
  </pageFields>
  <dataFields count="1">
    <dataField name="Count of Name" fld="1"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Country].&amp;[NZ]"/>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B4E4D3-307F-4159-9A65-327603F719A1}"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6:D12" firstHeaderRow="1" firstDataRow="1" firstDataCol="1" rowPageCount="1" colPageCount="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6">
    <i>
      <x v="2"/>
    </i>
    <i>
      <x v="4"/>
    </i>
    <i>
      <x/>
    </i>
    <i>
      <x v="3"/>
    </i>
    <i>
      <x v="1"/>
    </i>
    <i t="grand">
      <x/>
    </i>
  </rowItems>
  <colItems count="1">
    <i/>
  </colItems>
  <pageFields count="1">
    <pageField fld="2" hier="7" name="[staff].[Country].&amp;[IND]" cap="IND"/>
  </pageFields>
  <dataFields count="1">
    <dataField name="Count of Name" fld="1"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Country].&amp;[IND]"/>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7764E6-F55B-4B33-91B1-6FD23D36FE59}" name="PivotTable3"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5:D11" firstHeaderRow="0" firstDataRow="1" firstDataCol="1"/>
  <pivotFields count="3">
    <pivotField axis="axisRow" allDrilled="1" subtotalTop="0" showAll="0" defaultSubtotal="0" defaultAttributeDrillState="1">
      <items count="5">
        <item x="2"/>
        <item x="0"/>
        <item x="1"/>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Count of Name" fld="2" subtotal="count" baseField="0" baseItem="0"/>
    <dataField name="Average of Salary" fld="1" subtotal="average" baseField="0" baseItem="0" numFmtId="166"/>
  </dataFields>
  <formats count="4">
    <format dxfId="19">
      <pivotArea collapsedLevelsAreSubtotals="1" fieldPosition="0">
        <references count="1">
          <reference field="0" count="1">
            <x v="0"/>
          </reference>
        </references>
      </pivotArea>
    </format>
    <format dxfId="18">
      <pivotArea collapsedLevelsAreSubtotals="1" fieldPosition="0">
        <references count="1">
          <reference field="0" count="1">
            <x v="1"/>
          </reference>
        </references>
      </pivotArea>
    </format>
    <format dxfId="17">
      <pivotArea collapsedLevelsAreSubtotals="1" fieldPosition="0">
        <references count="1">
          <reference field="0" count="1">
            <x v="3"/>
          </reference>
        </references>
      </pivotArea>
    </format>
    <format dxfId="16">
      <pivotArea outline="0" fieldPosition="0">
        <references count="1">
          <reference field="4294967294" count="1">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883B6C-7512-4169-B6DE-5C626EC1355A}"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C6:D43"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4">
        <item x="0"/>
        <item x="1"/>
        <item x="2"/>
        <item x="3"/>
      </items>
    </pivotField>
    <pivotField dataField="1" subtotalTop="0" showAll="0" defaultSubtotal="0"/>
  </pivotFields>
  <rowFields count="2">
    <field x="1"/>
    <field x="0"/>
  </rowFields>
  <rowItems count="37">
    <i>
      <x/>
    </i>
    <i r="1">
      <x/>
    </i>
    <i r="1">
      <x v="1"/>
    </i>
    <i r="1">
      <x v="2"/>
    </i>
    <i r="1">
      <x v="3"/>
    </i>
    <i r="1">
      <x v="4"/>
    </i>
    <i r="1">
      <x v="5"/>
    </i>
    <i r="1">
      <x v="6"/>
    </i>
    <i r="1">
      <x v="7"/>
    </i>
    <i>
      <x v="1"/>
    </i>
    <i r="1">
      <x v="8"/>
    </i>
    <i r="1">
      <x v="9"/>
    </i>
    <i r="1">
      <x v="10"/>
    </i>
    <i r="1">
      <x v="11"/>
    </i>
    <i r="1">
      <x/>
    </i>
    <i r="1">
      <x v="1"/>
    </i>
    <i r="1">
      <x v="2"/>
    </i>
    <i r="1">
      <x v="3"/>
    </i>
    <i r="1">
      <x v="4"/>
    </i>
    <i r="1">
      <x v="5"/>
    </i>
    <i r="1">
      <x v="6"/>
    </i>
    <i r="1">
      <x v="7"/>
    </i>
    <i>
      <x v="2"/>
    </i>
    <i r="1">
      <x v="8"/>
    </i>
    <i r="1">
      <x v="9"/>
    </i>
    <i r="1">
      <x v="10"/>
    </i>
    <i r="1">
      <x v="11"/>
    </i>
    <i r="1">
      <x/>
    </i>
    <i r="1">
      <x v="1"/>
    </i>
    <i r="1">
      <x v="2"/>
    </i>
    <i r="1">
      <x v="3"/>
    </i>
    <i r="1">
      <x v="4"/>
    </i>
    <i r="1">
      <x v="5"/>
    </i>
    <i>
      <x v="3"/>
    </i>
    <i r="1">
      <x v="9"/>
    </i>
    <i r="1">
      <x v="11"/>
    </i>
    <i t="grand">
      <x/>
    </i>
  </rowItems>
  <colItems count="1">
    <i/>
  </colItems>
  <dataFields count="1">
    <dataField name="Count of Name" fld="2" subtotal="count" showDataAs="runTotal" baseField="0" baseItem="0"/>
  </dataFields>
  <formats count="6">
    <format dxfId="9">
      <pivotArea type="all" dataOnly="0" outline="0" fieldPosition="0"/>
    </format>
    <format dxfId="8">
      <pivotArea outline="0" collapsedLevelsAreSubtotals="1" fieldPosition="0"/>
    </format>
    <format dxfId="7">
      <pivotArea field="1" type="button" dataOnly="0" labelOnly="1" outline="0" axis="axisRow" fieldPosition="0"/>
    </format>
    <format dxfId="6">
      <pivotArea dataOnly="0" labelOnly="1" fieldPosition="0">
        <references count="1">
          <reference field="1" count="0"/>
        </references>
      </pivotArea>
    </format>
    <format dxfId="5">
      <pivotArea dataOnly="0" labelOnly="1" grandRow="1" outline="0" fieldPosition="0"/>
    </format>
    <format dxfId="4">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F2640D51-4103-45F0-B05C-A986799F37B0}" autoFormatId="16" applyNumberFormats="0" applyBorderFormats="0" applyFontFormats="0" applyPatternFormats="0" applyAlignmentFormats="0" applyWidthHeightFormats="0">
  <queryTableRefresh nextId="13" unboundColumnsRight="4">
    <queryTableFields count="12">
      <queryTableField id="1" name="Name" tableColumnId="1"/>
      <queryTableField id="2" name="Gender" tableColumnId="2"/>
      <queryTableField id="3" name="Department" tableColumnId="3"/>
      <queryTableField id="4" name="Age" tableColumnId="4"/>
      <queryTableField id="5" name="Date Joined" tableColumnId="5"/>
      <queryTableField id="6" name="Salary" tableColumnId="6"/>
      <queryTableField id="7" name="Rating" tableColumnId="7"/>
      <queryTableField id="8" name="Country" tableColumnId="8"/>
      <queryTableField id="9" dataBound="0" tableColumnId="9"/>
      <queryTableField id="10" dataBound="0" tableColumnId="10"/>
      <queryTableField id="11" dataBound="0" tableColumnId="11"/>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2E5A5A7-FA73-46B7-A3EF-F7050F96B37E}" sourceName="[staff].[Country]">
  <pivotTables>
    <pivotTable tabId="4" name="PivotTable1"/>
  </pivotTables>
  <data>
    <olap pivotCacheId="1934055589">
      <levels count="2">
        <level uniqueName="[staff].[Country].[(All)]" sourceCaption="(All)" count="0"/>
        <level uniqueName="[staff].[Country].[Country]" sourceCaption="Country" count="2">
          <ranges>
            <range startItem="0">
              <i n="[staff].[Country].&amp;[IND]" c="IND"/>
              <i n="[staff].[Country].&amp;[NZ]" c="NZ"/>
            </range>
          </ranges>
        </level>
      </levels>
      <selections count="1">
        <selection n="[staff].[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D15C6D0-26DD-4670-99DC-997624C794BD}" cache="Slicer_Country" caption="Country" level="1"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4C9899-5FA0-4536-841C-B7D5512BD0DA}" name="nz_staff" displayName="nz_staff" ref="C5:I106" totalsRowCount="1" headerRowDxfId="54" headerRowBorderDxfId="53" tableBorderDxfId="52" totalsRowBorderDxfId="51">
  <autoFilter ref="C5:I105" xr:uid="{AC4C9899-5FA0-4536-841C-B7D5512BD0DA}"/>
  <tableColumns count="7">
    <tableColumn id="1" xr3:uid="{EC1DC336-0CC1-4990-9DE8-FE503D07321D}" name="Name" totalsRowLabel="Total" dataDxfId="50" totalsRowDxfId="49"/>
    <tableColumn id="2" xr3:uid="{64D76B47-414D-4F49-A23C-55BBBD530675}" name="Gender" dataDxfId="48" totalsRowDxfId="47"/>
    <tableColumn id="3" xr3:uid="{8A1C8B63-4041-4E60-BCF3-D440BFE37B74}" name="Department" dataDxfId="46" totalsRowDxfId="45"/>
    <tableColumn id="4" xr3:uid="{D8C16BBE-DDE8-426E-8ABB-3841066146ED}" name="Age" totalsRowFunction="average" dataDxfId="44" totalsRowDxfId="43"/>
    <tableColumn id="5" xr3:uid="{3F338908-43E2-49DF-9DDF-590799BEA6A2}" name="Date Joined" dataDxfId="42" totalsRowDxfId="41"/>
    <tableColumn id="6" xr3:uid="{D44BB912-676A-4667-A0B7-2606E0029707}" name="Salary" totalsRowFunction="average" dataDxfId="40" totalsRowDxfId="39"/>
    <tableColumn id="7" xr3:uid="{FAD19968-A371-4F33-B8D9-D0A7B103CB76}" name="Rating" totalsRowFunction="count" dataDxfId="38" totalsRowDxfId="3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A985B9-EC38-41FA-8DF3-F156DB27104E}" name="India_staff" displayName="India_staff" ref="B2:H114" totalsRowShown="0">
  <autoFilter ref="B2:H114" xr:uid="{AFA985B9-EC38-41FA-8DF3-F156DB27104E}"/>
  <tableColumns count="7">
    <tableColumn id="1" xr3:uid="{D0E5B6EB-B725-473B-8E28-C491F81E6AB5}" name="Name"/>
    <tableColumn id="2" xr3:uid="{EF151CFA-7599-4DE1-896D-542789328639}" name="Gender"/>
    <tableColumn id="3" xr3:uid="{020A2478-2F5C-42DD-ADD8-56643D34B341}" name="Age"/>
    <tableColumn id="4" xr3:uid="{22539801-A268-4D63-8025-6A2C71EFC78C}" name="Rating"/>
    <tableColumn id="5" xr3:uid="{49F38F53-96A4-4BCC-9B60-63EAE4FC891C}" name="Date Joined" dataDxfId="36"/>
    <tableColumn id="6" xr3:uid="{F0334B4B-1926-444B-B6FE-11ED104D4365}" name="Department"/>
    <tableColumn id="7" xr3:uid="{63AE9FF4-3F84-481C-86A9-9F6101335536}" name="Salary"/>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31E295-3775-41B2-8EB8-BF62B7869542}" name="staff" displayName="staff" ref="A1:L184" tableType="queryTable" totalsRowShown="0">
  <autoFilter ref="A1:L184" xr:uid="{D531E295-3775-41B2-8EB8-BF62B7869542}"/>
  <sortState xmlns:xlrd2="http://schemas.microsoft.com/office/spreadsheetml/2017/richdata2" ref="A2:K184">
    <sortCondition ref="F1:F184"/>
  </sortState>
  <tableColumns count="12">
    <tableColumn id="1" xr3:uid="{695EC5AD-3F63-46AB-A2C1-910F06D49A78}" uniqueName="1" name="Name" queryTableFieldId="1" dataDxfId="35"/>
    <tableColumn id="2" xr3:uid="{59DF48F0-9031-4F66-863C-774FDE84C998}" uniqueName="2" name="Gender" queryTableFieldId="2" dataDxfId="34"/>
    <tableColumn id="3" xr3:uid="{04584256-5882-434E-9E1D-5F6119F71B94}" uniqueName="3" name="Department" queryTableFieldId="3" dataDxfId="33"/>
    <tableColumn id="4" xr3:uid="{ABF43BE4-2AE5-43A8-9437-6543178555FD}" uniqueName="4" name="Age" queryTableFieldId="4"/>
    <tableColumn id="5" xr3:uid="{41FBBE1C-44DE-47A7-8F7B-772F21FB03A0}" uniqueName="5" name="Date Joined" queryTableFieldId="5" dataDxfId="32"/>
    <tableColumn id="6" xr3:uid="{31860C2C-B5DD-448A-AE5D-9D2E1975B4F8}" uniqueName="6" name="Salary" queryTableFieldId="6" dataDxfId="31"/>
    <tableColumn id="7" xr3:uid="{AA54FD1D-974A-4AD8-818B-E407296B2888}" uniqueName="7" name="Rating" queryTableFieldId="7"/>
    <tableColumn id="8" xr3:uid="{F1F3CED8-40F5-4FA7-B745-D10830D6E244}" uniqueName="8" name="Country" queryTableFieldId="8"/>
    <tableColumn id="9" xr3:uid="{018949C9-33B5-4E0D-94F4-FDF911675032}" uniqueName="9" name="tenure" queryTableFieldId="9" dataDxfId="30">
      <calculatedColumnFormula>(TODAY()-staff[[#This Row],[Date Joined]])/365</calculatedColumnFormula>
    </tableColumn>
    <tableColumn id="10" xr3:uid="{3B8E9A2D-9381-4AE6-8BB3-6F57481D7756}" uniqueName="10" name="sal grt than 90000" queryTableFieldId="10" dataDxfId="29">
      <calculatedColumnFormula>staff[[#This Row],[Salary]]&gt;90000</calculatedColumnFormula>
    </tableColumn>
    <tableColumn id="11" xr3:uid="{D4B759BE-5EFF-4929-A475-87C0F6C0A306}" uniqueName="11" name="bonus" queryTableFieldId="11" dataDxfId="28">
      <calculatedColumnFormula>ROUNDUP(IF(staff[[#This Row],[tenure]]&gt;2,3%,2%)*staff[[#This Row],[Salary]],0)</calculatedColumnFormula>
    </tableColumn>
    <tableColumn id="12" xr3:uid="{637659E1-0310-44A8-8E0E-1D2EE427ED58}" uniqueName="12" name="number rating" queryTableFieldId="12" dataDxfId="27">
      <calculatedColumnFormula>VLOOKUP(staff[[#This Row],[Rating]],ratingtable[],2,FALSE)</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EBF0064-216A-4686-B0B4-A34F328247E5}" name="ratingtable" displayName="ratingtable" ref="B4:C9" totalsRowShown="0" headerRowDxfId="15" headerRowBorderDxfId="14" tableBorderDxfId="13" totalsRowBorderDxfId="12">
  <autoFilter ref="B4:C9" xr:uid="{8EBF0064-216A-4686-B0B4-A34F328247E5}"/>
  <tableColumns count="2">
    <tableColumn id="1" xr3:uid="{4EDFC1A0-B194-4795-A2AB-88FF92D56375}" name="rating" dataDxfId="11"/>
    <tableColumn id="2" xr3:uid="{B400C321-0EDF-413B-AAAD-71DA18EA84E6}" name="grade" dataDxfId="1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C9857D-6A2B-4C0D-BBE4-8C4936662F15}" name="Table5" displayName="Table5" ref="S6:V42" totalsRowShown="0">
  <autoFilter ref="S6:V42" xr:uid="{2CC9857D-6A2B-4C0D-BBE4-8C4936662F15}"/>
  <tableColumns count="4">
    <tableColumn id="1" xr3:uid="{03FD2979-E946-4DDA-A64A-D37644B71145}" name="SN"/>
    <tableColumn id="2" xr3:uid="{749C6CA3-E135-494B-9055-B412F4F13922}" name="month" dataDxfId="3">
      <calculatedColumnFormula>EDATE(DATE(2020,4,1),S7+0)</calculatedColumnFormula>
    </tableColumn>
    <tableColumn id="3" xr3:uid="{60694740-676B-494A-9212-22D4211F85A5}" name="headcount" dataDxfId="2">
      <calculatedColumnFormula>COUNTIFS(staff[Date Joined],"&gt;="&amp;Table5[[#This Row],[month]],staff[Date Joined],"&lt;="&amp;EOMONTH(Table5[[#This Row],[month]],0))</calculatedColumnFormula>
    </tableColumn>
    <tableColumn id="4" xr3:uid="{5E2D3F02-794A-4A31-A0B3-3B345F029B0F}" name="running total" dataDxfId="1">
      <calculatedColumnFormula>SUM($U$7:U7)</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I106"/>
  <sheetViews>
    <sheetView showGridLines="0" topLeftCell="B78" workbookViewId="0">
      <selection activeCell="M96" sqref="M96"/>
    </sheetView>
  </sheetViews>
  <sheetFormatPr defaultRowHeight="14.4" x14ac:dyDescent="0.3"/>
  <cols>
    <col min="1" max="1" width="1.6640625" customWidth="1"/>
    <col min="2" max="2" width="3.6640625" customWidth="1"/>
    <col min="3" max="3" width="21.5546875" customWidth="1"/>
    <col min="4" max="4" width="9" customWidth="1"/>
    <col min="5" max="5" width="13" customWidth="1"/>
    <col min="7" max="7" width="12.6640625" customWidth="1"/>
    <col min="8" max="8" width="12.5546875" bestFit="1" customWidth="1"/>
    <col min="9" max="9" width="13.109375" bestFit="1" customWidth="1"/>
  </cols>
  <sheetData>
    <row r="1" spans="1:9" s="2" customFormat="1" ht="52.5" customHeight="1" x14ac:dyDescent="0.3">
      <c r="A1" s="1"/>
      <c r="C1" s="3" t="s">
        <v>110</v>
      </c>
    </row>
    <row r="5" spans="1:9" x14ac:dyDescent="0.3">
      <c r="C5" s="5" t="s">
        <v>0</v>
      </c>
      <c r="D5" s="6" t="s">
        <v>1</v>
      </c>
      <c r="E5" s="6" t="s">
        <v>2</v>
      </c>
      <c r="F5" s="6" t="s">
        <v>3</v>
      </c>
      <c r="G5" s="7" t="s">
        <v>4</v>
      </c>
      <c r="H5" s="6" t="s">
        <v>5</v>
      </c>
      <c r="I5" s="8" t="s">
        <v>6</v>
      </c>
    </row>
    <row r="6" spans="1:9" x14ac:dyDescent="0.3">
      <c r="C6" s="9" t="s">
        <v>58</v>
      </c>
      <c r="D6" s="10" t="s">
        <v>15</v>
      </c>
      <c r="E6" s="10" t="s">
        <v>19</v>
      </c>
      <c r="F6" s="10">
        <v>22</v>
      </c>
      <c r="G6" s="11">
        <v>44446</v>
      </c>
      <c r="H6" s="20">
        <v>112780</v>
      </c>
      <c r="I6" s="12" t="s">
        <v>13</v>
      </c>
    </row>
    <row r="7" spans="1:9" x14ac:dyDescent="0.3">
      <c r="C7" s="9" t="s">
        <v>70</v>
      </c>
      <c r="D7" s="10" t="s">
        <v>15</v>
      </c>
      <c r="E7" s="10" t="s">
        <v>9</v>
      </c>
      <c r="F7" s="10">
        <v>46</v>
      </c>
      <c r="G7" s="11">
        <v>44758</v>
      </c>
      <c r="H7" s="20">
        <v>70610</v>
      </c>
      <c r="I7" s="12" t="s">
        <v>16</v>
      </c>
    </row>
    <row r="8" spans="1:9" x14ac:dyDescent="0.3">
      <c r="C8" s="9" t="s">
        <v>75</v>
      </c>
      <c r="D8" s="10" t="s">
        <v>8</v>
      </c>
      <c r="E8" s="10" t="s">
        <v>19</v>
      </c>
      <c r="F8" s="10">
        <v>28</v>
      </c>
      <c r="G8" s="11">
        <v>44357</v>
      </c>
      <c r="H8" s="20">
        <v>53240</v>
      </c>
      <c r="I8" s="12" t="s">
        <v>16</v>
      </c>
    </row>
    <row r="9" spans="1:9" x14ac:dyDescent="0.3">
      <c r="C9" s="9" t="s">
        <v>49</v>
      </c>
      <c r="D9" s="10"/>
      <c r="E9" s="10" t="s">
        <v>21</v>
      </c>
      <c r="F9" s="10">
        <v>37</v>
      </c>
      <c r="G9" s="11">
        <v>44146</v>
      </c>
      <c r="H9" s="20">
        <v>115440</v>
      </c>
      <c r="I9" s="12" t="s">
        <v>24</v>
      </c>
    </row>
    <row r="10" spans="1:9" x14ac:dyDescent="0.3">
      <c r="C10" s="9" t="s">
        <v>65</v>
      </c>
      <c r="D10" s="10" t="s">
        <v>15</v>
      </c>
      <c r="E10" s="10" t="s">
        <v>19</v>
      </c>
      <c r="F10" s="10">
        <v>32</v>
      </c>
      <c r="G10" s="11">
        <v>44465</v>
      </c>
      <c r="H10" s="20">
        <v>53540</v>
      </c>
      <c r="I10" s="12" t="s">
        <v>16</v>
      </c>
    </row>
    <row r="11" spans="1:9" x14ac:dyDescent="0.3">
      <c r="C11" s="9" t="s">
        <v>81</v>
      </c>
      <c r="D11" s="10" t="s">
        <v>8</v>
      </c>
      <c r="E11" s="10" t="s">
        <v>9</v>
      </c>
      <c r="F11" s="10">
        <v>30</v>
      </c>
      <c r="G11" s="11">
        <v>44861</v>
      </c>
      <c r="H11" s="20">
        <v>112570</v>
      </c>
      <c r="I11" s="12" t="s">
        <v>16</v>
      </c>
    </row>
    <row r="12" spans="1:9" x14ac:dyDescent="0.3">
      <c r="C12" s="9" t="s">
        <v>51</v>
      </c>
      <c r="D12" s="10" t="s">
        <v>15</v>
      </c>
      <c r="E12" s="10" t="s">
        <v>9</v>
      </c>
      <c r="F12" s="10">
        <v>33</v>
      </c>
      <c r="G12" s="11">
        <v>44701</v>
      </c>
      <c r="H12" s="20">
        <v>48530</v>
      </c>
      <c r="I12" s="12" t="s">
        <v>13</v>
      </c>
    </row>
    <row r="13" spans="1:9" x14ac:dyDescent="0.3">
      <c r="C13" s="9" t="s">
        <v>61</v>
      </c>
      <c r="D13" s="10" t="s">
        <v>8</v>
      </c>
      <c r="E13" s="10" t="s">
        <v>12</v>
      </c>
      <c r="F13" s="10">
        <v>24</v>
      </c>
      <c r="G13" s="11">
        <v>44148</v>
      </c>
      <c r="H13" s="20">
        <v>62780</v>
      </c>
      <c r="I13" s="12" t="s">
        <v>16</v>
      </c>
    </row>
    <row r="14" spans="1:9" x14ac:dyDescent="0.3">
      <c r="C14" s="9" t="s">
        <v>82</v>
      </c>
      <c r="D14" s="10" t="s">
        <v>15</v>
      </c>
      <c r="E14" s="10" t="s">
        <v>12</v>
      </c>
      <c r="F14" s="10">
        <v>33</v>
      </c>
      <c r="G14" s="11">
        <v>44509</v>
      </c>
      <c r="H14" s="20">
        <v>53870</v>
      </c>
      <c r="I14" s="12" t="s">
        <v>16</v>
      </c>
    </row>
    <row r="15" spans="1:9" x14ac:dyDescent="0.3">
      <c r="C15" s="9" t="s">
        <v>60</v>
      </c>
      <c r="D15" s="10" t="s">
        <v>8</v>
      </c>
      <c r="E15" s="10" t="s">
        <v>56</v>
      </c>
      <c r="F15" s="10">
        <v>27</v>
      </c>
      <c r="G15" s="11">
        <v>44122</v>
      </c>
      <c r="H15" s="20">
        <v>119110</v>
      </c>
      <c r="I15" s="12" t="s">
        <v>16</v>
      </c>
    </row>
    <row r="16" spans="1:9" x14ac:dyDescent="0.3">
      <c r="C16" s="9" t="s">
        <v>87</v>
      </c>
      <c r="D16" s="10" t="s">
        <v>15</v>
      </c>
      <c r="E16" s="10" t="s">
        <v>12</v>
      </c>
      <c r="F16" s="10">
        <v>29</v>
      </c>
      <c r="G16" s="11">
        <v>44180</v>
      </c>
      <c r="H16" s="20">
        <v>112110</v>
      </c>
      <c r="I16" s="12" t="s">
        <v>24</v>
      </c>
    </row>
    <row r="17" spans="3:9" x14ac:dyDescent="0.3">
      <c r="C17" s="9" t="s">
        <v>76</v>
      </c>
      <c r="D17" s="10" t="s">
        <v>15</v>
      </c>
      <c r="E17" s="10" t="s">
        <v>19</v>
      </c>
      <c r="F17" s="10">
        <v>25</v>
      </c>
      <c r="G17" s="11">
        <v>44383</v>
      </c>
      <c r="H17" s="20">
        <v>65700</v>
      </c>
      <c r="I17" s="12" t="s">
        <v>16</v>
      </c>
    </row>
    <row r="18" spans="3:9" x14ac:dyDescent="0.3">
      <c r="C18" s="9" t="s">
        <v>97</v>
      </c>
      <c r="D18" s="10" t="s">
        <v>15</v>
      </c>
      <c r="E18" s="10" t="s">
        <v>12</v>
      </c>
      <c r="F18" s="10">
        <v>37</v>
      </c>
      <c r="G18" s="11">
        <v>44701</v>
      </c>
      <c r="H18" s="20">
        <v>69070</v>
      </c>
      <c r="I18" s="12" t="s">
        <v>16</v>
      </c>
    </row>
    <row r="19" spans="3:9" x14ac:dyDescent="0.3">
      <c r="C19" s="9" t="s">
        <v>22</v>
      </c>
      <c r="D19" s="10" t="s">
        <v>15</v>
      </c>
      <c r="E19" s="10" t="s">
        <v>12</v>
      </c>
      <c r="F19" s="10">
        <v>20</v>
      </c>
      <c r="G19" s="11">
        <v>44459</v>
      </c>
      <c r="H19" s="20">
        <v>107700</v>
      </c>
      <c r="I19" s="12" t="s">
        <v>16</v>
      </c>
    </row>
    <row r="20" spans="3:9" x14ac:dyDescent="0.3">
      <c r="C20" s="9" t="s">
        <v>84</v>
      </c>
      <c r="D20" s="10" t="s">
        <v>8</v>
      </c>
      <c r="E20" s="10" t="s">
        <v>12</v>
      </c>
      <c r="F20" s="10">
        <v>32</v>
      </c>
      <c r="G20" s="11">
        <v>44354</v>
      </c>
      <c r="H20" s="20">
        <v>43840</v>
      </c>
      <c r="I20" s="12" t="s">
        <v>13</v>
      </c>
    </row>
    <row r="21" spans="3:9" x14ac:dyDescent="0.3">
      <c r="C21" s="9" t="s">
        <v>105</v>
      </c>
      <c r="D21" s="10" t="s">
        <v>15</v>
      </c>
      <c r="E21" s="10" t="s">
        <v>9</v>
      </c>
      <c r="F21" s="10">
        <v>40</v>
      </c>
      <c r="G21" s="11">
        <v>44263</v>
      </c>
      <c r="H21" s="20">
        <v>99750</v>
      </c>
      <c r="I21" s="12" t="s">
        <v>16</v>
      </c>
    </row>
    <row r="22" spans="3:9" x14ac:dyDescent="0.3">
      <c r="C22" s="9" t="s">
        <v>47</v>
      </c>
      <c r="D22" s="10" t="s">
        <v>15</v>
      </c>
      <c r="E22" s="10" t="s">
        <v>9</v>
      </c>
      <c r="F22" s="10">
        <v>21</v>
      </c>
      <c r="G22" s="11">
        <v>44104</v>
      </c>
      <c r="H22" s="20">
        <v>37920</v>
      </c>
      <c r="I22" s="12" t="s">
        <v>16</v>
      </c>
    </row>
    <row r="23" spans="3:9" x14ac:dyDescent="0.3">
      <c r="C23" s="9" t="s">
        <v>31</v>
      </c>
      <c r="D23" s="10" t="s">
        <v>15</v>
      </c>
      <c r="E23" s="10" t="s">
        <v>9</v>
      </c>
      <c r="F23" s="10">
        <v>21</v>
      </c>
      <c r="G23" s="11">
        <v>44762</v>
      </c>
      <c r="H23" s="20">
        <v>57090</v>
      </c>
      <c r="I23" s="12" t="s">
        <v>16</v>
      </c>
    </row>
    <row r="24" spans="3:9" x14ac:dyDescent="0.3">
      <c r="C24" s="9" t="s">
        <v>30</v>
      </c>
      <c r="D24" s="10" t="s">
        <v>8</v>
      </c>
      <c r="E24" s="10" t="s">
        <v>12</v>
      </c>
      <c r="F24" s="10">
        <v>31</v>
      </c>
      <c r="G24" s="11">
        <v>44145</v>
      </c>
      <c r="H24" s="20">
        <v>41980</v>
      </c>
      <c r="I24" s="12" t="s">
        <v>16</v>
      </c>
    </row>
    <row r="25" spans="3:9" x14ac:dyDescent="0.3">
      <c r="C25" s="9" t="s">
        <v>78</v>
      </c>
      <c r="D25" s="10" t="s">
        <v>15</v>
      </c>
      <c r="E25" s="10" t="s">
        <v>56</v>
      </c>
      <c r="F25" s="10">
        <v>21</v>
      </c>
      <c r="G25" s="11">
        <v>44242</v>
      </c>
      <c r="H25" s="20">
        <v>75880</v>
      </c>
      <c r="I25" s="12" t="s">
        <v>16</v>
      </c>
    </row>
    <row r="26" spans="3:9" x14ac:dyDescent="0.3">
      <c r="C26" s="9" t="s">
        <v>36</v>
      </c>
      <c r="D26" s="10" t="s">
        <v>8</v>
      </c>
      <c r="E26" s="10" t="s">
        <v>21</v>
      </c>
      <c r="F26" s="10">
        <v>34</v>
      </c>
      <c r="G26" s="11">
        <v>44653</v>
      </c>
      <c r="H26" s="20">
        <v>58940</v>
      </c>
      <c r="I26" s="12" t="s">
        <v>16</v>
      </c>
    </row>
    <row r="27" spans="3:9" x14ac:dyDescent="0.3">
      <c r="C27" s="9" t="s">
        <v>27</v>
      </c>
      <c r="D27" s="10" t="s">
        <v>8</v>
      </c>
      <c r="E27" s="10" t="s">
        <v>21</v>
      </c>
      <c r="F27" s="10">
        <v>30</v>
      </c>
      <c r="G27" s="11">
        <v>44389</v>
      </c>
      <c r="H27" s="20">
        <v>67910</v>
      </c>
      <c r="I27" s="12" t="s">
        <v>24</v>
      </c>
    </row>
    <row r="28" spans="3:9" x14ac:dyDescent="0.3">
      <c r="C28" s="9" t="s">
        <v>26</v>
      </c>
      <c r="D28" s="10" t="s">
        <v>8</v>
      </c>
      <c r="E28" s="10" t="s">
        <v>12</v>
      </c>
      <c r="F28" s="10">
        <v>31</v>
      </c>
      <c r="G28" s="11">
        <v>44663</v>
      </c>
      <c r="H28" s="20">
        <v>58100</v>
      </c>
      <c r="I28" s="12" t="s">
        <v>16</v>
      </c>
    </row>
    <row r="29" spans="3:9" x14ac:dyDescent="0.3">
      <c r="C29" s="9" t="s">
        <v>53</v>
      </c>
      <c r="D29" s="10" t="s">
        <v>15</v>
      </c>
      <c r="E29" s="10" t="s">
        <v>21</v>
      </c>
      <c r="F29" s="10">
        <v>27</v>
      </c>
      <c r="G29" s="11">
        <v>44567</v>
      </c>
      <c r="H29" s="20">
        <v>48980</v>
      </c>
      <c r="I29" s="12" t="s">
        <v>16</v>
      </c>
    </row>
    <row r="30" spans="3:9" x14ac:dyDescent="0.3">
      <c r="C30" s="9" t="s">
        <v>20</v>
      </c>
      <c r="D30" s="10"/>
      <c r="E30" s="10" t="s">
        <v>21</v>
      </c>
      <c r="F30" s="10">
        <v>30</v>
      </c>
      <c r="G30" s="11">
        <v>44597</v>
      </c>
      <c r="H30" s="20">
        <v>64000</v>
      </c>
      <c r="I30" s="12" t="s">
        <v>16</v>
      </c>
    </row>
    <row r="31" spans="3:9" x14ac:dyDescent="0.3">
      <c r="C31" s="9" t="s">
        <v>7</v>
      </c>
      <c r="D31" s="10" t="s">
        <v>8</v>
      </c>
      <c r="E31" s="10" t="s">
        <v>9</v>
      </c>
      <c r="F31" s="10">
        <v>42</v>
      </c>
      <c r="G31" s="11">
        <v>44779</v>
      </c>
      <c r="H31" s="20">
        <v>75000</v>
      </c>
      <c r="I31" s="12" t="s">
        <v>10</v>
      </c>
    </row>
    <row r="32" spans="3:9" x14ac:dyDescent="0.3">
      <c r="C32" s="9" t="s">
        <v>74</v>
      </c>
      <c r="D32" s="10" t="s">
        <v>8</v>
      </c>
      <c r="E32" s="10" t="s">
        <v>12</v>
      </c>
      <c r="F32" s="10">
        <v>40</v>
      </c>
      <c r="G32" s="11">
        <v>44337</v>
      </c>
      <c r="H32" s="20">
        <v>87620</v>
      </c>
      <c r="I32" s="12" t="s">
        <v>16</v>
      </c>
    </row>
    <row r="33" spans="3:9" x14ac:dyDescent="0.3">
      <c r="C33" s="9" t="s">
        <v>44</v>
      </c>
      <c r="D33" s="10" t="s">
        <v>8</v>
      </c>
      <c r="E33" s="10" t="s">
        <v>12</v>
      </c>
      <c r="F33" s="10">
        <v>29</v>
      </c>
      <c r="G33" s="11">
        <v>44023</v>
      </c>
      <c r="H33" s="20">
        <v>34980</v>
      </c>
      <c r="I33" s="12" t="s">
        <v>16</v>
      </c>
    </row>
    <row r="34" spans="3:9" x14ac:dyDescent="0.3">
      <c r="C34" s="9" t="s">
        <v>35</v>
      </c>
      <c r="D34" s="10" t="s">
        <v>8</v>
      </c>
      <c r="E34" s="10" t="s">
        <v>21</v>
      </c>
      <c r="F34" s="10">
        <v>28</v>
      </c>
      <c r="G34" s="11">
        <v>44185</v>
      </c>
      <c r="H34" s="20">
        <v>75970</v>
      </c>
      <c r="I34" s="12" t="s">
        <v>16</v>
      </c>
    </row>
    <row r="35" spans="3:9" x14ac:dyDescent="0.3">
      <c r="C35" s="9" t="s">
        <v>38</v>
      </c>
      <c r="D35" s="10" t="s">
        <v>8</v>
      </c>
      <c r="E35" s="10" t="s">
        <v>21</v>
      </c>
      <c r="F35" s="10">
        <v>34</v>
      </c>
      <c r="G35" s="11">
        <v>44612</v>
      </c>
      <c r="H35" s="20">
        <v>60130</v>
      </c>
      <c r="I35" s="12" t="s">
        <v>16</v>
      </c>
    </row>
    <row r="36" spans="3:9" x14ac:dyDescent="0.3">
      <c r="C36" s="9" t="s">
        <v>41</v>
      </c>
      <c r="D36" s="10" t="s">
        <v>8</v>
      </c>
      <c r="E36" s="10" t="s">
        <v>12</v>
      </c>
      <c r="F36" s="10">
        <v>33</v>
      </c>
      <c r="G36" s="11">
        <v>44374</v>
      </c>
      <c r="H36" s="20">
        <v>75480</v>
      </c>
      <c r="I36" s="12" t="s">
        <v>42</v>
      </c>
    </row>
    <row r="37" spans="3:9" x14ac:dyDescent="0.3">
      <c r="C37" s="9" t="s">
        <v>40</v>
      </c>
      <c r="D37" s="10" t="s">
        <v>15</v>
      </c>
      <c r="E37" s="10" t="s">
        <v>9</v>
      </c>
      <c r="F37" s="10">
        <v>33</v>
      </c>
      <c r="G37" s="11">
        <v>44164</v>
      </c>
      <c r="H37" s="20">
        <v>115920</v>
      </c>
      <c r="I37" s="12" t="s">
        <v>16</v>
      </c>
    </row>
    <row r="38" spans="3:9" x14ac:dyDescent="0.3">
      <c r="C38" s="9" t="s">
        <v>48</v>
      </c>
      <c r="D38" s="10" t="s">
        <v>8</v>
      </c>
      <c r="E38" s="10" t="s">
        <v>19</v>
      </c>
      <c r="F38" s="10">
        <v>36</v>
      </c>
      <c r="G38" s="11">
        <v>44494</v>
      </c>
      <c r="H38" s="20">
        <v>78540</v>
      </c>
      <c r="I38" s="12" t="s">
        <v>16</v>
      </c>
    </row>
    <row r="39" spans="3:9" x14ac:dyDescent="0.3">
      <c r="C39" s="9" t="s">
        <v>34</v>
      </c>
      <c r="D39" s="10" t="s">
        <v>15</v>
      </c>
      <c r="E39" s="10" t="s">
        <v>9</v>
      </c>
      <c r="F39" s="10">
        <v>25</v>
      </c>
      <c r="G39" s="11">
        <v>44726</v>
      </c>
      <c r="H39" s="20">
        <v>109190</v>
      </c>
      <c r="I39" s="12" t="s">
        <v>13</v>
      </c>
    </row>
    <row r="40" spans="3:9" x14ac:dyDescent="0.3">
      <c r="C40" s="9" t="s">
        <v>73</v>
      </c>
      <c r="D40" s="10" t="s">
        <v>8</v>
      </c>
      <c r="E40" s="10" t="s">
        <v>19</v>
      </c>
      <c r="F40" s="10">
        <v>34</v>
      </c>
      <c r="G40" s="11">
        <v>44721</v>
      </c>
      <c r="H40" s="20">
        <v>49630</v>
      </c>
      <c r="I40" s="12" t="s">
        <v>24</v>
      </c>
    </row>
    <row r="41" spans="3:9" x14ac:dyDescent="0.3">
      <c r="C41" s="9" t="s">
        <v>107</v>
      </c>
      <c r="D41" s="10" t="s">
        <v>8</v>
      </c>
      <c r="E41" s="10" t="s">
        <v>9</v>
      </c>
      <c r="F41" s="10">
        <v>28</v>
      </c>
      <c r="G41" s="11">
        <v>44630</v>
      </c>
      <c r="H41" s="20">
        <v>99970</v>
      </c>
      <c r="I41" s="12" t="s">
        <v>16</v>
      </c>
    </row>
    <row r="42" spans="3:9" x14ac:dyDescent="0.3">
      <c r="C42" s="9" t="s">
        <v>71</v>
      </c>
      <c r="D42" s="10" t="s">
        <v>8</v>
      </c>
      <c r="E42" s="10" t="s">
        <v>12</v>
      </c>
      <c r="F42" s="10">
        <v>33</v>
      </c>
      <c r="G42" s="11">
        <v>44190</v>
      </c>
      <c r="H42" s="20">
        <v>96140</v>
      </c>
      <c r="I42" s="12" t="s">
        <v>16</v>
      </c>
    </row>
    <row r="43" spans="3:9" x14ac:dyDescent="0.3">
      <c r="C43" s="9" t="s">
        <v>50</v>
      </c>
      <c r="D43" s="10" t="s">
        <v>15</v>
      </c>
      <c r="E43" s="10" t="s">
        <v>9</v>
      </c>
      <c r="F43" s="10">
        <v>31</v>
      </c>
      <c r="G43" s="11">
        <v>44724</v>
      </c>
      <c r="H43" s="20">
        <v>103550</v>
      </c>
      <c r="I43" s="12" t="s">
        <v>16</v>
      </c>
    </row>
    <row r="44" spans="3:9" x14ac:dyDescent="0.3">
      <c r="C44" s="9" t="s">
        <v>14</v>
      </c>
      <c r="D44" s="10" t="s">
        <v>15</v>
      </c>
      <c r="E44" s="10" t="s">
        <v>12</v>
      </c>
      <c r="F44" s="10">
        <v>31</v>
      </c>
      <c r="G44" s="11">
        <v>44511</v>
      </c>
      <c r="H44" s="20">
        <v>48950</v>
      </c>
      <c r="I44" s="12" t="s">
        <v>16</v>
      </c>
    </row>
    <row r="45" spans="3:9" x14ac:dyDescent="0.3">
      <c r="C45" s="9" t="s">
        <v>63</v>
      </c>
      <c r="D45" s="10" t="s">
        <v>15</v>
      </c>
      <c r="E45" s="10" t="s">
        <v>21</v>
      </c>
      <c r="F45" s="10">
        <v>24</v>
      </c>
      <c r="G45" s="11">
        <v>44436</v>
      </c>
      <c r="H45" s="20">
        <v>52610</v>
      </c>
      <c r="I45" s="12" t="s">
        <v>24</v>
      </c>
    </row>
    <row r="46" spans="3:9" x14ac:dyDescent="0.3">
      <c r="C46" s="9" t="s">
        <v>72</v>
      </c>
      <c r="D46" s="10" t="s">
        <v>8</v>
      </c>
      <c r="E46" s="10" t="s">
        <v>9</v>
      </c>
      <c r="F46" s="10">
        <v>36</v>
      </c>
      <c r="G46" s="11">
        <v>44529</v>
      </c>
      <c r="H46" s="20">
        <v>78390</v>
      </c>
      <c r="I46" s="12" t="s">
        <v>16</v>
      </c>
    </row>
    <row r="47" spans="3:9" x14ac:dyDescent="0.3">
      <c r="C47" s="9" t="s">
        <v>88</v>
      </c>
      <c r="D47" s="10" t="s">
        <v>8</v>
      </c>
      <c r="E47" s="10" t="s">
        <v>21</v>
      </c>
      <c r="F47" s="10">
        <v>33</v>
      </c>
      <c r="G47" s="11">
        <v>44809</v>
      </c>
      <c r="H47" s="20">
        <v>86570</v>
      </c>
      <c r="I47" s="12" t="s">
        <v>16</v>
      </c>
    </row>
    <row r="48" spans="3:9" x14ac:dyDescent="0.3">
      <c r="C48" s="9" t="s">
        <v>92</v>
      </c>
      <c r="D48" s="10" t="s">
        <v>8</v>
      </c>
      <c r="E48" s="10" t="s">
        <v>12</v>
      </c>
      <c r="F48" s="10">
        <v>27</v>
      </c>
      <c r="G48" s="11">
        <v>44686</v>
      </c>
      <c r="H48" s="20">
        <v>83750</v>
      </c>
      <c r="I48" s="12" t="s">
        <v>16</v>
      </c>
    </row>
    <row r="49" spans="3:9" x14ac:dyDescent="0.3">
      <c r="C49" s="9" t="s">
        <v>102</v>
      </c>
      <c r="D49" s="10" t="s">
        <v>8</v>
      </c>
      <c r="E49" s="10" t="s">
        <v>21</v>
      </c>
      <c r="F49" s="10">
        <v>34</v>
      </c>
      <c r="G49" s="11">
        <v>44445</v>
      </c>
      <c r="H49" s="20">
        <v>92450</v>
      </c>
      <c r="I49" s="12" t="s">
        <v>16</v>
      </c>
    </row>
    <row r="50" spans="3:9" x14ac:dyDescent="0.3">
      <c r="C50" s="9" t="s">
        <v>64</v>
      </c>
      <c r="D50" s="10" t="s">
        <v>15</v>
      </c>
      <c r="E50" s="10" t="s">
        <v>12</v>
      </c>
      <c r="F50" s="10">
        <v>20</v>
      </c>
      <c r="G50" s="11">
        <v>44183</v>
      </c>
      <c r="H50" s="20">
        <v>112650</v>
      </c>
      <c r="I50" s="12" t="s">
        <v>16</v>
      </c>
    </row>
    <row r="51" spans="3:9" x14ac:dyDescent="0.3">
      <c r="C51" s="9" t="s">
        <v>104</v>
      </c>
      <c r="D51" s="10" t="s">
        <v>15</v>
      </c>
      <c r="E51" s="10" t="s">
        <v>9</v>
      </c>
      <c r="F51" s="10">
        <v>20</v>
      </c>
      <c r="G51" s="11">
        <v>44744</v>
      </c>
      <c r="H51" s="20">
        <v>79570</v>
      </c>
      <c r="I51" s="12" t="s">
        <v>16</v>
      </c>
    </row>
    <row r="52" spans="3:9" x14ac:dyDescent="0.3">
      <c r="C52" s="9" t="s">
        <v>91</v>
      </c>
      <c r="D52" s="10" t="s">
        <v>8</v>
      </c>
      <c r="E52" s="10" t="s">
        <v>19</v>
      </c>
      <c r="F52" s="10">
        <v>20</v>
      </c>
      <c r="G52" s="11">
        <v>44537</v>
      </c>
      <c r="H52" s="20">
        <v>68900</v>
      </c>
      <c r="I52" s="12" t="s">
        <v>24</v>
      </c>
    </row>
    <row r="53" spans="3:9" x14ac:dyDescent="0.3">
      <c r="C53" s="9" t="s">
        <v>39</v>
      </c>
      <c r="D53" s="10" t="s">
        <v>8</v>
      </c>
      <c r="E53" s="10" t="s">
        <v>12</v>
      </c>
      <c r="F53" s="10">
        <v>25</v>
      </c>
      <c r="G53" s="11">
        <v>44694</v>
      </c>
      <c r="H53" s="20">
        <v>80700</v>
      </c>
      <c r="I53" s="12" t="s">
        <v>13</v>
      </c>
    </row>
    <row r="54" spans="3:9" x14ac:dyDescent="0.3">
      <c r="C54" s="9" t="s">
        <v>100</v>
      </c>
      <c r="D54" s="10" t="s">
        <v>15</v>
      </c>
      <c r="E54" s="10" t="s">
        <v>9</v>
      </c>
      <c r="F54" s="10">
        <v>19</v>
      </c>
      <c r="G54" s="11">
        <v>44277</v>
      </c>
      <c r="H54" s="20">
        <v>58960</v>
      </c>
      <c r="I54" s="12" t="s">
        <v>16</v>
      </c>
    </row>
    <row r="55" spans="3:9" x14ac:dyDescent="0.3">
      <c r="C55" s="9" t="s">
        <v>106</v>
      </c>
      <c r="D55" s="10" t="s">
        <v>15</v>
      </c>
      <c r="E55" s="10" t="s">
        <v>12</v>
      </c>
      <c r="F55" s="10">
        <v>36</v>
      </c>
      <c r="G55" s="11">
        <v>44019</v>
      </c>
      <c r="H55" s="20">
        <v>118840</v>
      </c>
      <c r="I55" s="12" t="s">
        <v>16</v>
      </c>
    </row>
    <row r="56" spans="3:9" x14ac:dyDescent="0.3">
      <c r="C56" s="9" t="s">
        <v>29</v>
      </c>
      <c r="D56" s="10" t="s">
        <v>15</v>
      </c>
      <c r="E56" s="10" t="s">
        <v>21</v>
      </c>
      <c r="F56" s="10">
        <v>28</v>
      </c>
      <c r="G56" s="11">
        <v>44041</v>
      </c>
      <c r="H56" s="20">
        <v>48170</v>
      </c>
      <c r="I56" s="12" t="s">
        <v>13</v>
      </c>
    </row>
    <row r="57" spans="3:9" x14ac:dyDescent="0.3">
      <c r="C57" s="9" t="s">
        <v>108</v>
      </c>
      <c r="D57" s="10" t="s">
        <v>8</v>
      </c>
      <c r="E57" s="10" t="s">
        <v>56</v>
      </c>
      <c r="F57" s="10">
        <v>32</v>
      </c>
      <c r="G57" s="11">
        <v>44400</v>
      </c>
      <c r="H57" s="20">
        <v>45510</v>
      </c>
      <c r="I57" s="12" t="s">
        <v>16</v>
      </c>
    </row>
    <row r="58" spans="3:9" x14ac:dyDescent="0.3">
      <c r="C58" s="9" t="s">
        <v>64</v>
      </c>
      <c r="D58" s="10" t="s">
        <v>15</v>
      </c>
      <c r="E58" s="10" t="s">
        <v>9</v>
      </c>
      <c r="F58" s="10">
        <v>34</v>
      </c>
      <c r="G58" s="11">
        <v>44703</v>
      </c>
      <c r="H58" s="20">
        <v>112650</v>
      </c>
      <c r="I58" s="12" t="s">
        <v>16</v>
      </c>
    </row>
    <row r="59" spans="3:9" x14ac:dyDescent="0.3">
      <c r="C59" s="9" t="s">
        <v>83</v>
      </c>
      <c r="D59" s="10" t="s">
        <v>8</v>
      </c>
      <c r="E59" s="10" t="s">
        <v>9</v>
      </c>
      <c r="F59" s="10">
        <v>36</v>
      </c>
      <c r="G59" s="11">
        <v>44085</v>
      </c>
      <c r="H59" s="20">
        <v>114890</v>
      </c>
      <c r="I59" s="12" t="s">
        <v>16</v>
      </c>
    </row>
    <row r="60" spans="3:9" x14ac:dyDescent="0.3">
      <c r="C60" s="9" t="s">
        <v>67</v>
      </c>
      <c r="D60" s="10" t="s">
        <v>15</v>
      </c>
      <c r="E60" s="10" t="s">
        <v>12</v>
      </c>
      <c r="F60" s="10">
        <v>30</v>
      </c>
      <c r="G60" s="11">
        <v>44850</v>
      </c>
      <c r="H60" s="20">
        <v>69710</v>
      </c>
      <c r="I60" s="12" t="s">
        <v>16</v>
      </c>
    </row>
    <row r="61" spans="3:9" x14ac:dyDescent="0.3">
      <c r="C61" s="9" t="s">
        <v>94</v>
      </c>
      <c r="D61" s="10" t="s">
        <v>15</v>
      </c>
      <c r="E61" s="10" t="s">
        <v>21</v>
      </c>
      <c r="F61" s="10">
        <v>36</v>
      </c>
      <c r="G61" s="11">
        <v>44333</v>
      </c>
      <c r="H61" s="20">
        <v>71380</v>
      </c>
      <c r="I61" s="12" t="s">
        <v>16</v>
      </c>
    </row>
    <row r="62" spans="3:9" x14ac:dyDescent="0.3">
      <c r="C62" s="9" t="s">
        <v>33</v>
      </c>
      <c r="D62" s="10" t="s">
        <v>8</v>
      </c>
      <c r="E62" s="10" t="s">
        <v>19</v>
      </c>
      <c r="F62" s="10">
        <v>38</v>
      </c>
      <c r="G62" s="11">
        <v>44377</v>
      </c>
      <c r="H62" s="20">
        <v>109160</v>
      </c>
      <c r="I62" s="12" t="s">
        <v>10</v>
      </c>
    </row>
    <row r="63" spans="3:9" x14ac:dyDescent="0.3">
      <c r="C63" s="9" t="s">
        <v>98</v>
      </c>
      <c r="D63" s="10" t="s">
        <v>15</v>
      </c>
      <c r="E63" s="10" t="s">
        <v>9</v>
      </c>
      <c r="F63" s="10">
        <v>27</v>
      </c>
      <c r="G63" s="11">
        <v>44609</v>
      </c>
      <c r="H63" s="20">
        <v>113280</v>
      </c>
      <c r="I63" s="12" t="s">
        <v>42</v>
      </c>
    </row>
    <row r="64" spans="3:9" x14ac:dyDescent="0.3">
      <c r="C64" s="9" t="s">
        <v>25</v>
      </c>
      <c r="D64" s="10" t="s">
        <v>15</v>
      </c>
      <c r="E64" s="10" t="s">
        <v>12</v>
      </c>
      <c r="F64" s="10">
        <v>30</v>
      </c>
      <c r="G64" s="11">
        <v>44273</v>
      </c>
      <c r="H64" s="20">
        <v>69120</v>
      </c>
      <c r="I64" s="12" t="s">
        <v>16</v>
      </c>
    </row>
    <row r="65" spans="3:9" x14ac:dyDescent="0.3">
      <c r="C65" s="9" t="s">
        <v>55</v>
      </c>
      <c r="D65" s="10" t="s">
        <v>8</v>
      </c>
      <c r="E65" s="10" t="s">
        <v>56</v>
      </c>
      <c r="F65" s="10">
        <v>37</v>
      </c>
      <c r="G65" s="11">
        <v>44451</v>
      </c>
      <c r="H65" s="20">
        <v>118100</v>
      </c>
      <c r="I65" s="12" t="s">
        <v>16</v>
      </c>
    </row>
    <row r="66" spans="3:9" x14ac:dyDescent="0.3">
      <c r="C66" s="9" t="s">
        <v>62</v>
      </c>
      <c r="D66" s="10" t="s">
        <v>8</v>
      </c>
      <c r="E66" s="10" t="s">
        <v>9</v>
      </c>
      <c r="F66" s="10">
        <v>22</v>
      </c>
      <c r="G66" s="11">
        <v>44450</v>
      </c>
      <c r="H66" s="20">
        <v>76900</v>
      </c>
      <c r="I66" s="12" t="s">
        <v>13</v>
      </c>
    </row>
    <row r="67" spans="3:9" x14ac:dyDescent="0.3">
      <c r="C67" s="9" t="s">
        <v>17</v>
      </c>
      <c r="D67" s="10" t="s">
        <v>8</v>
      </c>
      <c r="E67" s="10" t="s">
        <v>12</v>
      </c>
      <c r="F67" s="10">
        <v>43</v>
      </c>
      <c r="G67" s="11">
        <v>45045</v>
      </c>
      <c r="H67" s="20">
        <v>114870</v>
      </c>
      <c r="I67" s="12" t="s">
        <v>16</v>
      </c>
    </row>
    <row r="68" spans="3:9" x14ac:dyDescent="0.3">
      <c r="C68" s="9" t="s">
        <v>52</v>
      </c>
      <c r="D68" s="10"/>
      <c r="E68" s="10" t="s">
        <v>12</v>
      </c>
      <c r="F68" s="10">
        <v>32</v>
      </c>
      <c r="G68" s="11">
        <v>44774</v>
      </c>
      <c r="H68" s="20">
        <v>91310</v>
      </c>
      <c r="I68" s="12" t="s">
        <v>16</v>
      </c>
    </row>
    <row r="69" spans="3:9" x14ac:dyDescent="0.3">
      <c r="C69" s="9" t="s">
        <v>43</v>
      </c>
      <c r="D69" s="10" t="s">
        <v>8</v>
      </c>
      <c r="E69" s="10" t="s">
        <v>9</v>
      </c>
      <c r="F69" s="10">
        <v>28</v>
      </c>
      <c r="G69" s="11">
        <v>44486</v>
      </c>
      <c r="H69" s="20">
        <v>104770</v>
      </c>
      <c r="I69" s="12" t="s">
        <v>16</v>
      </c>
    </row>
    <row r="70" spans="3:9" x14ac:dyDescent="0.3">
      <c r="C70" s="9" t="s">
        <v>89</v>
      </c>
      <c r="D70" s="10" t="s">
        <v>15</v>
      </c>
      <c r="E70" s="10" t="s">
        <v>19</v>
      </c>
      <c r="F70" s="10">
        <v>27</v>
      </c>
      <c r="G70" s="11">
        <v>44134</v>
      </c>
      <c r="H70" s="20">
        <v>54970</v>
      </c>
      <c r="I70" s="12" t="s">
        <v>16</v>
      </c>
    </row>
    <row r="71" spans="3:9" x14ac:dyDescent="0.3">
      <c r="C71" s="9" t="s">
        <v>11</v>
      </c>
      <c r="D71" s="10"/>
      <c r="E71" s="10" t="s">
        <v>12</v>
      </c>
      <c r="F71" s="10">
        <v>26</v>
      </c>
      <c r="G71" s="11">
        <v>44271</v>
      </c>
      <c r="H71" s="20">
        <v>90700</v>
      </c>
      <c r="I71" s="12" t="s">
        <v>13</v>
      </c>
    </row>
    <row r="72" spans="3:9" x14ac:dyDescent="0.3">
      <c r="C72" s="9" t="s">
        <v>109</v>
      </c>
      <c r="D72" s="10" t="s">
        <v>8</v>
      </c>
      <c r="E72" s="10" t="s">
        <v>19</v>
      </c>
      <c r="F72" s="10">
        <v>38</v>
      </c>
      <c r="G72" s="11">
        <v>44329</v>
      </c>
      <c r="H72" s="20">
        <v>56870</v>
      </c>
      <c r="I72" s="12" t="s">
        <v>13</v>
      </c>
    </row>
    <row r="73" spans="3:9" x14ac:dyDescent="0.3">
      <c r="C73" s="9" t="s">
        <v>77</v>
      </c>
      <c r="D73" s="10" t="s">
        <v>8</v>
      </c>
      <c r="E73" s="10" t="s">
        <v>19</v>
      </c>
      <c r="F73" s="10">
        <v>25</v>
      </c>
      <c r="G73" s="11">
        <v>44205</v>
      </c>
      <c r="H73" s="20">
        <v>92700</v>
      </c>
      <c r="I73" s="12" t="s">
        <v>16</v>
      </c>
    </row>
    <row r="74" spans="3:9" x14ac:dyDescent="0.3">
      <c r="C74" s="9" t="s">
        <v>32</v>
      </c>
      <c r="D74" s="10" t="s">
        <v>8</v>
      </c>
      <c r="E74" s="10" t="s">
        <v>21</v>
      </c>
      <c r="F74" s="10">
        <v>21</v>
      </c>
      <c r="G74" s="11">
        <v>44317</v>
      </c>
      <c r="H74" s="20">
        <v>65920</v>
      </c>
      <c r="I74" s="12" t="s">
        <v>16</v>
      </c>
    </row>
    <row r="75" spans="3:9" x14ac:dyDescent="0.3">
      <c r="C75" s="9" t="s">
        <v>59</v>
      </c>
      <c r="D75" s="10" t="s">
        <v>15</v>
      </c>
      <c r="E75" s="10" t="s">
        <v>9</v>
      </c>
      <c r="F75" s="10">
        <v>26</v>
      </c>
      <c r="G75" s="11">
        <v>44225</v>
      </c>
      <c r="H75" s="20">
        <v>47360</v>
      </c>
      <c r="I75" s="12" t="s">
        <v>16</v>
      </c>
    </row>
    <row r="76" spans="3:9" x14ac:dyDescent="0.3">
      <c r="C76" s="9" t="s">
        <v>37</v>
      </c>
      <c r="D76" s="10" t="s">
        <v>15</v>
      </c>
      <c r="E76" s="10" t="s">
        <v>9</v>
      </c>
      <c r="F76" s="10">
        <v>30</v>
      </c>
      <c r="G76" s="11">
        <v>44666</v>
      </c>
      <c r="H76" s="20">
        <v>60570</v>
      </c>
      <c r="I76" s="12" t="s">
        <v>16</v>
      </c>
    </row>
    <row r="77" spans="3:9" x14ac:dyDescent="0.3">
      <c r="C77" s="9" t="s">
        <v>96</v>
      </c>
      <c r="D77" s="10" t="s">
        <v>8</v>
      </c>
      <c r="E77" s="10" t="s">
        <v>9</v>
      </c>
      <c r="F77" s="10">
        <v>28</v>
      </c>
      <c r="G77" s="11">
        <v>44649</v>
      </c>
      <c r="H77" s="20">
        <v>104120</v>
      </c>
      <c r="I77" s="12" t="s">
        <v>16</v>
      </c>
    </row>
    <row r="78" spans="3:9" x14ac:dyDescent="0.3">
      <c r="C78" s="9" t="s">
        <v>23</v>
      </c>
      <c r="D78" s="10" t="s">
        <v>15</v>
      </c>
      <c r="E78" s="10" t="s">
        <v>12</v>
      </c>
      <c r="F78" s="10">
        <v>37</v>
      </c>
      <c r="G78" s="11">
        <v>44338</v>
      </c>
      <c r="H78" s="20">
        <v>88050</v>
      </c>
      <c r="I78" s="12" t="s">
        <v>24</v>
      </c>
    </row>
    <row r="79" spans="3:9" x14ac:dyDescent="0.3">
      <c r="C79" s="9" t="s">
        <v>103</v>
      </c>
      <c r="D79" s="10" t="s">
        <v>15</v>
      </c>
      <c r="E79" s="10" t="s">
        <v>12</v>
      </c>
      <c r="F79" s="10">
        <v>24</v>
      </c>
      <c r="G79" s="11">
        <v>44686</v>
      </c>
      <c r="H79" s="20">
        <v>100420</v>
      </c>
      <c r="I79" s="12" t="s">
        <v>16</v>
      </c>
    </row>
    <row r="80" spans="3:9" x14ac:dyDescent="0.3">
      <c r="C80" s="9" t="s">
        <v>54</v>
      </c>
      <c r="D80" s="10" t="s">
        <v>8</v>
      </c>
      <c r="E80" s="10" t="s">
        <v>9</v>
      </c>
      <c r="F80" s="10">
        <v>30</v>
      </c>
      <c r="G80" s="11">
        <v>44850</v>
      </c>
      <c r="H80" s="20">
        <v>114180</v>
      </c>
      <c r="I80" s="12" t="s">
        <v>16</v>
      </c>
    </row>
    <row r="81" spans="3:9" x14ac:dyDescent="0.3">
      <c r="C81" s="9" t="s">
        <v>86</v>
      </c>
      <c r="D81" s="10" t="s">
        <v>8</v>
      </c>
      <c r="E81" s="10" t="s">
        <v>12</v>
      </c>
      <c r="F81" s="10">
        <v>21</v>
      </c>
      <c r="G81" s="11">
        <v>44678</v>
      </c>
      <c r="H81" s="20">
        <v>33920</v>
      </c>
      <c r="I81" s="12" t="s">
        <v>16</v>
      </c>
    </row>
    <row r="82" spans="3:9" x14ac:dyDescent="0.3">
      <c r="C82" s="9" t="s">
        <v>69</v>
      </c>
      <c r="D82" s="10" t="s">
        <v>15</v>
      </c>
      <c r="E82" s="10" t="s">
        <v>9</v>
      </c>
      <c r="F82" s="10">
        <v>23</v>
      </c>
      <c r="G82" s="11">
        <v>44440</v>
      </c>
      <c r="H82" s="20">
        <v>106460</v>
      </c>
      <c r="I82" s="12" t="s">
        <v>16</v>
      </c>
    </row>
    <row r="83" spans="3:9" x14ac:dyDescent="0.3">
      <c r="C83" s="9" t="s">
        <v>57</v>
      </c>
      <c r="D83" s="10" t="s">
        <v>15</v>
      </c>
      <c r="E83" s="10" t="s">
        <v>9</v>
      </c>
      <c r="F83" s="10">
        <v>35</v>
      </c>
      <c r="G83" s="11">
        <v>44727</v>
      </c>
      <c r="H83" s="20">
        <v>40400</v>
      </c>
      <c r="I83" s="12" t="s">
        <v>16</v>
      </c>
    </row>
    <row r="84" spans="3:9" x14ac:dyDescent="0.3">
      <c r="C84" s="9" t="s">
        <v>68</v>
      </c>
      <c r="D84" s="10" t="s">
        <v>15</v>
      </c>
      <c r="E84" s="10" t="s">
        <v>21</v>
      </c>
      <c r="F84" s="10">
        <v>27</v>
      </c>
      <c r="G84" s="11">
        <v>44236</v>
      </c>
      <c r="H84" s="20">
        <v>91650</v>
      </c>
      <c r="I84" s="12" t="s">
        <v>13</v>
      </c>
    </row>
    <row r="85" spans="3:9" x14ac:dyDescent="0.3">
      <c r="C85" s="9" t="s">
        <v>99</v>
      </c>
      <c r="D85" s="10" t="s">
        <v>15</v>
      </c>
      <c r="E85" s="10" t="s">
        <v>19</v>
      </c>
      <c r="F85" s="10">
        <v>43</v>
      </c>
      <c r="G85" s="11">
        <v>44620</v>
      </c>
      <c r="H85" s="20">
        <v>36040</v>
      </c>
      <c r="I85" s="12" t="s">
        <v>16</v>
      </c>
    </row>
    <row r="86" spans="3:9" x14ac:dyDescent="0.3">
      <c r="C86" s="9" t="s">
        <v>101</v>
      </c>
      <c r="D86" s="10" t="s">
        <v>8</v>
      </c>
      <c r="E86" s="10" t="s">
        <v>12</v>
      </c>
      <c r="F86" s="10">
        <v>40</v>
      </c>
      <c r="G86" s="11">
        <v>44381</v>
      </c>
      <c r="H86" s="20">
        <v>104410</v>
      </c>
      <c r="I86" s="12" t="s">
        <v>16</v>
      </c>
    </row>
    <row r="87" spans="3:9" x14ac:dyDescent="0.3">
      <c r="C87" s="9" t="s">
        <v>85</v>
      </c>
      <c r="D87" s="10" t="s">
        <v>15</v>
      </c>
      <c r="E87" s="10" t="s">
        <v>21</v>
      </c>
      <c r="F87" s="10">
        <v>30</v>
      </c>
      <c r="G87" s="11">
        <v>44606</v>
      </c>
      <c r="H87" s="20">
        <v>96800</v>
      </c>
      <c r="I87" s="12" t="s">
        <v>16</v>
      </c>
    </row>
    <row r="88" spans="3:9" x14ac:dyDescent="0.3">
      <c r="C88" s="9" t="s">
        <v>28</v>
      </c>
      <c r="D88" s="10" t="s">
        <v>8</v>
      </c>
      <c r="E88" s="10" t="s">
        <v>21</v>
      </c>
      <c r="F88" s="10">
        <v>34</v>
      </c>
      <c r="G88" s="11">
        <v>44459</v>
      </c>
      <c r="H88" s="20">
        <v>85000</v>
      </c>
      <c r="I88" s="12" t="s">
        <v>16</v>
      </c>
    </row>
    <row r="89" spans="3:9" x14ac:dyDescent="0.3">
      <c r="C89" s="9" t="s">
        <v>80</v>
      </c>
      <c r="D89" s="10" t="s">
        <v>15</v>
      </c>
      <c r="E89" s="10" t="s">
        <v>19</v>
      </c>
      <c r="F89" s="10">
        <v>28</v>
      </c>
      <c r="G89" s="11">
        <v>44820</v>
      </c>
      <c r="H89" s="20">
        <v>43510</v>
      </c>
      <c r="I89" s="12" t="s">
        <v>42</v>
      </c>
    </row>
    <row r="90" spans="3:9" x14ac:dyDescent="0.3">
      <c r="C90" s="9" t="s">
        <v>79</v>
      </c>
      <c r="D90" s="10" t="s">
        <v>15</v>
      </c>
      <c r="E90" s="10" t="s">
        <v>21</v>
      </c>
      <c r="F90" s="10">
        <v>33</v>
      </c>
      <c r="G90" s="11">
        <v>44243</v>
      </c>
      <c r="H90" s="20">
        <v>59430</v>
      </c>
      <c r="I90" s="12" t="s">
        <v>16</v>
      </c>
    </row>
    <row r="91" spans="3:9" x14ac:dyDescent="0.3">
      <c r="C91" s="9" t="s">
        <v>93</v>
      </c>
      <c r="D91" s="10" t="s">
        <v>8</v>
      </c>
      <c r="E91" s="10" t="s">
        <v>21</v>
      </c>
      <c r="F91" s="10">
        <v>33</v>
      </c>
      <c r="G91" s="11">
        <v>44067</v>
      </c>
      <c r="H91" s="20">
        <v>65360</v>
      </c>
      <c r="I91" s="12" t="s">
        <v>16</v>
      </c>
    </row>
    <row r="92" spans="3:9" x14ac:dyDescent="0.3">
      <c r="C92" s="9" t="s">
        <v>66</v>
      </c>
      <c r="D92" s="10" t="s">
        <v>8</v>
      </c>
      <c r="E92" s="10" t="s">
        <v>9</v>
      </c>
      <c r="F92" s="10">
        <v>32</v>
      </c>
      <c r="G92" s="11">
        <v>44611</v>
      </c>
      <c r="H92" s="20">
        <v>41570</v>
      </c>
      <c r="I92" s="12" t="s">
        <v>16</v>
      </c>
    </row>
    <row r="93" spans="3:9" x14ac:dyDescent="0.3">
      <c r="C93" s="9" t="s">
        <v>95</v>
      </c>
      <c r="D93" s="10" t="s">
        <v>8</v>
      </c>
      <c r="E93" s="10" t="s">
        <v>12</v>
      </c>
      <c r="F93" s="10">
        <v>33</v>
      </c>
      <c r="G93" s="11">
        <v>44312</v>
      </c>
      <c r="H93" s="20">
        <v>75280</v>
      </c>
      <c r="I93" s="12" t="s">
        <v>16</v>
      </c>
    </row>
    <row r="94" spans="3:9" x14ac:dyDescent="0.3">
      <c r="C94" s="9" t="s">
        <v>18</v>
      </c>
      <c r="D94" s="10" t="s">
        <v>15</v>
      </c>
      <c r="E94" s="10" t="s">
        <v>19</v>
      </c>
      <c r="F94" s="10">
        <v>33</v>
      </c>
      <c r="G94" s="11">
        <v>44385</v>
      </c>
      <c r="H94" s="20">
        <v>74550</v>
      </c>
      <c r="I94" s="12" t="s">
        <v>16</v>
      </c>
    </row>
    <row r="95" spans="3:9" x14ac:dyDescent="0.3">
      <c r="C95" s="9" t="s">
        <v>45</v>
      </c>
      <c r="D95" s="10" t="s">
        <v>15</v>
      </c>
      <c r="E95" s="10" t="s">
        <v>9</v>
      </c>
      <c r="F95" s="10">
        <v>30</v>
      </c>
      <c r="G95" s="11">
        <v>44701</v>
      </c>
      <c r="H95" s="20">
        <v>67950</v>
      </c>
      <c r="I95" s="12" t="s">
        <v>16</v>
      </c>
    </row>
    <row r="96" spans="3:9" x14ac:dyDescent="0.3">
      <c r="C96" s="9" t="s">
        <v>90</v>
      </c>
      <c r="D96" s="10" t="s">
        <v>15</v>
      </c>
      <c r="E96" s="10" t="s">
        <v>21</v>
      </c>
      <c r="F96" s="10">
        <v>42</v>
      </c>
      <c r="G96" s="11">
        <v>44731</v>
      </c>
      <c r="H96" s="20">
        <v>70270</v>
      </c>
      <c r="I96" s="12" t="s">
        <v>24</v>
      </c>
    </row>
    <row r="97" spans="3:9" x14ac:dyDescent="0.3">
      <c r="C97" s="9" t="s">
        <v>46</v>
      </c>
      <c r="D97" s="10" t="s">
        <v>15</v>
      </c>
      <c r="E97" s="10" t="s">
        <v>9</v>
      </c>
      <c r="F97" s="10">
        <v>26</v>
      </c>
      <c r="G97" s="11">
        <v>44411</v>
      </c>
      <c r="H97" s="20">
        <v>53540</v>
      </c>
      <c r="I97" s="12" t="s">
        <v>16</v>
      </c>
    </row>
    <row r="98" spans="3:9" x14ac:dyDescent="0.3">
      <c r="C98" s="9" t="s">
        <v>58</v>
      </c>
      <c r="D98" s="10" t="s">
        <v>15</v>
      </c>
      <c r="E98" s="10" t="s">
        <v>19</v>
      </c>
      <c r="F98" s="10">
        <v>22</v>
      </c>
      <c r="G98" s="11">
        <v>44446</v>
      </c>
      <c r="H98" s="20">
        <v>112780</v>
      </c>
      <c r="I98" s="12" t="s">
        <v>13</v>
      </c>
    </row>
    <row r="99" spans="3:9" x14ac:dyDescent="0.3">
      <c r="C99" s="9" t="s">
        <v>70</v>
      </c>
      <c r="D99" s="10" t="s">
        <v>15</v>
      </c>
      <c r="E99" s="10" t="s">
        <v>9</v>
      </c>
      <c r="F99" s="10">
        <v>46</v>
      </c>
      <c r="G99" s="11">
        <v>44758</v>
      </c>
      <c r="H99" s="20">
        <v>70610</v>
      </c>
      <c r="I99" s="12" t="s">
        <v>16</v>
      </c>
    </row>
    <row r="100" spans="3:9" x14ac:dyDescent="0.3">
      <c r="C100" s="9" t="s">
        <v>75</v>
      </c>
      <c r="D100" s="10" t="s">
        <v>8</v>
      </c>
      <c r="E100" s="10" t="s">
        <v>19</v>
      </c>
      <c r="F100" s="10">
        <v>28</v>
      </c>
      <c r="G100" s="11">
        <v>44357</v>
      </c>
      <c r="H100" s="20">
        <v>53240</v>
      </c>
      <c r="I100" s="12" t="s">
        <v>16</v>
      </c>
    </row>
    <row r="101" spans="3:9" x14ac:dyDescent="0.3">
      <c r="C101" s="9" t="s">
        <v>49</v>
      </c>
      <c r="D101" s="10"/>
      <c r="E101" s="10" t="s">
        <v>21</v>
      </c>
      <c r="F101" s="10">
        <v>37</v>
      </c>
      <c r="G101" s="11">
        <v>44146</v>
      </c>
      <c r="H101" s="20">
        <v>115440</v>
      </c>
      <c r="I101" s="12" t="s">
        <v>24</v>
      </c>
    </row>
    <row r="102" spans="3:9" x14ac:dyDescent="0.3">
      <c r="C102" s="9" t="s">
        <v>65</v>
      </c>
      <c r="D102" s="10" t="s">
        <v>15</v>
      </c>
      <c r="E102" s="10" t="s">
        <v>19</v>
      </c>
      <c r="F102" s="10">
        <v>32</v>
      </c>
      <c r="G102" s="11">
        <v>44465</v>
      </c>
      <c r="H102" s="20">
        <v>53540</v>
      </c>
      <c r="I102" s="12" t="s">
        <v>16</v>
      </c>
    </row>
    <row r="103" spans="3:9" x14ac:dyDescent="0.3">
      <c r="C103" s="9" t="s">
        <v>81</v>
      </c>
      <c r="D103" s="10" t="s">
        <v>8</v>
      </c>
      <c r="E103" s="10" t="s">
        <v>9</v>
      </c>
      <c r="F103" s="10">
        <v>30</v>
      </c>
      <c r="G103" s="11">
        <v>44861</v>
      </c>
      <c r="H103" s="20">
        <v>112570</v>
      </c>
      <c r="I103" s="12" t="s">
        <v>16</v>
      </c>
    </row>
    <row r="104" spans="3:9" x14ac:dyDescent="0.3">
      <c r="C104" s="9" t="s">
        <v>51</v>
      </c>
      <c r="D104" s="10" t="s">
        <v>15</v>
      </c>
      <c r="E104" s="10" t="s">
        <v>9</v>
      </c>
      <c r="F104" s="10">
        <v>33</v>
      </c>
      <c r="G104" s="11">
        <v>44701</v>
      </c>
      <c r="H104" s="20">
        <v>48530</v>
      </c>
      <c r="I104" s="12" t="s">
        <v>13</v>
      </c>
    </row>
    <row r="105" spans="3:9" x14ac:dyDescent="0.3">
      <c r="C105" s="13" t="s">
        <v>61</v>
      </c>
      <c r="D105" s="14" t="s">
        <v>8</v>
      </c>
      <c r="E105" s="14" t="s">
        <v>12</v>
      </c>
      <c r="F105" s="14">
        <v>24</v>
      </c>
      <c r="G105" s="22">
        <v>44148</v>
      </c>
      <c r="H105" s="21">
        <v>62780</v>
      </c>
      <c r="I105" s="15" t="s">
        <v>16</v>
      </c>
    </row>
    <row r="106" spans="3:9" x14ac:dyDescent="0.3">
      <c r="C106" s="13" t="s">
        <v>203</v>
      </c>
      <c r="D106" s="14"/>
      <c r="E106" s="14"/>
      <c r="F106" s="14">
        <f>SUBTOTAL(101,nz_staff[Age])</f>
        <v>30.52</v>
      </c>
      <c r="G106" s="14"/>
      <c r="H106" s="21">
        <f>SUBTOTAL(101,nz_staff[Salary])</f>
        <v>77472.100000000006</v>
      </c>
      <c r="I106" s="15">
        <f>SUBTOTAL(103,nz_staff[Rating])</f>
        <v>100</v>
      </c>
    </row>
  </sheetData>
  <conditionalFormatting sqref="C6:C105">
    <cfRule type="duplicateValues" dxfId="0" priority="1"/>
  </conditionalFormatting>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9B2AB-C14F-4441-B35F-0EAE5F86FCF2}">
  <dimension ref="C2:N24"/>
  <sheetViews>
    <sheetView showGridLines="0" tabSelected="1" zoomScale="81" workbookViewId="0">
      <selection activeCell="J30" sqref="J30"/>
    </sheetView>
  </sheetViews>
  <sheetFormatPr defaultRowHeight="14.4" x14ac:dyDescent="0.3"/>
  <cols>
    <col min="3" max="3" width="21.77734375" customWidth="1"/>
    <col min="4" max="4" width="1.88671875" customWidth="1"/>
    <col min="5" max="5" width="21.77734375" customWidth="1"/>
    <col min="6" max="6" width="1.5546875" customWidth="1"/>
    <col min="7" max="7" width="23.44140625" customWidth="1"/>
    <col min="10" max="10" width="21.77734375" customWidth="1"/>
    <col min="11" max="11" width="1.88671875" customWidth="1"/>
    <col min="12" max="12" width="21.77734375" customWidth="1"/>
    <col min="13" max="13" width="1.5546875" customWidth="1"/>
    <col min="14" max="14" width="23.44140625" customWidth="1"/>
  </cols>
  <sheetData>
    <row r="2" spans="3:14" x14ac:dyDescent="0.3">
      <c r="C2" s="50" t="s">
        <v>255</v>
      </c>
      <c r="D2" s="50"/>
      <c r="E2" s="50"/>
      <c r="F2" s="50"/>
      <c r="G2" s="50"/>
      <c r="J2" s="50" t="s">
        <v>256</v>
      </c>
      <c r="K2" s="50"/>
      <c r="L2" s="50"/>
      <c r="M2" s="50"/>
      <c r="N2" s="50"/>
    </row>
    <row r="3" spans="3:14" x14ac:dyDescent="0.3">
      <c r="C3" s="50"/>
      <c r="D3" s="50"/>
      <c r="E3" s="50"/>
      <c r="F3" s="50"/>
      <c r="G3" s="50"/>
      <c r="J3" s="50"/>
      <c r="K3" s="50"/>
      <c r="L3" s="50"/>
      <c r="M3" s="50"/>
      <c r="N3" s="50"/>
    </row>
    <row r="4" spans="3:14" ht="70.8" customHeight="1" x14ac:dyDescent="0.3">
      <c r="C4" s="42">
        <f>COUNTIFS(staff[Country],"NZ")</f>
        <v>91</v>
      </c>
      <c r="E4" s="43">
        <f>COUNTIFS(staff[Country],"NZ",staff[Gender],"Female")/C4</f>
        <v>0.47252747252747251</v>
      </c>
      <c r="G4" s="44">
        <f>AVERAGEIFS(staff[Salary],staff[Country],"NZ")</f>
        <v>76978.791208791212</v>
      </c>
      <c r="J4" s="45">
        <f>COUNTIFS(staff[Country],"IND")</f>
        <v>92</v>
      </c>
      <c r="L4" s="46">
        <f>COUNTIFS(staff[Country],"IND",staff[Gender],"Female")/J4</f>
        <v>0.46739130434782611</v>
      </c>
      <c r="N4" s="47">
        <f>AVERAGEIFS(staff[Salary],staff[Country],"IND")</f>
        <v>77366.521739130432</v>
      </c>
    </row>
    <row r="6" spans="3:14" x14ac:dyDescent="0.3">
      <c r="C6" s="48" t="s">
        <v>254</v>
      </c>
      <c r="D6" s="49"/>
      <c r="E6" s="49"/>
      <c r="F6" s="49"/>
      <c r="G6" s="49"/>
      <c r="H6" s="49"/>
      <c r="I6" s="49"/>
      <c r="J6" s="49"/>
      <c r="K6" s="49"/>
      <c r="L6" s="49"/>
      <c r="M6" s="49"/>
      <c r="N6" s="49"/>
    </row>
    <row r="7" spans="3:14" x14ac:dyDescent="0.3">
      <c r="C7" s="49"/>
      <c r="D7" s="49"/>
      <c r="E7" s="49"/>
      <c r="F7" s="49"/>
      <c r="G7" s="49"/>
      <c r="H7" s="49"/>
      <c r="I7" s="49"/>
      <c r="J7" s="49"/>
      <c r="K7" s="49"/>
      <c r="L7" s="49"/>
      <c r="M7" s="49"/>
      <c r="N7" s="49"/>
    </row>
    <row r="9" spans="3:14" x14ac:dyDescent="0.3">
      <c r="C9" s="15"/>
      <c r="D9" s="16"/>
      <c r="E9" s="16"/>
      <c r="F9" s="16"/>
      <c r="G9" s="13"/>
      <c r="J9" s="15"/>
      <c r="K9" s="16"/>
      <c r="L9" s="16"/>
      <c r="M9" s="16"/>
      <c r="N9" s="13"/>
    </row>
    <row r="10" spans="3:14" x14ac:dyDescent="0.3">
      <c r="C10" s="17"/>
      <c r="G10" s="18"/>
      <c r="J10" s="17"/>
      <c r="N10" s="18"/>
    </row>
    <row r="11" spans="3:14" x14ac:dyDescent="0.3">
      <c r="C11" s="17"/>
      <c r="G11" s="18"/>
      <c r="J11" s="17"/>
      <c r="N11" s="18"/>
    </row>
    <row r="12" spans="3:14" x14ac:dyDescent="0.3">
      <c r="C12" s="17"/>
      <c r="G12" s="18"/>
      <c r="J12" s="17"/>
      <c r="N12" s="18"/>
    </row>
    <row r="13" spans="3:14" x14ac:dyDescent="0.3">
      <c r="C13" s="17"/>
      <c r="G13" s="18"/>
      <c r="J13" s="17"/>
      <c r="N13" s="18"/>
    </row>
    <row r="14" spans="3:14" x14ac:dyDescent="0.3">
      <c r="C14" s="17"/>
      <c r="G14" s="18"/>
      <c r="J14" s="17"/>
      <c r="N14" s="18"/>
    </row>
    <row r="15" spans="3:14" x14ac:dyDescent="0.3">
      <c r="C15" s="17"/>
      <c r="G15" s="18"/>
      <c r="J15" s="17"/>
      <c r="N15" s="18"/>
    </row>
    <row r="16" spans="3:14" x14ac:dyDescent="0.3">
      <c r="C16" s="17"/>
      <c r="G16" s="18"/>
      <c r="J16" s="17"/>
      <c r="N16" s="18"/>
    </row>
    <row r="17" spans="3:14" x14ac:dyDescent="0.3">
      <c r="C17" s="17"/>
      <c r="G17" s="18"/>
      <c r="J17" s="17"/>
      <c r="N17" s="18"/>
    </row>
    <row r="18" spans="3:14" x14ac:dyDescent="0.3">
      <c r="C18" s="17"/>
      <c r="G18" s="18"/>
      <c r="J18" s="17"/>
      <c r="N18" s="18"/>
    </row>
    <row r="19" spans="3:14" x14ac:dyDescent="0.3">
      <c r="C19" s="17"/>
      <c r="G19" s="18"/>
      <c r="J19" s="17"/>
      <c r="N19" s="18"/>
    </row>
    <row r="20" spans="3:14" x14ac:dyDescent="0.3">
      <c r="C20" s="17"/>
      <c r="G20" s="18"/>
      <c r="J20" s="17"/>
      <c r="N20" s="18"/>
    </row>
    <row r="21" spans="3:14" x14ac:dyDescent="0.3">
      <c r="C21" s="17"/>
      <c r="G21" s="18"/>
      <c r="J21" s="17"/>
      <c r="N21" s="18"/>
    </row>
    <row r="22" spans="3:14" x14ac:dyDescent="0.3">
      <c r="C22" s="17"/>
      <c r="G22" s="18"/>
      <c r="J22" s="17"/>
      <c r="N22" s="18"/>
    </row>
    <row r="23" spans="3:14" x14ac:dyDescent="0.3">
      <c r="C23" s="17"/>
      <c r="G23" s="18"/>
      <c r="J23" s="17"/>
      <c r="N23" s="18"/>
    </row>
    <row r="24" spans="3:14" x14ac:dyDescent="0.3">
      <c r="C24" s="8"/>
      <c r="D24" s="19"/>
      <c r="E24" s="19"/>
      <c r="F24" s="19"/>
      <c r="G24" s="5"/>
      <c r="J24" s="8"/>
      <c r="K24" s="19"/>
      <c r="L24" s="19"/>
      <c r="M24" s="19"/>
      <c r="N24" s="5"/>
    </row>
  </sheetData>
  <mergeCells count="3">
    <mergeCell ref="C6:N7"/>
    <mergeCell ref="C2:G3"/>
    <mergeCell ref="J2:N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C4-DDE2-4CB7-AC70-5AB590F93835}">
  <dimension ref="B2:H114"/>
  <sheetViews>
    <sheetView workbookViewId="0">
      <selection activeCell="N18" sqref="N18"/>
    </sheetView>
  </sheetViews>
  <sheetFormatPr defaultRowHeight="14.4" x14ac:dyDescent="0.3"/>
  <cols>
    <col min="2" max="2" width="27.21875" bestFit="1" customWidth="1"/>
    <col min="3" max="4" width="9.44140625" customWidth="1"/>
    <col min="5" max="5" width="13.109375" bestFit="1" customWidth="1"/>
    <col min="6" max="6" width="12.6640625" customWidth="1"/>
    <col min="7" max="7" width="13" customWidth="1"/>
    <col min="8" max="8" width="9.44140625" customWidth="1"/>
  </cols>
  <sheetData>
    <row r="2" spans="2:8" x14ac:dyDescent="0.3">
      <c r="B2" t="s">
        <v>0</v>
      </c>
      <c r="C2" t="s">
        <v>1</v>
      </c>
      <c r="D2" t="s">
        <v>3</v>
      </c>
      <c r="E2" t="s">
        <v>6</v>
      </c>
      <c r="F2" t="s">
        <v>4</v>
      </c>
      <c r="G2" t="s">
        <v>2</v>
      </c>
      <c r="H2" t="s">
        <v>5</v>
      </c>
    </row>
    <row r="3" spans="2:8" x14ac:dyDescent="0.3">
      <c r="B3" t="s">
        <v>156</v>
      </c>
      <c r="C3" t="s">
        <v>15</v>
      </c>
      <c r="D3">
        <v>20</v>
      </c>
      <c r="E3" t="s">
        <v>16</v>
      </c>
      <c r="F3" s="4">
        <v>44122</v>
      </c>
      <c r="G3" t="s">
        <v>12</v>
      </c>
      <c r="H3">
        <v>112650</v>
      </c>
    </row>
    <row r="4" spans="2:8" x14ac:dyDescent="0.3">
      <c r="B4" t="s">
        <v>176</v>
      </c>
      <c r="C4" t="s">
        <v>8</v>
      </c>
      <c r="D4">
        <v>32</v>
      </c>
      <c r="E4" t="s">
        <v>13</v>
      </c>
      <c r="F4" s="4">
        <v>44293</v>
      </c>
      <c r="G4" t="s">
        <v>12</v>
      </c>
      <c r="H4">
        <v>43840</v>
      </c>
    </row>
    <row r="5" spans="2:8" x14ac:dyDescent="0.3">
      <c r="B5" t="s">
        <v>143</v>
      </c>
      <c r="C5" t="s">
        <v>15</v>
      </c>
      <c r="D5">
        <v>31</v>
      </c>
      <c r="E5" t="s">
        <v>16</v>
      </c>
      <c r="F5" s="4">
        <v>44663</v>
      </c>
      <c r="G5" t="s">
        <v>9</v>
      </c>
      <c r="H5">
        <v>103550</v>
      </c>
    </row>
    <row r="6" spans="2:8" x14ac:dyDescent="0.3">
      <c r="B6" t="s">
        <v>201</v>
      </c>
      <c r="C6" t="s">
        <v>8</v>
      </c>
      <c r="D6">
        <v>32</v>
      </c>
      <c r="E6" t="s">
        <v>16</v>
      </c>
      <c r="F6" s="4">
        <v>44339</v>
      </c>
      <c r="G6" t="s">
        <v>56</v>
      </c>
      <c r="H6">
        <v>45510</v>
      </c>
    </row>
    <row r="7" spans="2:8" x14ac:dyDescent="0.3">
      <c r="B7" t="s">
        <v>142</v>
      </c>
      <c r="D7">
        <v>37</v>
      </c>
      <c r="E7" t="s">
        <v>24</v>
      </c>
      <c r="F7" s="4">
        <v>44085</v>
      </c>
      <c r="G7" t="s">
        <v>21</v>
      </c>
      <c r="H7">
        <v>115440</v>
      </c>
    </row>
    <row r="8" spans="2:8" x14ac:dyDescent="0.3">
      <c r="B8" t="s">
        <v>202</v>
      </c>
      <c r="C8" t="s">
        <v>8</v>
      </c>
      <c r="D8">
        <v>38</v>
      </c>
      <c r="E8" t="s">
        <v>13</v>
      </c>
      <c r="F8" s="4">
        <v>44268</v>
      </c>
      <c r="G8" t="s">
        <v>19</v>
      </c>
      <c r="H8">
        <v>56870</v>
      </c>
    </row>
    <row r="9" spans="2:8" x14ac:dyDescent="0.3">
      <c r="B9" t="s">
        <v>169</v>
      </c>
      <c r="C9" t="s">
        <v>8</v>
      </c>
      <c r="D9">
        <v>25</v>
      </c>
      <c r="E9" t="s">
        <v>16</v>
      </c>
      <c r="F9" s="4">
        <v>44144</v>
      </c>
      <c r="G9" t="s">
        <v>19</v>
      </c>
      <c r="H9">
        <v>92700</v>
      </c>
    </row>
    <row r="10" spans="2:8" x14ac:dyDescent="0.3">
      <c r="B10" t="s">
        <v>145</v>
      </c>
      <c r="D10">
        <v>32</v>
      </c>
      <c r="E10" t="s">
        <v>16</v>
      </c>
      <c r="F10" s="4">
        <v>44713</v>
      </c>
      <c r="G10" t="s">
        <v>12</v>
      </c>
      <c r="H10">
        <v>91310</v>
      </c>
    </row>
    <row r="11" spans="2:8" x14ac:dyDescent="0.3">
      <c r="B11" t="s">
        <v>115</v>
      </c>
      <c r="C11" t="s">
        <v>15</v>
      </c>
      <c r="D11">
        <v>33</v>
      </c>
      <c r="E11" t="s">
        <v>16</v>
      </c>
      <c r="F11" s="4">
        <v>44324</v>
      </c>
      <c r="G11" t="s">
        <v>19</v>
      </c>
      <c r="H11">
        <v>74550</v>
      </c>
    </row>
    <row r="12" spans="2:8" x14ac:dyDescent="0.3">
      <c r="B12" t="s">
        <v>128</v>
      </c>
      <c r="C12" t="s">
        <v>15</v>
      </c>
      <c r="D12">
        <v>25</v>
      </c>
      <c r="E12" t="s">
        <v>13</v>
      </c>
      <c r="F12" s="4">
        <v>44665</v>
      </c>
      <c r="G12" t="s">
        <v>9</v>
      </c>
      <c r="H12">
        <v>109190</v>
      </c>
    </row>
    <row r="13" spans="2:8" x14ac:dyDescent="0.3">
      <c r="B13" t="s">
        <v>194</v>
      </c>
      <c r="C13" t="s">
        <v>8</v>
      </c>
      <c r="D13">
        <v>40</v>
      </c>
      <c r="E13" t="s">
        <v>16</v>
      </c>
      <c r="F13" s="4">
        <v>44320</v>
      </c>
      <c r="G13" t="s">
        <v>12</v>
      </c>
      <c r="H13">
        <v>104410</v>
      </c>
    </row>
    <row r="14" spans="2:8" x14ac:dyDescent="0.3">
      <c r="B14" t="s">
        <v>177</v>
      </c>
      <c r="C14" t="s">
        <v>15</v>
      </c>
      <c r="D14">
        <v>30</v>
      </c>
      <c r="E14" t="s">
        <v>16</v>
      </c>
      <c r="F14" s="4">
        <v>44544</v>
      </c>
      <c r="G14" t="s">
        <v>21</v>
      </c>
      <c r="H14">
        <v>96800</v>
      </c>
    </row>
    <row r="15" spans="2:8" x14ac:dyDescent="0.3">
      <c r="B15" t="s">
        <v>123</v>
      </c>
      <c r="C15" t="s">
        <v>15</v>
      </c>
      <c r="D15">
        <v>28</v>
      </c>
      <c r="E15" t="s">
        <v>13</v>
      </c>
      <c r="F15" s="4">
        <v>43980</v>
      </c>
      <c r="G15" t="s">
        <v>21</v>
      </c>
      <c r="H15">
        <v>48170</v>
      </c>
    </row>
    <row r="16" spans="2:8" x14ac:dyDescent="0.3">
      <c r="B16" t="s">
        <v>140</v>
      </c>
      <c r="C16" t="s">
        <v>15</v>
      </c>
      <c r="D16">
        <v>21</v>
      </c>
      <c r="E16" t="s">
        <v>16</v>
      </c>
      <c r="F16" s="4">
        <v>44042</v>
      </c>
      <c r="G16" t="s">
        <v>9</v>
      </c>
      <c r="H16">
        <v>37920</v>
      </c>
    </row>
    <row r="17" spans="2:8" x14ac:dyDescent="0.3">
      <c r="B17" t="s">
        <v>178</v>
      </c>
      <c r="C17" t="s">
        <v>15</v>
      </c>
      <c r="D17">
        <v>34</v>
      </c>
      <c r="E17" t="s">
        <v>16</v>
      </c>
      <c r="F17" s="4">
        <v>44642</v>
      </c>
      <c r="G17" t="s">
        <v>9</v>
      </c>
      <c r="H17">
        <v>112650</v>
      </c>
    </row>
    <row r="18" spans="2:8" x14ac:dyDescent="0.3">
      <c r="B18" t="s">
        <v>165</v>
      </c>
      <c r="C18" t="s">
        <v>8</v>
      </c>
      <c r="D18">
        <v>34</v>
      </c>
      <c r="E18" t="s">
        <v>24</v>
      </c>
      <c r="F18" s="4">
        <v>44660</v>
      </c>
      <c r="G18" t="s">
        <v>19</v>
      </c>
      <c r="H18">
        <v>49630</v>
      </c>
    </row>
    <row r="19" spans="2:8" x14ac:dyDescent="0.3">
      <c r="B19" t="s">
        <v>199</v>
      </c>
      <c r="C19" t="s">
        <v>15</v>
      </c>
      <c r="D19">
        <v>36</v>
      </c>
      <c r="E19" t="s">
        <v>16</v>
      </c>
      <c r="F19" s="4">
        <v>43958</v>
      </c>
      <c r="G19" t="s">
        <v>12</v>
      </c>
      <c r="H19">
        <v>118840</v>
      </c>
    </row>
    <row r="20" spans="2:8" x14ac:dyDescent="0.3">
      <c r="B20" t="s">
        <v>159</v>
      </c>
      <c r="C20" t="s">
        <v>15</v>
      </c>
      <c r="D20">
        <v>30</v>
      </c>
      <c r="E20" t="s">
        <v>16</v>
      </c>
      <c r="F20" s="4">
        <v>44789</v>
      </c>
      <c r="G20" t="s">
        <v>12</v>
      </c>
      <c r="H20">
        <v>69710</v>
      </c>
    </row>
    <row r="21" spans="2:8" x14ac:dyDescent="0.3">
      <c r="B21" t="s">
        <v>197</v>
      </c>
      <c r="C21" t="s">
        <v>15</v>
      </c>
      <c r="D21">
        <v>20</v>
      </c>
      <c r="E21" t="s">
        <v>16</v>
      </c>
      <c r="F21" s="4">
        <v>44683</v>
      </c>
      <c r="G21" t="s">
        <v>9</v>
      </c>
      <c r="H21">
        <v>79570</v>
      </c>
    </row>
    <row r="22" spans="2:8" x14ac:dyDescent="0.3">
      <c r="B22" t="s">
        <v>154</v>
      </c>
      <c r="C22" t="s">
        <v>8</v>
      </c>
      <c r="D22">
        <v>22</v>
      </c>
      <c r="E22" t="s">
        <v>13</v>
      </c>
      <c r="F22" s="4">
        <v>44388</v>
      </c>
      <c r="G22" t="s">
        <v>9</v>
      </c>
      <c r="H22">
        <v>76900</v>
      </c>
    </row>
    <row r="23" spans="2:8" x14ac:dyDescent="0.3">
      <c r="B23" t="s">
        <v>182</v>
      </c>
      <c r="C23" t="s">
        <v>15</v>
      </c>
      <c r="D23">
        <v>27</v>
      </c>
      <c r="E23" t="s">
        <v>16</v>
      </c>
      <c r="F23" s="4">
        <v>44073</v>
      </c>
      <c r="G23" t="s">
        <v>19</v>
      </c>
      <c r="H23">
        <v>54970</v>
      </c>
    </row>
    <row r="24" spans="2:8" x14ac:dyDescent="0.3">
      <c r="B24" t="s">
        <v>118</v>
      </c>
      <c r="C24" t="s">
        <v>15</v>
      </c>
      <c r="D24">
        <v>37</v>
      </c>
      <c r="E24" t="s">
        <v>24</v>
      </c>
      <c r="F24" s="4">
        <v>44277</v>
      </c>
      <c r="G24" t="s">
        <v>12</v>
      </c>
      <c r="H24">
        <v>88050</v>
      </c>
    </row>
    <row r="25" spans="2:8" x14ac:dyDescent="0.3">
      <c r="B25" t="s">
        <v>192</v>
      </c>
      <c r="C25" t="s">
        <v>15</v>
      </c>
      <c r="D25">
        <v>43</v>
      </c>
      <c r="E25" t="s">
        <v>16</v>
      </c>
      <c r="F25" s="4">
        <v>44558</v>
      </c>
      <c r="G25" t="s">
        <v>19</v>
      </c>
      <c r="H25">
        <v>36040</v>
      </c>
    </row>
    <row r="26" spans="2:8" x14ac:dyDescent="0.3">
      <c r="B26" t="s">
        <v>111</v>
      </c>
      <c r="C26" t="s">
        <v>8</v>
      </c>
      <c r="D26">
        <v>42</v>
      </c>
      <c r="E26" t="s">
        <v>10</v>
      </c>
      <c r="F26" s="4">
        <v>44718</v>
      </c>
      <c r="G26" t="s">
        <v>9</v>
      </c>
      <c r="H26">
        <v>75000</v>
      </c>
    </row>
    <row r="27" spans="2:8" x14ac:dyDescent="0.3">
      <c r="B27" t="s">
        <v>149</v>
      </c>
      <c r="C27" t="s">
        <v>15</v>
      </c>
      <c r="D27">
        <v>35</v>
      </c>
      <c r="E27" t="s">
        <v>16</v>
      </c>
      <c r="F27" s="4">
        <v>44666</v>
      </c>
      <c r="G27" t="s">
        <v>9</v>
      </c>
      <c r="H27">
        <v>40400</v>
      </c>
    </row>
    <row r="28" spans="2:8" x14ac:dyDescent="0.3">
      <c r="B28" t="s">
        <v>196</v>
      </c>
      <c r="C28" t="s">
        <v>15</v>
      </c>
      <c r="D28">
        <v>24</v>
      </c>
      <c r="E28" t="s">
        <v>16</v>
      </c>
      <c r="F28" s="4">
        <v>44625</v>
      </c>
      <c r="G28" t="s">
        <v>12</v>
      </c>
      <c r="H28">
        <v>100420</v>
      </c>
    </row>
    <row r="29" spans="2:8" x14ac:dyDescent="0.3">
      <c r="B29" t="s">
        <v>120</v>
      </c>
      <c r="C29" t="s">
        <v>8</v>
      </c>
      <c r="D29">
        <v>31</v>
      </c>
      <c r="E29" t="s">
        <v>16</v>
      </c>
      <c r="F29" s="4">
        <v>44604</v>
      </c>
      <c r="G29" t="s">
        <v>12</v>
      </c>
      <c r="H29">
        <v>58100</v>
      </c>
    </row>
    <row r="30" spans="2:8" x14ac:dyDescent="0.3">
      <c r="B30" t="s">
        <v>114</v>
      </c>
      <c r="C30" t="s">
        <v>8</v>
      </c>
      <c r="D30">
        <v>44</v>
      </c>
      <c r="E30" t="s">
        <v>16</v>
      </c>
      <c r="F30" s="4">
        <v>44985</v>
      </c>
      <c r="G30" t="s">
        <v>12</v>
      </c>
      <c r="H30">
        <v>114870</v>
      </c>
    </row>
    <row r="31" spans="2:8" x14ac:dyDescent="0.3">
      <c r="B31" t="s">
        <v>158</v>
      </c>
      <c r="C31" t="s">
        <v>8</v>
      </c>
      <c r="D31">
        <v>32</v>
      </c>
      <c r="E31" t="s">
        <v>16</v>
      </c>
      <c r="F31" s="4">
        <v>44549</v>
      </c>
      <c r="G31" t="s">
        <v>9</v>
      </c>
      <c r="H31">
        <v>41570</v>
      </c>
    </row>
    <row r="32" spans="2:8" x14ac:dyDescent="0.3">
      <c r="B32" t="s">
        <v>173</v>
      </c>
      <c r="C32" t="s">
        <v>8</v>
      </c>
      <c r="D32">
        <v>30</v>
      </c>
      <c r="E32" t="s">
        <v>16</v>
      </c>
      <c r="F32" s="4">
        <v>44800</v>
      </c>
      <c r="G32" t="s">
        <v>9</v>
      </c>
      <c r="H32">
        <v>112570</v>
      </c>
    </row>
    <row r="33" spans="2:8" x14ac:dyDescent="0.3">
      <c r="B33" t="s">
        <v>151</v>
      </c>
      <c r="C33" t="s">
        <v>15</v>
      </c>
      <c r="D33">
        <v>26</v>
      </c>
      <c r="E33" t="s">
        <v>16</v>
      </c>
      <c r="F33" s="4">
        <v>44164</v>
      </c>
      <c r="G33" t="s">
        <v>9</v>
      </c>
      <c r="H33">
        <v>47360</v>
      </c>
    </row>
    <row r="34" spans="2:8" x14ac:dyDescent="0.3">
      <c r="B34" t="s">
        <v>126</v>
      </c>
      <c r="C34" t="s">
        <v>8</v>
      </c>
      <c r="D34">
        <v>21</v>
      </c>
      <c r="E34" t="s">
        <v>16</v>
      </c>
      <c r="F34" s="4">
        <v>44256</v>
      </c>
      <c r="G34" t="s">
        <v>21</v>
      </c>
      <c r="H34">
        <v>65920</v>
      </c>
    </row>
    <row r="35" spans="2:8" x14ac:dyDescent="0.3">
      <c r="B35" t="s">
        <v>200</v>
      </c>
      <c r="C35" t="s">
        <v>8</v>
      </c>
      <c r="D35">
        <v>28</v>
      </c>
      <c r="E35" t="s">
        <v>16</v>
      </c>
      <c r="F35" s="4">
        <v>44571</v>
      </c>
      <c r="G35" t="s">
        <v>9</v>
      </c>
      <c r="H35">
        <v>99970</v>
      </c>
    </row>
    <row r="36" spans="2:8" x14ac:dyDescent="0.3">
      <c r="B36" t="s">
        <v>133</v>
      </c>
      <c r="C36" t="s">
        <v>8</v>
      </c>
      <c r="D36">
        <v>25</v>
      </c>
      <c r="E36" t="s">
        <v>13</v>
      </c>
      <c r="F36" s="4">
        <v>44633</v>
      </c>
      <c r="G36" t="s">
        <v>12</v>
      </c>
      <c r="H36">
        <v>80700</v>
      </c>
    </row>
    <row r="37" spans="2:8" x14ac:dyDescent="0.3">
      <c r="B37" t="s">
        <v>155</v>
      </c>
      <c r="C37" t="s">
        <v>15</v>
      </c>
      <c r="D37">
        <v>24</v>
      </c>
      <c r="E37" t="s">
        <v>24</v>
      </c>
      <c r="F37" s="4">
        <v>44375</v>
      </c>
      <c r="G37" t="s">
        <v>21</v>
      </c>
      <c r="H37">
        <v>52610</v>
      </c>
    </row>
    <row r="38" spans="2:8" x14ac:dyDescent="0.3">
      <c r="B38" t="s">
        <v>180</v>
      </c>
      <c r="C38" t="s">
        <v>15</v>
      </c>
      <c r="D38">
        <v>29</v>
      </c>
      <c r="E38" t="s">
        <v>24</v>
      </c>
      <c r="F38" s="4">
        <v>44119</v>
      </c>
      <c r="G38" t="s">
        <v>12</v>
      </c>
      <c r="H38">
        <v>112110</v>
      </c>
    </row>
    <row r="39" spans="2:8" x14ac:dyDescent="0.3">
      <c r="B39" t="s">
        <v>152</v>
      </c>
      <c r="C39" t="s">
        <v>8</v>
      </c>
      <c r="D39">
        <v>27</v>
      </c>
      <c r="E39" t="s">
        <v>16</v>
      </c>
      <c r="F39" s="4">
        <v>44061</v>
      </c>
      <c r="G39" t="s">
        <v>56</v>
      </c>
      <c r="H39">
        <v>119110</v>
      </c>
    </row>
    <row r="40" spans="2:8" x14ac:dyDescent="0.3">
      <c r="B40" t="s">
        <v>150</v>
      </c>
      <c r="C40" t="s">
        <v>15</v>
      </c>
      <c r="D40">
        <v>22</v>
      </c>
      <c r="E40" t="s">
        <v>13</v>
      </c>
      <c r="F40" s="4">
        <v>44384</v>
      </c>
      <c r="G40" t="s">
        <v>19</v>
      </c>
      <c r="H40">
        <v>112780</v>
      </c>
    </row>
    <row r="41" spans="2:8" x14ac:dyDescent="0.3">
      <c r="B41" t="s">
        <v>175</v>
      </c>
      <c r="C41" t="s">
        <v>8</v>
      </c>
      <c r="D41">
        <v>36</v>
      </c>
      <c r="E41" t="s">
        <v>16</v>
      </c>
      <c r="F41" s="4">
        <v>44023</v>
      </c>
      <c r="G41" t="s">
        <v>9</v>
      </c>
      <c r="H41">
        <v>114890</v>
      </c>
    </row>
    <row r="42" spans="2:8" x14ac:dyDescent="0.3">
      <c r="B42" t="s">
        <v>146</v>
      </c>
      <c r="C42" t="s">
        <v>15</v>
      </c>
      <c r="D42">
        <v>27</v>
      </c>
      <c r="E42" t="s">
        <v>16</v>
      </c>
      <c r="F42" s="4">
        <v>44506</v>
      </c>
      <c r="G42" t="s">
        <v>21</v>
      </c>
      <c r="H42">
        <v>48980</v>
      </c>
    </row>
    <row r="43" spans="2:8" x14ac:dyDescent="0.3">
      <c r="B43" t="s">
        <v>170</v>
      </c>
      <c r="C43" t="s">
        <v>15</v>
      </c>
      <c r="D43">
        <v>21</v>
      </c>
      <c r="E43" t="s">
        <v>16</v>
      </c>
      <c r="F43" s="4">
        <v>44180</v>
      </c>
      <c r="G43" t="s">
        <v>56</v>
      </c>
      <c r="H43">
        <v>75880</v>
      </c>
    </row>
    <row r="44" spans="2:8" x14ac:dyDescent="0.3">
      <c r="B44" t="s">
        <v>167</v>
      </c>
      <c r="C44" t="s">
        <v>8</v>
      </c>
      <c r="D44">
        <v>28</v>
      </c>
      <c r="E44" t="s">
        <v>16</v>
      </c>
      <c r="F44" s="4">
        <v>44296</v>
      </c>
      <c r="G44" t="s">
        <v>19</v>
      </c>
      <c r="H44">
        <v>53240</v>
      </c>
    </row>
    <row r="45" spans="2:8" x14ac:dyDescent="0.3">
      <c r="B45" t="s">
        <v>122</v>
      </c>
      <c r="C45" t="s">
        <v>8</v>
      </c>
      <c r="D45">
        <v>34</v>
      </c>
      <c r="E45" t="s">
        <v>16</v>
      </c>
      <c r="F45" s="4">
        <v>44397</v>
      </c>
      <c r="G45" t="s">
        <v>21</v>
      </c>
      <c r="H45">
        <v>85000</v>
      </c>
    </row>
    <row r="46" spans="2:8" x14ac:dyDescent="0.3">
      <c r="B46" t="s">
        <v>179</v>
      </c>
      <c r="C46" t="s">
        <v>8</v>
      </c>
      <c r="D46">
        <v>21</v>
      </c>
      <c r="E46" t="s">
        <v>16</v>
      </c>
      <c r="F46" s="4">
        <v>44619</v>
      </c>
      <c r="G46" t="s">
        <v>12</v>
      </c>
      <c r="H46">
        <v>33920</v>
      </c>
    </row>
    <row r="47" spans="2:8" x14ac:dyDescent="0.3">
      <c r="B47" t="s">
        <v>188</v>
      </c>
      <c r="C47" t="s">
        <v>8</v>
      </c>
      <c r="D47">
        <v>33</v>
      </c>
      <c r="E47" t="s">
        <v>16</v>
      </c>
      <c r="F47" s="4">
        <v>44253</v>
      </c>
      <c r="G47" t="s">
        <v>12</v>
      </c>
      <c r="H47">
        <v>75280</v>
      </c>
    </row>
    <row r="48" spans="2:8" x14ac:dyDescent="0.3">
      <c r="B48" t="s">
        <v>130</v>
      </c>
      <c r="C48" t="s">
        <v>8</v>
      </c>
      <c r="D48">
        <v>34</v>
      </c>
      <c r="E48" t="s">
        <v>16</v>
      </c>
      <c r="F48" s="4">
        <v>44594</v>
      </c>
      <c r="G48" t="s">
        <v>21</v>
      </c>
      <c r="H48">
        <v>58940</v>
      </c>
    </row>
    <row r="49" spans="2:8" x14ac:dyDescent="0.3">
      <c r="B49" t="s">
        <v>136</v>
      </c>
      <c r="C49" t="s">
        <v>8</v>
      </c>
      <c r="D49">
        <v>28</v>
      </c>
      <c r="E49" t="s">
        <v>16</v>
      </c>
      <c r="F49" s="4">
        <v>44425</v>
      </c>
      <c r="G49" t="s">
        <v>9</v>
      </c>
      <c r="H49">
        <v>104770</v>
      </c>
    </row>
    <row r="50" spans="2:8" x14ac:dyDescent="0.3">
      <c r="B50" t="s">
        <v>125</v>
      </c>
      <c r="C50" t="s">
        <v>15</v>
      </c>
      <c r="D50">
        <v>21</v>
      </c>
      <c r="E50" t="s">
        <v>16</v>
      </c>
      <c r="F50" s="4">
        <v>44701</v>
      </c>
      <c r="G50" t="s">
        <v>9</v>
      </c>
      <c r="H50">
        <v>57090</v>
      </c>
    </row>
    <row r="51" spans="2:8" x14ac:dyDescent="0.3">
      <c r="B51" t="s">
        <v>160</v>
      </c>
      <c r="C51" t="s">
        <v>15</v>
      </c>
      <c r="D51">
        <v>27</v>
      </c>
      <c r="E51" t="s">
        <v>13</v>
      </c>
      <c r="F51" s="4">
        <v>44174</v>
      </c>
      <c r="G51" t="s">
        <v>21</v>
      </c>
      <c r="H51">
        <v>91650</v>
      </c>
    </row>
    <row r="52" spans="2:8" x14ac:dyDescent="0.3">
      <c r="B52" t="s">
        <v>183</v>
      </c>
      <c r="C52" t="s">
        <v>15</v>
      </c>
      <c r="D52">
        <v>42</v>
      </c>
      <c r="E52" t="s">
        <v>24</v>
      </c>
      <c r="F52" s="4">
        <v>44670</v>
      </c>
      <c r="G52" t="s">
        <v>21</v>
      </c>
      <c r="H52">
        <v>70270</v>
      </c>
    </row>
    <row r="53" spans="2:8" x14ac:dyDescent="0.3">
      <c r="B53" t="s">
        <v>129</v>
      </c>
      <c r="C53" t="s">
        <v>8</v>
      </c>
      <c r="D53">
        <v>28</v>
      </c>
      <c r="E53" t="s">
        <v>16</v>
      </c>
      <c r="F53" s="4">
        <v>44124</v>
      </c>
      <c r="G53" t="s">
        <v>21</v>
      </c>
      <c r="H53">
        <v>75970</v>
      </c>
    </row>
    <row r="54" spans="2:8" x14ac:dyDescent="0.3">
      <c r="B54" t="s">
        <v>112</v>
      </c>
      <c r="D54">
        <v>27</v>
      </c>
      <c r="E54" t="s">
        <v>13</v>
      </c>
      <c r="F54" s="4">
        <v>44212</v>
      </c>
      <c r="G54" t="s">
        <v>12</v>
      </c>
      <c r="H54">
        <v>90700</v>
      </c>
    </row>
    <row r="55" spans="2:8" x14ac:dyDescent="0.3">
      <c r="B55" t="s">
        <v>131</v>
      </c>
      <c r="C55" t="s">
        <v>15</v>
      </c>
      <c r="D55">
        <v>30</v>
      </c>
      <c r="E55" t="s">
        <v>16</v>
      </c>
      <c r="F55" s="4">
        <v>44607</v>
      </c>
      <c r="G55" t="s">
        <v>9</v>
      </c>
      <c r="H55">
        <v>60570</v>
      </c>
    </row>
    <row r="56" spans="2:8" x14ac:dyDescent="0.3">
      <c r="B56" t="s">
        <v>134</v>
      </c>
      <c r="C56" t="s">
        <v>15</v>
      </c>
      <c r="D56">
        <v>33</v>
      </c>
      <c r="E56" t="s">
        <v>16</v>
      </c>
      <c r="F56" s="4">
        <v>44103</v>
      </c>
      <c r="G56" t="s">
        <v>9</v>
      </c>
      <c r="H56">
        <v>115920</v>
      </c>
    </row>
    <row r="57" spans="2:8" x14ac:dyDescent="0.3">
      <c r="B57" t="s">
        <v>186</v>
      </c>
      <c r="C57" t="s">
        <v>8</v>
      </c>
      <c r="D57">
        <v>33</v>
      </c>
      <c r="E57" t="s">
        <v>16</v>
      </c>
      <c r="F57" s="4">
        <v>44006</v>
      </c>
      <c r="G57" t="s">
        <v>21</v>
      </c>
      <c r="H57">
        <v>65360</v>
      </c>
    </row>
    <row r="58" spans="2:8" x14ac:dyDescent="0.3">
      <c r="B58" t="s">
        <v>116</v>
      </c>
      <c r="D58">
        <v>30</v>
      </c>
      <c r="E58" t="s">
        <v>16</v>
      </c>
      <c r="F58" s="4">
        <v>44535</v>
      </c>
      <c r="G58" t="s">
        <v>21</v>
      </c>
      <c r="H58">
        <v>64000</v>
      </c>
    </row>
    <row r="59" spans="2:8" x14ac:dyDescent="0.3">
      <c r="B59" t="s">
        <v>195</v>
      </c>
      <c r="C59" t="s">
        <v>8</v>
      </c>
      <c r="D59">
        <v>34</v>
      </c>
      <c r="E59" t="s">
        <v>16</v>
      </c>
      <c r="F59" s="4">
        <v>44383</v>
      </c>
      <c r="G59" t="s">
        <v>21</v>
      </c>
      <c r="H59">
        <v>92450</v>
      </c>
    </row>
    <row r="60" spans="2:8" x14ac:dyDescent="0.3">
      <c r="B60" t="s">
        <v>113</v>
      </c>
      <c r="C60" t="s">
        <v>15</v>
      </c>
      <c r="D60">
        <v>31</v>
      </c>
      <c r="E60" t="s">
        <v>16</v>
      </c>
      <c r="F60" s="4">
        <v>44450</v>
      </c>
      <c r="G60" t="s">
        <v>12</v>
      </c>
      <c r="H60">
        <v>48950</v>
      </c>
    </row>
    <row r="61" spans="2:8" x14ac:dyDescent="0.3">
      <c r="B61" t="s">
        <v>185</v>
      </c>
      <c r="C61" t="s">
        <v>8</v>
      </c>
      <c r="D61">
        <v>27</v>
      </c>
      <c r="E61" t="s">
        <v>16</v>
      </c>
      <c r="F61" s="4">
        <v>44625</v>
      </c>
      <c r="G61" t="s">
        <v>12</v>
      </c>
      <c r="H61">
        <v>83750</v>
      </c>
    </row>
    <row r="62" spans="2:8" x14ac:dyDescent="0.3">
      <c r="B62" t="s">
        <v>166</v>
      </c>
      <c r="C62" t="s">
        <v>8</v>
      </c>
      <c r="D62">
        <v>40</v>
      </c>
      <c r="E62" t="s">
        <v>16</v>
      </c>
      <c r="F62" s="4">
        <v>44276</v>
      </c>
      <c r="G62" t="s">
        <v>12</v>
      </c>
      <c r="H62">
        <v>87620</v>
      </c>
    </row>
    <row r="63" spans="2:8" x14ac:dyDescent="0.3">
      <c r="B63" t="s">
        <v>184</v>
      </c>
      <c r="C63" t="s">
        <v>8</v>
      </c>
      <c r="D63">
        <v>20</v>
      </c>
      <c r="E63" t="s">
        <v>24</v>
      </c>
      <c r="F63" s="4">
        <v>44476</v>
      </c>
      <c r="G63" t="s">
        <v>19</v>
      </c>
      <c r="H63">
        <v>68900</v>
      </c>
    </row>
    <row r="64" spans="2:8" x14ac:dyDescent="0.3">
      <c r="B64" t="s">
        <v>157</v>
      </c>
      <c r="C64" t="s">
        <v>15</v>
      </c>
      <c r="D64">
        <v>32</v>
      </c>
      <c r="E64" t="s">
        <v>16</v>
      </c>
      <c r="F64" s="4">
        <v>44403</v>
      </c>
      <c r="G64" t="s">
        <v>19</v>
      </c>
      <c r="H64">
        <v>53540</v>
      </c>
    </row>
    <row r="65" spans="2:8" x14ac:dyDescent="0.3">
      <c r="B65" t="s">
        <v>172</v>
      </c>
      <c r="C65" t="s">
        <v>15</v>
      </c>
      <c r="D65">
        <v>28</v>
      </c>
      <c r="E65" t="s">
        <v>42</v>
      </c>
      <c r="F65" s="4">
        <v>44758</v>
      </c>
      <c r="G65" t="s">
        <v>19</v>
      </c>
      <c r="H65">
        <v>43510</v>
      </c>
    </row>
    <row r="66" spans="2:8" x14ac:dyDescent="0.3">
      <c r="B66" t="s">
        <v>127</v>
      </c>
      <c r="C66" t="s">
        <v>8</v>
      </c>
      <c r="D66">
        <v>38</v>
      </c>
      <c r="E66" t="s">
        <v>10</v>
      </c>
      <c r="F66" s="4">
        <v>44316</v>
      </c>
      <c r="G66" t="s">
        <v>19</v>
      </c>
      <c r="H66">
        <v>109160</v>
      </c>
    </row>
    <row r="67" spans="2:8" x14ac:dyDescent="0.3">
      <c r="B67" t="s">
        <v>198</v>
      </c>
      <c r="C67" t="s">
        <v>15</v>
      </c>
      <c r="D67">
        <v>40</v>
      </c>
      <c r="E67" t="s">
        <v>16</v>
      </c>
      <c r="F67" s="4">
        <v>44204</v>
      </c>
      <c r="G67" t="s">
        <v>9</v>
      </c>
      <c r="H67">
        <v>99750</v>
      </c>
    </row>
    <row r="68" spans="2:8" x14ac:dyDescent="0.3">
      <c r="B68" t="s">
        <v>124</v>
      </c>
      <c r="C68" t="s">
        <v>8</v>
      </c>
      <c r="D68">
        <v>31</v>
      </c>
      <c r="E68" t="s">
        <v>16</v>
      </c>
      <c r="F68" s="4">
        <v>44084</v>
      </c>
      <c r="G68" t="s">
        <v>12</v>
      </c>
      <c r="H68">
        <v>41980</v>
      </c>
    </row>
    <row r="69" spans="2:8" x14ac:dyDescent="0.3">
      <c r="B69" t="s">
        <v>187</v>
      </c>
      <c r="C69" t="s">
        <v>15</v>
      </c>
      <c r="D69">
        <v>36</v>
      </c>
      <c r="E69" t="s">
        <v>16</v>
      </c>
      <c r="F69" s="4">
        <v>44272</v>
      </c>
      <c r="G69" t="s">
        <v>21</v>
      </c>
      <c r="H69">
        <v>71380</v>
      </c>
    </row>
    <row r="70" spans="2:8" x14ac:dyDescent="0.3">
      <c r="B70" t="s">
        <v>191</v>
      </c>
      <c r="C70" t="s">
        <v>15</v>
      </c>
      <c r="D70">
        <v>27</v>
      </c>
      <c r="E70" t="s">
        <v>42</v>
      </c>
      <c r="F70" s="4">
        <v>44547</v>
      </c>
      <c r="G70" t="s">
        <v>9</v>
      </c>
      <c r="H70">
        <v>113280</v>
      </c>
    </row>
    <row r="71" spans="2:8" x14ac:dyDescent="0.3">
      <c r="B71" t="s">
        <v>181</v>
      </c>
      <c r="C71" t="s">
        <v>8</v>
      </c>
      <c r="D71">
        <v>33</v>
      </c>
      <c r="E71" t="s">
        <v>16</v>
      </c>
      <c r="F71" s="4">
        <v>44747</v>
      </c>
      <c r="G71" t="s">
        <v>21</v>
      </c>
      <c r="H71">
        <v>86570</v>
      </c>
    </row>
    <row r="72" spans="2:8" x14ac:dyDescent="0.3">
      <c r="B72" t="s">
        <v>139</v>
      </c>
      <c r="C72" t="s">
        <v>15</v>
      </c>
      <c r="D72">
        <v>26</v>
      </c>
      <c r="E72" t="s">
        <v>16</v>
      </c>
      <c r="F72" s="4">
        <v>44350</v>
      </c>
      <c r="G72" t="s">
        <v>9</v>
      </c>
      <c r="H72">
        <v>53540</v>
      </c>
    </row>
    <row r="73" spans="2:8" x14ac:dyDescent="0.3">
      <c r="B73" t="s">
        <v>190</v>
      </c>
      <c r="C73" t="s">
        <v>15</v>
      </c>
      <c r="D73">
        <v>37</v>
      </c>
      <c r="E73" t="s">
        <v>16</v>
      </c>
      <c r="F73" s="4">
        <v>44640</v>
      </c>
      <c r="G73" t="s">
        <v>12</v>
      </c>
      <c r="H73">
        <v>69070</v>
      </c>
    </row>
    <row r="74" spans="2:8" x14ac:dyDescent="0.3">
      <c r="B74" t="s">
        <v>121</v>
      </c>
      <c r="C74" t="s">
        <v>8</v>
      </c>
      <c r="D74">
        <v>30</v>
      </c>
      <c r="E74" t="s">
        <v>24</v>
      </c>
      <c r="F74" s="4">
        <v>44328</v>
      </c>
      <c r="G74" t="s">
        <v>21</v>
      </c>
      <c r="H74">
        <v>67910</v>
      </c>
    </row>
    <row r="75" spans="2:8" x14ac:dyDescent="0.3">
      <c r="B75" t="s">
        <v>119</v>
      </c>
      <c r="C75" t="s">
        <v>15</v>
      </c>
      <c r="D75">
        <v>30</v>
      </c>
      <c r="E75" t="s">
        <v>16</v>
      </c>
      <c r="F75" s="4">
        <v>44214</v>
      </c>
      <c r="G75" t="s">
        <v>12</v>
      </c>
      <c r="H75">
        <v>69120</v>
      </c>
    </row>
    <row r="76" spans="2:8" x14ac:dyDescent="0.3">
      <c r="B76" t="s">
        <v>132</v>
      </c>
      <c r="C76" t="s">
        <v>8</v>
      </c>
      <c r="D76">
        <v>34</v>
      </c>
      <c r="E76" t="s">
        <v>16</v>
      </c>
      <c r="F76" s="4">
        <v>44550</v>
      </c>
      <c r="G76" t="s">
        <v>21</v>
      </c>
      <c r="H76">
        <v>60130</v>
      </c>
    </row>
    <row r="77" spans="2:8" x14ac:dyDescent="0.3">
      <c r="B77" t="s">
        <v>161</v>
      </c>
      <c r="C77" t="s">
        <v>15</v>
      </c>
      <c r="D77">
        <v>23</v>
      </c>
      <c r="E77" t="s">
        <v>16</v>
      </c>
      <c r="F77" s="4">
        <v>44378</v>
      </c>
      <c r="G77" t="s">
        <v>9</v>
      </c>
      <c r="H77">
        <v>106460</v>
      </c>
    </row>
    <row r="78" spans="2:8" x14ac:dyDescent="0.3">
      <c r="B78" t="s">
        <v>148</v>
      </c>
      <c r="C78" t="s">
        <v>8</v>
      </c>
      <c r="D78">
        <v>37</v>
      </c>
      <c r="E78" t="s">
        <v>16</v>
      </c>
      <c r="F78" s="4">
        <v>44389</v>
      </c>
      <c r="G78" t="s">
        <v>56</v>
      </c>
      <c r="H78">
        <v>118100</v>
      </c>
    </row>
    <row r="79" spans="2:8" x14ac:dyDescent="0.3">
      <c r="B79" t="s">
        <v>164</v>
      </c>
      <c r="C79" t="s">
        <v>8</v>
      </c>
      <c r="D79">
        <v>36</v>
      </c>
      <c r="E79" t="s">
        <v>16</v>
      </c>
      <c r="F79" s="4">
        <v>44468</v>
      </c>
      <c r="G79" t="s">
        <v>9</v>
      </c>
      <c r="H79">
        <v>78390</v>
      </c>
    </row>
    <row r="80" spans="2:8" x14ac:dyDescent="0.3">
      <c r="B80" t="s">
        <v>147</v>
      </c>
      <c r="C80" t="s">
        <v>8</v>
      </c>
      <c r="D80">
        <v>30</v>
      </c>
      <c r="E80" t="s">
        <v>16</v>
      </c>
      <c r="F80" s="4">
        <v>44789</v>
      </c>
      <c r="G80" t="s">
        <v>9</v>
      </c>
      <c r="H80">
        <v>114180</v>
      </c>
    </row>
    <row r="81" spans="2:8" x14ac:dyDescent="0.3">
      <c r="B81" t="s">
        <v>189</v>
      </c>
      <c r="C81" t="s">
        <v>8</v>
      </c>
      <c r="D81">
        <v>28</v>
      </c>
      <c r="E81" t="s">
        <v>16</v>
      </c>
      <c r="F81" s="4">
        <v>44590</v>
      </c>
      <c r="G81" t="s">
        <v>9</v>
      </c>
      <c r="H81">
        <v>104120</v>
      </c>
    </row>
    <row r="82" spans="2:8" x14ac:dyDescent="0.3">
      <c r="B82" t="s">
        <v>138</v>
      </c>
      <c r="C82" t="s">
        <v>15</v>
      </c>
      <c r="D82">
        <v>30</v>
      </c>
      <c r="E82" t="s">
        <v>16</v>
      </c>
      <c r="F82" s="4">
        <v>44640</v>
      </c>
      <c r="G82" t="s">
        <v>9</v>
      </c>
      <c r="H82">
        <v>67950</v>
      </c>
    </row>
    <row r="83" spans="2:8" x14ac:dyDescent="0.3">
      <c r="B83" t="s">
        <v>137</v>
      </c>
      <c r="C83" t="s">
        <v>8</v>
      </c>
      <c r="D83">
        <v>29</v>
      </c>
      <c r="E83" t="s">
        <v>16</v>
      </c>
      <c r="F83" s="4">
        <v>43962</v>
      </c>
      <c r="G83" t="s">
        <v>12</v>
      </c>
      <c r="H83">
        <v>34980</v>
      </c>
    </row>
    <row r="84" spans="2:8" x14ac:dyDescent="0.3">
      <c r="B84" t="s">
        <v>153</v>
      </c>
      <c r="C84" t="s">
        <v>8</v>
      </c>
      <c r="D84">
        <v>24</v>
      </c>
      <c r="E84" t="s">
        <v>16</v>
      </c>
      <c r="F84" s="4">
        <v>44087</v>
      </c>
      <c r="G84" t="s">
        <v>12</v>
      </c>
      <c r="H84">
        <v>62780</v>
      </c>
    </row>
    <row r="85" spans="2:8" x14ac:dyDescent="0.3">
      <c r="B85" t="s">
        <v>117</v>
      </c>
      <c r="C85" t="s">
        <v>15</v>
      </c>
      <c r="D85">
        <v>20</v>
      </c>
      <c r="E85" t="s">
        <v>16</v>
      </c>
      <c r="F85" s="4">
        <v>44397</v>
      </c>
      <c r="G85" t="s">
        <v>12</v>
      </c>
      <c r="H85">
        <v>107700</v>
      </c>
    </row>
    <row r="86" spans="2:8" x14ac:dyDescent="0.3">
      <c r="B86" t="s">
        <v>168</v>
      </c>
      <c r="C86" t="s">
        <v>15</v>
      </c>
      <c r="D86">
        <v>25</v>
      </c>
      <c r="E86" t="s">
        <v>16</v>
      </c>
      <c r="F86" s="4">
        <v>44322</v>
      </c>
      <c r="G86" t="s">
        <v>19</v>
      </c>
      <c r="H86">
        <v>65700</v>
      </c>
    </row>
    <row r="87" spans="2:8" x14ac:dyDescent="0.3">
      <c r="B87" t="s">
        <v>135</v>
      </c>
      <c r="C87" t="s">
        <v>8</v>
      </c>
      <c r="D87">
        <v>33</v>
      </c>
      <c r="E87" t="s">
        <v>42</v>
      </c>
      <c r="F87" s="4">
        <v>44313</v>
      </c>
      <c r="G87" t="s">
        <v>12</v>
      </c>
      <c r="H87">
        <v>75480</v>
      </c>
    </row>
    <row r="88" spans="2:8" x14ac:dyDescent="0.3">
      <c r="B88" t="s">
        <v>174</v>
      </c>
      <c r="C88" t="s">
        <v>15</v>
      </c>
      <c r="D88">
        <v>33</v>
      </c>
      <c r="E88" t="s">
        <v>16</v>
      </c>
      <c r="F88" s="4">
        <v>44448</v>
      </c>
      <c r="G88" t="s">
        <v>12</v>
      </c>
      <c r="H88">
        <v>53870</v>
      </c>
    </row>
    <row r="89" spans="2:8" x14ac:dyDescent="0.3">
      <c r="B89" t="s">
        <v>141</v>
      </c>
      <c r="C89" t="s">
        <v>8</v>
      </c>
      <c r="D89">
        <v>36</v>
      </c>
      <c r="E89" t="s">
        <v>16</v>
      </c>
      <c r="F89" s="4">
        <v>44433</v>
      </c>
      <c r="G89" t="s">
        <v>19</v>
      </c>
      <c r="H89">
        <v>78540</v>
      </c>
    </row>
    <row r="90" spans="2:8" x14ac:dyDescent="0.3">
      <c r="B90" t="s">
        <v>193</v>
      </c>
      <c r="C90" t="s">
        <v>15</v>
      </c>
      <c r="D90">
        <v>19</v>
      </c>
      <c r="E90" t="s">
        <v>16</v>
      </c>
      <c r="F90" s="4">
        <v>44218</v>
      </c>
      <c r="G90" t="s">
        <v>9</v>
      </c>
      <c r="H90">
        <v>58960</v>
      </c>
    </row>
    <row r="91" spans="2:8" x14ac:dyDescent="0.3">
      <c r="B91" t="s">
        <v>162</v>
      </c>
      <c r="C91" t="s">
        <v>15</v>
      </c>
      <c r="D91">
        <v>46</v>
      </c>
      <c r="E91" t="s">
        <v>16</v>
      </c>
      <c r="F91" s="4">
        <v>44697</v>
      </c>
      <c r="G91" t="s">
        <v>9</v>
      </c>
      <c r="H91">
        <v>70610</v>
      </c>
    </row>
    <row r="92" spans="2:8" x14ac:dyDescent="0.3">
      <c r="B92" t="s">
        <v>171</v>
      </c>
      <c r="C92" t="s">
        <v>15</v>
      </c>
      <c r="D92">
        <v>33</v>
      </c>
      <c r="E92" t="s">
        <v>16</v>
      </c>
      <c r="F92" s="4">
        <v>44181</v>
      </c>
      <c r="G92" t="s">
        <v>21</v>
      </c>
      <c r="H92">
        <v>59430</v>
      </c>
    </row>
    <row r="93" spans="2:8" x14ac:dyDescent="0.3">
      <c r="B93" t="s">
        <v>144</v>
      </c>
      <c r="C93" t="s">
        <v>15</v>
      </c>
      <c r="D93">
        <v>33</v>
      </c>
      <c r="E93" t="s">
        <v>13</v>
      </c>
      <c r="F93" s="4">
        <v>44640</v>
      </c>
      <c r="G93" t="s">
        <v>9</v>
      </c>
      <c r="H93">
        <v>48530</v>
      </c>
    </row>
    <row r="94" spans="2:8" x14ac:dyDescent="0.3">
      <c r="B94" t="s">
        <v>163</v>
      </c>
      <c r="C94" t="s">
        <v>8</v>
      </c>
      <c r="D94">
        <v>33</v>
      </c>
      <c r="E94" t="s">
        <v>16</v>
      </c>
      <c r="F94" s="4">
        <v>44129</v>
      </c>
      <c r="G94" t="s">
        <v>12</v>
      </c>
      <c r="H94">
        <v>96140</v>
      </c>
    </row>
    <row r="95" spans="2:8" x14ac:dyDescent="0.3">
      <c r="B95" t="s">
        <v>156</v>
      </c>
      <c r="C95" t="s">
        <v>15</v>
      </c>
      <c r="D95">
        <v>20</v>
      </c>
      <c r="E95" t="s">
        <v>16</v>
      </c>
      <c r="F95" s="4">
        <v>44122</v>
      </c>
      <c r="G95" t="s">
        <v>12</v>
      </c>
      <c r="H95">
        <v>112650</v>
      </c>
    </row>
    <row r="96" spans="2:8" x14ac:dyDescent="0.3">
      <c r="B96" t="s">
        <v>176</v>
      </c>
      <c r="C96" t="s">
        <v>8</v>
      </c>
      <c r="D96">
        <v>32</v>
      </c>
      <c r="E96" t="s">
        <v>13</v>
      </c>
      <c r="F96" s="4">
        <v>44293</v>
      </c>
      <c r="G96" t="s">
        <v>12</v>
      </c>
      <c r="H96">
        <v>43840</v>
      </c>
    </row>
    <row r="97" spans="2:8" x14ac:dyDescent="0.3">
      <c r="B97" t="s">
        <v>143</v>
      </c>
      <c r="C97" t="s">
        <v>15</v>
      </c>
      <c r="D97">
        <v>31</v>
      </c>
      <c r="E97" t="s">
        <v>16</v>
      </c>
      <c r="F97" s="4">
        <v>44663</v>
      </c>
      <c r="G97" t="s">
        <v>9</v>
      </c>
      <c r="H97">
        <v>103550</v>
      </c>
    </row>
    <row r="98" spans="2:8" x14ac:dyDescent="0.3">
      <c r="B98" t="s">
        <v>201</v>
      </c>
      <c r="C98" t="s">
        <v>8</v>
      </c>
      <c r="D98">
        <v>32</v>
      </c>
      <c r="E98" t="s">
        <v>16</v>
      </c>
      <c r="F98" s="4">
        <v>44339</v>
      </c>
      <c r="G98" t="s">
        <v>56</v>
      </c>
      <c r="H98">
        <v>45510</v>
      </c>
    </row>
    <row r="99" spans="2:8" x14ac:dyDescent="0.3">
      <c r="B99" t="s">
        <v>142</v>
      </c>
      <c r="D99">
        <v>37</v>
      </c>
      <c r="E99" t="s">
        <v>24</v>
      </c>
      <c r="F99" s="4">
        <v>44085</v>
      </c>
      <c r="G99" t="s">
        <v>21</v>
      </c>
      <c r="H99">
        <v>115440</v>
      </c>
    </row>
    <row r="100" spans="2:8" x14ac:dyDescent="0.3">
      <c r="B100" t="s">
        <v>202</v>
      </c>
      <c r="C100" t="s">
        <v>8</v>
      </c>
      <c r="D100">
        <v>38</v>
      </c>
      <c r="E100" t="s">
        <v>13</v>
      </c>
      <c r="F100" s="4">
        <v>44268</v>
      </c>
      <c r="G100" t="s">
        <v>19</v>
      </c>
      <c r="H100">
        <v>56870</v>
      </c>
    </row>
    <row r="101" spans="2:8" x14ac:dyDescent="0.3">
      <c r="B101" t="s">
        <v>169</v>
      </c>
      <c r="C101" t="s">
        <v>8</v>
      </c>
      <c r="D101">
        <v>25</v>
      </c>
      <c r="E101" t="s">
        <v>16</v>
      </c>
      <c r="F101" s="4">
        <v>44144</v>
      </c>
      <c r="G101" t="s">
        <v>19</v>
      </c>
      <c r="H101">
        <v>92700</v>
      </c>
    </row>
    <row r="102" spans="2:8" x14ac:dyDescent="0.3">
      <c r="B102" t="s">
        <v>145</v>
      </c>
      <c r="D102">
        <v>32</v>
      </c>
      <c r="E102" t="s">
        <v>16</v>
      </c>
      <c r="F102" s="4">
        <v>44713</v>
      </c>
      <c r="G102" t="s">
        <v>12</v>
      </c>
      <c r="H102">
        <v>91310</v>
      </c>
    </row>
    <row r="103" spans="2:8" x14ac:dyDescent="0.3">
      <c r="B103" t="s">
        <v>115</v>
      </c>
      <c r="C103" t="s">
        <v>15</v>
      </c>
      <c r="D103">
        <v>33</v>
      </c>
      <c r="E103" t="s">
        <v>16</v>
      </c>
      <c r="F103" s="4">
        <v>44324</v>
      </c>
      <c r="G103" t="s">
        <v>19</v>
      </c>
      <c r="H103">
        <v>74550</v>
      </c>
    </row>
    <row r="104" spans="2:8" x14ac:dyDescent="0.3">
      <c r="B104" t="s">
        <v>128</v>
      </c>
      <c r="C104" t="s">
        <v>15</v>
      </c>
      <c r="D104">
        <v>25</v>
      </c>
      <c r="E104" t="s">
        <v>13</v>
      </c>
      <c r="F104" s="4">
        <v>44665</v>
      </c>
      <c r="G104" t="s">
        <v>9</v>
      </c>
      <c r="H104">
        <v>109190</v>
      </c>
    </row>
    <row r="105" spans="2:8" x14ac:dyDescent="0.3">
      <c r="B105" t="s">
        <v>194</v>
      </c>
      <c r="C105" t="s">
        <v>8</v>
      </c>
      <c r="D105">
        <v>40</v>
      </c>
      <c r="E105" t="s">
        <v>16</v>
      </c>
      <c r="F105" s="4">
        <v>44320</v>
      </c>
      <c r="G105" t="s">
        <v>12</v>
      </c>
      <c r="H105">
        <v>104410</v>
      </c>
    </row>
    <row r="106" spans="2:8" x14ac:dyDescent="0.3">
      <c r="B106" t="s">
        <v>177</v>
      </c>
      <c r="C106" t="s">
        <v>15</v>
      </c>
      <c r="D106">
        <v>30</v>
      </c>
      <c r="E106" t="s">
        <v>16</v>
      </c>
      <c r="F106" s="4">
        <v>44544</v>
      </c>
      <c r="G106" t="s">
        <v>21</v>
      </c>
      <c r="H106">
        <v>96800</v>
      </c>
    </row>
    <row r="107" spans="2:8" x14ac:dyDescent="0.3">
      <c r="B107" t="s">
        <v>123</v>
      </c>
      <c r="C107" t="s">
        <v>15</v>
      </c>
      <c r="D107">
        <v>28</v>
      </c>
      <c r="E107" t="s">
        <v>13</v>
      </c>
      <c r="F107" s="4">
        <v>43980</v>
      </c>
      <c r="G107" t="s">
        <v>21</v>
      </c>
      <c r="H107">
        <v>48170</v>
      </c>
    </row>
    <row r="108" spans="2:8" x14ac:dyDescent="0.3">
      <c r="B108" t="s">
        <v>140</v>
      </c>
      <c r="C108" t="s">
        <v>15</v>
      </c>
      <c r="D108">
        <v>21</v>
      </c>
      <c r="E108" t="s">
        <v>16</v>
      </c>
      <c r="F108" s="4">
        <v>44042</v>
      </c>
      <c r="G108" t="s">
        <v>9</v>
      </c>
      <c r="H108">
        <v>37920</v>
      </c>
    </row>
    <row r="109" spans="2:8" x14ac:dyDescent="0.3">
      <c r="B109" t="s">
        <v>178</v>
      </c>
      <c r="C109" t="s">
        <v>15</v>
      </c>
      <c r="D109">
        <v>34</v>
      </c>
      <c r="E109" t="s">
        <v>16</v>
      </c>
      <c r="F109" s="4">
        <v>44642</v>
      </c>
      <c r="G109" t="s">
        <v>9</v>
      </c>
      <c r="H109">
        <v>112650</v>
      </c>
    </row>
    <row r="110" spans="2:8" x14ac:dyDescent="0.3">
      <c r="B110" t="s">
        <v>165</v>
      </c>
      <c r="C110" t="s">
        <v>8</v>
      </c>
      <c r="D110">
        <v>34</v>
      </c>
      <c r="E110" t="s">
        <v>24</v>
      </c>
      <c r="F110" s="4">
        <v>44660</v>
      </c>
      <c r="G110" t="s">
        <v>19</v>
      </c>
      <c r="H110">
        <v>49630</v>
      </c>
    </row>
    <row r="111" spans="2:8" x14ac:dyDescent="0.3">
      <c r="B111" t="s">
        <v>199</v>
      </c>
      <c r="C111" t="s">
        <v>15</v>
      </c>
      <c r="D111">
        <v>36</v>
      </c>
      <c r="E111" t="s">
        <v>16</v>
      </c>
      <c r="F111" s="4">
        <v>43958</v>
      </c>
      <c r="G111" t="s">
        <v>12</v>
      </c>
      <c r="H111">
        <v>118840</v>
      </c>
    </row>
    <row r="112" spans="2:8" x14ac:dyDescent="0.3">
      <c r="B112" t="s">
        <v>159</v>
      </c>
      <c r="C112" t="s">
        <v>15</v>
      </c>
      <c r="D112">
        <v>30</v>
      </c>
      <c r="E112" t="s">
        <v>16</v>
      </c>
      <c r="F112" s="4">
        <v>44789</v>
      </c>
      <c r="G112" t="s">
        <v>12</v>
      </c>
      <c r="H112">
        <v>69710</v>
      </c>
    </row>
    <row r="113" spans="2:8" x14ac:dyDescent="0.3">
      <c r="B113" t="s">
        <v>197</v>
      </c>
      <c r="C113" t="s">
        <v>15</v>
      </c>
      <c r="D113">
        <v>20</v>
      </c>
      <c r="E113" t="s">
        <v>16</v>
      </c>
      <c r="F113" s="4">
        <v>44683</v>
      </c>
      <c r="G113" t="s">
        <v>9</v>
      </c>
      <c r="H113">
        <v>79570</v>
      </c>
    </row>
    <row r="114" spans="2:8" x14ac:dyDescent="0.3">
      <c r="B114" t="s">
        <v>154</v>
      </c>
      <c r="C114" t="s">
        <v>8</v>
      </c>
      <c r="D114">
        <v>22</v>
      </c>
      <c r="E114" t="s">
        <v>13</v>
      </c>
      <c r="F114" s="4">
        <v>44388</v>
      </c>
      <c r="G114" t="s">
        <v>9</v>
      </c>
      <c r="H114">
        <v>76900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78577-7231-41D4-9453-E9695C668434}">
  <dimension ref="A1:Q184"/>
  <sheetViews>
    <sheetView topLeftCell="C2" zoomScale="88" workbookViewId="0">
      <selection activeCell="O26" sqref="O26"/>
    </sheetView>
  </sheetViews>
  <sheetFormatPr defaultRowHeight="14.4" x14ac:dyDescent="0.3"/>
  <cols>
    <col min="1" max="1" width="27.21875" bestFit="1" customWidth="1"/>
    <col min="2" max="2" width="9.33203125" bestFit="1" customWidth="1"/>
    <col min="3" max="3" width="13.33203125" bestFit="1" customWidth="1"/>
    <col min="4" max="4" width="6.44140625" bestFit="1" customWidth="1"/>
    <col min="5" max="5" width="13" bestFit="1" customWidth="1"/>
    <col min="6" max="6" width="12.5546875" bestFit="1" customWidth="1"/>
    <col min="7" max="7" width="13.109375" bestFit="1" customWidth="1"/>
    <col min="8" max="8" width="10" bestFit="1" customWidth="1"/>
    <col min="9" max="9" width="10.33203125" bestFit="1" customWidth="1"/>
    <col min="10" max="10" width="15.88671875" customWidth="1"/>
    <col min="11" max="11" width="16.44140625" bestFit="1" customWidth="1"/>
    <col min="12" max="12" width="15.109375" customWidth="1"/>
    <col min="13" max="13" width="42.6640625" bestFit="1" customWidth="1"/>
    <col min="14" max="14" width="13.21875" customWidth="1"/>
    <col min="15" max="15" width="9" customWidth="1"/>
    <col min="16" max="16" width="12.21875" customWidth="1"/>
  </cols>
  <sheetData>
    <row r="1" spans="1:15" x14ac:dyDescent="0.3">
      <c r="A1" t="s">
        <v>0</v>
      </c>
      <c r="B1" t="s">
        <v>1</v>
      </c>
      <c r="C1" t="s">
        <v>2</v>
      </c>
      <c r="D1" t="s">
        <v>3</v>
      </c>
      <c r="E1" t="s">
        <v>4</v>
      </c>
      <c r="F1" t="s">
        <v>5</v>
      </c>
      <c r="G1" t="s">
        <v>6</v>
      </c>
      <c r="H1" t="s">
        <v>204</v>
      </c>
      <c r="I1" t="s">
        <v>212</v>
      </c>
      <c r="J1" t="s">
        <v>215</v>
      </c>
      <c r="K1" t="s">
        <v>229</v>
      </c>
      <c r="L1" t="s">
        <v>231</v>
      </c>
    </row>
    <row r="2" spans="1:15" x14ac:dyDescent="0.3">
      <c r="A2" t="s">
        <v>86</v>
      </c>
      <c r="B2" t="s">
        <v>8</v>
      </c>
      <c r="C2" t="s">
        <v>12</v>
      </c>
      <c r="D2">
        <v>21</v>
      </c>
      <c r="E2" s="24">
        <v>44678</v>
      </c>
      <c r="F2" s="35">
        <v>33920</v>
      </c>
      <c r="G2" t="s">
        <v>16</v>
      </c>
      <c r="H2" t="s">
        <v>205</v>
      </c>
      <c r="I2" s="25">
        <f ca="1">(TODAY()-staff[[#This Row],[Date Joined]])/365</f>
        <v>2.2684931506849315</v>
      </c>
      <c r="J2" s="24" t="b">
        <f>staff[[#This Row],[Salary]]&gt;90000</f>
        <v>0</v>
      </c>
      <c r="K2" s="35">
        <f ca="1">ROUNDUP(IF(staff[[#This Row],[tenure]]&gt;2,3%,2%)*staff[[#This Row],[Salary]],0)</f>
        <v>1018</v>
      </c>
      <c r="L2">
        <f>VLOOKUP(staff[[#This Row],[Rating]],ratingtable[],2,FALSE)</f>
        <v>3</v>
      </c>
      <c r="M2" s="54" t="s">
        <v>258</v>
      </c>
    </row>
    <row r="3" spans="1:15" x14ac:dyDescent="0.3">
      <c r="A3" t="s">
        <v>179</v>
      </c>
      <c r="B3" t="s">
        <v>8</v>
      </c>
      <c r="C3" t="s">
        <v>12</v>
      </c>
      <c r="D3">
        <v>21</v>
      </c>
      <c r="E3" s="24">
        <v>44619</v>
      </c>
      <c r="F3" s="35">
        <v>33920</v>
      </c>
      <c r="G3" t="s">
        <v>16</v>
      </c>
      <c r="H3" t="s">
        <v>207</v>
      </c>
      <c r="I3" s="25">
        <f ca="1">(TODAY()-staff[[#This Row],[Date Joined]])/365</f>
        <v>2.43013698630137</v>
      </c>
      <c r="J3" s="24" t="b">
        <f>staff[[#This Row],[Salary]]&gt;90000</f>
        <v>0</v>
      </c>
      <c r="K3" s="35">
        <f ca="1">ROUNDUP(IF(staff[[#This Row],[tenure]]&gt;2,3%,2%)*staff[[#This Row],[Salary]],0)</f>
        <v>1018</v>
      </c>
      <c r="L3">
        <f>VLOOKUP(staff[[#This Row],[Rating]],ratingtable[],2,FALSE)</f>
        <v>3</v>
      </c>
      <c r="M3" s="51" t="s">
        <v>208</v>
      </c>
      <c r="N3">
        <f xml:space="preserve"> COUNTA(staff[Name])</f>
        <v>183</v>
      </c>
    </row>
    <row r="4" spans="1:15" x14ac:dyDescent="0.3">
      <c r="A4" t="s">
        <v>44</v>
      </c>
      <c r="B4" t="s">
        <v>8</v>
      </c>
      <c r="C4" t="s">
        <v>12</v>
      </c>
      <c r="D4">
        <v>29</v>
      </c>
      <c r="E4" s="24">
        <v>44023</v>
      </c>
      <c r="F4" s="35">
        <v>34980</v>
      </c>
      <c r="G4" t="s">
        <v>16</v>
      </c>
      <c r="H4" t="s">
        <v>205</v>
      </c>
      <c r="I4" s="25">
        <f ca="1">(TODAY()-staff[[#This Row],[Date Joined]])/365</f>
        <v>4.0630136986301366</v>
      </c>
      <c r="J4" s="24" t="b">
        <f>staff[[#This Row],[Salary]]&gt;90000</f>
        <v>0</v>
      </c>
      <c r="K4" s="35">
        <f ca="1">ROUNDUP(IF(staff[[#This Row],[tenure]]&gt;2,3%,2%)*staff[[#This Row],[Salary]],0)</f>
        <v>1050</v>
      </c>
      <c r="L4">
        <f>VLOOKUP(staff[[#This Row],[Rating]],ratingtable[],2,FALSE)</f>
        <v>3</v>
      </c>
      <c r="M4" s="51" t="s">
        <v>209</v>
      </c>
      <c r="N4" s="23">
        <f>AVERAGE(staff[Salary])</f>
        <v>77173.715846994543</v>
      </c>
      <c r="O4">
        <f>MEDIAN(staff[Salary])</f>
        <v>75000</v>
      </c>
    </row>
    <row r="5" spans="1:15" x14ac:dyDescent="0.3">
      <c r="A5" t="s">
        <v>137</v>
      </c>
      <c r="B5" t="s">
        <v>8</v>
      </c>
      <c r="C5" t="s">
        <v>12</v>
      </c>
      <c r="D5">
        <v>29</v>
      </c>
      <c r="E5" s="24">
        <v>43962</v>
      </c>
      <c r="F5" s="35">
        <v>34980</v>
      </c>
      <c r="G5" t="s">
        <v>16</v>
      </c>
      <c r="H5" t="s">
        <v>207</v>
      </c>
      <c r="I5" s="25">
        <f ca="1">(TODAY()-staff[[#This Row],[Date Joined]])/365</f>
        <v>4.2301369863013702</v>
      </c>
      <c r="J5" s="24" t="b">
        <f>staff[[#This Row],[Salary]]&gt;90000</f>
        <v>0</v>
      </c>
      <c r="K5" s="35">
        <f ca="1">ROUNDUP(IF(staff[[#This Row],[tenure]]&gt;2,3%,2%)*staff[[#This Row],[Salary]],0)</f>
        <v>1050</v>
      </c>
      <c r="L5">
        <f>VLOOKUP(staff[[#This Row],[Rating]],ratingtable[],2,FALSE)</f>
        <v>3</v>
      </c>
      <c r="M5" s="51" t="s">
        <v>210</v>
      </c>
      <c r="N5">
        <f>AVERAGE(staff[Age])</f>
        <v>30.42622950819672</v>
      </c>
      <c r="O5">
        <f>MEDIAN(staff[Age])</f>
        <v>30</v>
      </c>
    </row>
    <row r="6" spans="1:15" x14ac:dyDescent="0.3">
      <c r="A6" t="s">
        <v>99</v>
      </c>
      <c r="B6" t="s">
        <v>15</v>
      </c>
      <c r="C6" t="s">
        <v>19</v>
      </c>
      <c r="D6">
        <v>43</v>
      </c>
      <c r="E6" s="24">
        <v>44620</v>
      </c>
      <c r="F6" s="35">
        <v>36040</v>
      </c>
      <c r="G6" t="s">
        <v>16</v>
      </c>
      <c r="H6" t="s">
        <v>205</v>
      </c>
      <c r="I6" s="25">
        <f ca="1">(TODAY()-staff[[#This Row],[Date Joined]])/365</f>
        <v>2.4273972602739726</v>
      </c>
      <c r="J6" s="24" t="b">
        <f>staff[[#This Row],[Salary]]&gt;90000</f>
        <v>0</v>
      </c>
      <c r="K6" s="35">
        <f ca="1">ROUNDUP(IF(staff[[#This Row],[tenure]]&gt;2,3%,2%)*staff[[#This Row],[Salary]],0)</f>
        <v>1082</v>
      </c>
      <c r="L6">
        <f>VLOOKUP(staff[[#This Row],[Rating]],ratingtable[],2,FALSE)</f>
        <v>3</v>
      </c>
      <c r="M6" s="51"/>
    </row>
    <row r="7" spans="1:15" x14ac:dyDescent="0.3">
      <c r="A7" t="s">
        <v>192</v>
      </c>
      <c r="B7" t="s">
        <v>15</v>
      </c>
      <c r="C7" t="s">
        <v>19</v>
      </c>
      <c r="D7">
        <v>43</v>
      </c>
      <c r="E7" s="24">
        <v>44558</v>
      </c>
      <c r="F7" s="35">
        <v>36040</v>
      </c>
      <c r="G7" t="s">
        <v>16</v>
      </c>
      <c r="H7" t="s">
        <v>207</v>
      </c>
      <c r="I7" s="25">
        <f ca="1">(TODAY()-staff[[#This Row],[Date Joined]])/365</f>
        <v>2.5972602739726027</v>
      </c>
      <c r="J7" s="24" t="b">
        <f>staff[[#This Row],[Salary]]&gt;90000</f>
        <v>0</v>
      </c>
      <c r="K7" s="35">
        <f ca="1">ROUNDUP(IF(staff[[#This Row],[tenure]]&gt;2,3%,2%)*staff[[#This Row],[Salary]],0)</f>
        <v>1082</v>
      </c>
      <c r="L7">
        <f>VLOOKUP(staff[[#This Row],[Rating]],ratingtable[],2,FALSE)</f>
        <v>3</v>
      </c>
      <c r="M7" s="51" t="s">
        <v>211</v>
      </c>
      <c r="N7">
        <f ca="1">AVERAGE(staff[[#All],[tenure]])</f>
        <v>2.9396362003143941</v>
      </c>
    </row>
    <row r="8" spans="1:15" x14ac:dyDescent="0.3">
      <c r="A8" t="s">
        <v>47</v>
      </c>
      <c r="B8" t="s">
        <v>15</v>
      </c>
      <c r="C8" t="s">
        <v>9</v>
      </c>
      <c r="D8">
        <v>21</v>
      </c>
      <c r="E8" s="24">
        <v>44104</v>
      </c>
      <c r="F8" s="35">
        <v>37920</v>
      </c>
      <c r="G8" t="s">
        <v>16</v>
      </c>
      <c r="H8" t="s">
        <v>205</v>
      </c>
      <c r="I8" s="25">
        <f ca="1">(TODAY()-staff[[#This Row],[Date Joined]])/365</f>
        <v>3.8410958904109589</v>
      </c>
      <c r="J8" s="24" t="b">
        <f>staff[[#This Row],[Salary]]&gt;90000</f>
        <v>0</v>
      </c>
      <c r="K8" s="35">
        <f ca="1">ROUNDUP(IF(staff[[#This Row],[tenure]]&gt;2,3%,2%)*staff[[#This Row],[Salary]],0)</f>
        <v>1138</v>
      </c>
      <c r="L8">
        <f>VLOOKUP(staff[[#This Row],[Rating]],ratingtable[],2,FALSE)</f>
        <v>3</v>
      </c>
      <c r="M8" s="51"/>
    </row>
    <row r="9" spans="1:15" x14ac:dyDescent="0.3">
      <c r="A9" t="s">
        <v>140</v>
      </c>
      <c r="B9" t="s">
        <v>15</v>
      </c>
      <c r="C9" t="s">
        <v>9</v>
      </c>
      <c r="D9">
        <v>21</v>
      </c>
      <c r="E9" s="24">
        <v>44042</v>
      </c>
      <c r="F9" s="35">
        <v>37920</v>
      </c>
      <c r="G9" t="s">
        <v>16</v>
      </c>
      <c r="H9" t="s">
        <v>207</v>
      </c>
      <c r="I9" s="25">
        <f ca="1">(TODAY()-staff[[#This Row],[Date Joined]])/365</f>
        <v>4.0109589041095894</v>
      </c>
      <c r="J9" s="24" t="b">
        <f>staff[[#This Row],[Salary]]&gt;90000</f>
        <v>0</v>
      </c>
      <c r="K9" s="35">
        <f ca="1">ROUNDUP(IF(staff[[#This Row],[tenure]]&gt;2,3%,2%)*staff[[#This Row],[Salary]],0)</f>
        <v>1138</v>
      </c>
      <c r="L9">
        <f>VLOOKUP(staff[[#This Row],[Rating]],ratingtable[],2,FALSE)</f>
        <v>3</v>
      </c>
      <c r="M9" s="51"/>
    </row>
    <row r="10" spans="1:15" x14ac:dyDescent="0.3">
      <c r="A10" t="s">
        <v>57</v>
      </c>
      <c r="B10" t="s">
        <v>15</v>
      </c>
      <c r="C10" t="s">
        <v>9</v>
      </c>
      <c r="D10">
        <v>35</v>
      </c>
      <c r="E10" s="24">
        <v>44727</v>
      </c>
      <c r="F10" s="35">
        <v>40400</v>
      </c>
      <c r="G10" t="s">
        <v>16</v>
      </c>
      <c r="H10" t="s">
        <v>205</v>
      </c>
      <c r="I10" s="25">
        <f ca="1">(TODAY()-staff[[#This Row],[Date Joined]])/365</f>
        <v>2.1342465753424658</v>
      </c>
      <c r="J10" s="24" t="b">
        <f>staff[[#This Row],[Salary]]&gt;90000</f>
        <v>0</v>
      </c>
      <c r="K10" s="35">
        <f ca="1">ROUNDUP(IF(staff[[#This Row],[tenure]]&gt;2,3%,2%)*staff[[#This Row],[Salary]],0)</f>
        <v>1212</v>
      </c>
      <c r="L10">
        <f>VLOOKUP(staff[[#This Row],[Rating]],ratingtable[],2,FALSE)</f>
        <v>3</v>
      </c>
      <c r="M10" s="51" t="s">
        <v>213</v>
      </c>
      <c r="N10" s="53">
        <f>COUNTIFS(staff[Gender],"Female")</f>
        <v>86</v>
      </c>
    </row>
    <row r="11" spans="1:15" x14ac:dyDescent="0.3">
      <c r="A11" t="s">
        <v>149</v>
      </c>
      <c r="B11" t="s">
        <v>15</v>
      </c>
      <c r="C11" t="s">
        <v>9</v>
      </c>
      <c r="D11">
        <v>35</v>
      </c>
      <c r="E11" s="24">
        <v>44666</v>
      </c>
      <c r="F11" s="35">
        <v>40400</v>
      </c>
      <c r="G11" t="s">
        <v>16</v>
      </c>
      <c r="H11" t="s">
        <v>207</v>
      </c>
      <c r="I11" s="25">
        <f ca="1">(TODAY()-staff[[#This Row],[Date Joined]])/365</f>
        <v>2.3013698630136985</v>
      </c>
      <c r="J11" s="24" t="b">
        <f>staff[[#This Row],[Salary]]&gt;90000</f>
        <v>0</v>
      </c>
      <c r="K11" s="35">
        <f ca="1">ROUNDUP(IF(staff[[#This Row],[tenure]]&gt;2,3%,2%)*staff[[#This Row],[Salary]],0)</f>
        <v>1212</v>
      </c>
      <c r="L11">
        <f>VLOOKUP(staff[[#This Row],[Rating]],ratingtable[],2,FALSE)</f>
        <v>3</v>
      </c>
      <c r="M11" s="51" t="s">
        <v>214</v>
      </c>
      <c r="N11" s="52">
        <f>N10/N3</f>
        <v>0.46994535519125685</v>
      </c>
    </row>
    <row r="12" spans="1:15" x14ac:dyDescent="0.3">
      <c r="A12" t="s">
        <v>66</v>
      </c>
      <c r="B12" t="s">
        <v>8</v>
      </c>
      <c r="C12" t="s">
        <v>9</v>
      </c>
      <c r="D12">
        <v>32</v>
      </c>
      <c r="E12" s="24">
        <v>44611</v>
      </c>
      <c r="F12" s="35">
        <v>41570</v>
      </c>
      <c r="G12" t="s">
        <v>16</v>
      </c>
      <c r="H12" t="s">
        <v>205</v>
      </c>
      <c r="I12" s="25">
        <f ca="1">(TODAY()-staff[[#This Row],[Date Joined]])/365</f>
        <v>2.452054794520548</v>
      </c>
      <c r="J12" s="24" t="b">
        <f>staff[[#This Row],[Salary]]&gt;90000</f>
        <v>0</v>
      </c>
      <c r="K12" s="35">
        <f ca="1">ROUNDUP(IF(staff[[#This Row],[tenure]]&gt;2,3%,2%)*staff[[#This Row],[Salary]],0)</f>
        <v>1248</v>
      </c>
      <c r="L12">
        <f>VLOOKUP(staff[[#This Row],[Rating]],ratingtable[],2,FALSE)</f>
        <v>3</v>
      </c>
      <c r="M12" s="51"/>
    </row>
    <row r="13" spans="1:15" x14ac:dyDescent="0.3">
      <c r="A13" t="s">
        <v>158</v>
      </c>
      <c r="B13" t="s">
        <v>8</v>
      </c>
      <c r="C13" t="s">
        <v>9</v>
      </c>
      <c r="D13">
        <v>32</v>
      </c>
      <c r="E13" s="24">
        <v>44549</v>
      </c>
      <c r="F13" s="35">
        <v>41570</v>
      </c>
      <c r="G13" t="s">
        <v>16</v>
      </c>
      <c r="H13" t="s">
        <v>207</v>
      </c>
      <c r="I13" s="25">
        <f ca="1">(TODAY()-staff[[#This Row],[Date Joined]])/365</f>
        <v>2.6219178082191781</v>
      </c>
      <c r="J13" s="24" t="b">
        <f>staff[[#This Row],[Salary]]&gt;90000</f>
        <v>0</v>
      </c>
      <c r="K13" s="35">
        <f ca="1">ROUNDUP(IF(staff[[#This Row],[tenure]]&gt;2,3%,2%)*staff[[#This Row],[Salary]],0)</f>
        <v>1248</v>
      </c>
      <c r="L13">
        <f>VLOOKUP(staff[[#This Row],[Rating]],ratingtable[],2,FALSE)</f>
        <v>3</v>
      </c>
      <c r="M13" s="51" t="s">
        <v>216</v>
      </c>
      <c r="N13">
        <f>COUNTIFS(staff[sal grt than 90000],"TRUE")</f>
        <v>63</v>
      </c>
    </row>
    <row r="14" spans="1:15" x14ac:dyDescent="0.3">
      <c r="A14" t="s">
        <v>30</v>
      </c>
      <c r="B14" t="s">
        <v>8</v>
      </c>
      <c r="C14" t="s">
        <v>12</v>
      </c>
      <c r="D14">
        <v>31</v>
      </c>
      <c r="E14" s="24">
        <v>44145</v>
      </c>
      <c r="F14" s="35">
        <v>41980</v>
      </c>
      <c r="G14" t="s">
        <v>16</v>
      </c>
      <c r="H14" t="s">
        <v>205</v>
      </c>
      <c r="I14" s="25">
        <f ca="1">(TODAY()-staff[[#This Row],[Date Joined]])/365</f>
        <v>3.7287671232876711</v>
      </c>
      <c r="J14" s="24" t="b">
        <f>staff[[#This Row],[Salary]]&gt;90000</f>
        <v>0</v>
      </c>
      <c r="K14" s="35">
        <f ca="1">ROUNDUP(IF(staff[[#This Row],[tenure]]&gt;2,3%,2%)*staff[[#This Row],[Salary]],0)</f>
        <v>1260</v>
      </c>
      <c r="L14">
        <f>VLOOKUP(staff[[#This Row],[Rating]],ratingtable[],2,FALSE)</f>
        <v>3</v>
      </c>
      <c r="M14" s="51" t="s">
        <v>217</v>
      </c>
      <c r="N14" s="26">
        <f>N13/N3</f>
        <v>0.34426229508196721</v>
      </c>
    </row>
    <row r="15" spans="1:15" x14ac:dyDescent="0.3">
      <c r="A15" t="s">
        <v>124</v>
      </c>
      <c r="B15" t="s">
        <v>8</v>
      </c>
      <c r="C15" t="s">
        <v>12</v>
      </c>
      <c r="D15">
        <v>31</v>
      </c>
      <c r="E15" s="24">
        <v>44084</v>
      </c>
      <c r="F15" s="35">
        <v>41980</v>
      </c>
      <c r="G15" t="s">
        <v>16</v>
      </c>
      <c r="H15" t="s">
        <v>207</v>
      </c>
      <c r="I15" s="25">
        <f ca="1">(TODAY()-staff[[#This Row],[Date Joined]])/365</f>
        <v>3.8958904109589043</v>
      </c>
      <c r="J15" s="24" t="b">
        <f>staff[[#This Row],[Salary]]&gt;90000</f>
        <v>0</v>
      </c>
      <c r="K15" s="35">
        <f ca="1">ROUNDUP(IF(staff[[#This Row],[tenure]]&gt;2,3%,2%)*staff[[#This Row],[Salary]],0)</f>
        <v>1260</v>
      </c>
      <c r="L15">
        <f>VLOOKUP(staff[[#This Row],[Rating]],ratingtable[],2,FALSE)</f>
        <v>3</v>
      </c>
    </row>
    <row r="16" spans="1:15" x14ac:dyDescent="0.3">
      <c r="A16" t="s">
        <v>80</v>
      </c>
      <c r="B16" t="s">
        <v>15</v>
      </c>
      <c r="C16" t="s">
        <v>19</v>
      </c>
      <c r="D16">
        <v>28</v>
      </c>
      <c r="E16" s="24">
        <v>44820</v>
      </c>
      <c r="F16" s="35">
        <v>43510</v>
      </c>
      <c r="G16" t="s">
        <v>42</v>
      </c>
      <c r="H16" t="s">
        <v>205</v>
      </c>
      <c r="I16" s="25">
        <f ca="1">(TODAY()-staff[[#This Row],[Date Joined]])/365</f>
        <v>1.8794520547945206</v>
      </c>
      <c r="J16" s="24" t="b">
        <f>staff[[#This Row],[Salary]]&gt;90000</f>
        <v>0</v>
      </c>
      <c r="K16" s="35">
        <f ca="1">ROUNDUP(IF(staff[[#This Row],[tenure]]&gt;2,3%,2%)*staff[[#This Row],[Salary]],0)</f>
        <v>871</v>
      </c>
      <c r="L16">
        <f>VLOOKUP(staff[[#This Row],[Rating]],ratingtable[],2,FALSE)</f>
        <v>1</v>
      </c>
    </row>
    <row r="17" spans="1:17" x14ac:dyDescent="0.3">
      <c r="A17" t="s">
        <v>172</v>
      </c>
      <c r="B17" t="s">
        <v>15</v>
      </c>
      <c r="C17" t="s">
        <v>19</v>
      </c>
      <c r="D17">
        <v>28</v>
      </c>
      <c r="E17" s="24">
        <v>44758</v>
      </c>
      <c r="F17" s="35">
        <v>43510</v>
      </c>
      <c r="G17" t="s">
        <v>42</v>
      </c>
      <c r="H17" t="s">
        <v>207</v>
      </c>
      <c r="I17" s="25">
        <f ca="1">(TODAY()-staff[[#This Row],[Date Joined]])/365</f>
        <v>2.0493150684931507</v>
      </c>
      <c r="J17" s="24" t="b">
        <f>staff[[#This Row],[Salary]]&gt;90000</f>
        <v>0</v>
      </c>
      <c r="K17" s="35">
        <f ca="1">ROUNDUP(IF(staff[[#This Row],[tenure]]&gt;2,3%,2%)*staff[[#This Row],[Salary]],0)</f>
        <v>1306</v>
      </c>
      <c r="L17">
        <f>VLOOKUP(staff[[#This Row],[Rating]],ratingtable[],2,FALSE)</f>
        <v>1</v>
      </c>
      <c r="M17" s="54" t="s">
        <v>257</v>
      </c>
    </row>
    <row r="18" spans="1:17" x14ac:dyDescent="0.3">
      <c r="A18" t="s">
        <v>84</v>
      </c>
      <c r="B18" t="s">
        <v>8</v>
      </c>
      <c r="C18" t="s">
        <v>12</v>
      </c>
      <c r="D18">
        <v>32</v>
      </c>
      <c r="E18" s="24">
        <v>44354</v>
      </c>
      <c r="F18" s="35">
        <v>43840</v>
      </c>
      <c r="G18" t="s">
        <v>13</v>
      </c>
      <c r="H18" t="s">
        <v>205</v>
      </c>
      <c r="I18" s="25">
        <f ca="1">(TODAY()-staff[[#This Row],[Date Joined]])/365</f>
        <v>3.1561643835616437</v>
      </c>
      <c r="J18" s="24" t="b">
        <f>staff[[#This Row],[Salary]]&gt;90000</f>
        <v>0</v>
      </c>
      <c r="K18" s="35">
        <f ca="1">ROUNDUP(IF(staff[[#This Row],[tenure]]&gt;2,3%,2%)*staff[[#This Row],[Salary]],0)</f>
        <v>1316</v>
      </c>
      <c r="L18">
        <f>VLOOKUP(staff[[#This Row],[Rating]],ratingtable[],2,FALSE)</f>
        <v>4</v>
      </c>
      <c r="N18" t="s">
        <v>218</v>
      </c>
      <c r="O18" t="s">
        <v>219</v>
      </c>
      <c r="P18" t="s">
        <v>221</v>
      </c>
      <c r="Q18" t="s">
        <v>220</v>
      </c>
    </row>
    <row r="19" spans="1:17" x14ac:dyDescent="0.3">
      <c r="A19" t="s">
        <v>176</v>
      </c>
      <c r="B19" t="s">
        <v>8</v>
      </c>
      <c r="C19" t="s">
        <v>12</v>
      </c>
      <c r="D19">
        <v>32</v>
      </c>
      <c r="E19" s="24">
        <v>44293</v>
      </c>
      <c r="F19" s="35">
        <v>43840</v>
      </c>
      <c r="G19" t="s">
        <v>13</v>
      </c>
      <c r="H19" t="s">
        <v>207</v>
      </c>
      <c r="I19" s="25">
        <f ca="1">(TODAY()-staff[[#This Row],[Date Joined]])/365</f>
        <v>3.3232876712328765</v>
      </c>
      <c r="J19" s="24" t="b">
        <f>staff[[#This Row],[Salary]]&gt;90000</f>
        <v>0</v>
      </c>
      <c r="K19" s="35">
        <f ca="1">ROUNDUP(IF(staff[[#This Row],[tenure]]&gt;2,3%,2%)*staff[[#This Row],[Salary]],0)</f>
        <v>1316</v>
      </c>
      <c r="L19">
        <f>VLOOKUP(staff[[#This Row],[Rating]],ratingtable[],2,FALSE)</f>
        <v>4</v>
      </c>
      <c r="M19" s="27" t="s">
        <v>165</v>
      </c>
      <c r="N19" t="str">
        <f>VLOOKUP($M19,staff[],COLUMNS($L19:N19),FALSE)</f>
        <v>Sales</v>
      </c>
      <c r="O19">
        <f>VLOOKUP($M19,staff[],COLUMNS($L19:O19),FALSE)</f>
        <v>34</v>
      </c>
      <c r="P19" s="24">
        <f>VLOOKUP($M19,staff[],COLUMNS($L19:P19),FALSE)</f>
        <v>44660</v>
      </c>
      <c r="Q19">
        <f>VLOOKUP($M19,staff[],COLUMNS($L19:Q19),FALSE)</f>
        <v>49630</v>
      </c>
    </row>
    <row r="20" spans="1:17" x14ac:dyDescent="0.3">
      <c r="A20" t="s">
        <v>108</v>
      </c>
      <c r="B20" t="s">
        <v>8</v>
      </c>
      <c r="C20" t="s">
        <v>56</v>
      </c>
      <c r="D20">
        <v>32</v>
      </c>
      <c r="E20" s="24">
        <v>44400</v>
      </c>
      <c r="F20" s="35">
        <v>45510</v>
      </c>
      <c r="G20" t="s">
        <v>16</v>
      </c>
      <c r="H20" t="s">
        <v>205</v>
      </c>
      <c r="I20" s="25">
        <f ca="1">(TODAY()-staff[[#This Row],[Date Joined]])/365</f>
        <v>3.0301369863013701</v>
      </c>
      <c r="J20" s="24" t="b">
        <f>staff[[#This Row],[Salary]]&gt;90000</f>
        <v>0</v>
      </c>
      <c r="K20" s="35">
        <f ca="1">ROUNDUP(IF(staff[[#This Row],[tenure]]&gt;2,3%,2%)*staff[[#This Row],[Salary]],0)</f>
        <v>1366</v>
      </c>
      <c r="L20">
        <f>VLOOKUP(staff[[#This Row],[Rating]],ratingtable[],2,FALSE)</f>
        <v>3</v>
      </c>
    </row>
    <row r="21" spans="1:17" x14ac:dyDescent="0.3">
      <c r="A21" t="s">
        <v>201</v>
      </c>
      <c r="B21" t="s">
        <v>8</v>
      </c>
      <c r="C21" t="s">
        <v>56</v>
      </c>
      <c r="D21">
        <v>32</v>
      </c>
      <c r="E21" s="24">
        <v>44339</v>
      </c>
      <c r="F21" s="35">
        <v>45510</v>
      </c>
      <c r="G21" t="s">
        <v>16</v>
      </c>
      <c r="H21" t="s">
        <v>207</v>
      </c>
      <c r="I21" s="25">
        <f ca="1">(TODAY()-staff[[#This Row],[Date Joined]])/365</f>
        <v>3.1972602739726028</v>
      </c>
      <c r="J21" s="24" t="b">
        <f>staff[[#This Row],[Salary]]&gt;90000</f>
        <v>0</v>
      </c>
      <c r="K21" s="35">
        <f ca="1">ROUNDUP(IF(staff[[#This Row],[tenure]]&gt;2,3%,2%)*staff[[#This Row],[Salary]],0)</f>
        <v>1366</v>
      </c>
      <c r="L21">
        <f>VLOOKUP(staff[[#This Row],[Rating]],ratingtable[],2,FALSE)</f>
        <v>3</v>
      </c>
    </row>
    <row r="22" spans="1:17" x14ac:dyDescent="0.3">
      <c r="A22" t="s">
        <v>59</v>
      </c>
      <c r="B22" t="s">
        <v>15</v>
      </c>
      <c r="C22" t="s">
        <v>9</v>
      </c>
      <c r="D22">
        <v>26</v>
      </c>
      <c r="E22" s="24">
        <v>44225</v>
      </c>
      <c r="F22" s="35">
        <v>47360</v>
      </c>
      <c r="G22" t="s">
        <v>16</v>
      </c>
      <c r="H22" t="s">
        <v>205</v>
      </c>
      <c r="I22" s="25">
        <f ca="1">(TODAY()-staff[[#This Row],[Date Joined]])/365</f>
        <v>3.5095890410958903</v>
      </c>
      <c r="J22" s="24" t="b">
        <f>staff[[#This Row],[Salary]]&gt;90000</f>
        <v>0</v>
      </c>
      <c r="K22" s="35">
        <f ca="1">ROUNDUP(IF(staff[[#This Row],[tenure]]&gt;2,3%,2%)*staff[[#This Row],[Salary]],0)</f>
        <v>1421</v>
      </c>
      <c r="L22">
        <f>VLOOKUP(staff[[#This Row],[Rating]],ratingtable[],2,FALSE)</f>
        <v>3</v>
      </c>
    </row>
    <row r="23" spans="1:17" x14ac:dyDescent="0.3">
      <c r="A23" t="s">
        <v>151</v>
      </c>
      <c r="B23" t="s">
        <v>15</v>
      </c>
      <c r="C23" t="s">
        <v>9</v>
      </c>
      <c r="D23">
        <v>26</v>
      </c>
      <c r="E23" s="24">
        <v>44164</v>
      </c>
      <c r="F23" s="35">
        <v>47360</v>
      </c>
      <c r="G23" t="s">
        <v>16</v>
      </c>
      <c r="H23" t="s">
        <v>207</v>
      </c>
      <c r="I23" s="25">
        <f ca="1">(TODAY()-staff[[#This Row],[Date Joined]])/365</f>
        <v>3.6767123287671235</v>
      </c>
      <c r="J23" s="24" t="b">
        <f>staff[[#This Row],[Salary]]&gt;90000</f>
        <v>0</v>
      </c>
      <c r="K23" s="35">
        <f ca="1">ROUNDUP(IF(staff[[#This Row],[tenure]]&gt;2,3%,2%)*staff[[#This Row],[Salary]],0)</f>
        <v>1421</v>
      </c>
      <c r="L23">
        <f>VLOOKUP(staff[[#This Row],[Rating]],ratingtable[],2,FALSE)</f>
        <v>3</v>
      </c>
    </row>
    <row r="24" spans="1:17" x14ac:dyDescent="0.3">
      <c r="A24" t="s">
        <v>29</v>
      </c>
      <c r="B24" t="s">
        <v>15</v>
      </c>
      <c r="C24" t="s">
        <v>21</v>
      </c>
      <c r="D24">
        <v>28</v>
      </c>
      <c r="E24" s="24">
        <v>44041</v>
      </c>
      <c r="F24" s="35">
        <v>48170</v>
      </c>
      <c r="G24" t="s">
        <v>13</v>
      </c>
      <c r="H24" t="s">
        <v>205</v>
      </c>
      <c r="I24" s="25">
        <f ca="1">(TODAY()-staff[[#This Row],[Date Joined]])/365</f>
        <v>4.0136986301369859</v>
      </c>
      <c r="J24" s="24" t="b">
        <f>staff[[#This Row],[Salary]]&gt;90000</f>
        <v>0</v>
      </c>
      <c r="K24" s="35">
        <f ca="1">ROUNDUP(IF(staff[[#This Row],[tenure]]&gt;2,3%,2%)*staff[[#This Row],[Salary]],0)</f>
        <v>1446</v>
      </c>
      <c r="L24">
        <f>VLOOKUP(staff[[#This Row],[Rating]],ratingtable[],2,FALSE)</f>
        <v>4</v>
      </c>
    </row>
    <row r="25" spans="1:17" x14ac:dyDescent="0.3">
      <c r="A25" t="s">
        <v>123</v>
      </c>
      <c r="B25" t="s">
        <v>15</v>
      </c>
      <c r="C25" t="s">
        <v>21</v>
      </c>
      <c r="D25">
        <v>28</v>
      </c>
      <c r="E25" s="24">
        <v>43980</v>
      </c>
      <c r="F25" s="35">
        <v>48170</v>
      </c>
      <c r="G25" t="s">
        <v>13</v>
      </c>
      <c r="H25" t="s">
        <v>207</v>
      </c>
      <c r="I25" s="25">
        <f ca="1">(TODAY()-staff[[#This Row],[Date Joined]])/365</f>
        <v>4.1808219178082195</v>
      </c>
      <c r="J25" s="24" t="b">
        <f>staff[[#This Row],[Salary]]&gt;90000</f>
        <v>0</v>
      </c>
      <c r="K25" s="35">
        <f ca="1">ROUNDUP(IF(staff[[#This Row],[tenure]]&gt;2,3%,2%)*staff[[#This Row],[Salary]],0)</f>
        <v>1446</v>
      </c>
      <c r="L25">
        <f>VLOOKUP(staff[[#This Row],[Rating]],ratingtable[],2,FALSE)</f>
        <v>4</v>
      </c>
    </row>
    <row r="26" spans="1:17" x14ac:dyDescent="0.3">
      <c r="A26" t="s">
        <v>51</v>
      </c>
      <c r="B26" t="s">
        <v>15</v>
      </c>
      <c r="C26" t="s">
        <v>9</v>
      </c>
      <c r="D26">
        <v>33</v>
      </c>
      <c r="E26" s="24">
        <v>44701</v>
      </c>
      <c r="F26" s="35">
        <v>48530</v>
      </c>
      <c r="G26" t="s">
        <v>13</v>
      </c>
      <c r="H26" t="s">
        <v>205</v>
      </c>
      <c r="I26" s="25">
        <f ca="1">(TODAY()-staff[[#This Row],[Date Joined]])/365</f>
        <v>2.2054794520547945</v>
      </c>
      <c r="J26" s="24" t="b">
        <f>staff[[#This Row],[Salary]]&gt;90000</f>
        <v>0</v>
      </c>
      <c r="K26" s="35">
        <f ca="1">ROUNDUP(IF(staff[[#This Row],[tenure]]&gt;2,3%,2%)*staff[[#This Row],[Salary]],0)</f>
        <v>1456</v>
      </c>
      <c r="L26">
        <f>VLOOKUP(staff[[#This Row],[Rating]],ratingtable[],2,FALSE)</f>
        <v>4</v>
      </c>
    </row>
    <row r="27" spans="1:17" x14ac:dyDescent="0.3">
      <c r="A27" t="s">
        <v>144</v>
      </c>
      <c r="B27" t="s">
        <v>15</v>
      </c>
      <c r="C27" t="s">
        <v>9</v>
      </c>
      <c r="D27">
        <v>33</v>
      </c>
      <c r="E27" s="24">
        <v>44640</v>
      </c>
      <c r="F27" s="35">
        <v>48530</v>
      </c>
      <c r="G27" t="s">
        <v>13</v>
      </c>
      <c r="H27" t="s">
        <v>207</v>
      </c>
      <c r="I27" s="25">
        <f ca="1">(TODAY()-staff[[#This Row],[Date Joined]])/365</f>
        <v>2.3726027397260272</v>
      </c>
      <c r="J27" s="24" t="b">
        <f>staff[[#This Row],[Salary]]&gt;90000</f>
        <v>0</v>
      </c>
      <c r="K27" s="35">
        <f ca="1">ROUNDUP(IF(staff[[#This Row],[tenure]]&gt;2,3%,2%)*staff[[#This Row],[Salary]],0)</f>
        <v>1456</v>
      </c>
      <c r="L27">
        <f>VLOOKUP(staff[[#This Row],[Rating]],ratingtable[],2,FALSE)</f>
        <v>4</v>
      </c>
    </row>
    <row r="28" spans="1:17" x14ac:dyDescent="0.3">
      <c r="A28" t="s">
        <v>14</v>
      </c>
      <c r="B28" t="s">
        <v>15</v>
      </c>
      <c r="C28" t="s">
        <v>12</v>
      </c>
      <c r="D28">
        <v>31</v>
      </c>
      <c r="E28" s="24">
        <v>44511</v>
      </c>
      <c r="F28" s="35">
        <v>48950</v>
      </c>
      <c r="G28" t="s">
        <v>16</v>
      </c>
      <c r="H28" t="s">
        <v>205</v>
      </c>
      <c r="I28" s="25">
        <f ca="1">(TODAY()-staff[[#This Row],[Date Joined]])/365</f>
        <v>2.7260273972602738</v>
      </c>
      <c r="J28" s="24" t="b">
        <f>staff[[#This Row],[Salary]]&gt;90000</f>
        <v>0</v>
      </c>
      <c r="K28" s="35">
        <f ca="1">ROUNDUP(IF(staff[[#This Row],[tenure]]&gt;2,3%,2%)*staff[[#This Row],[Salary]],0)</f>
        <v>1469</v>
      </c>
      <c r="L28">
        <f>VLOOKUP(staff[[#This Row],[Rating]],ratingtable[],2,FALSE)</f>
        <v>3</v>
      </c>
    </row>
    <row r="29" spans="1:17" x14ac:dyDescent="0.3">
      <c r="A29" t="s">
        <v>113</v>
      </c>
      <c r="B29" t="s">
        <v>15</v>
      </c>
      <c r="C29" t="s">
        <v>12</v>
      </c>
      <c r="D29">
        <v>31</v>
      </c>
      <c r="E29" s="24">
        <v>44450</v>
      </c>
      <c r="F29" s="35">
        <v>48950</v>
      </c>
      <c r="G29" t="s">
        <v>16</v>
      </c>
      <c r="H29" t="s">
        <v>207</v>
      </c>
      <c r="I29" s="25">
        <f ca="1">(TODAY()-staff[[#This Row],[Date Joined]])/365</f>
        <v>2.893150684931507</v>
      </c>
      <c r="J29" s="24" t="b">
        <f>staff[[#This Row],[Salary]]&gt;90000</f>
        <v>0</v>
      </c>
      <c r="K29" s="35">
        <f ca="1">ROUNDUP(IF(staff[[#This Row],[tenure]]&gt;2,3%,2%)*staff[[#This Row],[Salary]],0)</f>
        <v>1469</v>
      </c>
      <c r="L29">
        <f>VLOOKUP(staff[[#This Row],[Rating]],ratingtable[],2,FALSE)</f>
        <v>3</v>
      </c>
    </row>
    <row r="30" spans="1:17" x14ac:dyDescent="0.3">
      <c r="A30" t="s">
        <v>53</v>
      </c>
      <c r="B30" t="s">
        <v>15</v>
      </c>
      <c r="C30" t="s">
        <v>21</v>
      </c>
      <c r="D30">
        <v>27</v>
      </c>
      <c r="E30" s="24">
        <v>44567</v>
      </c>
      <c r="F30" s="35">
        <v>48980</v>
      </c>
      <c r="G30" t="s">
        <v>16</v>
      </c>
      <c r="H30" t="s">
        <v>205</v>
      </c>
      <c r="I30" s="25">
        <f ca="1">(TODAY()-staff[[#This Row],[Date Joined]])/365</f>
        <v>2.5726027397260274</v>
      </c>
      <c r="J30" s="24" t="b">
        <f>staff[[#This Row],[Salary]]&gt;90000</f>
        <v>0</v>
      </c>
      <c r="K30" s="35">
        <f ca="1">ROUNDUP(IF(staff[[#This Row],[tenure]]&gt;2,3%,2%)*staff[[#This Row],[Salary]],0)</f>
        <v>1470</v>
      </c>
      <c r="L30">
        <f>VLOOKUP(staff[[#This Row],[Rating]],ratingtable[],2,FALSE)</f>
        <v>3</v>
      </c>
    </row>
    <row r="31" spans="1:17" x14ac:dyDescent="0.3">
      <c r="A31" t="s">
        <v>146</v>
      </c>
      <c r="B31" t="s">
        <v>15</v>
      </c>
      <c r="C31" t="s">
        <v>21</v>
      </c>
      <c r="D31">
        <v>27</v>
      </c>
      <c r="E31" s="24">
        <v>44506</v>
      </c>
      <c r="F31" s="35">
        <v>48980</v>
      </c>
      <c r="G31" t="s">
        <v>16</v>
      </c>
      <c r="H31" t="s">
        <v>207</v>
      </c>
      <c r="I31" s="25">
        <f ca="1">(TODAY()-staff[[#This Row],[Date Joined]])/365</f>
        <v>2.7397260273972601</v>
      </c>
      <c r="J31" s="24" t="b">
        <f>staff[[#This Row],[Salary]]&gt;90000</f>
        <v>0</v>
      </c>
      <c r="K31" s="35">
        <f ca="1">ROUNDUP(IF(staff[[#This Row],[tenure]]&gt;2,3%,2%)*staff[[#This Row],[Salary]],0)</f>
        <v>1470</v>
      </c>
      <c r="L31">
        <f>VLOOKUP(staff[[#This Row],[Rating]],ratingtable[],2,FALSE)</f>
        <v>3</v>
      </c>
    </row>
    <row r="32" spans="1:17" x14ac:dyDescent="0.3">
      <c r="A32" t="s">
        <v>73</v>
      </c>
      <c r="B32" t="s">
        <v>8</v>
      </c>
      <c r="C32" t="s">
        <v>19</v>
      </c>
      <c r="D32">
        <v>34</v>
      </c>
      <c r="E32" s="24">
        <v>44721</v>
      </c>
      <c r="F32" s="35">
        <v>49630</v>
      </c>
      <c r="G32" t="s">
        <v>24</v>
      </c>
      <c r="H32" t="s">
        <v>205</v>
      </c>
      <c r="I32" s="25">
        <f ca="1">(TODAY()-staff[[#This Row],[Date Joined]])/365</f>
        <v>2.1506849315068495</v>
      </c>
      <c r="J32" s="24" t="b">
        <f>staff[[#This Row],[Salary]]&gt;90000</f>
        <v>0</v>
      </c>
      <c r="K32" s="35">
        <f ca="1">ROUNDUP(IF(staff[[#This Row],[tenure]]&gt;2,3%,2%)*staff[[#This Row],[Salary]],0)</f>
        <v>1489</v>
      </c>
      <c r="L32">
        <f>VLOOKUP(staff[[#This Row],[Rating]],ratingtable[],2,FALSE)</f>
        <v>2</v>
      </c>
    </row>
    <row r="33" spans="1:12" x14ac:dyDescent="0.3">
      <c r="A33" t="s">
        <v>165</v>
      </c>
      <c r="B33" t="s">
        <v>8</v>
      </c>
      <c r="C33" t="s">
        <v>19</v>
      </c>
      <c r="D33">
        <v>34</v>
      </c>
      <c r="E33" s="24">
        <v>44660</v>
      </c>
      <c r="F33" s="35">
        <v>49630</v>
      </c>
      <c r="G33" t="s">
        <v>24</v>
      </c>
      <c r="H33" t="s">
        <v>207</v>
      </c>
      <c r="I33" s="25">
        <f ca="1">(TODAY()-staff[[#This Row],[Date Joined]])/365</f>
        <v>2.3178082191780822</v>
      </c>
      <c r="J33" s="24" t="b">
        <f>staff[[#This Row],[Salary]]&gt;90000</f>
        <v>0</v>
      </c>
      <c r="K33" s="35">
        <f ca="1">ROUNDUP(IF(staff[[#This Row],[tenure]]&gt;2,3%,2%)*staff[[#This Row],[Salary]],0)</f>
        <v>1489</v>
      </c>
      <c r="L33">
        <f>VLOOKUP(staff[[#This Row],[Rating]],ratingtable[],2,FALSE)</f>
        <v>2</v>
      </c>
    </row>
    <row r="34" spans="1:12" x14ac:dyDescent="0.3">
      <c r="A34" t="s">
        <v>63</v>
      </c>
      <c r="B34" t="s">
        <v>15</v>
      </c>
      <c r="C34" t="s">
        <v>21</v>
      </c>
      <c r="D34">
        <v>24</v>
      </c>
      <c r="E34" s="24">
        <v>44436</v>
      </c>
      <c r="F34" s="35">
        <v>52610</v>
      </c>
      <c r="G34" t="s">
        <v>24</v>
      </c>
      <c r="H34" t="s">
        <v>205</v>
      </c>
      <c r="I34" s="25">
        <f ca="1">(TODAY()-staff[[#This Row],[Date Joined]])/365</f>
        <v>2.9315068493150687</v>
      </c>
      <c r="J34" s="24" t="b">
        <f>staff[[#This Row],[Salary]]&gt;90000</f>
        <v>0</v>
      </c>
      <c r="K34" s="35">
        <f ca="1">ROUNDUP(IF(staff[[#This Row],[tenure]]&gt;2,3%,2%)*staff[[#This Row],[Salary]],0)</f>
        <v>1579</v>
      </c>
      <c r="L34">
        <f>VLOOKUP(staff[[#This Row],[Rating]],ratingtable[],2,FALSE)</f>
        <v>2</v>
      </c>
    </row>
    <row r="35" spans="1:12" x14ac:dyDescent="0.3">
      <c r="A35" t="s">
        <v>155</v>
      </c>
      <c r="B35" t="s">
        <v>15</v>
      </c>
      <c r="C35" t="s">
        <v>21</v>
      </c>
      <c r="D35">
        <v>24</v>
      </c>
      <c r="E35" s="24">
        <v>44375</v>
      </c>
      <c r="F35" s="35">
        <v>52610</v>
      </c>
      <c r="G35" t="s">
        <v>24</v>
      </c>
      <c r="H35" t="s">
        <v>207</v>
      </c>
      <c r="I35" s="25">
        <f ca="1">(TODAY()-staff[[#This Row],[Date Joined]])/365</f>
        <v>3.0986301369863014</v>
      </c>
      <c r="J35" s="24" t="b">
        <f>staff[[#This Row],[Salary]]&gt;90000</f>
        <v>0</v>
      </c>
      <c r="K35" s="35">
        <f ca="1">ROUNDUP(IF(staff[[#This Row],[tenure]]&gt;2,3%,2%)*staff[[#This Row],[Salary]],0)</f>
        <v>1579</v>
      </c>
      <c r="L35">
        <f>VLOOKUP(staff[[#This Row],[Rating]],ratingtable[],2,FALSE)</f>
        <v>2</v>
      </c>
    </row>
    <row r="36" spans="1:12" x14ac:dyDescent="0.3">
      <c r="A36" t="s">
        <v>75</v>
      </c>
      <c r="B36" t="s">
        <v>8</v>
      </c>
      <c r="C36" t="s">
        <v>19</v>
      </c>
      <c r="D36">
        <v>28</v>
      </c>
      <c r="E36" s="24">
        <v>44357</v>
      </c>
      <c r="F36" s="35">
        <v>53240</v>
      </c>
      <c r="G36" t="s">
        <v>16</v>
      </c>
      <c r="H36" t="s">
        <v>205</v>
      </c>
      <c r="I36" s="25">
        <f ca="1">(TODAY()-staff[[#This Row],[Date Joined]])/365</f>
        <v>3.1479452054794521</v>
      </c>
      <c r="J36" s="24" t="b">
        <f>staff[[#This Row],[Salary]]&gt;90000</f>
        <v>0</v>
      </c>
      <c r="K36" s="35">
        <f ca="1">ROUNDUP(IF(staff[[#This Row],[tenure]]&gt;2,3%,2%)*staff[[#This Row],[Salary]],0)</f>
        <v>1598</v>
      </c>
      <c r="L36">
        <f>VLOOKUP(staff[[#This Row],[Rating]],ratingtable[],2,FALSE)</f>
        <v>3</v>
      </c>
    </row>
    <row r="37" spans="1:12" x14ac:dyDescent="0.3">
      <c r="A37" t="s">
        <v>167</v>
      </c>
      <c r="B37" t="s">
        <v>8</v>
      </c>
      <c r="C37" t="s">
        <v>19</v>
      </c>
      <c r="D37">
        <v>28</v>
      </c>
      <c r="E37" s="24">
        <v>44296</v>
      </c>
      <c r="F37" s="35">
        <v>53240</v>
      </c>
      <c r="G37" t="s">
        <v>16</v>
      </c>
      <c r="H37" t="s">
        <v>207</v>
      </c>
      <c r="I37" s="25">
        <f ca="1">(TODAY()-staff[[#This Row],[Date Joined]])/365</f>
        <v>3.3150684931506849</v>
      </c>
      <c r="J37" s="24" t="b">
        <f>staff[[#This Row],[Salary]]&gt;90000</f>
        <v>0</v>
      </c>
      <c r="K37" s="35">
        <f ca="1">ROUNDUP(IF(staff[[#This Row],[tenure]]&gt;2,3%,2%)*staff[[#This Row],[Salary]],0)</f>
        <v>1598</v>
      </c>
      <c r="L37">
        <f>VLOOKUP(staff[[#This Row],[Rating]],ratingtable[],2,FALSE)</f>
        <v>3</v>
      </c>
    </row>
    <row r="38" spans="1:12" x14ac:dyDescent="0.3">
      <c r="A38" t="s">
        <v>65</v>
      </c>
      <c r="B38" t="s">
        <v>15</v>
      </c>
      <c r="C38" t="s">
        <v>19</v>
      </c>
      <c r="D38">
        <v>32</v>
      </c>
      <c r="E38" s="24">
        <v>44465</v>
      </c>
      <c r="F38" s="35">
        <v>53540</v>
      </c>
      <c r="G38" t="s">
        <v>16</v>
      </c>
      <c r="H38" t="s">
        <v>205</v>
      </c>
      <c r="I38" s="25">
        <f ca="1">(TODAY()-staff[[#This Row],[Date Joined]])/365</f>
        <v>2.8520547945205479</v>
      </c>
      <c r="J38" s="24" t="b">
        <f>staff[[#This Row],[Salary]]&gt;90000</f>
        <v>0</v>
      </c>
      <c r="K38" s="35">
        <f ca="1">ROUNDUP(IF(staff[[#This Row],[tenure]]&gt;2,3%,2%)*staff[[#This Row],[Salary]],0)</f>
        <v>1607</v>
      </c>
      <c r="L38">
        <f>VLOOKUP(staff[[#This Row],[Rating]],ratingtable[],2,FALSE)</f>
        <v>3</v>
      </c>
    </row>
    <row r="39" spans="1:12" x14ac:dyDescent="0.3">
      <c r="A39" t="s">
        <v>46</v>
      </c>
      <c r="B39" t="s">
        <v>15</v>
      </c>
      <c r="C39" t="s">
        <v>9</v>
      </c>
      <c r="D39">
        <v>26</v>
      </c>
      <c r="E39" s="24">
        <v>44411</v>
      </c>
      <c r="F39" s="35">
        <v>53540</v>
      </c>
      <c r="G39" t="s">
        <v>16</v>
      </c>
      <c r="H39" t="s">
        <v>205</v>
      </c>
      <c r="I39" s="25">
        <f ca="1">(TODAY()-staff[[#This Row],[Date Joined]])/365</f>
        <v>3</v>
      </c>
      <c r="J39" s="24" t="b">
        <f>staff[[#This Row],[Salary]]&gt;90000</f>
        <v>0</v>
      </c>
      <c r="K39" s="35">
        <f ca="1">ROUNDUP(IF(staff[[#This Row],[tenure]]&gt;2,3%,2%)*staff[[#This Row],[Salary]],0)</f>
        <v>1607</v>
      </c>
      <c r="L39">
        <f>VLOOKUP(staff[[#This Row],[Rating]],ratingtable[],2,FALSE)</f>
        <v>3</v>
      </c>
    </row>
    <row r="40" spans="1:12" x14ac:dyDescent="0.3">
      <c r="A40" t="s">
        <v>157</v>
      </c>
      <c r="B40" t="s">
        <v>15</v>
      </c>
      <c r="C40" t="s">
        <v>19</v>
      </c>
      <c r="D40">
        <v>32</v>
      </c>
      <c r="E40" s="24">
        <v>44403</v>
      </c>
      <c r="F40" s="35">
        <v>53540</v>
      </c>
      <c r="G40" t="s">
        <v>16</v>
      </c>
      <c r="H40" t="s">
        <v>207</v>
      </c>
      <c r="I40" s="25">
        <f ca="1">(TODAY()-staff[[#This Row],[Date Joined]])/365</f>
        <v>3.021917808219178</v>
      </c>
      <c r="J40" s="24" t="b">
        <f>staff[[#This Row],[Salary]]&gt;90000</f>
        <v>0</v>
      </c>
      <c r="K40" s="35">
        <f ca="1">ROUNDUP(IF(staff[[#This Row],[tenure]]&gt;2,3%,2%)*staff[[#This Row],[Salary]],0)</f>
        <v>1607</v>
      </c>
      <c r="L40">
        <f>VLOOKUP(staff[[#This Row],[Rating]],ratingtable[],2,FALSE)</f>
        <v>3</v>
      </c>
    </row>
    <row r="41" spans="1:12" x14ac:dyDescent="0.3">
      <c r="A41" t="s">
        <v>139</v>
      </c>
      <c r="B41" t="s">
        <v>15</v>
      </c>
      <c r="C41" t="s">
        <v>9</v>
      </c>
      <c r="D41">
        <v>26</v>
      </c>
      <c r="E41" s="24">
        <v>44350</v>
      </c>
      <c r="F41" s="35">
        <v>53540</v>
      </c>
      <c r="G41" t="s">
        <v>16</v>
      </c>
      <c r="H41" t="s">
        <v>207</v>
      </c>
      <c r="I41" s="25">
        <f ca="1">(TODAY()-staff[[#This Row],[Date Joined]])/365</f>
        <v>3.1671232876712327</v>
      </c>
      <c r="J41" s="24" t="b">
        <f>staff[[#This Row],[Salary]]&gt;90000</f>
        <v>0</v>
      </c>
      <c r="K41" s="35">
        <f ca="1">ROUNDUP(IF(staff[[#This Row],[tenure]]&gt;2,3%,2%)*staff[[#This Row],[Salary]],0)</f>
        <v>1607</v>
      </c>
      <c r="L41">
        <f>VLOOKUP(staff[[#This Row],[Rating]],ratingtable[],2,FALSE)</f>
        <v>3</v>
      </c>
    </row>
    <row r="42" spans="1:12" x14ac:dyDescent="0.3">
      <c r="A42" t="s">
        <v>82</v>
      </c>
      <c r="B42" t="s">
        <v>15</v>
      </c>
      <c r="C42" t="s">
        <v>12</v>
      </c>
      <c r="D42">
        <v>33</v>
      </c>
      <c r="E42" s="24">
        <v>44509</v>
      </c>
      <c r="F42" s="35">
        <v>53870</v>
      </c>
      <c r="G42" t="s">
        <v>16</v>
      </c>
      <c r="H42" t="s">
        <v>205</v>
      </c>
      <c r="I42" s="25">
        <f ca="1">(TODAY()-staff[[#This Row],[Date Joined]])/365</f>
        <v>2.7315068493150685</v>
      </c>
      <c r="J42" s="24" t="b">
        <f>staff[[#This Row],[Salary]]&gt;90000</f>
        <v>0</v>
      </c>
      <c r="K42" s="35">
        <f ca="1">ROUNDUP(IF(staff[[#This Row],[tenure]]&gt;2,3%,2%)*staff[[#This Row],[Salary]],0)</f>
        <v>1617</v>
      </c>
      <c r="L42">
        <f>VLOOKUP(staff[[#This Row],[Rating]],ratingtable[],2,FALSE)</f>
        <v>3</v>
      </c>
    </row>
    <row r="43" spans="1:12" x14ac:dyDescent="0.3">
      <c r="A43" t="s">
        <v>174</v>
      </c>
      <c r="B43" t="s">
        <v>15</v>
      </c>
      <c r="C43" t="s">
        <v>12</v>
      </c>
      <c r="D43">
        <v>33</v>
      </c>
      <c r="E43" s="24">
        <v>44448</v>
      </c>
      <c r="F43" s="35">
        <v>53870</v>
      </c>
      <c r="G43" t="s">
        <v>16</v>
      </c>
      <c r="H43" t="s">
        <v>207</v>
      </c>
      <c r="I43" s="25">
        <f ca="1">(TODAY()-staff[[#This Row],[Date Joined]])/365</f>
        <v>2.8986301369863012</v>
      </c>
      <c r="J43" s="24" t="b">
        <f>staff[[#This Row],[Salary]]&gt;90000</f>
        <v>0</v>
      </c>
      <c r="K43" s="35">
        <f ca="1">ROUNDUP(IF(staff[[#This Row],[tenure]]&gt;2,3%,2%)*staff[[#This Row],[Salary]],0)</f>
        <v>1617</v>
      </c>
      <c r="L43">
        <f>VLOOKUP(staff[[#This Row],[Rating]],ratingtable[],2,FALSE)</f>
        <v>3</v>
      </c>
    </row>
    <row r="44" spans="1:12" x14ac:dyDescent="0.3">
      <c r="A44" t="s">
        <v>89</v>
      </c>
      <c r="B44" t="s">
        <v>15</v>
      </c>
      <c r="C44" t="s">
        <v>19</v>
      </c>
      <c r="D44">
        <v>27</v>
      </c>
      <c r="E44" s="24">
        <v>44134</v>
      </c>
      <c r="F44" s="35">
        <v>54970</v>
      </c>
      <c r="G44" t="s">
        <v>16</v>
      </c>
      <c r="H44" t="s">
        <v>205</v>
      </c>
      <c r="I44" s="25">
        <f ca="1">(TODAY()-staff[[#This Row],[Date Joined]])/365</f>
        <v>3.7589041095890412</v>
      </c>
      <c r="J44" s="24" t="b">
        <f>staff[[#This Row],[Salary]]&gt;90000</f>
        <v>0</v>
      </c>
      <c r="K44" s="35">
        <f ca="1">ROUNDUP(IF(staff[[#This Row],[tenure]]&gt;2,3%,2%)*staff[[#This Row],[Salary]],0)</f>
        <v>1650</v>
      </c>
      <c r="L44">
        <f>VLOOKUP(staff[[#This Row],[Rating]],ratingtable[],2,FALSE)</f>
        <v>3</v>
      </c>
    </row>
    <row r="45" spans="1:12" x14ac:dyDescent="0.3">
      <c r="A45" t="s">
        <v>182</v>
      </c>
      <c r="B45" t="s">
        <v>15</v>
      </c>
      <c r="C45" t="s">
        <v>19</v>
      </c>
      <c r="D45">
        <v>27</v>
      </c>
      <c r="E45" s="24">
        <v>44073</v>
      </c>
      <c r="F45" s="35">
        <v>54970</v>
      </c>
      <c r="G45" t="s">
        <v>16</v>
      </c>
      <c r="H45" t="s">
        <v>207</v>
      </c>
      <c r="I45" s="25">
        <f ca="1">(TODAY()-staff[[#This Row],[Date Joined]])/365</f>
        <v>3.9260273972602739</v>
      </c>
      <c r="J45" s="24" t="b">
        <f>staff[[#This Row],[Salary]]&gt;90000</f>
        <v>0</v>
      </c>
      <c r="K45" s="35">
        <f ca="1">ROUNDUP(IF(staff[[#This Row],[tenure]]&gt;2,3%,2%)*staff[[#This Row],[Salary]],0)</f>
        <v>1650</v>
      </c>
      <c r="L45">
        <f>VLOOKUP(staff[[#This Row],[Rating]],ratingtable[],2,FALSE)</f>
        <v>3</v>
      </c>
    </row>
    <row r="46" spans="1:12" x14ac:dyDescent="0.3">
      <c r="A46" t="s">
        <v>109</v>
      </c>
      <c r="B46" t="s">
        <v>8</v>
      </c>
      <c r="C46" t="s">
        <v>19</v>
      </c>
      <c r="D46">
        <v>38</v>
      </c>
      <c r="E46" s="24">
        <v>44329</v>
      </c>
      <c r="F46" s="35">
        <v>56870</v>
      </c>
      <c r="G46" t="s">
        <v>13</v>
      </c>
      <c r="H46" t="s">
        <v>205</v>
      </c>
      <c r="I46" s="25">
        <f ca="1">(TODAY()-staff[[#This Row],[Date Joined]])/365</f>
        <v>3.2246575342465755</v>
      </c>
      <c r="J46" s="24" t="b">
        <f>staff[[#This Row],[Salary]]&gt;90000</f>
        <v>0</v>
      </c>
      <c r="K46" s="35">
        <f ca="1">ROUNDUP(IF(staff[[#This Row],[tenure]]&gt;2,3%,2%)*staff[[#This Row],[Salary]],0)</f>
        <v>1707</v>
      </c>
      <c r="L46">
        <f>VLOOKUP(staff[[#This Row],[Rating]],ratingtable[],2,FALSE)</f>
        <v>4</v>
      </c>
    </row>
    <row r="47" spans="1:12" x14ac:dyDescent="0.3">
      <c r="A47" t="s">
        <v>202</v>
      </c>
      <c r="B47" t="s">
        <v>8</v>
      </c>
      <c r="C47" t="s">
        <v>19</v>
      </c>
      <c r="D47">
        <v>38</v>
      </c>
      <c r="E47" s="24">
        <v>44268</v>
      </c>
      <c r="F47" s="35">
        <v>56870</v>
      </c>
      <c r="G47" t="s">
        <v>13</v>
      </c>
      <c r="H47" t="s">
        <v>207</v>
      </c>
      <c r="I47" s="25">
        <f ca="1">(TODAY()-staff[[#This Row],[Date Joined]])/365</f>
        <v>3.3917808219178083</v>
      </c>
      <c r="J47" s="24" t="b">
        <f>staff[[#This Row],[Salary]]&gt;90000</f>
        <v>0</v>
      </c>
      <c r="K47" s="35">
        <f ca="1">ROUNDUP(IF(staff[[#This Row],[tenure]]&gt;2,3%,2%)*staff[[#This Row],[Salary]],0)</f>
        <v>1707</v>
      </c>
      <c r="L47">
        <f>VLOOKUP(staff[[#This Row],[Rating]],ratingtable[],2,FALSE)</f>
        <v>4</v>
      </c>
    </row>
    <row r="48" spans="1:12" x14ac:dyDescent="0.3">
      <c r="A48" t="s">
        <v>31</v>
      </c>
      <c r="B48" t="s">
        <v>15</v>
      </c>
      <c r="C48" t="s">
        <v>9</v>
      </c>
      <c r="D48">
        <v>21</v>
      </c>
      <c r="E48" s="24">
        <v>44762</v>
      </c>
      <c r="F48" s="35">
        <v>57090</v>
      </c>
      <c r="G48" t="s">
        <v>16</v>
      </c>
      <c r="H48" t="s">
        <v>205</v>
      </c>
      <c r="I48" s="25">
        <f ca="1">(TODAY()-staff[[#This Row],[Date Joined]])/365</f>
        <v>2.0383561643835617</v>
      </c>
      <c r="J48" s="24" t="b">
        <f>staff[[#This Row],[Salary]]&gt;90000</f>
        <v>0</v>
      </c>
      <c r="K48" s="35">
        <f ca="1">ROUNDUP(IF(staff[[#This Row],[tenure]]&gt;2,3%,2%)*staff[[#This Row],[Salary]],0)</f>
        <v>1713</v>
      </c>
      <c r="L48">
        <f>VLOOKUP(staff[[#This Row],[Rating]],ratingtable[],2,FALSE)</f>
        <v>3</v>
      </c>
    </row>
    <row r="49" spans="1:12" x14ac:dyDescent="0.3">
      <c r="A49" t="s">
        <v>125</v>
      </c>
      <c r="B49" t="s">
        <v>15</v>
      </c>
      <c r="C49" t="s">
        <v>9</v>
      </c>
      <c r="D49">
        <v>21</v>
      </c>
      <c r="E49" s="24">
        <v>44701</v>
      </c>
      <c r="F49" s="35">
        <v>57090</v>
      </c>
      <c r="G49" t="s">
        <v>16</v>
      </c>
      <c r="H49" t="s">
        <v>207</v>
      </c>
      <c r="I49" s="25">
        <f ca="1">(TODAY()-staff[[#This Row],[Date Joined]])/365</f>
        <v>2.2054794520547945</v>
      </c>
      <c r="J49" s="24" t="b">
        <f>staff[[#This Row],[Salary]]&gt;90000</f>
        <v>0</v>
      </c>
      <c r="K49" s="35">
        <f ca="1">ROUNDUP(IF(staff[[#This Row],[tenure]]&gt;2,3%,2%)*staff[[#This Row],[Salary]],0)</f>
        <v>1713</v>
      </c>
      <c r="L49">
        <f>VLOOKUP(staff[[#This Row],[Rating]],ratingtable[],2,FALSE)</f>
        <v>3</v>
      </c>
    </row>
    <row r="50" spans="1:12" x14ac:dyDescent="0.3">
      <c r="A50" t="s">
        <v>26</v>
      </c>
      <c r="B50" t="s">
        <v>8</v>
      </c>
      <c r="C50" t="s">
        <v>12</v>
      </c>
      <c r="D50">
        <v>31</v>
      </c>
      <c r="E50" s="24">
        <v>44663</v>
      </c>
      <c r="F50" s="35">
        <v>58100</v>
      </c>
      <c r="G50" t="s">
        <v>16</v>
      </c>
      <c r="H50" t="s">
        <v>205</v>
      </c>
      <c r="I50" s="25">
        <f ca="1">(TODAY()-staff[[#This Row],[Date Joined]])/365</f>
        <v>2.3095890410958906</v>
      </c>
      <c r="J50" s="24" t="b">
        <f>staff[[#This Row],[Salary]]&gt;90000</f>
        <v>0</v>
      </c>
      <c r="K50" s="35">
        <f ca="1">ROUNDUP(IF(staff[[#This Row],[tenure]]&gt;2,3%,2%)*staff[[#This Row],[Salary]],0)</f>
        <v>1743</v>
      </c>
      <c r="L50">
        <f>VLOOKUP(staff[[#This Row],[Rating]],ratingtable[],2,FALSE)</f>
        <v>3</v>
      </c>
    </row>
    <row r="51" spans="1:12" x14ac:dyDescent="0.3">
      <c r="A51" t="s">
        <v>120</v>
      </c>
      <c r="B51" t="s">
        <v>8</v>
      </c>
      <c r="C51" t="s">
        <v>12</v>
      </c>
      <c r="D51">
        <v>31</v>
      </c>
      <c r="E51" s="24">
        <v>44604</v>
      </c>
      <c r="F51" s="35">
        <v>58100</v>
      </c>
      <c r="G51" t="s">
        <v>16</v>
      </c>
      <c r="H51" t="s">
        <v>207</v>
      </c>
      <c r="I51" s="25">
        <f ca="1">(TODAY()-staff[[#This Row],[Date Joined]])/365</f>
        <v>2.4712328767123286</v>
      </c>
      <c r="J51" s="24" t="b">
        <f>staff[[#This Row],[Salary]]&gt;90000</f>
        <v>0</v>
      </c>
      <c r="K51" s="35">
        <f ca="1">ROUNDUP(IF(staff[[#This Row],[tenure]]&gt;2,3%,2%)*staff[[#This Row],[Salary]],0)</f>
        <v>1743</v>
      </c>
      <c r="L51">
        <f>VLOOKUP(staff[[#This Row],[Rating]],ratingtable[],2,FALSE)</f>
        <v>3</v>
      </c>
    </row>
    <row r="52" spans="1:12" x14ac:dyDescent="0.3">
      <c r="A52" t="s">
        <v>36</v>
      </c>
      <c r="B52" t="s">
        <v>8</v>
      </c>
      <c r="C52" t="s">
        <v>21</v>
      </c>
      <c r="D52">
        <v>34</v>
      </c>
      <c r="E52" s="24">
        <v>44653</v>
      </c>
      <c r="F52" s="35">
        <v>58940</v>
      </c>
      <c r="G52" t="s">
        <v>16</v>
      </c>
      <c r="H52" t="s">
        <v>205</v>
      </c>
      <c r="I52" s="25">
        <f ca="1">(TODAY()-staff[[#This Row],[Date Joined]])/365</f>
        <v>2.3369863013698629</v>
      </c>
      <c r="J52" s="24" t="b">
        <f>staff[[#This Row],[Salary]]&gt;90000</f>
        <v>0</v>
      </c>
      <c r="K52" s="35">
        <f ca="1">ROUNDUP(IF(staff[[#This Row],[tenure]]&gt;2,3%,2%)*staff[[#This Row],[Salary]],0)</f>
        <v>1769</v>
      </c>
      <c r="L52">
        <f>VLOOKUP(staff[[#This Row],[Rating]],ratingtable[],2,FALSE)</f>
        <v>3</v>
      </c>
    </row>
    <row r="53" spans="1:12" x14ac:dyDescent="0.3">
      <c r="A53" t="s">
        <v>130</v>
      </c>
      <c r="B53" t="s">
        <v>8</v>
      </c>
      <c r="C53" t="s">
        <v>21</v>
      </c>
      <c r="D53">
        <v>34</v>
      </c>
      <c r="E53" s="24">
        <v>44594</v>
      </c>
      <c r="F53" s="35">
        <v>58940</v>
      </c>
      <c r="G53" t="s">
        <v>16</v>
      </c>
      <c r="H53" t="s">
        <v>207</v>
      </c>
      <c r="I53" s="25">
        <f ca="1">(TODAY()-staff[[#This Row],[Date Joined]])/365</f>
        <v>2.4986301369863013</v>
      </c>
      <c r="J53" s="24" t="b">
        <f>staff[[#This Row],[Salary]]&gt;90000</f>
        <v>0</v>
      </c>
      <c r="K53" s="35">
        <f ca="1">ROUNDUP(IF(staff[[#This Row],[tenure]]&gt;2,3%,2%)*staff[[#This Row],[Salary]],0)</f>
        <v>1769</v>
      </c>
      <c r="L53">
        <f>VLOOKUP(staff[[#This Row],[Rating]],ratingtable[],2,FALSE)</f>
        <v>3</v>
      </c>
    </row>
    <row r="54" spans="1:12" x14ac:dyDescent="0.3">
      <c r="A54" t="s">
        <v>100</v>
      </c>
      <c r="B54" t="s">
        <v>15</v>
      </c>
      <c r="C54" t="s">
        <v>9</v>
      </c>
      <c r="D54">
        <v>19</v>
      </c>
      <c r="E54" s="24">
        <v>44277</v>
      </c>
      <c r="F54" s="35">
        <v>58960</v>
      </c>
      <c r="G54" t="s">
        <v>16</v>
      </c>
      <c r="H54" t="s">
        <v>205</v>
      </c>
      <c r="I54" s="25">
        <f ca="1">(TODAY()-staff[[#This Row],[Date Joined]])/365</f>
        <v>3.3671232876712329</v>
      </c>
      <c r="J54" s="24" t="b">
        <f>staff[[#This Row],[Salary]]&gt;90000</f>
        <v>0</v>
      </c>
      <c r="K54" s="35">
        <f ca="1">ROUNDUP(IF(staff[[#This Row],[tenure]]&gt;2,3%,2%)*staff[[#This Row],[Salary]],0)</f>
        <v>1769</v>
      </c>
      <c r="L54">
        <f>VLOOKUP(staff[[#This Row],[Rating]],ratingtable[],2,FALSE)</f>
        <v>3</v>
      </c>
    </row>
    <row r="55" spans="1:12" x14ac:dyDescent="0.3">
      <c r="A55" t="s">
        <v>193</v>
      </c>
      <c r="B55" t="s">
        <v>15</v>
      </c>
      <c r="C55" t="s">
        <v>9</v>
      </c>
      <c r="D55">
        <v>19</v>
      </c>
      <c r="E55" s="24">
        <v>44218</v>
      </c>
      <c r="F55" s="35">
        <v>58960</v>
      </c>
      <c r="G55" t="s">
        <v>16</v>
      </c>
      <c r="H55" t="s">
        <v>207</v>
      </c>
      <c r="I55" s="25">
        <f ca="1">(TODAY()-staff[[#This Row],[Date Joined]])/365</f>
        <v>3.5287671232876714</v>
      </c>
      <c r="J55" s="24" t="b">
        <f>staff[[#This Row],[Salary]]&gt;90000</f>
        <v>0</v>
      </c>
      <c r="K55" s="35">
        <f ca="1">ROUNDUP(IF(staff[[#This Row],[tenure]]&gt;2,3%,2%)*staff[[#This Row],[Salary]],0)</f>
        <v>1769</v>
      </c>
      <c r="L55">
        <f>VLOOKUP(staff[[#This Row],[Rating]],ratingtable[],2,FALSE)</f>
        <v>3</v>
      </c>
    </row>
    <row r="56" spans="1:12" x14ac:dyDescent="0.3">
      <c r="A56" t="s">
        <v>79</v>
      </c>
      <c r="B56" t="s">
        <v>15</v>
      </c>
      <c r="C56" t="s">
        <v>21</v>
      </c>
      <c r="D56">
        <v>33</v>
      </c>
      <c r="E56" s="24">
        <v>44243</v>
      </c>
      <c r="F56" s="35">
        <v>59430</v>
      </c>
      <c r="G56" t="s">
        <v>16</v>
      </c>
      <c r="H56" t="s">
        <v>205</v>
      </c>
      <c r="I56" s="25">
        <f ca="1">(TODAY()-staff[[#This Row],[Date Joined]])/365</f>
        <v>3.4602739726027396</v>
      </c>
      <c r="J56" s="24" t="b">
        <f>staff[[#This Row],[Salary]]&gt;90000</f>
        <v>0</v>
      </c>
      <c r="K56" s="35">
        <f ca="1">ROUNDUP(IF(staff[[#This Row],[tenure]]&gt;2,3%,2%)*staff[[#This Row],[Salary]],0)</f>
        <v>1783</v>
      </c>
      <c r="L56">
        <f>VLOOKUP(staff[[#This Row],[Rating]],ratingtable[],2,FALSE)</f>
        <v>3</v>
      </c>
    </row>
    <row r="57" spans="1:12" x14ac:dyDescent="0.3">
      <c r="A57" t="s">
        <v>171</v>
      </c>
      <c r="B57" t="s">
        <v>15</v>
      </c>
      <c r="C57" t="s">
        <v>21</v>
      </c>
      <c r="D57">
        <v>33</v>
      </c>
      <c r="E57" s="24">
        <v>44181</v>
      </c>
      <c r="F57" s="35">
        <v>59430</v>
      </c>
      <c r="G57" t="s">
        <v>16</v>
      </c>
      <c r="H57" t="s">
        <v>207</v>
      </c>
      <c r="I57" s="25">
        <f ca="1">(TODAY()-staff[[#This Row],[Date Joined]])/365</f>
        <v>3.6301369863013697</v>
      </c>
      <c r="J57" s="24" t="b">
        <f>staff[[#This Row],[Salary]]&gt;90000</f>
        <v>0</v>
      </c>
      <c r="K57" s="35">
        <f ca="1">ROUNDUP(IF(staff[[#This Row],[tenure]]&gt;2,3%,2%)*staff[[#This Row],[Salary]],0)</f>
        <v>1783</v>
      </c>
      <c r="L57">
        <f>VLOOKUP(staff[[#This Row],[Rating]],ratingtable[],2,FALSE)</f>
        <v>3</v>
      </c>
    </row>
    <row r="58" spans="1:12" x14ac:dyDescent="0.3">
      <c r="A58" t="s">
        <v>38</v>
      </c>
      <c r="B58" t="s">
        <v>8</v>
      </c>
      <c r="C58" t="s">
        <v>21</v>
      </c>
      <c r="D58">
        <v>34</v>
      </c>
      <c r="E58" s="24">
        <v>44612</v>
      </c>
      <c r="F58" s="35">
        <v>60130</v>
      </c>
      <c r="G58" t="s">
        <v>16</v>
      </c>
      <c r="H58" t="s">
        <v>205</v>
      </c>
      <c r="I58" s="25">
        <f ca="1">(TODAY()-staff[[#This Row],[Date Joined]])/365</f>
        <v>2.4493150684931506</v>
      </c>
      <c r="J58" s="24" t="b">
        <f>staff[[#This Row],[Salary]]&gt;90000</f>
        <v>0</v>
      </c>
      <c r="K58" s="35">
        <f ca="1">ROUNDUP(IF(staff[[#This Row],[tenure]]&gt;2,3%,2%)*staff[[#This Row],[Salary]],0)</f>
        <v>1804</v>
      </c>
      <c r="L58">
        <f>VLOOKUP(staff[[#This Row],[Rating]],ratingtable[],2,FALSE)</f>
        <v>3</v>
      </c>
    </row>
    <row r="59" spans="1:12" x14ac:dyDescent="0.3">
      <c r="A59" t="s">
        <v>132</v>
      </c>
      <c r="B59" t="s">
        <v>8</v>
      </c>
      <c r="C59" t="s">
        <v>21</v>
      </c>
      <c r="D59">
        <v>34</v>
      </c>
      <c r="E59" s="24">
        <v>44550</v>
      </c>
      <c r="F59" s="35">
        <v>60130</v>
      </c>
      <c r="G59" t="s">
        <v>16</v>
      </c>
      <c r="H59" t="s">
        <v>207</v>
      </c>
      <c r="I59" s="25">
        <f ca="1">(TODAY()-staff[[#This Row],[Date Joined]])/365</f>
        <v>2.6191780821917807</v>
      </c>
      <c r="J59" s="24" t="b">
        <f>staff[[#This Row],[Salary]]&gt;90000</f>
        <v>0</v>
      </c>
      <c r="K59" s="35">
        <f ca="1">ROUNDUP(IF(staff[[#This Row],[tenure]]&gt;2,3%,2%)*staff[[#This Row],[Salary]],0)</f>
        <v>1804</v>
      </c>
      <c r="L59">
        <f>VLOOKUP(staff[[#This Row],[Rating]],ratingtable[],2,FALSE)</f>
        <v>3</v>
      </c>
    </row>
    <row r="60" spans="1:12" x14ac:dyDescent="0.3">
      <c r="A60" t="s">
        <v>37</v>
      </c>
      <c r="B60" t="s">
        <v>15</v>
      </c>
      <c r="C60" t="s">
        <v>9</v>
      </c>
      <c r="D60">
        <v>30</v>
      </c>
      <c r="E60" s="24">
        <v>44666</v>
      </c>
      <c r="F60" s="35">
        <v>60570</v>
      </c>
      <c r="G60" t="s">
        <v>16</v>
      </c>
      <c r="H60" t="s">
        <v>205</v>
      </c>
      <c r="I60" s="25">
        <f ca="1">(TODAY()-staff[[#This Row],[Date Joined]])/365</f>
        <v>2.3013698630136985</v>
      </c>
      <c r="J60" s="24" t="b">
        <f>staff[[#This Row],[Salary]]&gt;90000</f>
        <v>0</v>
      </c>
      <c r="K60" s="35">
        <f ca="1">ROUNDUP(IF(staff[[#This Row],[tenure]]&gt;2,3%,2%)*staff[[#This Row],[Salary]],0)</f>
        <v>1818</v>
      </c>
      <c r="L60">
        <f>VLOOKUP(staff[[#This Row],[Rating]],ratingtable[],2,FALSE)</f>
        <v>3</v>
      </c>
    </row>
    <row r="61" spans="1:12" x14ac:dyDescent="0.3">
      <c r="A61" t="s">
        <v>131</v>
      </c>
      <c r="B61" t="s">
        <v>15</v>
      </c>
      <c r="C61" t="s">
        <v>9</v>
      </c>
      <c r="D61">
        <v>30</v>
      </c>
      <c r="E61" s="24">
        <v>44607</v>
      </c>
      <c r="F61" s="35">
        <v>60570</v>
      </c>
      <c r="G61" t="s">
        <v>16</v>
      </c>
      <c r="H61" t="s">
        <v>207</v>
      </c>
      <c r="I61" s="25">
        <f ca="1">(TODAY()-staff[[#This Row],[Date Joined]])/365</f>
        <v>2.463013698630137</v>
      </c>
      <c r="J61" s="24" t="b">
        <f>staff[[#This Row],[Salary]]&gt;90000</f>
        <v>0</v>
      </c>
      <c r="K61" s="35">
        <f ca="1">ROUNDUP(IF(staff[[#This Row],[tenure]]&gt;2,3%,2%)*staff[[#This Row],[Salary]],0)</f>
        <v>1818</v>
      </c>
      <c r="L61">
        <f>VLOOKUP(staff[[#This Row],[Rating]],ratingtable[],2,FALSE)</f>
        <v>3</v>
      </c>
    </row>
    <row r="62" spans="1:12" x14ac:dyDescent="0.3">
      <c r="A62" t="s">
        <v>61</v>
      </c>
      <c r="B62" t="s">
        <v>8</v>
      </c>
      <c r="C62" t="s">
        <v>12</v>
      </c>
      <c r="D62">
        <v>24</v>
      </c>
      <c r="E62" s="24">
        <v>44148</v>
      </c>
      <c r="F62" s="35">
        <v>62780</v>
      </c>
      <c r="G62" t="s">
        <v>16</v>
      </c>
      <c r="H62" t="s">
        <v>205</v>
      </c>
      <c r="I62" s="25">
        <f ca="1">(TODAY()-staff[[#This Row],[Date Joined]])/365</f>
        <v>3.7205479452054795</v>
      </c>
      <c r="J62" s="24" t="b">
        <f>staff[[#This Row],[Salary]]&gt;90000</f>
        <v>0</v>
      </c>
      <c r="K62" s="35">
        <f ca="1">ROUNDUP(IF(staff[[#This Row],[tenure]]&gt;2,3%,2%)*staff[[#This Row],[Salary]],0)</f>
        <v>1884</v>
      </c>
      <c r="L62">
        <f>VLOOKUP(staff[[#This Row],[Rating]],ratingtable[],2,FALSE)</f>
        <v>3</v>
      </c>
    </row>
    <row r="63" spans="1:12" x14ac:dyDescent="0.3">
      <c r="A63" t="s">
        <v>153</v>
      </c>
      <c r="B63" t="s">
        <v>8</v>
      </c>
      <c r="C63" t="s">
        <v>12</v>
      </c>
      <c r="D63">
        <v>24</v>
      </c>
      <c r="E63" s="24">
        <v>44087</v>
      </c>
      <c r="F63" s="35">
        <v>62780</v>
      </c>
      <c r="G63" t="s">
        <v>16</v>
      </c>
      <c r="H63" t="s">
        <v>207</v>
      </c>
      <c r="I63" s="25">
        <f ca="1">(TODAY()-staff[[#This Row],[Date Joined]])/365</f>
        <v>3.8876712328767122</v>
      </c>
      <c r="J63" s="24" t="b">
        <f>staff[[#This Row],[Salary]]&gt;90000</f>
        <v>0</v>
      </c>
      <c r="K63" s="35">
        <f ca="1">ROUNDUP(IF(staff[[#This Row],[tenure]]&gt;2,3%,2%)*staff[[#This Row],[Salary]],0)</f>
        <v>1884</v>
      </c>
      <c r="L63">
        <f>VLOOKUP(staff[[#This Row],[Rating]],ratingtable[],2,FALSE)</f>
        <v>3</v>
      </c>
    </row>
    <row r="64" spans="1:12" x14ac:dyDescent="0.3">
      <c r="A64" t="s">
        <v>20</v>
      </c>
      <c r="B64" t="s">
        <v>206</v>
      </c>
      <c r="C64" t="s">
        <v>21</v>
      </c>
      <c r="D64">
        <v>30</v>
      </c>
      <c r="E64" s="24">
        <v>44597</v>
      </c>
      <c r="F64" s="35">
        <v>64000</v>
      </c>
      <c r="G64" t="s">
        <v>16</v>
      </c>
      <c r="H64" t="s">
        <v>205</v>
      </c>
      <c r="I64" s="25">
        <f ca="1">(TODAY()-staff[[#This Row],[Date Joined]])/365</f>
        <v>2.4904109589041097</v>
      </c>
      <c r="J64" s="24" t="b">
        <f>staff[[#This Row],[Salary]]&gt;90000</f>
        <v>0</v>
      </c>
      <c r="K64" s="35">
        <f ca="1">ROUNDUP(IF(staff[[#This Row],[tenure]]&gt;2,3%,2%)*staff[[#This Row],[Salary]],0)</f>
        <v>1920</v>
      </c>
      <c r="L64">
        <f>VLOOKUP(staff[[#This Row],[Rating]],ratingtable[],2,FALSE)</f>
        <v>3</v>
      </c>
    </row>
    <row r="65" spans="1:12" x14ac:dyDescent="0.3">
      <c r="A65" t="s">
        <v>116</v>
      </c>
      <c r="B65" t="s">
        <v>206</v>
      </c>
      <c r="C65" t="s">
        <v>21</v>
      </c>
      <c r="D65">
        <v>30</v>
      </c>
      <c r="E65" s="24">
        <v>44535</v>
      </c>
      <c r="F65" s="35">
        <v>64000</v>
      </c>
      <c r="G65" t="s">
        <v>16</v>
      </c>
      <c r="H65" t="s">
        <v>207</v>
      </c>
      <c r="I65" s="25">
        <f ca="1">(TODAY()-staff[[#This Row],[Date Joined]])/365</f>
        <v>2.6602739726027398</v>
      </c>
      <c r="J65" s="24" t="b">
        <f>staff[[#This Row],[Salary]]&gt;90000</f>
        <v>0</v>
      </c>
      <c r="K65" s="35">
        <f ca="1">ROUNDUP(IF(staff[[#This Row],[tenure]]&gt;2,3%,2%)*staff[[#This Row],[Salary]],0)</f>
        <v>1920</v>
      </c>
      <c r="L65">
        <f>VLOOKUP(staff[[#This Row],[Rating]],ratingtable[],2,FALSE)</f>
        <v>3</v>
      </c>
    </row>
    <row r="66" spans="1:12" x14ac:dyDescent="0.3">
      <c r="A66" t="s">
        <v>93</v>
      </c>
      <c r="B66" t="s">
        <v>8</v>
      </c>
      <c r="C66" t="s">
        <v>21</v>
      </c>
      <c r="D66">
        <v>33</v>
      </c>
      <c r="E66" s="24">
        <v>44067</v>
      </c>
      <c r="F66" s="35">
        <v>65360</v>
      </c>
      <c r="G66" t="s">
        <v>16</v>
      </c>
      <c r="H66" t="s">
        <v>205</v>
      </c>
      <c r="I66" s="25">
        <f ca="1">(TODAY()-staff[[#This Row],[Date Joined]])/365</f>
        <v>3.9424657534246577</v>
      </c>
      <c r="J66" s="24" t="b">
        <f>staff[[#This Row],[Salary]]&gt;90000</f>
        <v>0</v>
      </c>
      <c r="K66" s="35">
        <f ca="1">ROUNDUP(IF(staff[[#This Row],[tenure]]&gt;2,3%,2%)*staff[[#This Row],[Salary]],0)</f>
        <v>1961</v>
      </c>
      <c r="L66">
        <f>VLOOKUP(staff[[#This Row],[Rating]],ratingtable[],2,FALSE)</f>
        <v>3</v>
      </c>
    </row>
    <row r="67" spans="1:12" x14ac:dyDescent="0.3">
      <c r="A67" t="s">
        <v>186</v>
      </c>
      <c r="B67" t="s">
        <v>8</v>
      </c>
      <c r="C67" t="s">
        <v>21</v>
      </c>
      <c r="D67">
        <v>33</v>
      </c>
      <c r="E67" s="24">
        <v>44006</v>
      </c>
      <c r="F67" s="35">
        <v>65360</v>
      </c>
      <c r="G67" t="s">
        <v>16</v>
      </c>
      <c r="H67" t="s">
        <v>207</v>
      </c>
      <c r="I67" s="25">
        <f ca="1">(TODAY()-staff[[#This Row],[Date Joined]])/365</f>
        <v>4.1095890410958908</v>
      </c>
      <c r="J67" s="24" t="b">
        <f>staff[[#This Row],[Salary]]&gt;90000</f>
        <v>0</v>
      </c>
      <c r="K67" s="35">
        <f ca="1">ROUNDUP(IF(staff[[#This Row],[tenure]]&gt;2,3%,2%)*staff[[#This Row],[Salary]],0)</f>
        <v>1961</v>
      </c>
      <c r="L67">
        <f>VLOOKUP(staff[[#This Row],[Rating]],ratingtable[],2,FALSE)</f>
        <v>3</v>
      </c>
    </row>
    <row r="68" spans="1:12" x14ac:dyDescent="0.3">
      <c r="A68" t="s">
        <v>76</v>
      </c>
      <c r="B68" t="s">
        <v>15</v>
      </c>
      <c r="C68" t="s">
        <v>19</v>
      </c>
      <c r="D68">
        <v>25</v>
      </c>
      <c r="E68" s="24">
        <v>44383</v>
      </c>
      <c r="F68" s="35">
        <v>65700</v>
      </c>
      <c r="G68" t="s">
        <v>16</v>
      </c>
      <c r="H68" t="s">
        <v>205</v>
      </c>
      <c r="I68" s="25">
        <f ca="1">(TODAY()-staff[[#This Row],[Date Joined]])/365</f>
        <v>3.0767123287671234</v>
      </c>
      <c r="J68" s="24" t="b">
        <f>staff[[#This Row],[Salary]]&gt;90000</f>
        <v>0</v>
      </c>
      <c r="K68" s="35">
        <f ca="1">ROUNDUP(IF(staff[[#This Row],[tenure]]&gt;2,3%,2%)*staff[[#This Row],[Salary]],0)</f>
        <v>1971</v>
      </c>
      <c r="L68">
        <f>VLOOKUP(staff[[#This Row],[Rating]],ratingtable[],2,FALSE)</f>
        <v>3</v>
      </c>
    </row>
    <row r="69" spans="1:12" x14ac:dyDescent="0.3">
      <c r="A69" t="s">
        <v>168</v>
      </c>
      <c r="B69" t="s">
        <v>15</v>
      </c>
      <c r="C69" t="s">
        <v>19</v>
      </c>
      <c r="D69">
        <v>25</v>
      </c>
      <c r="E69" s="24">
        <v>44322</v>
      </c>
      <c r="F69" s="35">
        <v>65700</v>
      </c>
      <c r="G69" t="s">
        <v>16</v>
      </c>
      <c r="H69" t="s">
        <v>207</v>
      </c>
      <c r="I69" s="25">
        <f ca="1">(TODAY()-staff[[#This Row],[Date Joined]])/365</f>
        <v>3.2438356164383562</v>
      </c>
      <c r="J69" s="24" t="b">
        <f>staff[[#This Row],[Salary]]&gt;90000</f>
        <v>0</v>
      </c>
      <c r="K69" s="35">
        <f ca="1">ROUNDUP(IF(staff[[#This Row],[tenure]]&gt;2,3%,2%)*staff[[#This Row],[Salary]],0)</f>
        <v>1971</v>
      </c>
      <c r="L69">
        <f>VLOOKUP(staff[[#This Row],[Rating]],ratingtable[],2,FALSE)</f>
        <v>3</v>
      </c>
    </row>
    <row r="70" spans="1:12" x14ac:dyDescent="0.3">
      <c r="A70" t="s">
        <v>32</v>
      </c>
      <c r="B70" t="s">
        <v>8</v>
      </c>
      <c r="C70" t="s">
        <v>21</v>
      </c>
      <c r="D70">
        <v>21</v>
      </c>
      <c r="E70" s="24">
        <v>44317</v>
      </c>
      <c r="F70" s="35">
        <v>65920</v>
      </c>
      <c r="G70" t="s">
        <v>16</v>
      </c>
      <c r="H70" t="s">
        <v>205</v>
      </c>
      <c r="I70" s="25">
        <f ca="1">(TODAY()-staff[[#This Row],[Date Joined]])/365</f>
        <v>3.2575342465753425</v>
      </c>
      <c r="J70" s="24" t="b">
        <f>staff[[#This Row],[Salary]]&gt;90000</f>
        <v>0</v>
      </c>
      <c r="K70" s="35">
        <f ca="1">ROUNDUP(IF(staff[[#This Row],[tenure]]&gt;2,3%,2%)*staff[[#This Row],[Salary]],0)</f>
        <v>1978</v>
      </c>
      <c r="L70">
        <f>VLOOKUP(staff[[#This Row],[Rating]],ratingtable[],2,FALSE)</f>
        <v>3</v>
      </c>
    </row>
    <row r="71" spans="1:12" x14ac:dyDescent="0.3">
      <c r="A71" t="s">
        <v>126</v>
      </c>
      <c r="B71" t="s">
        <v>8</v>
      </c>
      <c r="C71" t="s">
        <v>21</v>
      </c>
      <c r="D71">
        <v>21</v>
      </c>
      <c r="E71" s="24">
        <v>44256</v>
      </c>
      <c r="F71" s="35">
        <v>65920</v>
      </c>
      <c r="G71" t="s">
        <v>16</v>
      </c>
      <c r="H71" t="s">
        <v>207</v>
      </c>
      <c r="I71" s="25">
        <f ca="1">(TODAY()-staff[[#This Row],[Date Joined]])/365</f>
        <v>3.4246575342465753</v>
      </c>
      <c r="J71" s="24" t="b">
        <f>staff[[#This Row],[Salary]]&gt;90000</f>
        <v>0</v>
      </c>
      <c r="K71" s="35">
        <f ca="1">ROUNDUP(IF(staff[[#This Row],[tenure]]&gt;2,3%,2%)*staff[[#This Row],[Salary]],0)</f>
        <v>1978</v>
      </c>
      <c r="L71">
        <f>VLOOKUP(staff[[#This Row],[Rating]],ratingtable[],2,FALSE)</f>
        <v>3</v>
      </c>
    </row>
    <row r="72" spans="1:12" x14ac:dyDescent="0.3">
      <c r="A72" t="s">
        <v>27</v>
      </c>
      <c r="B72" t="s">
        <v>8</v>
      </c>
      <c r="C72" t="s">
        <v>21</v>
      </c>
      <c r="D72">
        <v>30</v>
      </c>
      <c r="E72" s="24">
        <v>44389</v>
      </c>
      <c r="F72" s="35">
        <v>67910</v>
      </c>
      <c r="G72" t="s">
        <v>24</v>
      </c>
      <c r="H72" t="s">
        <v>205</v>
      </c>
      <c r="I72" s="25">
        <f ca="1">(TODAY()-staff[[#This Row],[Date Joined]])/365</f>
        <v>3.0602739726027397</v>
      </c>
      <c r="J72" s="24" t="b">
        <f>staff[[#This Row],[Salary]]&gt;90000</f>
        <v>0</v>
      </c>
      <c r="K72" s="35">
        <f ca="1">ROUNDUP(IF(staff[[#This Row],[tenure]]&gt;2,3%,2%)*staff[[#This Row],[Salary]],0)</f>
        <v>2038</v>
      </c>
      <c r="L72">
        <f>VLOOKUP(staff[[#This Row],[Rating]],ratingtable[],2,FALSE)</f>
        <v>2</v>
      </c>
    </row>
    <row r="73" spans="1:12" x14ac:dyDescent="0.3">
      <c r="A73" t="s">
        <v>121</v>
      </c>
      <c r="B73" t="s">
        <v>8</v>
      </c>
      <c r="C73" t="s">
        <v>21</v>
      </c>
      <c r="D73">
        <v>30</v>
      </c>
      <c r="E73" s="24">
        <v>44328</v>
      </c>
      <c r="F73" s="35">
        <v>67910</v>
      </c>
      <c r="G73" t="s">
        <v>24</v>
      </c>
      <c r="H73" t="s">
        <v>207</v>
      </c>
      <c r="I73" s="25">
        <f ca="1">(TODAY()-staff[[#This Row],[Date Joined]])/365</f>
        <v>3.2273972602739724</v>
      </c>
      <c r="J73" s="24" t="b">
        <f>staff[[#This Row],[Salary]]&gt;90000</f>
        <v>0</v>
      </c>
      <c r="K73" s="35">
        <f ca="1">ROUNDUP(IF(staff[[#This Row],[tenure]]&gt;2,3%,2%)*staff[[#This Row],[Salary]],0)</f>
        <v>2038</v>
      </c>
      <c r="L73">
        <f>VLOOKUP(staff[[#This Row],[Rating]],ratingtable[],2,FALSE)</f>
        <v>2</v>
      </c>
    </row>
    <row r="74" spans="1:12" x14ac:dyDescent="0.3">
      <c r="A74" t="s">
        <v>45</v>
      </c>
      <c r="B74" t="s">
        <v>15</v>
      </c>
      <c r="C74" t="s">
        <v>9</v>
      </c>
      <c r="D74">
        <v>30</v>
      </c>
      <c r="E74" s="24">
        <v>44701</v>
      </c>
      <c r="F74" s="35">
        <v>67950</v>
      </c>
      <c r="G74" t="s">
        <v>16</v>
      </c>
      <c r="H74" t="s">
        <v>205</v>
      </c>
      <c r="I74" s="25">
        <f ca="1">(TODAY()-staff[[#This Row],[Date Joined]])/365</f>
        <v>2.2054794520547945</v>
      </c>
      <c r="J74" s="24" t="b">
        <f>staff[[#This Row],[Salary]]&gt;90000</f>
        <v>0</v>
      </c>
      <c r="K74" s="35">
        <f ca="1">ROUNDUP(IF(staff[[#This Row],[tenure]]&gt;2,3%,2%)*staff[[#This Row],[Salary]],0)</f>
        <v>2039</v>
      </c>
      <c r="L74">
        <f>VLOOKUP(staff[[#This Row],[Rating]],ratingtable[],2,FALSE)</f>
        <v>3</v>
      </c>
    </row>
    <row r="75" spans="1:12" x14ac:dyDescent="0.3">
      <c r="A75" t="s">
        <v>138</v>
      </c>
      <c r="B75" t="s">
        <v>15</v>
      </c>
      <c r="C75" t="s">
        <v>9</v>
      </c>
      <c r="D75">
        <v>30</v>
      </c>
      <c r="E75" s="24">
        <v>44640</v>
      </c>
      <c r="F75" s="35">
        <v>67950</v>
      </c>
      <c r="G75" t="s">
        <v>16</v>
      </c>
      <c r="H75" t="s">
        <v>207</v>
      </c>
      <c r="I75" s="25">
        <f ca="1">(TODAY()-staff[[#This Row],[Date Joined]])/365</f>
        <v>2.3726027397260272</v>
      </c>
      <c r="J75" s="24" t="b">
        <f>staff[[#This Row],[Salary]]&gt;90000</f>
        <v>0</v>
      </c>
      <c r="K75" s="35">
        <f ca="1">ROUNDUP(IF(staff[[#This Row],[tenure]]&gt;2,3%,2%)*staff[[#This Row],[Salary]],0)</f>
        <v>2039</v>
      </c>
      <c r="L75">
        <f>VLOOKUP(staff[[#This Row],[Rating]],ratingtable[],2,FALSE)</f>
        <v>3</v>
      </c>
    </row>
    <row r="76" spans="1:12" x14ac:dyDescent="0.3">
      <c r="A76" t="s">
        <v>91</v>
      </c>
      <c r="B76" t="s">
        <v>8</v>
      </c>
      <c r="C76" t="s">
        <v>19</v>
      </c>
      <c r="D76">
        <v>20</v>
      </c>
      <c r="E76" s="24">
        <v>44537</v>
      </c>
      <c r="F76" s="35">
        <v>68900</v>
      </c>
      <c r="G76" t="s">
        <v>24</v>
      </c>
      <c r="H76" t="s">
        <v>205</v>
      </c>
      <c r="I76" s="25">
        <f ca="1">(TODAY()-staff[[#This Row],[Date Joined]])/365</f>
        <v>2.6547945205479451</v>
      </c>
      <c r="J76" s="24" t="b">
        <f>staff[[#This Row],[Salary]]&gt;90000</f>
        <v>0</v>
      </c>
      <c r="K76" s="35">
        <f ca="1">ROUNDUP(IF(staff[[#This Row],[tenure]]&gt;2,3%,2%)*staff[[#This Row],[Salary]],0)</f>
        <v>2067</v>
      </c>
      <c r="L76">
        <f>VLOOKUP(staff[[#This Row],[Rating]],ratingtable[],2,FALSE)</f>
        <v>2</v>
      </c>
    </row>
    <row r="77" spans="1:12" x14ac:dyDescent="0.3">
      <c r="A77" t="s">
        <v>184</v>
      </c>
      <c r="B77" t="s">
        <v>8</v>
      </c>
      <c r="C77" t="s">
        <v>19</v>
      </c>
      <c r="D77">
        <v>20</v>
      </c>
      <c r="E77" s="24">
        <v>44476</v>
      </c>
      <c r="F77" s="35">
        <v>68900</v>
      </c>
      <c r="G77" t="s">
        <v>24</v>
      </c>
      <c r="H77" t="s">
        <v>207</v>
      </c>
      <c r="I77" s="25">
        <f ca="1">(TODAY()-staff[[#This Row],[Date Joined]])/365</f>
        <v>2.8219178082191783</v>
      </c>
      <c r="J77" s="24" t="b">
        <f>staff[[#This Row],[Salary]]&gt;90000</f>
        <v>0</v>
      </c>
      <c r="K77" s="35">
        <f ca="1">ROUNDUP(IF(staff[[#This Row],[tenure]]&gt;2,3%,2%)*staff[[#This Row],[Salary]],0)</f>
        <v>2067</v>
      </c>
      <c r="L77">
        <f>VLOOKUP(staff[[#This Row],[Rating]],ratingtable[],2,FALSE)</f>
        <v>2</v>
      </c>
    </row>
    <row r="78" spans="1:12" x14ac:dyDescent="0.3">
      <c r="A78" t="s">
        <v>97</v>
      </c>
      <c r="B78" t="s">
        <v>15</v>
      </c>
      <c r="C78" t="s">
        <v>12</v>
      </c>
      <c r="D78">
        <v>37</v>
      </c>
      <c r="E78" s="24">
        <v>44701</v>
      </c>
      <c r="F78" s="35">
        <v>69070</v>
      </c>
      <c r="G78" t="s">
        <v>16</v>
      </c>
      <c r="H78" t="s">
        <v>205</v>
      </c>
      <c r="I78" s="25">
        <f ca="1">(TODAY()-staff[[#This Row],[Date Joined]])/365</f>
        <v>2.2054794520547945</v>
      </c>
      <c r="J78" s="24" t="b">
        <f>staff[[#This Row],[Salary]]&gt;90000</f>
        <v>0</v>
      </c>
      <c r="K78" s="35">
        <f ca="1">ROUNDUP(IF(staff[[#This Row],[tenure]]&gt;2,3%,2%)*staff[[#This Row],[Salary]],0)</f>
        <v>2073</v>
      </c>
      <c r="L78">
        <f>VLOOKUP(staff[[#This Row],[Rating]],ratingtable[],2,FALSE)</f>
        <v>3</v>
      </c>
    </row>
    <row r="79" spans="1:12" x14ac:dyDescent="0.3">
      <c r="A79" t="s">
        <v>190</v>
      </c>
      <c r="B79" t="s">
        <v>15</v>
      </c>
      <c r="C79" t="s">
        <v>12</v>
      </c>
      <c r="D79">
        <v>37</v>
      </c>
      <c r="E79" s="24">
        <v>44640</v>
      </c>
      <c r="F79" s="35">
        <v>69070</v>
      </c>
      <c r="G79" t="s">
        <v>16</v>
      </c>
      <c r="H79" t="s">
        <v>207</v>
      </c>
      <c r="I79" s="25">
        <f ca="1">(TODAY()-staff[[#This Row],[Date Joined]])/365</f>
        <v>2.3726027397260272</v>
      </c>
      <c r="J79" s="24" t="b">
        <f>staff[[#This Row],[Salary]]&gt;90000</f>
        <v>0</v>
      </c>
      <c r="K79" s="35">
        <f ca="1">ROUNDUP(IF(staff[[#This Row],[tenure]]&gt;2,3%,2%)*staff[[#This Row],[Salary]],0)</f>
        <v>2073</v>
      </c>
      <c r="L79">
        <f>VLOOKUP(staff[[#This Row],[Rating]],ratingtable[],2,FALSE)</f>
        <v>3</v>
      </c>
    </row>
    <row r="80" spans="1:12" x14ac:dyDescent="0.3">
      <c r="A80" t="s">
        <v>25</v>
      </c>
      <c r="B80" t="s">
        <v>15</v>
      </c>
      <c r="C80" t="s">
        <v>12</v>
      </c>
      <c r="D80">
        <v>30</v>
      </c>
      <c r="E80" s="24">
        <v>44273</v>
      </c>
      <c r="F80" s="35">
        <v>69120</v>
      </c>
      <c r="G80" t="s">
        <v>16</v>
      </c>
      <c r="H80" t="s">
        <v>205</v>
      </c>
      <c r="I80" s="25">
        <f ca="1">(TODAY()-staff[[#This Row],[Date Joined]])/365</f>
        <v>3.3780821917808219</v>
      </c>
      <c r="J80" s="24" t="b">
        <f>staff[[#This Row],[Salary]]&gt;90000</f>
        <v>0</v>
      </c>
      <c r="K80" s="35">
        <f ca="1">ROUNDUP(IF(staff[[#This Row],[tenure]]&gt;2,3%,2%)*staff[[#This Row],[Salary]],0)</f>
        <v>2074</v>
      </c>
      <c r="L80">
        <f>VLOOKUP(staff[[#This Row],[Rating]],ratingtable[],2,FALSE)</f>
        <v>3</v>
      </c>
    </row>
    <row r="81" spans="1:12" x14ac:dyDescent="0.3">
      <c r="A81" t="s">
        <v>119</v>
      </c>
      <c r="B81" t="s">
        <v>15</v>
      </c>
      <c r="C81" t="s">
        <v>12</v>
      </c>
      <c r="D81">
        <v>30</v>
      </c>
      <c r="E81" s="24">
        <v>44214</v>
      </c>
      <c r="F81" s="35">
        <v>69120</v>
      </c>
      <c r="G81" t="s">
        <v>16</v>
      </c>
      <c r="H81" t="s">
        <v>207</v>
      </c>
      <c r="I81" s="25">
        <f ca="1">(TODAY()-staff[[#This Row],[Date Joined]])/365</f>
        <v>3.5397260273972604</v>
      </c>
      <c r="J81" s="24" t="b">
        <f>staff[[#This Row],[Salary]]&gt;90000</f>
        <v>0</v>
      </c>
      <c r="K81" s="35">
        <f ca="1">ROUNDUP(IF(staff[[#This Row],[tenure]]&gt;2,3%,2%)*staff[[#This Row],[Salary]],0)</f>
        <v>2074</v>
      </c>
      <c r="L81">
        <f>VLOOKUP(staff[[#This Row],[Rating]],ratingtable[],2,FALSE)</f>
        <v>3</v>
      </c>
    </row>
    <row r="82" spans="1:12" x14ac:dyDescent="0.3">
      <c r="A82" t="s">
        <v>67</v>
      </c>
      <c r="B82" t="s">
        <v>15</v>
      </c>
      <c r="C82" t="s">
        <v>12</v>
      </c>
      <c r="D82">
        <v>30</v>
      </c>
      <c r="E82" s="24">
        <v>44850</v>
      </c>
      <c r="F82" s="35">
        <v>69710</v>
      </c>
      <c r="G82" t="s">
        <v>16</v>
      </c>
      <c r="H82" t="s">
        <v>205</v>
      </c>
      <c r="I82" s="25">
        <f ca="1">(TODAY()-staff[[#This Row],[Date Joined]])/365</f>
        <v>1.7972602739726027</v>
      </c>
      <c r="J82" s="24" t="b">
        <f>staff[[#This Row],[Salary]]&gt;90000</f>
        <v>0</v>
      </c>
      <c r="K82" s="35">
        <f ca="1">ROUNDUP(IF(staff[[#This Row],[tenure]]&gt;2,3%,2%)*staff[[#This Row],[Salary]],0)</f>
        <v>1395</v>
      </c>
      <c r="L82">
        <f>VLOOKUP(staff[[#This Row],[Rating]],ratingtable[],2,FALSE)</f>
        <v>3</v>
      </c>
    </row>
    <row r="83" spans="1:12" x14ac:dyDescent="0.3">
      <c r="A83" t="s">
        <v>159</v>
      </c>
      <c r="B83" t="s">
        <v>15</v>
      </c>
      <c r="C83" t="s">
        <v>12</v>
      </c>
      <c r="D83">
        <v>30</v>
      </c>
      <c r="E83" s="24">
        <v>44789</v>
      </c>
      <c r="F83" s="35">
        <v>69710</v>
      </c>
      <c r="G83" t="s">
        <v>16</v>
      </c>
      <c r="H83" t="s">
        <v>207</v>
      </c>
      <c r="I83" s="25">
        <f ca="1">(TODAY()-staff[[#This Row],[Date Joined]])/365</f>
        <v>1.9643835616438357</v>
      </c>
      <c r="J83" s="24" t="b">
        <f>staff[[#This Row],[Salary]]&gt;90000</f>
        <v>0</v>
      </c>
      <c r="K83" s="35">
        <f ca="1">ROUNDUP(IF(staff[[#This Row],[tenure]]&gt;2,3%,2%)*staff[[#This Row],[Salary]],0)</f>
        <v>1395</v>
      </c>
      <c r="L83">
        <f>VLOOKUP(staff[[#This Row],[Rating]],ratingtable[],2,FALSE)</f>
        <v>3</v>
      </c>
    </row>
    <row r="84" spans="1:12" x14ac:dyDescent="0.3">
      <c r="A84" t="s">
        <v>90</v>
      </c>
      <c r="B84" t="s">
        <v>15</v>
      </c>
      <c r="C84" t="s">
        <v>21</v>
      </c>
      <c r="D84">
        <v>42</v>
      </c>
      <c r="E84" s="24">
        <v>44731</v>
      </c>
      <c r="F84" s="35">
        <v>70270</v>
      </c>
      <c r="G84" t="s">
        <v>24</v>
      </c>
      <c r="H84" t="s">
        <v>205</v>
      </c>
      <c r="I84" s="25">
        <f ca="1">(TODAY()-staff[[#This Row],[Date Joined]])/365</f>
        <v>2.1232876712328768</v>
      </c>
      <c r="J84" s="24" t="b">
        <f>staff[[#This Row],[Salary]]&gt;90000</f>
        <v>0</v>
      </c>
      <c r="K84" s="35">
        <f ca="1">ROUNDUP(IF(staff[[#This Row],[tenure]]&gt;2,3%,2%)*staff[[#This Row],[Salary]],0)</f>
        <v>2109</v>
      </c>
      <c r="L84">
        <f>VLOOKUP(staff[[#This Row],[Rating]],ratingtable[],2,FALSE)</f>
        <v>2</v>
      </c>
    </row>
    <row r="85" spans="1:12" x14ac:dyDescent="0.3">
      <c r="A85" t="s">
        <v>183</v>
      </c>
      <c r="B85" t="s">
        <v>15</v>
      </c>
      <c r="C85" t="s">
        <v>21</v>
      </c>
      <c r="D85">
        <v>42</v>
      </c>
      <c r="E85" s="24">
        <v>44670</v>
      </c>
      <c r="F85" s="35">
        <v>70270</v>
      </c>
      <c r="G85" t="s">
        <v>24</v>
      </c>
      <c r="H85" t="s">
        <v>207</v>
      </c>
      <c r="I85" s="25">
        <f ca="1">(TODAY()-staff[[#This Row],[Date Joined]])/365</f>
        <v>2.2904109589041095</v>
      </c>
      <c r="J85" s="24" t="b">
        <f>staff[[#This Row],[Salary]]&gt;90000</f>
        <v>0</v>
      </c>
      <c r="K85" s="35">
        <f ca="1">ROUNDUP(IF(staff[[#This Row],[tenure]]&gt;2,3%,2%)*staff[[#This Row],[Salary]],0)</f>
        <v>2109</v>
      </c>
      <c r="L85">
        <f>VLOOKUP(staff[[#This Row],[Rating]],ratingtable[],2,FALSE)</f>
        <v>2</v>
      </c>
    </row>
    <row r="86" spans="1:12" x14ac:dyDescent="0.3">
      <c r="A86" t="s">
        <v>70</v>
      </c>
      <c r="B86" t="s">
        <v>15</v>
      </c>
      <c r="C86" t="s">
        <v>9</v>
      </c>
      <c r="D86">
        <v>46</v>
      </c>
      <c r="E86" s="24">
        <v>44758</v>
      </c>
      <c r="F86" s="35">
        <v>70610</v>
      </c>
      <c r="G86" t="s">
        <v>16</v>
      </c>
      <c r="H86" t="s">
        <v>205</v>
      </c>
      <c r="I86" s="25">
        <f ca="1">(TODAY()-staff[[#This Row],[Date Joined]])/365</f>
        <v>2.0493150684931507</v>
      </c>
      <c r="J86" s="24" t="b">
        <f>staff[[#This Row],[Salary]]&gt;90000</f>
        <v>0</v>
      </c>
      <c r="K86" s="35">
        <f ca="1">ROUNDUP(IF(staff[[#This Row],[tenure]]&gt;2,3%,2%)*staff[[#This Row],[Salary]],0)</f>
        <v>2119</v>
      </c>
      <c r="L86">
        <f>VLOOKUP(staff[[#This Row],[Rating]],ratingtable[],2,FALSE)</f>
        <v>3</v>
      </c>
    </row>
    <row r="87" spans="1:12" x14ac:dyDescent="0.3">
      <c r="A87" t="s">
        <v>162</v>
      </c>
      <c r="B87" t="s">
        <v>15</v>
      </c>
      <c r="C87" t="s">
        <v>9</v>
      </c>
      <c r="D87">
        <v>46</v>
      </c>
      <c r="E87" s="24">
        <v>44697</v>
      </c>
      <c r="F87" s="35">
        <v>70610</v>
      </c>
      <c r="G87" t="s">
        <v>16</v>
      </c>
      <c r="H87" t="s">
        <v>207</v>
      </c>
      <c r="I87" s="25">
        <f ca="1">(TODAY()-staff[[#This Row],[Date Joined]])/365</f>
        <v>2.2164383561643834</v>
      </c>
      <c r="J87" s="24" t="b">
        <f>staff[[#This Row],[Salary]]&gt;90000</f>
        <v>0</v>
      </c>
      <c r="K87" s="35">
        <f ca="1">ROUNDUP(IF(staff[[#This Row],[tenure]]&gt;2,3%,2%)*staff[[#This Row],[Salary]],0)</f>
        <v>2119</v>
      </c>
      <c r="L87">
        <f>VLOOKUP(staff[[#This Row],[Rating]],ratingtable[],2,FALSE)</f>
        <v>3</v>
      </c>
    </row>
    <row r="88" spans="1:12" x14ac:dyDescent="0.3">
      <c r="A88" t="s">
        <v>94</v>
      </c>
      <c r="B88" t="s">
        <v>15</v>
      </c>
      <c r="C88" t="s">
        <v>21</v>
      </c>
      <c r="D88">
        <v>36</v>
      </c>
      <c r="E88" s="24">
        <v>44333</v>
      </c>
      <c r="F88" s="35">
        <v>71380</v>
      </c>
      <c r="G88" t="s">
        <v>16</v>
      </c>
      <c r="H88" t="s">
        <v>205</v>
      </c>
      <c r="I88" s="25">
        <f ca="1">(TODAY()-staff[[#This Row],[Date Joined]])/365</f>
        <v>3.2136986301369861</v>
      </c>
      <c r="J88" s="24" t="b">
        <f>staff[[#This Row],[Salary]]&gt;90000</f>
        <v>0</v>
      </c>
      <c r="K88" s="35">
        <f ca="1">ROUNDUP(IF(staff[[#This Row],[tenure]]&gt;2,3%,2%)*staff[[#This Row],[Salary]],0)</f>
        <v>2142</v>
      </c>
      <c r="L88">
        <f>VLOOKUP(staff[[#This Row],[Rating]],ratingtable[],2,FALSE)</f>
        <v>3</v>
      </c>
    </row>
    <row r="89" spans="1:12" x14ac:dyDescent="0.3">
      <c r="A89" t="s">
        <v>187</v>
      </c>
      <c r="B89" t="s">
        <v>15</v>
      </c>
      <c r="C89" t="s">
        <v>21</v>
      </c>
      <c r="D89">
        <v>36</v>
      </c>
      <c r="E89" s="24">
        <v>44272</v>
      </c>
      <c r="F89" s="35">
        <v>71380</v>
      </c>
      <c r="G89" t="s">
        <v>16</v>
      </c>
      <c r="H89" t="s">
        <v>207</v>
      </c>
      <c r="I89" s="25">
        <f ca="1">(TODAY()-staff[[#This Row],[Date Joined]])/365</f>
        <v>3.3808219178082193</v>
      </c>
      <c r="J89" s="24" t="b">
        <f>staff[[#This Row],[Salary]]&gt;90000</f>
        <v>0</v>
      </c>
      <c r="K89" s="35">
        <f ca="1">ROUNDUP(IF(staff[[#This Row],[tenure]]&gt;2,3%,2%)*staff[[#This Row],[Salary]],0)</f>
        <v>2142</v>
      </c>
      <c r="L89">
        <f>VLOOKUP(staff[[#This Row],[Rating]],ratingtable[],2,FALSE)</f>
        <v>3</v>
      </c>
    </row>
    <row r="90" spans="1:12" x14ac:dyDescent="0.3">
      <c r="A90" t="s">
        <v>18</v>
      </c>
      <c r="B90" t="s">
        <v>15</v>
      </c>
      <c r="C90" t="s">
        <v>19</v>
      </c>
      <c r="D90">
        <v>33</v>
      </c>
      <c r="E90" s="24">
        <v>44385</v>
      </c>
      <c r="F90" s="35">
        <v>74550</v>
      </c>
      <c r="G90" t="s">
        <v>16</v>
      </c>
      <c r="H90" t="s">
        <v>205</v>
      </c>
      <c r="I90" s="25">
        <f ca="1">(TODAY()-staff[[#This Row],[Date Joined]])/365</f>
        <v>3.0712328767123287</v>
      </c>
      <c r="J90" s="24" t="b">
        <f>staff[[#This Row],[Salary]]&gt;90000</f>
        <v>0</v>
      </c>
      <c r="K90" s="35">
        <f ca="1">ROUNDUP(IF(staff[[#This Row],[tenure]]&gt;2,3%,2%)*staff[[#This Row],[Salary]],0)</f>
        <v>2237</v>
      </c>
      <c r="L90">
        <f>VLOOKUP(staff[[#This Row],[Rating]],ratingtable[],2,FALSE)</f>
        <v>3</v>
      </c>
    </row>
    <row r="91" spans="1:12" x14ac:dyDescent="0.3">
      <c r="A91" t="s">
        <v>115</v>
      </c>
      <c r="B91" t="s">
        <v>15</v>
      </c>
      <c r="C91" t="s">
        <v>19</v>
      </c>
      <c r="D91">
        <v>33</v>
      </c>
      <c r="E91" s="24">
        <v>44324</v>
      </c>
      <c r="F91" s="35">
        <v>74550</v>
      </c>
      <c r="G91" t="s">
        <v>16</v>
      </c>
      <c r="H91" t="s">
        <v>207</v>
      </c>
      <c r="I91" s="25">
        <f ca="1">(TODAY()-staff[[#This Row],[Date Joined]])/365</f>
        <v>3.2383561643835614</v>
      </c>
      <c r="J91" s="24" t="b">
        <f>staff[[#This Row],[Salary]]&gt;90000</f>
        <v>0</v>
      </c>
      <c r="K91" s="35">
        <f ca="1">ROUNDUP(IF(staff[[#This Row],[tenure]]&gt;2,3%,2%)*staff[[#This Row],[Salary]],0)</f>
        <v>2237</v>
      </c>
      <c r="L91">
        <f>VLOOKUP(staff[[#This Row],[Rating]],ratingtable[],2,FALSE)</f>
        <v>3</v>
      </c>
    </row>
    <row r="92" spans="1:12" x14ac:dyDescent="0.3">
      <c r="A92" t="s">
        <v>7</v>
      </c>
      <c r="B92" t="s">
        <v>8</v>
      </c>
      <c r="C92" t="s">
        <v>9</v>
      </c>
      <c r="D92">
        <v>42</v>
      </c>
      <c r="E92" s="24">
        <v>44779</v>
      </c>
      <c r="F92" s="35">
        <v>75000</v>
      </c>
      <c r="G92" t="s">
        <v>10</v>
      </c>
      <c r="H92" t="s">
        <v>205</v>
      </c>
      <c r="I92" s="25">
        <f ca="1">(TODAY()-staff[[#This Row],[Date Joined]])/365</f>
        <v>1.9917808219178081</v>
      </c>
      <c r="J92" s="24" t="b">
        <f>staff[[#This Row],[Salary]]&gt;90000</f>
        <v>0</v>
      </c>
      <c r="K92" s="35">
        <f ca="1">ROUNDUP(IF(staff[[#This Row],[tenure]]&gt;2,3%,2%)*staff[[#This Row],[Salary]],0)</f>
        <v>1500</v>
      </c>
      <c r="L92">
        <f>VLOOKUP(staff[[#This Row],[Rating]],ratingtable[],2,FALSE)</f>
        <v>5</v>
      </c>
    </row>
    <row r="93" spans="1:12" x14ac:dyDescent="0.3">
      <c r="A93" t="s">
        <v>111</v>
      </c>
      <c r="B93" t="s">
        <v>8</v>
      </c>
      <c r="C93" t="s">
        <v>9</v>
      </c>
      <c r="D93">
        <v>42</v>
      </c>
      <c r="E93" s="24">
        <v>44718</v>
      </c>
      <c r="F93" s="35">
        <v>75000</v>
      </c>
      <c r="G93" t="s">
        <v>10</v>
      </c>
      <c r="H93" t="s">
        <v>207</v>
      </c>
      <c r="I93" s="25">
        <f ca="1">(TODAY()-staff[[#This Row],[Date Joined]])/365</f>
        <v>2.1589041095890411</v>
      </c>
      <c r="J93" s="24" t="b">
        <f>staff[[#This Row],[Salary]]&gt;90000</f>
        <v>0</v>
      </c>
      <c r="K93" s="35">
        <f ca="1">ROUNDUP(IF(staff[[#This Row],[tenure]]&gt;2,3%,2%)*staff[[#This Row],[Salary]],0)</f>
        <v>2250</v>
      </c>
      <c r="L93">
        <f>VLOOKUP(staff[[#This Row],[Rating]],ratingtable[],2,FALSE)</f>
        <v>5</v>
      </c>
    </row>
    <row r="94" spans="1:12" x14ac:dyDescent="0.3">
      <c r="A94" t="s">
        <v>95</v>
      </c>
      <c r="B94" t="s">
        <v>8</v>
      </c>
      <c r="C94" t="s">
        <v>12</v>
      </c>
      <c r="D94">
        <v>33</v>
      </c>
      <c r="E94" s="24">
        <v>44312</v>
      </c>
      <c r="F94" s="35">
        <v>75280</v>
      </c>
      <c r="G94" t="s">
        <v>16</v>
      </c>
      <c r="H94" t="s">
        <v>205</v>
      </c>
      <c r="I94" s="25">
        <f ca="1">(TODAY()-staff[[#This Row],[Date Joined]])/365</f>
        <v>3.2712328767123289</v>
      </c>
      <c r="J94" s="24" t="b">
        <f>staff[[#This Row],[Salary]]&gt;90000</f>
        <v>0</v>
      </c>
      <c r="K94" s="35">
        <f ca="1">ROUNDUP(IF(staff[[#This Row],[tenure]]&gt;2,3%,2%)*staff[[#This Row],[Salary]],0)</f>
        <v>2259</v>
      </c>
      <c r="L94">
        <f>VLOOKUP(staff[[#This Row],[Rating]],ratingtable[],2,FALSE)</f>
        <v>3</v>
      </c>
    </row>
    <row r="95" spans="1:12" x14ac:dyDescent="0.3">
      <c r="A95" t="s">
        <v>188</v>
      </c>
      <c r="B95" t="s">
        <v>8</v>
      </c>
      <c r="C95" t="s">
        <v>12</v>
      </c>
      <c r="D95">
        <v>33</v>
      </c>
      <c r="E95" s="24">
        <v>44253</v>
      </c>
      <c r="F95" s="35">
        <v>75280</v>
      </c>
      <c r="G95" t="s">
        <v>16</v>
      </c>
      <c r="H95" t="s">
        <v>207</v>
      </c>
      <c r="I95" s="25">
        <f ca="1">(TODAY()-staff[[#This Row],[Date Joined]])/365</f>
        <v>3.4328767123287673</v>
      </c>
      <c r="J95" s="24" t="b">
        <f>staff[[#This Row],[Salary]]&gt;90000</f>
        <v>0</v>
      </c>
      <c r="K95" s="35">
        <f ca="1">ROUNDUP(IF(staff[[#This Row],[tenure]]&gt;2,3%,2%)*staff[[#This Row],[Salary]],0)</f>
        <v>2259</v>
      </c>
      <c r="L95">
        <f>VLOOKUP(staff[[#This Row],[Rating]],ratingtable[],2,FALSE)</f>
        <v>3</v>
      </c>
    </row>
    <row r="96" spans="1:12" x14ac:dyDescent="0.3">
      <c r="A96" t="s">
        <v>41</v>
      </c>
      <c r="B96" t="s">
        <v>8</v>
      </c>
      <c r="C96" t="s">
        <v>12</v>
      </c>
      <c r="D96">
        <v>33</v>
      </c>
      <c r="E96" s="24">
        <v>44374</v>
      </c>
      <c r="F96" s="35">
        <v>75480</v>
      </c>
      <c r="G96" t="s">
        <v>42</v>
      </c>
      <c r="H96" t="s">
        <v>205</v>
      </c>
      <c r="I96" s="25">
        <f ca="1">(TODAY()-staff[[#This Row],[Date Joined]])/365</f>
        <v>3.1013698630136988</v>
      </c>
      <c r="J96" s="24" t="b">
        <f>staff[[#This Row],[Salary]]&gt;90000</f>
        <v>0</v>
      </c>
      <c r="K96" s="35">
        <f ca="1">ROUNDUP(IF(staff[[#This Row],[tenure]]&gt;2,3%,2%)*staff[[#This Row],[Salary]],0)</f>
        <v>2265</v>
      </c>
      <c r="L96">
        <f>VLOOKUP(staff[[#This Row],[Rating]],ratingtable[],2,FALSE)</f>
        <v>1</v>
      </c>
    </row>
    <row r="97" spans="1:12" x14ac:dyDescent="0.3">
      <c r="A97" t="s">
        <v>135</v>
      </c>
      <c r="B97" t="s">
        <v>8</v>
      </c>
      <c r="C97" t="s">
        <v>12</v>
      </c>
      <c r="D97">
        <v>33</v>
      </c>
      <c r="E97" s="24">
        <v>44313</v>
      </c>
      <c r="F97" s="35">
        <v>75480</v>
      </c>
      <c r="G97" t="s">
        <v>42</v>
      </c>
      <c r="H97" t="s">
        <v>207</v>
      </c>
      <c r="I97" s="25">
        <f ca="1">(TODAY()-staff[[#This Row],[Date Joined]])/365</f>
        <v>3.2684931506849315</v>
      </c>
      <c r="J97" s="24" t="b">
        <f>staff[[#This Row],[Salary]]&gt;90000</f>
        <v>0</v>
      </c>
      <c r="K97" s="35">
        <f ca="1">ROUNDUP(IF(staff[[#This Row],[tenure]]&gt;2,3%,2%)*staff[[#This Row],[Salary]],0)</f>
        <v>2265</v>
      </c>
      <c r="L97">
        <f>VLOOKUP(staff[[#This Row],[Rating]],ratingtable[],2,FALSE)</f>
        <v>1</v>
      </c>
    </row>
    <row r="98" spans="1:12" x14ac:dyDescent="0.3">
      <c r="A98" t="s">
        <v>78</v>
      </c>
      <c r="B98" t="s">
        <v>15</v>
      </c>
      <c r="C98" t="s">
        <v>56</v>
      </c>
      <c r="D98">
        <v>21</v>
      </c>
      <c r="E98" s="24">
        <v>44242</v>
      </c>
      <c r="F98" s="35">
        <v>75880</v>
      </c>
      <c r="G98" t="s">
        <v>16</v>
      </c>
      <c r="H98" t="s">
        <v>205</v>
      </c>
      <c r="I98" s="25">
        <f ca="1">(TODAY()-staff[[#This Row],[Date Joined]])/365</f>
        <v>3.463013698630137</v>
      </c>
      <c r="J98" s="24" t="b">
        <f>staff[[#This Row],[Salary]]&gt;90000</f>
        <v>0</v>
      </c>
      <c r="K98" s="35">
        <f ca="1">ROUNDUP(IF(staff[[#This Row],[tenure]]&gt;2,3%,2%)*staff[[#This Row],[Salary]],0)</f>
        <v>2277</v>
      </c>
      <c r="L98">
        <f>VLOOKUP(staff[[#This Row],[Rating]],ratingtable[],2,FALSE)</f>
        <v>3</v>
      </c>
    </row>
    <row r="99" spans="1:12" x14ac:dyDescent="0.3">
      <c r="A99" t="s">
        <v>170</v>
      </c>
      <c r="B99" t="s">
        <v>15</v>
      </c>
      <c r="C99" t="s">
        <v>56</v>
      </c>
      <c r="D99">
        <v>21</v>
      </c>
      <c r="E99" s="24">
        <v>44180</v>
      </c>
      <c r="F99" s="35">
        <v>75880</v>
      </c>
      <c r="G99" t="s">
        <v>16</v>
      </c>
      <c r="H99" t="s">
        <v>207</v>
      </c>
      <c r="I99" s="25">
        <f ca="1">(TODAY()-staff[[#This Row],[Date Joined]])/365</f>
        <v>3.6328767123287671</v>
      </c>
      <c r="J99" s="24" t="b">
        <f>staff[[#This Row],[Salary]]&gt;90000</f>
        <v>0</v>
      </c>
      <c r="K99" s="35">
        <f ca="1">ROUNDUP(IF(staff[[#This Row],[tenure]]&gt;2,3%,2%)*staff[[#This Row],[Salary]],0)</f>
        <v>2277</v>
      </c>
      <c r="L99">
        <f>VLOOKUP(staff[[#This Row],[Rating]],ratingtable[],2,FALSE)</f>
        <v>3</v>
      </c>
    </row>
    <row r="100" spans="1:12" x14ac:dyDescent="0.3">
      <c r="A100" t="s">
        <v>35</v>
      </c>
      <c r="B100" t="s">
        <v>8</v>
      </c>
      <c r="C100" t="s">
        <v>21</v>
      </c>
      <c r="D100">
        <v>28</v>
      </c>
      <c r="E100" s="24">
        <v>44185</v>
      </c>
      <c r="F100" s="35">
        <v>75970</v>
      </c>
      <c r="G100" t="s">
        <v>16</v>
      </c>
      <c r="H100" t="s">
        <v>205</v>
      </c>
      <c r="I100" s="25">
        <f ca="1">(TODAY()-staff[[#This Row],[Date Joined]])/365</f>
        <v>3.6191780821917807</v>
      </c>
      <c r="J100" s="24" t="b">
        <f>staff[[#This Row],[Salary]]&gt;90000</f>
        <v>0</v>
      </c>
      <c r="K100" s="35">
        <f ca="1">ROUNDUP(IF(staff[[#This Row],[tenure]]&gt;2,3%,2%)*staff[[#This Row],[Salary]],0)</f>
        <v>2280</v>
      </c>
      <c r="L100">
        <f>VLOOKUP(staff[[#This Row],[Rating]],ratingtable[],2,FALSE)</f>
        <v>3</v>
      </c>
    </row>
    <row r="101" spans="1:12" x14ac:dyDescent="0.3">
      <c r="A101" t="s">
        <v>129</v>
      </c>
      <c r="B101" t="s">
        <v>8</v>
      </c>
      <c r="C101" t="s">
        <v>21</v>
      </c>
      <c r="D101">
        <v>28</v>
      </c>
      <c r="E101" s="24">
        <v>44124</v>
      </c>
      <c r="F101" s="35">
        <v>75970</v>
      </c>
      <c r="G101" t="s">
        <v>16</v>
      </c>
      <c r="H101" t="s">
        <v>207</v>
      </c>
      <c r="I101" s="25">
        <f ca="1">(TODAY()-staff[[#This Row],[Date Joined]])/365</f>
        <v>3.7863013698630139</v>
      </c>
      <c r="J101" s="24" t="b">
        <f>staff[[#This Row],[Salary]]&gt;90000</f>
        <v>0</v>
      </c>
      <c r="K101" s="35">
        <f ca="1">ROUNDUP(IF(staff[[#This Row],[tenure]]&gt;2,3%,2%)*staff[[#This Row],[Salary]],0)</f>
        <v>2280</v>
      </c>
      <c r="L101">
        <f>VLOOKUP(staff[[#This Row],[Rating]],ratingtable[],2,FALSE)</f>
        <v>3</v>
      </c>
    </row>
    <row r="102" spans="1:12" x14ac:dyDescent="0.3">
      <c r="A102" t="s">
        <v>62</v>
      </c>
      <c r="B102" t="s">
        <v>8</v>
      </c>
      <c r="C102" t="s">
        <v>9</v>
      </c>
      <c r="D102">
        <v>22</v>
      </c>
      <c r="E102" s="24">
        <v>44450</v>
      </c>
      <c r="F102" s="35">
        <v>76900</v>
      </c>
      <c r="G102" t="s">
        <v>13</v>
      </c>
      <c r="H102" t="s">
        <v>205</v>
      </c>
      <c r="I102" s="25">
        <f ca="1">(TODAY()-staff[[#This Row],[Date Joined]])/365</f>
        <v>2.893150684931507</v>
      </c>
      <c r="J102" s="24" t="b">
        <f>staff[[#This Row],[Salary]]&gt;90000</f>
        <v>0</v>
      </c>
      <c r="K102" s="35">
        <f ca="1">ROUNDUP(IF(staff[[#This Row],[tenure]]&gt;2,3%,2%)*staff[[#This Row],[Salary]],0)</f>
        <v>2307</v>
      </c>
      <c r="L102">
        <f>VLOOKUP(staff[[#This Row],[Rating]],ratingtable[],2,FALSE)</f>
        <v>4</v>
      </c>
    </row>
    <row r="103" spans="1:12" x14ac:dyDescent="0.3">
      <c r="A103" t="s">
        <v>154</v>
      </c>
      <c r="B103" t="s">
        <v>8</v>
      </c>
      <c r="C103" t="s">
        <v>9</v>
      </c>
      <c r="D103">
        <v>22</v>
      </c>
      <c r="E103" s="24">
        <v>44388</v>
      </c>
      <c r="F103" s="35">
        <v>76900</v>
      </c>
      <c r="G103" t="s">
        <v>13</v>
      </c>
      <c r="H103" t="s">
        <v>207</v>
      </c>
      <c r="I103" s="25">
        <f ca="1">(TODAY()-staff[[#This Row],[Date Joined]])/365</f>
        <v>3.0630136986301371</v>
      </c>
      <c r="J103" s="24" t="b">
        <f>staff[[#This Row],[Salary]]&gt;90000</f>
        <v>0</v>
      </c>
      <c r="K103" s="35">
        <f ca="1">ROUNDUP(IF(staff[[#This Row],[tenure]]&gt;2,3%,2%)*staff[[#This Row],[Salary]],0)</f>
        <v>2307</v>
      </c>
      <c r="L103">
        <f>VLOOKUP(staff[[#This Row],[Rating]],ratingtable[],2,FALSE)</f>
        <v>4</v>
      </c>
    </row>
    <row r="104" spans="1:12" x14ac:dyDescent="0.3">
      <c r="A104" t="s">
        <v>72</v>
      </c>
      <c r="B104" t="s">
        <v>8</v>
      </c>
      <c r="C104" t="s">
        <v>9</v>
      </c>
      <c r="D104">
        <v>36</v>
      </c>
      <c r="E104" s="24">
        <v>44529</v>
      </c>
      <c r="F104" s="35">
        <v>78390</v>
      </c>
      <c r="G104" t="s">
        <v>16</v>
      </c>
      <c r="H104" t="s">
        <v>205</v>
      </c>
      <c r="I104" s="25">
        <f ca="1">(TODAY()-staff[[#This Row],[Date Joined]])/365</f>
        <v>2.6767123287671235</v>
      </c>
      <c r="J104" s="24" t="b">
        <f>staff[[#This Row],[Salary]]&gt;90000</f>
        <v>0</v>
      </c>
      <c r="K104" s="35">
        <f ca="1">ROUNDUP(IF(staff[[#This Row],[tenure]]&gt;2,3%,2%)*staff[[#This Row],[Salary]],0)</f>
        <v>2352</v>
      </c>
      <c r="L104">
        <f>VLOOKUP(staff[[#This Row],[Rating]],ratingtable[],2,FALSE)</f>
        <v>3</v>
      </c>
    </row>
    <row r="105" spans="1:12" x14ac:dyDescent="0.3">
      <c r="A105" t="s">
        <v>164</v>
      </c>
      <c r="B105" t="s">
        <v>8</v>
      </c>
      <c r="C105" t="s">
        <v>9</v>
      </c>
      <c r="D105">
        <v>36</v>
      </c>
      <c r="E105" s="24">
        <v>44468</v>
      </c>
      <c r="F105" s="35">
        <v>78390</v>
      </c>
      <c r="G105" t="s">
        <v>16</v>
      </c>
      <c r="H105" t="s">
        <v>207</v>
      </c>
      <c r="I105" s="25">
        <f ca="1">(TODAY()-staff[[#This Row],[Date Joined]])/365</f>
        <v>2.8438356164383563</v>
      </c>
      <c r="J105" s="24" t="b">
        <f>staff[[#This Row],[Salary]]&gt;90000</f>
        <v>0</v>
      </c>
      <c r="K105" s="35">
        <f ca="1">ROUNDUP(IF(staff[[#This Row],[tenure]]&gt;2,3%,2%)*staff[[#This Row],[Salary]],0)</f>
        <v>2352</v>
      </c>
      <c r="L105">
        <f>VLOOKUP(staff[[#This Row],[Rating]],ratingtable[],2,FALSE)</f>
        <v>3</v>
      </c>
    </row>
    <row r="106" spans="1:12" x14ac:dyDescent="0.3">
      <c r="A106" t="s">
        <v>48</v>
      </c>
      <c r="B106" t="s">
        <v>8</v>
      </c>
      <c r="C106" t="s">
        <v>19</v>
      </c>
      <c r="D106">
        <v>36</v>
      </c>
      <c r="E106" s="24">
        <v>44494</v>
      </c>
      <c r="F106" s="35">
        <v>78540</v>
      </c>
      <c r="G106" t="s">
        <v>16</v>
      </c>
      <c r="H106" t="s">
        <v>205</v>
      </c>
      <c r="I106" s="25">
        <f ca="1">(TODAY()-staff[[#This Row],[Date Joined]])/365</f>
        <v>2.7726027397260276</v>
      </c>
      <c r="J106" s="24" t="b">
        <f>staff[[#This Row],[Salary]]&gt;90000</f>
        <v>0</v>
      </c>
      <c r="K106" s="35">
        <f ca="1">ROUNDUP(IF(staff[[#This Row],[tenure]]&gt;2,3%,2%)*staff[[#This Row],[Salary]],0)</f>
        <v>2357</v>
      </c>
      <c r="L106">
        <f>VLOOKUP(staff[[#This Row],[Rating]],ratingtable[],2,FALSE)</f>
        <v>3</v>
      </c>
    </row>
    <row r="107" spans="1:12" x14ac:dyDescent="0.3">
      <c r="A107" t="s">
        <v>141</v>
      </c>
      <c r="B107" t="s">
        <v>8</v>
      </c>
      <c r="C107" t="s">
        <v>19</v>
      </c>
      <c r="D107">
        <v>36</v>
      </c>
      <c r="E107" s="24">
        <v>44433</v>
      </c>
      <c r="F107" s="35">
        <v>78540</v>
      </c>
      <c r="G107" t="s">
        <v>16</v>
      </c>
      <c r="H107" t="s">
        <v>207</v>
      </c>
      <c r="I107" s="25">
        <f ca="1">(TODAY()-staff[[#This Row],[Date Joined]])/365</f>
        <v>2.9397260273972603</v>
      </c>
      <c r="J107" s="24" t="b">
        <f>staff[[#This Row],[Salary]]&gt;90000</f>
        <v>0</v>
      </c>
      <c r="K107" s="35">
        <f ca="1">ROUNDUP(IF(staff[[#This Row],[tenure]]&gt;2,3%,2%)*staff[[#This Row],[Salary]],0)</f>
        <v>2357</v>
      </c>
      <c r="L107">
        <f>VLOOKUP(staff[[#This Row],[Rating]],ratingtable[],2,FALSE)</f>
        <v>3</v>
      </c>
    </row>
    <row r="108" spans="1:12" x14ac:dyDescent="0.3">
      <c r="A108" t="s">
        <v>104</v>
      </c>
      <c r="B108" t="s">
        <v>15</v>
      </c>
      <c r="C108" t="s">
        <v>9</v>
      </c>
      <c r="D108">
        <v>20</v>
      </c>
      <c r="E108" s="24">
        <v>44744</v>
      </c>
      <c r="F108" s="35">
        <v>79570</v>
      </c>
      <c r="G108" t="s">
        <v>16</v>
      </c>
      <c r="H108" t="s">
        <v>205</v>
      </c>
      <c r="I108" s="25">
        <f ca="1">(TODAY()-staff[[#This Row],[Date Joined]])/365</f>
        <v>2.0876712328767124</v>
      </c>
      <c r="J108" s="24" t="b">
        <f>staff[[#This Row],[Salary]]&gt;90000</f>
        <v>0</v>
      </c>
      <c r="K108" s="35">
        <f ca="1">ROUNDUP(IF(staff[[#This Row],[tenure]]&gt;2,3%,2%)*staff[[#This Row],[Salary]],0)</f>
        <v>2388</v>
      </c>
      <c r="L108">
        <f>VLOOKUP(staff[[#This Row],[Rating]],ratingtable[],2,FALSE)</f>
        <v>3</v>
      </c>
    </row>
    <row r="109" spans="1:12" x14ac:dyDescent="0.3">
      <c r="A109" t="s">
        <v>197</v>
      </c>
      <c r="B109" t="s">
        <v>15</v>
      </c>
      <c r="C109" t="s">
        <v>9</v>
      </c>
      <c r="D109">
        <v>20</v>
      </c>
      <c r="E109" s="24">
        <v>44683</v>
      </c>
      <c r="F109" s="35">
        <v>79570</v>
      </c>
      <c r="G109" t="s">
        <v>16</v>
      </c>
      <c r="H109" t="s">
        <v>207</v>
      </c>
      <c r="I109" s="25">
        <f ca="1">(TODAY()-staff[[#This Row],[Date Joined]])/365</f>
        <v>2.2547945205479452</v>
      </c>
      <c r="J109" s="24" t="b">
        <f>staff[[#This Row],[Salary]]&gt;90000</f>
        <v>0</v>
      </c>
      <c r="K109" s="35">
        <f ca="1">ROUNDUP(IF(staff[[#This Row],[tenure]]&gt;2,3%,2%)*staff[[#This Row],[Salary]],0)</f>
        <v>2388</v>
      </c>
      <c r="L109">
        <f>VLOOKUP(staff[[#This Row],[Rating]],ratingtable[],2,FALSE)</f>
        <v>3</v>
      </c>
    </row>
    <row r="110" spans="1:12" x14ac:dyDescent="0.3">
      <c r="A110" t="s">
        <v>39</v>
      </c>
      <c r="B110" t="s">
        <v>8</v>
      </c>
      <c r="C110" t="s">
        <v>12</v>
      </c>
      <c r="D110">
        <v>25</v>
      </c>
      <c r="E110" s="24">
        <v>44694</v>
      </c>
      <c r="F110" s="35">
        <v>80700</v>
      </c>
      <c r="G110" t="s">
        <v>13</v>
      </c>
      <c r="H110" t="s">
        <v>205</v>
      </c>
      <c r="I110" s="25">
        <f ca="1">(TODAY()-staff[[#This Row],[Date Joined]])/365</f>
        <v>2.2246575342465755</v>
      </c>
      <c r="J110" s="24" t="b">
        <f>staff[[#This Row],[Salary]]&gt;90000</f>
        <v>0</v>
      </c>
      <c r="K110" s="35">
        <f ca="1">ROUNDUP(IF(staff[[#This Row],[tenure]]&gt;2,3%,2%)*staff[[#This Row],[Salary]],0)</f>
        <v>2421</v>
      </c>
      <c r="L110">
        <f>VLOOKUP(staff[[#This Row],[Rating]],ratingtable[],2,FALSE)</f>
        <v>4</v>
      </c>
    </row>
    <row r="111" spans="1:12" x14ac:dyDescent="0.3">
      <c r="A111" t="s">
        <v>133</v>
      </c>
      <c r="B111" t="s">
        <v>8</v>
      </c>
      <c r="C111" t="s">
        <v>12</v>
      </c>
      <c r="D111">
        <v>25</v>
      </c>
      <c r="E111" s="24">
        <v>44633</v>
      </c>
      <c r="F111" s="35">
        <v>80700</v>
      </c>
      <c r="G111" t="s">
        <v>13</v>
      </c>
      <c r="H111" t="s">
        <v>207</v>
      </c>
      <c r="I111" s="25">
        <f ca="1">(TODAY()-staff[[#This Row],[Date Joined]])/365</f>
        <v>2.3917808219178083</v>
      </c>
      <c r="J111" s="24" t="b">
        <f>staff[[#This Row],[Salary]]&gt;90000</f>
        <v>0</v>
      </c>
      <c r="K111" s="35">
        <f ca="1">ROUNDUP(IF(staff[[#This Row],[tenure]]&gt;2,3%,2%)*staff[[#This Row],[Salary]],0)</f>
        <v>2421</v>
      </c>
      <c r="L111">
        <f>VLOOKUP(staff[[#This Row],[Rating]],ratingtable[],2,FALSE)</f>
        <v>4</v>
      </c>
    </row>
    <row r="112" spans="1:12" x14ac:dyDescent="0.3">
      <c r="A112" t="s">
        <v>92</v>
      </c>
      <c r="B112" t="s">
        <v>8</v>
      </c>
      <c r="C112" t="s">
        <v>12</v>
      </c>
      <c r="D112">
        <v>27</v>
      </c>
      <c r="E112" s="24">
        <v>44686</v>
      </c>
      <c r="F112" s="35">
        <v>83750</v>
      </c>
      <c r="G112" t="s">
        <v>16</v>
      </c>
      <c r="H112" t="s">
        <v>205</v>
      </c>
      <c r="I112" s="25">
        <f ca="1">(TODAY()-staff[[#This Row],[Date Joined]])/365</f>
        <v>2.2465753424657535</v>
      </c>
      <c r="J112" s="24" t="b">
        <f>staff[[#This Row],[Salary]]&gt;90000</f>
        <v>0</v>
      </c>
      <c r="K112" s="35">
        <f ca="1">ROUNDUP(IF(staff[[#This Row],[tenure]]&gt;2,3%,2%)*staff[[#This Row],[Salary]],0)</f>
        <v>2513</v>
      </c>
      <c r="L112">
        <f>VLOOKUP(staff[[#This Row],[Rating]],ratingtable[],2,FALSE)</f>
        <v>3</v>
      </c>
    </row>
    <row r="113" spans="1:12" x14ac:dyDescent="0.3">
      <c r="A113" t="s">
        <v>185</v>
      </c>
      <c r="B113" t="s">
        <v>8</v>
      </c>
      <c r="C113" t="s">
        <v>12</v>
      </c>
      <c r="D113">
        <v>27</v>
      </c>
      <c r="E113" s="24">
        <v>44625</v>
      </c>
      <c r="F113" s="35">
        <v>83750</v>
      </c>
      <c r="G113" t="s">
        <v>16</v>
      </c>
      <c r="H113" t="s">
        <v>207</v>
      </c>
      <c r="I113" s="25">
        <f ca="1">(TODAY()-staff[[#This Row],[Date Joined]])/365</f>
        <v>2.4136986301369863</v>
      </c>
      <c r="J113" s="24" t="b">
        <f>staff[[#This Row],[Salary]]&gt;90000</f>
        <v>0</v>
      </c>
      <c r="K113" s="35">
        <f ca="1">ROUNDUP(IF(staff[[#This Row],[tenure]]&gt;2,3%,2%)*staff[[#This Row],[Salary]],0)</f>
        <v>2513</v>
      </c>
      <c r="L113">
        <f>VLOOKUP(staff[[#This Row],[Rating]],ratingtable[],2,FALSE)</f>
        <v>3</v>
      </c>
    </row>
    <row r="114" spans="1:12" x14ac:dyDescent="0.3">
      <c r="A114" t="s">
        <v>28</v>
      </c>
      <c r="B114" t="s">
        <v>8</v>
      </c>
      <c r="C114" t="s">
        <v>21</v>
      </c>
      <c r="D114">
        <v>34</v>
      </c>
      <c r="E114" s="24">
        <v>44459</v>
      </c>
      <c r="F114" s="35">
        <v>85000</v>
      </c>
      <c r="G114" t="s">
        <v>16</v>
      </c>
      <c r="H114" t="s">
        <v>205</v>
      </c>
      <c r="I114" s="25">
        <f ca="1">(TODAY()-staff[[#This Row],[Date Joined]])/365</f>
        <v>2.8684931506849316</v>
      </c>
      <c r="J114" s="24" t="b">
        <f>staff[[#This Row],[Salary]]&gt;90000</f>
        <v>0</v>
      </c>
      <c r="K114" s="35">
        <f ca="1">ROUNDUP(IF(staff[[#This Row],[tenure]]&gt;2,3%,2%)*staff[[#This Row],[Salary]],0)</f>
        <v>2550</v>
      </c>
      <c r="L114">
        <f>VLOOKUP(staff[[#This Row],[Rating]],ratingtable[],2,FALSE)</f>
        <v>3</v>
      </c>
    </row>
    <row r="115" spans="1:12" x14ac:dyDescent="0.3">
      <c r="A115" t="s">
        <v>122</v>
      </c>
      <c r="B115" t="s">
        <v>8</v>
      </c>
      <c r="C115" t="s">
        <v>21</v>
      </c>
      <c r="D115">
        <v>34</v>
      </c>
      <c r="E115" s="24">
        <v>44397</v>
      </c>
      <c r="F115" s="35">
        <v>85000</v>
      </c>
      <c r="G115" t="s">
        <v>16</v>
      </c>
      <c r="H115" t="s">
        <v>207</v>
      </c>
      <c r="I115" s="25">
        <f ca="1">(TODAY()-staff[[#This Row],[Date Joined]])/365</f>
        <v>3.0383561643835617</v>
      </c>
      <c r="J115" s="24" t="b">
        <f>staff[[#This Row],[Salary]]&gt;90000</f>
        <v>0</v>
      </c>
      <c r="K115" s="35">
        <f ca="1">ROUNDUP(IF(staff[[#This Row],[tenure]]&gt;2,3%,2%)*staff[[#This Row],[Salary]],0)</f>
        <v>2550</v>
      </c>
      <c r="L115">
        <f>VLOOKUP(staff[[#This Row],[Rating]],ratingtable[],2,FALSE)</f>
        <v>3</v>
      </c>
    </row>
    <row r="116" spans="1:12" x14ac:dyDescent="0.3">
      <c r="A116" t="s">
        <v>88</v>
      </c>
      <c r="B116" t="s">
        <v>8</v>
      </c>
      <c r="C116" t="s">
        <v>21</v>
      </c>
      <c r="D116">
        <v>33</v>
      </c>
      <c r="E116" s="24">
        <v>44809</v>
      </c>
      <c r="F116" s="35">
        <v>86570</v>
      </c>
      <c r="G116" t="s">
        <v>16</v>
      </c>
      <c r="H116" t="s">
        <v>205</v>
      </c>
      <c r="I116" s="25">
        <f ca="1">(TODAY()-staff[[#This Row],[Date Joined]])/365</f>
        <v>1.9095890410958904</v>
      </c>
      <c r="J116" s="24" t="b">
        <f>staff[[#This Row],[Salary]]&gt;90000</f>
        <v>0</v>
      </c>
      <c r="K116" s="35">
        <f ca="1">ROUNDUP(IF(staff[[#This Row],[tenure]]&gt;2,3%,2%)*staff[[#This Row],[Salary]],0)</f>
        <v>1732</v>
      </c>
      <c r="L116">
        <f>VLOOKUP(staff[[#This Row],[Rating]],ratingtable[],2,FALSE)</f>
        <v>3</v>
      </c>
    </row>
    <row r="117" spans="1:12" x14ac:dyDescent="0.3">
      <c r="A117" t="s">
        <v>181</v>
      </c>
      <c r="B117" t="s">
        <v>8</v>
      </c>
      <c r="C117" t="s">
        <v>21</v>
      </c>
      <c r="D117">
        <v>33</v>
      </c>
      <c r="E117" s="24">
        <v>44747</v>
      </c>
      <c r="F117" s="35">
        <v>86570</v>
      </c>
      <c r="G117" t="s">
        <v>16</v>
      </c>
      <c r="H117" t="s">
        <v>207</v>
      </c>
      <c r="I117" s="25">
        <f ca="1">(TODAY()-staff[[#This Row],[Date Joined]])/365</f>
        <v>2.0794520547945203</v>
      </c>
      <c r="J117" s="24" t="b">
        <f>staff[[#This Row],[Salary]]&gt;90000</f>
        <v>0</v>
      </c>
      <c r="K117" s="35">
        <f ca="1">ROUNDUP(IF(staff[[#This Row],[tenure]]&gt;2,3%,2%)*staff[[#This Row],[Salary]],0)</f>
        <v>2598</v>
      </c>
      <c r="L117">
        <f>VLOOKUP(staff[[#This Row],[Rating]],ratingtable[],2,FALSE)</f>
        <v>3</v>
      </c>
    </row>
    <row r="118" spans="1:12" x14ac:dyDescent="0.3">
      <c r="A118" t="s">
        <v>74</v>
      </c>
      <c r="B118" t="s">
        <v>8</v>
      </c>
      <c r="C118" t="s">
        <v>12</v>
      </c>
      <c r="D118">
        <v>40</v>
      </c>
      <c r="E118" s="24">
        <v>44337</v>
      </c>
      <c r="F118" s="35">
        <v>87620</v>
      </c>
      <c r="G118" t="s">
        <v>16</v>
      </c>
      <c r="H118" t="s">
        <v>205</v>
      </c>
      <c r="I118" s="25">
        <f ca="1">(TODAY()-staff[[#This Row],[Date Joined]])/365</f>
        <v>3.2027397260273971</v>
      </c>
      <c r="J118" s="24" t="b">
        <f>staff[[#This Row],[Salary]]&gt;90000</f>
        <v>0</v>
      </c>
      <c r="K118" s="35">
        <f ca="1">ROUNDUP(IF(staff[[#This Row],[tenure]]&gt;2,3%,2%)*staff[[#This Row],[Salary]],0)</f>
        <v>2629</v>
      </c>
      <c r="L118">
        <f>VLOOKUP(staff[[#This Row],[Rating]],ratingtable[],2,FALSE)</f>
        <v>3</v>
      </c>
    </row>
    <row r="119" spans="1:12" x14ac:dyDescent="0.3">
      <c r="A119" t="s">
        <v>166</v>
      </c>
      <c r="B119" t="s">
        <v>8</v>
      </c>
      <c r="C119" t="s">
        <v>12</v>
      </c>
      <c r="D119">
        <v>40</v>
      </c>
      <c r="E119" s="24">
        <v>44276</v>
      </c>
      <c r="F119" s="35">
        <v>87620</v>
      </c>
      <c r="G119" t="s">
        <v>16</v>
      </c>
      <c r="H119" t="s">
        <v>207</v>
      </c>
      <c r="I119" s="25">
        <f ca="1">(TODAY()-staff[[#This Row],[Date Joined]])/365</f>
        <v>3.3698630136986303</v>
      </c>
      <c r="J119" s="24" t="b">
        <f>staff[[#This Row],[Salary]]&gt;90000</f>
        <v>0</v>
      </c>
      <c r="K119" s="35">
        <f ca="1">ROUNDUP(IF(staff[[#This Row],[tenure]]&gt;2,3%,2%)*staff[[#This Row],[Salary]],0)</f>
        <v>2629</v>
      </c>
      <c r="L119">
        <f>VLOOKUP(staff[[#This Row],[Rating]],ratingtable[],2,FALSE)</f>
        <v>3</v>
      </c>
    </row>
    <row r="120" spans="1:12" x14ac:dyDescent="0.3">
      <c r="A120" t="s">
        <v>23</v>
      </c>
      <c r="B120" t="s">
        <v>15</v>
      </c>
      <c r="C120" t="s">
        <v>12</v>
      </c>
      <c r="D120">
        <v>37</v>
      </c>
      <c r="E120" s="24">
        <v>44338</v>
      </c>
      <c r="F120" s="35">
        <v>88050</v>
      </c>
      <c r="G120" t="s">
        <v>24</v>
      </c>
      <c r="H120" t="s">
        <v>205</v>
      </c>
      <c r="I120" s="25">
        <f ca="1">(TODAY()-staff[[#This Row],[Date Joined]])/365</f>
        <v>3.2</v>
      </c>
      <c r="J120" s="24" t="b">
        <f>staff[[#This Row],[Salary]]&gt;90000</f>
        <v>0</v>
      </c>
      <c r="K120" s="35">
        <f ca="1">ROUNDUP(IF(staff[[#This Row],[tenure]]&gt;2,3%,2%)*staff[[#This Row],[Salary]],0)</f>
        <v>2642</v>
      </c>
      <c r="L120">
        <f>VLOOKUP(staff[[#This Row],[Rating]],ratingtable[],2,FALSE)</f>
        <v>2</v>
      </c>
    </row>
    <row r="121" spans="1:12" x14ac:dyDescent="0.3">
      <c r="A121" t="s">
        <v>118</v>
      </c>
      <c r="B121" t="s">
        <v>15</v>
      </c>
      <c r="C121" t="s">
        <v>12</v>
      </c>
      <c r="D121">
        <v>37</v>
      </c>
      <c r="E121" s="24">
        <v>44277</v>
      </c>
      <c r="F121" s="35">
        <v>88050</v>
      </c>
      <c r="G121" t="s">
        <v>24</v>
      </c>
      <c r="H121" t="s">
        <v>207</v>
      </c>
      <c r="I121" s="25">
        <f ca="1">(TODAY()-staff[[#This Row],[Date Joined]])/365</f>
        <v>3.3671232876712329</v>
      </c>
      <c r="J121" s="24" t="b">
        <f>staff[[#This Row],[Salary]]&gt;90000</f>
        <v>0</v>
      </c>
      <c r="K121" s="35">
        <f ca="1">ROUNDUP(IF(staff[[#This Row],[tenure]]&gt;2,3%,2%)*staff[[#This Row],[Salary]],0)</f>
        <v>2642</v>
      </c>
      <c r="L121">
        <f>VLOOKUP(staff[[#This Row],[Rating]],ratingtable[],2,FALSE)</f>
        <v>2</v>
      </c>
    </row>
    <row r="122" spans="1:12" x14ac:dyDescent="0.3">
      <c r="A122" t="s">
        <v>11</v>
      </c>
      <c r="B122" t="s">
        <v>206</v>
      </c>
      <c r="C122" t="s">
        <v>12</v>
      </c>
      <c r="D122">
        <v>26</v>
      </c>
      <c r="E122" s="24">
        <v>44271</v>
      </c>
      <c r="F122" s="35">
        <v>90700</v>
      </c>
      <c r="G122" t="s">
        <v>13</v>
      </c>
      <c r="H122" t="s">
        <v>205</v>
      </c>
      <c r="I122" s="25">
        <f ca="1">(TODAY()-staff[[#This Row],[Date Joined]])/365</f>
        <v>3.3835616438356166</v>
      </c>
      <c r="J122" s="24" t="b">
        <f>staff[[#This Row],[Salary]]&gt;90000</f>
        <v>1</v>
      </c>
      <c r="K122" s="35">
        <f ca="1">ROUNDUP(IF(staff[[#This Row],[tenure]]&gt;2,3%,2%)*staff[[#This Row],[Salary]],0)</f>
        <v>2721</v>
      </c>
      <c r="L122">
        <f>VLOOKUP(staff[[#This Row],[Rating]],ratingtable[],2,FALSE)</f>
        <v>4</v>
      </c>
    </row>
    <row r="123" spans="1:12" x14ac:dyDescent="0.3">
      <c r="A123" t="s">
        <v>112</v>
      </c>
      <c r="B123" t="s">
        <v>206</v>
      </c>
      <c r="C123" t="s">
        <v>12</v>
      </c>
      <c r="D123">
        <v>27</v>
      </c>
      <c r="E123" s="24">
        <v>44212</v>
      </c>
      <c r="F123" s="35">
        <v>90700</v>
      </c>
      <c r="G123" t="s">
        <v>13</v>
      </c>
      <c r="H123" t="s">
        <v>207</v>
      </c>
      <c r="I123" s="25">
        <f ca="1">(TODAY()-staff[[#This Row],[Date Joined]])/365</f>
        <v>3.5452054794520547</v>
      </c>
      <c r="J123" s="24" t="b">
        <f>staff[[#This Row],[Salary]]&gt;90000</f>
        <v>1</v>
      </c>
      <c r="K123" s="35">
        <f ca="1">ROUNDUP(IF(staff[[#This Row],[tenure]]&gt;2,3%,2%)*staff[[#This Row],[Salary]],0)</f>
        <v>2721</v>
      </c>
      <c r="L123">
        <f>VLOOKUP(staff[[#This Row],[Rating]],ratingtable[],2,FALSE)</f>
        <v>4</v>
      </c>
    </row>
    <row r="124" spans="1:12" x14ac:dyDescent="0.3">
      <c r="A124" t="s">
        <v>52</v>
      </c>
      <c r="B124" t="s">
        <v>206</v>
      </c>
      <c r="C124" t="s">
        <v>12</v>
      </c>
      <c r="D124">
        <v>32</v>
      </c>
      <c r="E124" s="24">
        <v>44774</v>
      </c>
      <c r="F124" s="35">
        <v>91310</v>
      </c>
      <c r="G124" t="s">
        <v>16</v>
      </c>
      <c r="H124" t="s">
        <v>205</v>
      </c>
      <c r="I124" s="25">
        <f ca="1">(TODAY()-staff[[#This Row],[Date Joined]])/365</f>
        <v>2.0054794520547947</v>
      </c>
      <c r="J124" s="24" t="b">
        <f>staff[[#This Row],[Salary]]&gt;90000</f>
        <v>1</v>
      </c>
      <c r="K124" s="35">
        <f ca="1">ROUNDUP(IF(staff[[#This Row],[tenure]]&gt;2,3%,2%)*staff[[#This Row],[Salary]],0)</f>
        <v>2740</v>
      </c>
      <c r="L124">
        <f>VLOOKUP(staff[[#This Row],[Rating]],ratingtable[],2,FALSE)</f>
        <v>3</v>
      </c>
    </row>
    <row r="125" spans="1:12" x14ac:dyDescent="0.3">
      <c r="A125" t="s">
        <v>145</v>
      </c>
      <c r="B125" t="s">
        <v>206</v>
      </c>
      <c r="C125" t="s">
        <v>12</v>
      </c>
      <c r="D125">
        <v>32</v>
      </c>
      <c r="E125" s="24">
        <v>44713</v>
      </c>
      <c r="F125" s="35">
        <v>91310</v>
      </c>
      <c r="G125" t="s">
        <v>16</v>
      </c>
      <c r="H125" t="s">
        <v>207</v>
      </c>
      <c r="I125" s="25">
        <f ca="1">(TODAY()-staff[[#This Row],[Date Joined]])/365</f>
        <v>2.1726027397260275</v>
      </c>
      <c r="J125" s="24" t="b">
        <f>staff[[#This Row],[Salary]]&gt;90000</f>
        <v>1</v>
      </c>
      <c r="K125" s="35">
        <f ca="1">ROUNDUP(IF(staff[[#This Row],[tenure]]&gt;2,3%,2%)*staff[[#This Row],[Salary]],0)</f>
        <v>2740</v>
      </c>
      <c r="L125">
        <f>VLOOKUP(staff[[#This Row],[Rating]],ratingtable[],2,FALSE)</f>
        <v>3</v>
      </c>
    </row>
    <row r="126" spans="1:12" x14ac:dyDescent="0.3">
      <c r="A126" t="s">
        <v>68</v>
      </c>
      <c r="B126" t="s">
        <v>15</v>
      </c>
      <c r="C126" t="s">
        <v>21</v>
      </c>
      <c r="D126">
        <v>27</v>
      </c>
      <c r="E126" s="24">
        <v>44236</v>
      </c>
      <c r="F126" s="35">
        <v>91650</v>
      </c>
      <c r="G126" t="s">
        <v>13</v>
      </c>
      <c r="H126" t="s">
        <v>205</v>
      </c>
      <c r="I126" s="25">
        <f ca="1">(TODAY()-staff[[#This Row],[Date Joined]])/365</f>
        <v>3.4794520547945207</v>
      </c>
      <c r="J126" s="24" t="b">
        <f>staff[[#This Row],[Salary]]&gt;90000</f>
        <v>1</v>
      </c>
      <c r="K126" s="35">
        <f ca="1">ROUNDUP(IF(staff[[#This Row],[tenure]]&gt;2,3%,2%)*staff[[#This Row],[Salary]],0)</f>
        <v>2750</v>
      </c>
      <c r="L126">
        <f>VLOOKUP(staff[[#This Row],[Rating]],ratingtable[],2,FALSE)</f>
        <v>4</v>
      </c>
    </row>
    <row r="127" spans="1:12" x14ac:dyDescent="0.3">
      <c r="A127" t="s">
        <v>160</v>
      </c>
      <c r="B127" t="s">
        <v>15</v>
      </c>
      <c r="C127" t="s">
        <v>21</v>
      </c>
      <c r="D127">
        <v>27</v>
      </c>
      <c r="E127" s="24">
        <v>44174</v>
      </c>
      <c r="F127" s="35">
        <v>91650</v>
      </c>
      <c r="G127" t="s">
        <v>13</v>
      </c>
      <c r="H127" t="s">
        <v>207</v>
      </c>
      <c r="I127" s="25">
        <f ca="1">(TODAY()-staff[[#This Row],[Date Joined]])/365</f>
        <v>3.6493150684931508</v>
      </c>
      <c r="J127" s="24" t="b">
        <f>staff[[#This Row],[Salary]]&gt;90000</f>
        <v>1</v>
      </c>
      <c r="K127" s="35">
        <f ca="1">ROUNDUP(IF(staff[[#This Row],[tenure]]&gt;2,3%,2%)*staff[[#This Row],[Salary]],0)</f>
        <v>2750</v>
      </c>
      <c r="L127">
        <f>VLOOKUP(staff[[#This Row],[Rating]],ratingtable[],2,FALSE)</f>
        <v>4</v>
      </c>
    </row>
    <row r="128" spans="1:12" x14ac:dyDescent="0.3">
      <c r="A128" t="s">
        <v>102</v>
      </c>
      <c r="B128" t="s">
        <v>8</v>
      </c>
      <c r="C128" t="s">
        <v>21</v>
      </c>
      <c r="D128">
        <v>34</v>
      </c>
      <c r="E128" s="24">
        <v>44445</v>
      </c>
      <c r="F128" s="35">
        <v>92450</v>
      </c>
      <c r="G128" t="s">
        <v>16</v>
      </c>
      <c r="H128" t="s">
        <v>205</v>
      </c>
      <c r="I128" s="25">
        <f ca="1">(TODAY()-staff[[#This Row],[Date Joined]])/365</f>
        <v>2.9068493150684933</v>
      </c>
      <c r="J128" s="24" t="b">
        <f>staff[[#This Row],[Salary]]&gt;90000</f>
        <v>1</v>
      </c>
      <c r="K128" s="35">
        <f ca="1">ROUNDUP(IF(staff[[#This Row],[tenure]]&gt;2,3%,2%)*staff[[#This Row],[Salary]],0)</f>
        <v>2774</v>
      </c>
      <c r="L128">
        <f>VLOOKUP(staff[[#This Row],[Rating]],ratingtable[],2,FALSE)</f>
        <v>3</v>
      </c>
    </row>
    <row r="129" spans="1:12" x14ac:dyDescent="0.3">
      <c r="A129" t="s">
        <v>195</v>
      </c>
      <c r="B129" t="s">
        <v>8</v>
      </c>
      <c r="C129" t="s">
        <v>21</v>
      </c>
      <c r="D129">
        <v>34</v>
      </c>
      <c r="E129" s="24">
        <v>44383</v>
      </c>
      <c r="F129" s="35">
        <v>92450</v>
      </c>
      <c r="G129" t="s">
        <v>16</v>
      </c>
      <c r="H129" t="s">
        <v>207</v>
      </c>
      <c r="I129" s="25">
        <f ca="1">(TODAY()-staff[[#This Row],[Date Joined]])/365</f>
        <v>3.0767123287671234</v>
      </c>
      <c r="J129" s="24" t="b">
        <f>staff[[#This Row],[Salary]]&gt;90000</f>
        <v>1</v>
      </c>
      <c r="K129" s="35">
        <f ca="1">ROUNDUP(IF(staff[[#This Row],[tenure]]&gt;2,3%,2%)*staff[[#This Row],[Salary]],0)</f>
        <v>2774</v>
      </c>
      <c r="L129">
        <f>VLOOKUP(staff[[#This Row],[Rating]],ratingtable[],2,FALSE)</f>
        <v>3</v>
      </c>
    </row>
    <row r="130" spans="1:12" x14ac:dyDescent="0.3">
      <c r="A130" t="s">
        <v>77</v>
      </c>
      <c r="B130" t="s">
        <v>8</v>
      </c>
      <c r="C130" t="s">
        <v>19</v>
      </c>
      <c r="D130">
        <v>25</v>
      </c>
      <c r="E130" s="24">
        <v>44205</v>
      </c>
      <c r="F130" s="35">
        <v>92700</v>
      </c>
      <c r="G130" t="s">
        <v>16</v>
      </c>
      <c r="H130" t="s">
        <v>205</v>
      </c>
      <c r="I130" s="25">
        <f ca="1">(TODAY()-staff[[#This Row],[Date Joined]])/365</f>
        <v>3.5643835616438357</v>
      </c>
      <c r="J130" s="24" t="b">
        <f>staff[[#This Row],[Salary]]&gt;90000</f>
        <v>1</v>
      </c>
      <c r="K130" s="35">
        <f ca="1">ROUNDUP(IF(staff[[#This Row],[tenure]]&gt;2,3%,2%)*staff[[#This Row],[Salary]],0)</f>
        <v>2781</v>
      </c>
      <c r="L130">
        <f>VLOOKUP(staff[[#This Row],[Rating]],ratingtable[],2,FALSE)</f>
        <v>3</v>
      </c>
    </row>
    <row r="131" spans="1:12" x14ac:dyDescent="0.3">
      <c r="A131" t="s">
        <v>169</v>
      </c>
      <c r="B131" t="s">
        <v>8</v>
      </c>
      <c r="C131" t="s">
        <v>19</v>
      </c>
      <c r="D131">
        <v>25</v>
      </c>
      <c r="E131" s="24">
        <v>44144</v>
      </c>
      <c r="F131" s="35">
        <v>92700</v>
      </c>
      <c r="G131" t="s">
        <v>16</v>
      </c>
      <c r="H131" t="s">
        <v>207</v>
      </c>
      <c r="I131" s="25">
        <f ca="1">(TODAY()-staff[[#This Row],[Date Joined]])/365</f>
        <v>3.7315068493150685</v>
      </c>
      <c r="J131" s="24" t="b">
        <f>staff[[#This Row],[Salary]]&gt;90000</f>
        <v>1</v>
      </c>
      <c r="K131" s="35">
        <f ca="1">ROUNDUP(IF(staff[[#This Row],[tenure]]&gt;2,3%,2%)*staff[[#This Row],[Salary]],0)</f>
        <v>2781</v>
      </c>
      <c r="L131">
        <f>VLOOKUP(staff[[#This Row],[Rating]],ratingtable[],2,FALSE)</f>
        <v>3</v>
      </c>
    </row>
    <row r="132" spans="1:12" x14ac:dyDescent="0.3">
      <c r="A132" t="s">
        <v>71</v>
      </c>
      <c r="B132" t="s">
        <v>8</v>
      </c>
      <c r="C132" t="s">
        <v>12</v>
      </c>
      <c r="D132">
        <v>33</v>
      </c>
      <c r="E132" s="24">
        <v>44190</v>
      </c>
      <c r="F132" s="35">
        <v>96140</v>
      </c>
      <c r="G132" t="s">
        <v>16</v>
      </c>
      <c r="H132" t="s">
        <v>205</v>
      </c>
      <c r="I132" s="25">
        <f ca="1">(TODAY()-staff[[#This Row],[Date Joined]])/365</f>
        <v>3.6054794520547944</v>
      </c>
      <c r="J132" s="24" t="b">
        <f>staff[[#This Row],[Salary]]&gt;90000</f>
        <v>1</v>
      </c>
      <c r="K132" s="35">
        <f ca="1">ROUNDUP(IF(staff[[#This Row],[tenure]]&gt;2,3%,2%)*staff[[#This Row],[Salary]],0)</f>
        <v>2885</v>
      </c>
      <c r="L132">
        <f>VLOOKUP(staff[[#This Row],[Rating]],ratingtable[],2,FALSE)</f>
        <v>3</v>
      </c>
    </row>
    <row r="133" spans="1:12" x14ac:dyDescent="0.3">
      <c r="A133" t="s">
        <v>163</v>
      </c>
      <c r="B133" t="s">
        <v>8</v>
      </c>
      <c r="C133" t="s">
        <v>12</v>
      </c>
      <c r="D133">
        <v>33</v>
      </c>
      <c r="E133" s="24">
        <v>44129</v>
      </c>
      <c r="F133" s="35">
        <v>96140</v>
      </c>
      <c r="G133" t="s">
        <v>16</v>
      </c>
      <c r="H133" t="s">
        <v>207</v>
      </c>
      <c r="I133" s="25">
        <f ca="1">(TODAY()-staff[[#This Row],[Date Joined]])/365</f>
        <v>3.7726027397260276</v>
      </c>
      <c r="J133" s="24" t="b">
        <f>staff[[#This Row],[Salary]]&gt;90000</f>
        <v>1</v>
      </c>
      <c r="K133" s="35">
        <f ca="1">ROUNDUP(IF(staff[[#This Row],[tenure]]&gt;2,3%,2%)*staff[[#This Row],[Salary]],0)</f>
        <v>2885</v>
      </c>
      <c r="L133">
        <f>VLOOKUP(staff[[#This Row],[Rating]],ratingtable[],2,FALSE)</f>
        <v>3</v>
      </c>
    </row>
    <row r="134" spans="1:12" x14ac:dyDescent="0.3">
      <c r="A134" t="s">
        <v>85</v>
      </c>
      <c r="B134" t="s">
        <v>15</v>
      </c>
      <c r="C134" t="s">
        <v>21</v>
      </c>
      <c r="D134">
        <v>30</v>
      </c>
      <c r="E134" s="24">
        <v>44606</v>
      </c>
      <c r="F134" s="35">
        <v>96800</v>
      </c>
      <c r="G134" t="s">
        <v>16</v>
      </c>
      <c r="H134" t="s">
        <v>205</v>
      </c>
      <c r="I134" s="25">
        <f ca="1">(TODAY()-staff[[#This Row],[Date Joined]])/365</f>
        <v>2.4657534246575343</v>
      </c>
      <c r="J134" s="24" t="b">
        <f>staff[[#This Row],[Salary]]&gt;90000</f>
        <v>1</v>
      </c>
      <c r="K134" s="35">
        <f ca="1">ROUNDUP(IF(staff[[#This Row],[tenure]]&gt;2,3%,2%)*staff[[#This Row],[Salary]],0)</f>
        <v>2904</v>
      </c>
      <c r="L134">
        <f>VLOOKUP(staff[[#This Row],[Rating]],ratingtable[],2,FALSE)</f>
        <v>3</v>
      </c>
    </row>
    <row r="135" spans="1:12" x14ac:dyDescent="0.3">
      <c r="A135" t="s">
        <v>177</v>
      </c>
      <c r="B135" t="s">
        <v>15</v>
      </c>
      <c r="C135" t="s">
        <v>21</v>
      </c>
      <c r="D135">
        <v>30</v>
      </c>
      <c r="E135" s="24">
        <v>44544</v>
      </c>
      <c r="F135" s="35">
        <v>96800</v>
      </c>
      <c r="G135" t="s">
        <v>16</v>
      </c>
      <c r="H135" t="s">
        <v>207</v>
      </c>
      <c r="I135" s="25">
        <f ca="1">(TODAY()-staff[[#This Row],[Date Joined]])/365</f>
        <v>2.6356164383561644</v>
      </c>
      <c r="J135" s="24" t="b">
        <f>staff[[#This Row],[Salary]]&gt;90000</f>
        <v>1</v>
      </c>
      <c r="K135" s="35">
        <f ca="1">ROUNDUP(IF(staff[[#This Row],[tenure]]&gt;2,3%,2%)*staff[[#This Row],[Salary]],0)</f>
        <v>2904</v>
      </c>
      <c r="L135">
        <f>VLOOKUP(staff[[#This Row],[Rating]],ratingtable[],2,FALSE)</f>
        <v>3</v>
      </c>
    </row>
    <row r="136" spans="1:12" x14ac:dyDescent="0.3">
      <c r="A136" t="s">
        <v>105</v>
      </c>
      <c r="B136" t="s">
        <v>15</v>
      </c>
      <c r="C136" t="s">
        <v>9</v>
      </c>
      <c r="D136">
        <v>40</v>
      </c>
      <c r="E136" s="24">
        <v>44263</v>
      </c>
      <c r="F136" s="35">
        <v>99750</v>
      </c>
      <c r="G136" t="s">
        <v>16</v>
      </c>
      <c r="H136" t="s">
        <v>205</v>
      </c>
      <c r="I136" s="25">
        <f ca="1">(TODAY()-staff[[#This Row],[Date Joined]])/365</f>
        <v>3.4054794520547946</v>
      </c>
      <c r="J136" s="24" t="b">
        <f>staff[[#This Row],[Salary]]&gt;90000</f>
        <v>1</v>
      </c>
      <c r="K136" s="35">
        <f ca="1">ROUNDUP(IF(staff[[#This Row],[tenure]]&gt;2,3%,2%)*staff[[#This Row],[Salary]],0)</f>
        <v>2993</v>
      </c>
      <c r="L136">
        <f>VLOOKUP(staff[[#This Row],[Rating]],ratingtable[],2,FALSE)</f>
        <v>3</v>
      </c>
    </row>
    <row r="137" spans="1:12" x14ac:dyDescent="0.3">
      <c r="A137" t="s">
        <v>198</v>
      </c>
      <c r="B137" t="s">
        <v>15</v>
      </c>
      <c r="C137" t="s">
        <v>9</v>
      </c>
      <c r="D137">
        <v>40</v>
      </c>
      <c r="E137" s="24">
        <v>44204</v>
      </c>
      <c r="F137" s="35">
        <v>99750</v>
      </c>
      <c r="G137" t="s">
        <v>16</v>
      </c>
      <c r="H137" t="s">
        <v>207</v>
      </c>
      <c r="I137" s="25">
        <f ca="1">(TODAY()-staff[[#This Row],[Date Joined]])/365</f>
        <v>3.5671232876712327</v>
      </c>
      <c r="J137" s="24" t="b">
        <f>staff[[#This Row],[Salary]]&gt;90000</f>
        <v>1</v>
      </c>
      <c r="K137" s="35">
        <f ca="1">ROUNDUP(IF(staff[[#This Row],[tenure]]&gt;2,3%,2%)*staff[[#This Row],[Salary]],0)</f>
        <v>2993</v>
      </c>
      <c r="L137">
        <f>VLOOKUP(staff[[#This Row],[Rating]],ratingtable[],2,FALSE)</f>
        <v>3</v>
      </c>
    </row>
    <row r="138" spans="1:12" x14ac:dyDescent="0.3">
      <c r="A138" t="s">
        <v>107</v>
      </c>
      <c r="B138" t="s">
        <v>8</v>
      </c>
      <c r="C138" t="s">
        <v>9</v>
      </c>
      <c r="D138">
        <v>28</v>
      </c>
      <c r="E138" s="24">
        <v>44630</v>
      </c>
      <c r="F138" s="35">
        <v>99970</v>
      </c>
      <c r="G138" t="s">
        <v>16</v>
      </c>
      <c r="H138" t="s">
        <v>205</v>
      </c>
      <c r="I138" s="25">
        <f ca="1">(TODAY()-staff[[#This Row],[Date Joined]])/365</f>
        <v>2.4</v>
      </c>
      <c r="J138" s="24" t="b">
        <f>staff[[#This Row],[Salary]]&gt;90000</f>
        <v>1</v>
      </c>
      <c r="K138" s="35">
        <f ca="1">ROUNDUP(IF(staff[[#This Row],[tenure]]&gt;2,3%,2%)*staff[[#This Row],[Salary]],0)</f>
        <v>3000</v>
      </c>
      <c r="L138">
        <f>VLOOKUP(staff[[#This Row],[Rating]],ratingtable[],2,FALSE)</f>
        <v>3</v>
      </c>
    </row>
    <row r="139" spans="1:12" x14ac:dyDescent="0.3">
      <c r="A139" t="s">
        <v>200</v>
      </c>
      <c r="B139" t="s">
        <v>8</v>
      </c>
      <c r="C139" t="s">
        <v>9</v>
      </c>
      <c r="D139">
        <v>28</v>
      </c>
      <c r="E139" s="24">
        <v>44571</v>
      </c>
      <c r="F139" s="35">
        <v>99970</v>
      </c>
      <c r="G139" t="s">
        <v>16</v>
      </c>
      <c r="H139" t="s">
        <v>207</v>
      </c>
      <c r="I139" s="25">
        <f ca="1">(TODAY()-staff[[#This Row],[Date Joined]])/365</f>
        <v>2.5616438356164384</v>
      </c>
      <c r="J139" s="24" t="b">
        <f>staff[[#This Row],[Salary]]&gt;90000</f>
        <v>1</v>
      </c>
      <c r="K139" s="35">
        <f ca="1">ROUNDUP(IF(staff[[#This Row],[tenure]]&gt;2,3%,2%)*staff[[#This Row],[Salary]],0)</f>
        <v>3000</v>
      </c>
      <c r="L139">
        <f>VLOOKUP(staff[[#This Row],[Rating]],ratingtable[],2,FALSE)</f>
        <v>3</v>
      </c>
    </row>
    <row r="140" spans="1:12" x14ac:dyDescent="0.3">
      <c r="A140" t="s">
        <v>103</v>
      </c>
      <c r="B140" t="s">
        <v>15</v>
      </c>
      <c r="C140" t="s">
        <v>12</v>
      </c>
      <c r="D140">
        <v>24</v>
      </c>
      <c r="E140" s="24">
        <v>44686</v>
      </c>
      <c r="F140" s="35">
        <v>100420</v>
      </c>
      <c r="G140" t="s">
        <v>16</v>
      </c>
      <c r="H140" t="s">
        <v>205</v>
      </c>
      <c r="I140" s="25">
        <f ca="1">(TODAY()-staff[[#This Row],[Date Joined]])/365</f>
        <v>2.2465753424657535</v>
      </c>
      <c r="J140" s="24" t="b">
        <f>staff[[#This Row],[Salary]]&gt;90000</f>
        <v>1</v>
      </c>
      <c r="K140" s="35">
        <f ca="1">ROUNDUP(IF(staff[[#This Row],[tenure]]&gt;2,3%,2%)*staff[[#This Row],[Salary]],0)</f>
        <v>3013</v>
      </c>
      <c r="L140">
        <f>VLOOKUP(staff[[#This Row],[Rating]],ratingtable[],2,FALSE)</f>
        <v>3</v>
      </c>
    </row>
    <row r="141" spans="1:12" x14ac:dyDescent="0.3">
      <c r="A141" t="s">
        <v>196</v>
      </c>
      <c r="B141" t="s">
        <v>15</v>
      </c>
      <c r="C141" t="s">
        <v>12</v>
      </c>
      <c r="D141">
        <v>24</v>
      </c>
      <c r="E141" s="24">
        <v>44625</v>
      </c>
      <c r="F141" s="35">
        <v>100420</v>
      </c>
      <c r="G141" t="s">
        <v>16</v>
      </c>
      <c r="H141" t="s">
        <v>207</v>
      </c>
      <c r="I141" s="25">
        <f ca="1">(TODAY()-staff[[#This Row],[Date Joined]])/365</f>
        <v>2.4136986301369863</v>
      </c>
      <c r="J141" s="24" t="b">
        <f>staff[[#This Row],[Salary]]&gt;90000</f>
        <v>1</v>
      </c>
      <c r="K141" s="35">
        <f ca="1">ROUNDUP(IF(staff[[#This Row],[tenure]]&gt;2,3%,2%)*staff[[#This Row],[Salary]],0)</f>
        <v>3013</v>
      </c>
      <c r="L141">
        <f>VLOOKUP(staff[[#This Row],[Rating]],ratingtable[],2,FALSE)</f>
        <v>3</v>
      </c>
    </row>
    <row r="142" spans="1:12" x14ac:dyDescent="0.3">
      <c r="A142" t="s">
        <v>50</v>
      </c>
      <c r="B142" t="s">
        <v>15</v>
      </c>
      <c r="C142" t="s">
        <v>9</v>
      </c>
      <c r="D142">
        <v>31</v>
      </c>
      <c r="E142" s="24">
        <v>44724</v>
      </c>
      <c r="F142" s="35">
        <v>103550</v>
      </c>
      <c r="G142" t="s">
        <v>16</v>
      </c>
      <c r="H142" t="s">
        <v>205</v>
      </c>
      <c r="I142" s="25">
        <f ca="1">(TODAY()-staff[[#This Row],[Date Joined]])/365</f>
        <v>2.1424657534246574</v>
      </c>
      <c r="J142" s="24" t="b">
        <f>staff[[#This Row],[Salary]]&gt;90000</f>
        <v>1</v>
      </c>
      <c r="K142" s="35">
        <f ca="1">ROUNDUP(IF(staff[[#This Row],[tenure]]&gt;2,3%,2%)*staff[[#This Row],[Salary]],0)</f>
        <v>3107</v>
      </c>
      <c r="L142">
        <f>VLOOKUP(staff[[#This Row],[Rating]],ratingtable[],2,FALSE)</f>
        <v>3</v>
      </c>
    </row>
    <row r="143" spans="1:12" x14ac:dyDescent="0.3">
      <c r="A143" t="s">
        <v>143</v>
      </c>
      <c r="B143" t="s">
        <v>15</v>
      </c>
      <c r="C143" t="s">
        <v>9</v>
      </c>
      <c r="D143">
        <v>31</v>
      </c>
      <c r="E143" s="24">
        <v>44663</v>
      </c>
      <c r="F143" s="35">
        <v>103550</v>
      </c>
      <c r="G143" t="s">
        <v>16</v>
      </c>
      <c r="H143" t="s">
        <v>207</v>
      </c>
      <c r="I143" s="25">
        <f ca="1">(TODAY()-staff[[#This Row],[Date Joined]])/365</f>
        <v>2.3095890410958906</v>
      </c>
      <c r="J143" s="24" t="b">
        <f>staff[[#This Row],[Salary]]&gt;90000</f>
        <v>1</v>
      </c>
      <c r="K143" s="35">
        <f ca="1">ROUNDUP(IF(staff[[#This Row],[tenure]]&gt;2,3%,2%)*staff[[#This Row],[Salary]],0)</f>
        <v>3107</v>
      </c>
      <c r="L143">
        <f>VLOOKUP(staff[[#This Row],[Rating]],ratingtable[],2,FALSE)</f>
        <v>3</v>
      </c>
    </row>
    <row r="144" spans="1:12" x14ac:dyDescent="0.3">
      <c r="A144" t="s">
        <v>96</v>
      </c>
      <c r="B144" t="s">
        <v>8</v>
      </c>
      <c r="C144" t="s">
        <v>9</v>
      </c>
      <c r="D144">
        <v>28</v>
      </c>
      <c r="E144" s="24">
        <v>44649</v>
      </c>
      <c r="F144" s="35">
        <v>104120</v>
      </c>
      <c r="G144" t="s">
        <v>16</v>
      </c>
      <c r="H144" t="s">
        <v>205</v>
      </c>
      <c r="I144" s="25">
        <f ca="1">(TODAY()-staff[[#This Row],[Date Joined]])/365</f>
        <v>2.3479452054794518</v>
      </c>
      <c r="J144" s="24" t="b">
        <f>staff[[#This Row],[Salary]]&gt;90000</f>
        <v>1</v>
      </c>
      <c r="K144" s="35">
        <f ca="1">ROUNDUP(IF(staff[[#This Row],[tenure]]&gt;2,3%,2%)*staff[[#This Row],[Salary]],0)</f>
        <v>3124</v>
      </c>
      <c r="L144">
        <f>VLOOKUP(staff[[#This Row],[Rating]],ratingtable[],2,FALSE)</f>
        <v>3</v>
      </c>
    </row>
    <row r="145" spans="1:12" x14ac:dyDescent="0.3">
      <c r="A145" t="s">
        <v>189</v>
      </c>
      <c r="B145" t="s">
        <v>8</v>
      </c>
      <c r="C145" t="s">
        <v>9</v>
      </c>
      <c r="D145">
        <v>28</v>
      </c>
      <c r="E145" s="24">
        <v>44590</v>
      </c>
      <c r="F145" s="35">
        <v>104120</v>
      </c>
      <c r="G145" t="s">
        <v>16</v>
      </c>
      <c r="H145" t="s">
        <v>207</v>
      </c>
      <c r="I145" s="25">
        <f ca="1">(TODAY()-staff[[#This Row],[Date Joined]])/365</f>
        <v>2.5095890410958903</v>
      </c>
      <c r="J145" s="24" t="b">
        <f>staff[[#This Row],[Salary]]&gt;90000</f>
        <v>1</v>
      </c>
      <c r="K145" s="35">
        <f ca="1">ROUNDUP(IF(staff[[#This Row],[tenure]]&gt;2,3%,2%)*staff[[#This Row],[Salary]],0)</f>
        <v>3124</v>
      </c>
      <c r="L145">
        <f>VLOOKUP(staff[[#This Row],[Rating]],ratingtable[],2,FALSE)</f>
        <v>3</v>
      </c>
    </row>
    <row r="146" spans="1:12" x14ac:dyDescent="0.3">
      <c r="A146" t="s">
        <v>101</v>
      </c>
      <c r="B146" t="s">
        <v>8</v>
      </c>
      <c r="C146" t="s">
        <v>12</v>
      </c>
      <c r="D146">
        <v>40</v>
      </c>
      <c r="E146" s="24">
        <v>44381</v>
      </c>
      <c r="F146" s="35">
        <v>104410</v>
      </c>
      <c r="G146" t="s">
        <v>16</v>
      </c>
      <c r="H146" t="s">
        <v>205</v>
      </c>
      <c r="I146" s="25">
        <f ca="1">(TODAY()-staff[[#This Row],[Date Joined]])/365</f>
        <v>3.0821917808219177</v>
      </c>
      <c r="J146" s="24" t="b">
        <f>staff[[#This Row],[Salary]]&gt;90000</f>
        <v>1</v>
      </c>
      <c r="K146" s="35">
        <f ca="1">ROUNDUP(IF(staff[[#This Row],[tenure]]&gt;2,3%,2%)*staff[[#This Row],[Salary]],0)</f>
        <v>3133</v>
      </c>
      <c r="L146">
        <f>VLOOKUP(staff[[#This Row],[Rating]],ratingtable[],2,FALSE)</f>
        <v>3</v>
      </c>
    </row>
    <row r="147" spans="1:12" x14ac:dyDescent="0.3">
      <c r="A147" t="s">
        <v>194</v>
      </c>
      <c r="B147" t="s">
        <v>8</v>
      </c>
      <c r="C147" t="s">
        <v>12</v>
      </c>
      <c r="D147">
        <v>40</v>
      </c>
      <c r="E147" s="24">
        <v>44320</v>
      </c>
      <c r="F147" s="35">
        <v>104410</v>
      </c>
      <c r="G147" t="s">
        <v>16</v>
      </c>
      <c r="H147" t="s">
        <v>207</v>
      </c>
      <c r="I147" s="25">
        <f ca="1">(TODAY()-staff[[#This Row],[Date Joined]])/365</f>
        <v>3.2493150684931509</v>
      </c>
      <c r="J147" s="24" t="b">
        <f>staff[[#This Row],[Salary]]&gt;90000</f>
        <v>1</v>
      </c>
      <c r="K147" s="35">
        <f ca="1">ROUNDUP(IF(staff[[#This Row],[tenure]]&gt;2,3%,2%)*staff[[#This Row],[Salary]],0)</f>
        <v>3133</v>
      </c>
      <c r="L147">
        <f>VLOOKUP(staff[[#This Row],[Rating]],ratingtable[],2,FALSE)</f>
        <v>3</v>
      </c>
    </row>
    <row r="148" spans="1:12" x14ac:dyDescent="0.3">
      <c r="A148" t="s">
        <v>43</v>
      </c>
      <c r="B148" t="s">
        <v>8</v>
      </c>
      <c r="C148" t="s">
        <v>9</v>
      </c>
      <c r="D148">
        <v>28</v>
      </c>
      <c r="E148" s="24">
        <v>44486</v>
      </c>
      <c r="F148" s="35">
        <v>104770</v>
      </c>
      <c r="G148" t="s">
        <v>16</v>
      </c>
      <c r="H148" t="s">
        <v>205</v>
      </c>
      <c r="I148" s="25">
        <f ca="1">(TODAY()-staff[[#This Row],[Date Joined]])/365</f>
        <v>2.7945205479452055</v>
      </c>
      <c r="J148" s="24" t="b">
        <f>staff[[#This Row],[Salary]]&gt;90000</f>
        <v>1</v>
      </c>
      <c r="K148" s="35">
        <f ca="1">ROUNDUP(IF(staff[[#This Row],[tenure]]&gt;2,3%,2%)*staff[[#This Row],[Salary]],0)</f>
        <v>3144</v>
      </c>
      <c r="L148">
        <f>VLOOKUP(staff[[#This Row],[Rating]],ratingtable[],2,FALSE)</f>
        <v>3</v>
      </c>
    </row>
    <row r="149" spans="1:12" x14ac:dyDescent="0.3">
      <c r="A149" t="s">
        <v>136</v>
      </c>
      <c r="B149" t="s">
        <v>8</v>
      </c>
      <c r="C149" t="s">
        <v>9</v>
      </c>
      <c r="D149">
        <v>28</v>
      </c>
      <c r="E149" s="24">
        <v>44425</v>
      </c>
      <c r="F149" s="35">
        <v>104770</v>
      </c>
      <c r="G149" t="s">
        <v>16</v>
      </c>
      <c r="H149" t="s">
        <v>207</v>
      </c>
      <c r="I149" s="25">
        <f ca="1">(TODAY()-staff[[#This Row],[Date Joined]])/365</f>
        <v>2.9616438356164383</v>
      </c>
      <c r="J149" s="24" t="b">
        <f>staff[[#This Row],[Salary]]&gt;90000</f>
        <v>1</v>
      </c>
      <c r="K149" s="35">
        <f ca="1">ROUNDUP(IF(staff[[#This Row],[tenure]]&gt;2,3%,2%)*staff[[#This Row],[Salary]],0)</f>
        <v>3144</v>
      </c>
      <c r="L149">
        <f>VLOOKUP(staff[[#This Row],[Rating]],ratingtable[],2,FALSE)</f>
        <v>3</v>
      </c>
    </row>
    <row r="150" spans="1:12" x14ac:dyDescent="0.3">
      <c r="A150" t="s">
        <v>69</v>
      </c>
      <c r="B150" t="s">
        <v>15</v>
      </c>
      <c r="C150" t="s">
        <v>9</v>
      </c>
      <c r="D150">
        <v>23</v>
      </c>
      <c r="E150" s="24">
        <v>44440</v>
      </c>
      <c r="F150" s="35">
        <v>106460</v>
      </c>
      <c r="G150" t="s">
        <v>16</v>
      </c>
      <c r="H150" t="s">
        <v>205</v>
      </c>
      <c r="I150" s="25">
        <f ca="1">(TODAY()-staff[[#This Row],[Date Joined]])/365</f>
        <v>2.9205479452054797</v>
      </c>
      <c r="J150" s="24" t="b">
        <f>staff[[#This Row],[Salary]]&gt;90000</f>
        <v>1</v>
      </c>
      <c r="K150" s="35">
        <f ca="1">ROUNDUP(IF(staff[[#This Row],[tenure]]&gt;2,3%,2%)*staff[[#This Row],[Salary]],0)</f>
        <v>3194</v>
      </c>
      <c r="L150">
        <f>VLOOKUP(staff[[#This Row],[Rating]],ratingtable[],2,FALSE)</f>
        <v>3</v>
      </c>
    </row>
    <row r="151" spans="1:12" x14ac:dyDescent="0.3">
      <c r="A151" t="s">
        <v>161</v>
      </c>
      <c r="B151" t="s">
        <v>15</v>
      </c>
      <c r="C151" t="s">
        <v>9</v>
      </c>
      <c r="D151">
        <v>23</v>
      </c>
      <c r="E151" s="24">
        <v>44378</v>
      </c>
      <c r="F151" s="35">
        <v>106460</v>
      </c>
      <c r="G151" t="s">
        <v>16</v>
      </c>
      <c r="H151" t="s">
        <v>207</v>
      </c>
      <c r="I151" s="25">
        <f ca="1">(TODAY()-staff[[#This Row],[Date Joined]])/365</f>
        <v>3.0904109589041098</v>
      </c>
      <c r="J151" s="24" t="b">
        <f>staff[[#This Row],[Salary]]&gt;90000</f>
        <v>1</v>
      </c>
      <c r="K151" s="35">
        <f ca="1">ROUNDUP(IF(staff[[#This Row],[tenure]]&gt;2,3%,2%)*staff[[#This Row],[Salary]],0)</f>
        <v>3194</v>
      </c>
      <c r="L151">
        <f>VLOOKUP(staff[[#This Row],[Rating]],ratingtable[],2,FALSE)</f>
        <v>3</v>
      </c>
    </row>
    <row r="152" spans="1:12" x14ac:dyDescent="0.3">
      <c r="A152" t="s">
        <v>22</v>
      </c>
      <c r="B152" t="s">
        <v>15</v>
      </c>
      <c r="C152" t="s">
        <v>12</v>
      </c>
      <c r="D152">
        <v>20</v>
      </c>
      <c r="E152" s="24">
        <v>44459</v>
      </c>
      <c r="F152" s="35">
        <v>107700</v>
      </c>
      <c r="G152" t="s">
        <v>16</v>
      </c>
      <c r="H152" t="s">
        <v>205</v>
      </c>
      <c r="I152" s="25">
        <f ca="1">(TODAY()-staff[[#This Row],[Date Joined]])/365</f>
        <v>2.8684931506849316</v>
      </c>
      <c r="J152" s="24" t="b">
        <f>staff[[#This Row],[Salary]]&gt;90000</f>
        <v>1</v>
      </c>
      <c r="K152" s="35">
        <f ca="1">ROUNDUP(IF(staff[[#This Row],[tenure]]&gt;2,3%,2%)*staff[[#This Row],[Salary]],0)</f>
        <v>3231</v>
      </c>
      <c r="L152">
        <f>VLOOKUP(staff[[#This Row],[Rating]],ratingtable[],2,FALSE)</f>
        <v>3</v>
      </c>
    </row>
    <row r="153" spans="1:12" x14ac:dyDescent="0.3">
      <c r="A153" t="s">
        <v>117</v>
      </c>
      <c r="B153" t="s">
        <v>15</v>
      </c>
      <c r="C153" t="s">
        <v>12</v>
      </c>
      <c r="D153">
        <v>20</v>
      </c>
      <c r="E153" s="24">
        <v>44397</v>
      </c>
      <c r="F153" s="35">
        <v>107700</v>
      </c>
      <c r="G153" t="s">
        <v>16</v>
      </c>
      <c r="H153" t="s">
        <v>207</v>
      </c>
      <c r="I153" s="25">
        <f ca="1">(TODAY()-staff[[#This Row],[Date Joined]])/365</f>
        <v>3.0383561643835617</v>
      </c>
      <c r="J153" s="24" t="b">
        <f>staff[[#This Row],[Salary]]&gt;90000</f>
        <v>1</v>
      </c>
      <c r="K153" s="35">
        <f ca="1">ROUNDUP(IF(staff[[#This Row],[tenure]]&gt;2,3%,2%)*staff[[#This Row],[Salary]],0)</f>
        <v>3231</v>
      </c>
      <c r="L153">
        <f>VLOOKUP(staff[[#This Row],[Rating]],ratingtable[],2,FALSE)</f>
        <v>3</v>
      </c>
    </row>
    <row r="154" spans="1:12" x14ac:dyDescent="0.3">
      <c r="A154" t="s">
        <v>33</v>
      </c>
      <c r="B154" t="s">
        <v>8</v>
      </c>
      <c r="C154" t="s">
        <v>19</v>
      </c>
      <c r="D154">
        <v>38</v>
      </c>
      <c r="E154" s="24">
        <v>44377</v>
      </c>
      <c r="F154" s="35">
        <v>109160</v>
      </c>
      <c r="G154" t="s">
        <v>10</v>
      </c>
      <c r="H154" t="s">
        <v>205</v>
      </c>
      <c r="I154" s="25">
        <f ca="1">(TODAY()-staff[[#This Row],[Date Joined]])/365</f>
        <v>3.0931506849315067</v>
      </c>
      <c r="J154" s="24" t="b">
        <f>staff[[#This Row],[Salary]]&gt;90000</f>
        <v>1</v>
      </c>
      <c r="K154" s="35">
        <f ca="1">ROUNDUP(IF(staff[[#This Row],[tenure]]&gt;2,3%,2%)*staff[[#This Row],[Salary]],0)</f>
        <v>3275</v>
      </c>
      <c r="L154">
        <f>VLOOKUP(staff[[#This Row],[Rating]],ratingtable[],2,FALSE)</f>
        <v>5</v>
      </c>
    </row>
    <row r="155" spans="1:12" x14ac:dyDescent="0.3">
      <c r="A155" t="s">
        <v>127</v>
      </c>
      <c r="B155" t="s">
        <v>8</v>
      </c>
      <c r="C155" t="s">
        <v>19</v>
      </c>
      <c r="D155">
        <v>38</v>
      </c>
      <c r="E155" s="24">
        <v>44316</v>
      </c>
      <c r="F155" s="35">
        <v>109160</v>
      </c>
      <c r="G155" t="s">
        <v>10</v>
      </c>
      <c r="H155" t="s">
        <v>207</v>
      </c>
      <c r="I155" s="25">
        <f ca="1">(TODAY()-staff[[#This Row],[Date Joined]])/365</f>
        <v>3.2602739726027399</v>
      </c>
      <c r="J155" s="24" t="b">
        <f>staff[[#This Row],[Salary]]&gt;90000</f>
        <v>1</v>
      </c>
      <c r="K155" s="35">
        <f ca="1">ROUNDUP(IF(staff[[#This Row],[tenure]]&gt;2,3%,2%)*staff[[#This Row],[Salary]],0)</f>
        <v>3275</v>
      </c>
      <c r="L155">
        <f>VLOOKUP(staff[[#This Row],[Rating]],ratingtable[],2,FALSE)</f>
        <v>5</v>
      </c>
    </row>
    <row r="156" spans="1:12" x14ac:dyDescent="0.3">
      <c r="A156" t="s">
        <v>34</v>
      </c>
      <c r="B156" t="s">
        <v>15</v>
      </c>
      <c r="C156" t="s">
        <v>9</v>
      </c>
      <c r="D156">
        <v>25</v>
      </c>
      <c r="E156" s="24">
        <v>44726</v>
      </c>
      <c r="F156" s="35">
        <v>109190</v>
      </c>
      <c r="G156" t="s">
        <v>13</v>
      </c>
      <c r="H156" t="s">
        <v>205</v>
      </c>
      <c r="I156" s="25">
        <f ca="1">(TODAY()-staff[[#This Row],[Date Joined]])/365</f>
        <v>2.1369863013698631</v>
      </c>
      <c r="J156" s="24" t="b">
        <f>staff[[#This Row],[Salary]]&gt;90000</f>
        <v>1</v>
      </c>
      <c r="K156" s="35">
        <f ca="1">ROUNDUP(IF(staff[[#This Row],[tenure]]&gt;2,3%,2%)*staff[[#This Row],[Salary]],0)</f>
        <v>3276</v>
      </c>
      <c r="L156">
        <f>VLOOKUP(staff[[#This Row],[Rating]],ratingtable[],2,FALSE)</f>
        <v>4</v>
      </c>
    </row>
    <row r="157" spans="1:12" x14ac:dyDescent="0.3">
      <c r="A157" t="s">
        <v>128</v>
      </c>
      <c r="B157" t="s">
        <v>15</v>
      </c>
      <c r="C157" t="s">
        <v>9</v>
      </c>
      <c r="D157">
        <v>25</v>
      </c>
      <c r="E157" s="24">
        <v>44665</v>
      </c>
      <c r="F157" s="35">
        <v>109190</v>
      </c>
      <c r="G157" t="s">
        <v>13</v>
      </c>
      <c r="H157" t="s">
        <v>207</v>
      </c>
      <c r="I157" s="25">
        <f ca="1">(TODAY()-staff[[#This Row],[Date Joined]])/365</f>
        <v>2.3041095890410959</v>
      </c>
      <c r="J157" s="24" t="b">
        <f>staff[[#This Row],[Salary]]&gt;90000</f>
        <v>1</v>
      </c>
      <c r="K157" s="35">
        <f ca="1">ROUNDUP(IF(staff[[#This Row],[tenure]]&gt;2,3%,2%)*staff[[#This Row],[Salary]],0)</f>
        <v>3276</v>
      </c>
      <c r="L157">
        <f>VLOOKUP(staff[[#This Row],[Rating]],ratingtable[],2,FALSE)</f>
        <v>4</v>
      </c>
    </row>
    <row r="158" spans="1:12" x14ac:dyDescent="0.3">
      <c r="A158" t="s">
        <v>87</v>
      </c>
      <c r="B158" t="s">
        <v>15</v>
      </c>
      <c r="C158" t="s">
        <v>12</v>
      </c>
      <c r="D158">
        <v>29</v>
      </c>
      <c r="E158" s="24">
        <v>44180</v>
      </c>
      <c r="F158" s="35">
        <v>112110</v>
      </c>
      <c r="G158" t="s">
        <v>24</v>
      </c>
      <c r="H158" t="s">
        <v>205</v>
      </c>
      <c r="I158" s="25">
        <f ca="1">(TODAY()-staff[[#This Row],[Date Joined]])/365</f>
        <v>3.6328767123287671</v>
      </c>
      <c r="J158" s="24" t="b">
        <f>staff[[#This Row],[Salary]]&gt;90000</f>
        <v>1</v>
      </c>
      <c r="K158" s="35">
        <f ca="1">ROUNDUP(IF(staff[[#This Row],[tenure]]&gt;2,3%,2%)*staff[[#This Row],[Salary]],0)</f>
        <v>3364</v>
      </c>
      <c r="L158">
        <f>VLOOKUP(staff[[#This Row],[Rating]],ratingtable[],2,FALSE)</f>
        <v>2</v>
      </c>
    </row>
    <row r="159" spans="1:12" x14ac:dyDescent="0.3">
      <c r="A159" t="s">
        <v>180</v>
      </c>
      <c r="B159" t="s">
        <v>15</v>
      </c>
      <c r="C159" t="s">
        <v>12</v>
      </c>
      <c r="D159">
        <v>29</v>
      </c>
      <c r="E159" s="24">
        <v>44119</v>
      </c>
      <c r="F159" s="35">
        <v>112110</v>
      </c>
      <c r="G159" t="s">
        <v>24</v>
      </c>
      <c r="H159" t="s">
        <v>207</v>
      </c>
      <c r="I159" s="25">
        <f ca="1">(TODAY()-staff[[#This Row],[Date Joined]])/365</f>
        <v>3.8</v>
      </c>
      <c r="J159" s="24" t="b">
        <f>staff[[#This Row],[Salary]]&gt;90000</f>
        <v>1</v>
      </c>
      <c r="K159" s="35">
        <f ca="1">ROUNDUP(IF(staff[[#This Row],[tenure]]&gt;2,3%,2%)*staff[[#This Row],[Salary]],0)</f>
        <v>3364</v>
      </c>
      <c r="L159">
        <f>VLOOKUP(staff[[#This Row],[Rating]],ratingtable[],2,FALSE)</f>
        <v>2</v>
      </c>
    </row>
    <row r="160" spans="1:12" x14ac:dyDescent="0.3">
      <c r="A160" t="s">
        <v>81</v>
      </c>
      <c r="B160" t="s">
        <v>8</v>
      </c>
      <c r="C160" t="s">
        <v>9</v>
      </c>
      <c r="D160">
        <v>30</v>
      </c>
      <c r="E160" s="24">
        <v>44861</v>
      </c>
      <c r="F160" s="35">
        <v>112570</v>
      </c>
      <c r="G160" t="s">
        <v>16</v>
      </c>
      <c r="H160" t="s">
        <v>205</v>
      </c>
      <c r="I160" s="25">
        <f ca="1">(TODAY()-staff[[#This Row],[Date Joined]])/365</f>
        <v>1.7671232876712328</v>
      </c>
      <c r="J160" s="24" t="b">
        <f>staff[[#This Row],[Salary]]&gt;90000</f>
        <v>1</v>
      </c>
      <c r="K160" s="35">
        <f ca="1">ROUNDUP(IF(staff[[#This Row],[tenure]]&gt;2,3%,2%)*staff[[#This Row],[Salary]],0)</f>
        <v>2252</v>
      </c>
      <c r="L160">
        <f>VLOOKUP(staff[[#This Row],[Rating]],ratingtable[],2,FALSE)</f>
        <v>3</v>
      </c>
    </row>
    <row r="161" spans="1:12" x14ac:dyDescent="0.3">
      <c r="A161" t="s">
        <v>173</v>
      </c>
      <c r="B161" t="s">
        <v>8</v>
      </c>
      <c r="C161" t="s">
        <v>9</v>
      </c>
      <c r="D161">
        <v>30</v>
      </c>
      <c r="E161" s="24">
        <v>44800</v>
      </c>
      <c r="F161" s="35">
        <v>112570</v>
      </c>
      <c r="G161" t="s">
        <v>16</v>
      </c>
      <c r="H161" t="s">
        <v>207</v>
      </c>
      <c r="I161" s="25">
        <f ca="1">(TODAY()-staff[[#This Row],[Date Joined]])/365</f>
        <v>1.9342465753424658</v>
      </c>
      <c r="J161" s="24" t="b">
        <f>staff[[#This Row],[Salary]]&gt;90000</f>
        <v>1</v>
      </c>
      <c r="K161" s="35">
        <f ca="1">ROUNDUP(IF(staff[[#This Row],[tenure]]&gt;2,3%,2%)*staff[[#This Row],[Salary]],0)</f>
        <v>2252</v>
      </c>
      <c r="L161">
        <f>VLOOKUP(staff[[#This Row],[Rating]],ratingtable[],2,FALSE)</f>
        <v>3</v>
      </c>
    </row>
    <row r="162" spans="1:12" x14ac:dyDescent="0.3">
      <c r="A162" t="s">
        <v>64</v>
      </c>
      <c r="B162" t="s">
        <v>15</v>
      </c>
      <c r="C162" t="s">
        <v>12</v>
      </c>
      <c r="D162">
        <v>20</v>
      </c>
      <c r="E162" s="24">
        <v>44183</v>
      </c>
      <c r="F162" s="35">
        <v>112650</v>
      </c>
      <c r="G162" t="s">
        <v>16</v>
      </c>
      <c r="H162" t="s">
        <v>205</v>
      </c>
      <c r="I162" s="25">
        <f ca="1">(TODAY()-staff[[#This Row],[Date Joined]])/365</f>
        <v>3.6246575342465754</v>
      </c>
      <c r="J162" s="24" t="b">
        <f>staff[[#This Row],[Salary]]&gt;90000</f>
        <v>1</v>
      </c>
      <c r="K162" s="35">
        <f ca="1">ROUNDUP(IF(staff[[#This Row],[tenure]]&gt;2,3%,2%)*staff[[#This Row],[Salary]],0)</f>
        <v>3380</v>
      </c>
      <c r="L162">
        <f>VLOOKUP(staff[[#This Row],[Rating]],ratingtable[],2,FALSE)</f>
        <v>3</v>
      </c>
    </row>
    <row r="163" spans="1:12" x14ac:dyDescent="0.3">
      <c r="A163" t="s">
        <v>156</v>
      </c>
      <c r="B163" t="s">
        <v>15</v>
      </c>
      <c r="C163" t="s">
        <v>12</v>
      </c>
      <c r="D163">
        <v>20</v>
      </c>
      <c r="E163" s="24">
        <v>44122</v>
      </c>
      <c r="F163" s="35">
        <v>112650</v>
      </c>
      <c r="G163" t="s">
        <v>16</v>
      </c>
      <c r="H163" t="s">
        <v>207</v>
      </c>
      <c r="I163" s="25">
        <f ca="1">(TODAY()-staff[[#This Row],[Date Joined]])/365</f>
        <v>3.7917808219178082</v>
      </c>
      <c r="J163" s="24" t="b">
        <f>staff[[#This Row],[Salary]]&gt;90000</f>
        <v>1</v>
      </c>
      <c r="K163" s="35">
        <f ca="1">ROUNDUP(IF(staff[[#This Row],[tenure]]&gt;2,3%,2%)*staff[[#This Row],[Salary]],0)</f>
        <v>3380</v>
      </c>
      <c r="L163">
        <f>VLOOKUP(staff[[#This Row],[Rating]],ratingtable[],2,FALSE)</f>
        <v>3</v>
      </c>
    </row>
    <row r="164" spans="1:12" x14ac:dyDescent="0.3">
      <c r="A164" t="s">
        <v>178</v>
      </c>
      <c r="B164" t="s">
        <v>15</v>
      </c>
      <c r="C164" t="s">
        <v>9</v>
      </c>
      <c r="D164">
        <v>34</v>
      </c>
      <c r="E164" s="24">
        <v>44642</v>
      </c>
      <c r="F164" s="35">
        <v>112650</v>
      </c>
      <c r="G164" t="s">
        <v>16</v>
      </c>
      <c r="H164" t="s">
        <v>207</v>
      </c>
      <c r="I164" s="25">
        <f ca="1">(TODAY()-staff[[#This Row],[Date Joined]])/365</f>
        <v>2.3671232876712329</v>
      </c>
      <c r="J164" s="24" t="b">
        <f>staff[[#This Row],[Salary]]&gt;90000</f>
        <v>1</v>
      </c>
      <c r="K164" s="35">
        <f ca="1">ROUNDUP(IF(staff[[#This Row],[tenure]]&gt;2,3%,2%)*staff[[#This Row],[Salary]],0)</f>
        <v>3380</v>
      </c>
      <c r="L164">
        <f>VLOOKUP(staff[[#This Row],[Rating]],ratingtable[],2,FALSE)</f>
        <v>3</v>
      </c>
    </row>
    <row r="165" spans="1:12" x14ac:dyDescent="0.3">
      <c r="A165" t="s">
        <v>58</v>
      </c>
      <c r="B165" t="s">
        <v>15</v>
      </c>
      <c r="C165" t="s">
        <v>19</v>
      </c>
      <c r="D165">
        <v>22</v>
      </c>
      <c r="E165" s="24">
        <v>44446</v>
      </c>
      <c r="F165" s="35">
        <v>112780</v>
      </c>
      <c r="G165" t="s">
        <v>13</v>
      </c>
      <c r="H165" t="s">
        <v>205</v>
      </c>
      <c r="I165" s="25">
        <f ca="1">(TODAY()-staff[[#This Row],[Date Joined]])/365</f>
        <v>2.904109589041096</v>
      </c>
      <c r="J165" s="24" t="b">
        <f>staff[[#This Row],[Salary]]&gt;90000</f>
        <v>1</v>
      </c>
      <c r="K165" s="35">
        <f ca="1">ROUNDUP(IF(staff[[#This Row],[tenure]]&gt;2,3%,2%)*staff[[#This Row],[Salary]],0)</f>
        <v>3384</v>
      </c>
      <c r="L165">
        <f>VLOOKUP(staff[[#This Row],[Rating]],ratingtable[],2,FALSE)</f>
        <v>4</v>
      </c>
    </row>
    <row r="166" spans="1:12" x14ac:dyDescent="0.3">
      <c r="A166" t="s">
        <v>150</v>
      </c>
      <c r="B166" t="s">
        <v>15</v>
      </c>
      <c r="C166" t="s">
        <v>19</v>
      </c>
      <c r="D166">
        <v>22</v>
      </c>
      <c r="E166" s="24">
        <v>44384</v>
      </c>
      <c r="F166" s="35">
        <v>112780</v>
      </c>
      <c r="G166" t="s">
        <v>13</v>
      </c>
      <c r="H166" t="s">
        <v>207</v>
      </c>
      <c r="I166" s="25">
        <f ca="1">(TODAY()-staff[[#This Row],[Date Joined]])/365</f>
        <v>3.0739726027397261</v>
      </c>
      <c r="J166" s="24" t="b">
        <f>staff[[#This Row],[Salary]]&gt;90000</f>
        <v>1</v>
      </c>
      <c r="K166" s="35">
        <f ca="1">ROUNDUP(IF(staff[[#This Row],[tenure]]&gt;2,3%,2%)*staff[[#This Row],[Salary]],0)</f>
        <v>3384</v>
      </c>
      <c r="L166">
        <f>VLOOKUP(staff[[#This Row],[Rating]],ratingtable[],2,FALSE)</f>
        <v>4</v>
      </c>
    </row>
    <row r="167" spans="1:12" x14ac:dyDescent="0.3">
      <c r="A167" t="s">
        <v>98</v>
      </c>
      <c r="B167" t="s">
        <v>15</v>
      </c>
      <c r="C167" t="s">
        <v>9</v>
      </c>
      <c r="D167">
        <v>27</v>
      </c>
      <c r="E167" s="24">
        <v>44609</v>
      </c>
      <c r="F167" s="35">
        <v>113280</v>
      </c>
      <c r="G167" t="s">
        <v>42</v>
      </c>
      <c r="H167" t="s">
        <v>205</v>
      </c>
      <c r="I167" s="25">
        <f ca="1">(TODAY()-staff[[#This Row],[Date Joined]])/365</f>
        <v>2.4575342465753423</v>
      </c>
      <c r="J167" s="24" t="b">
        <f>staff[[#This Row],[Salary]]&gt;90000</f>
        <v>1</v>
      </c>
      <c r="K167" s="35">
        <f ca="1">ROUNDUP(IF(staff[[#This Row],[tenure]]&gt;2,3%,2%)*staff[[#This Row],[Salary]],0)</f>
        <v>3399</v>
      </c>
      <c r="L167">
        <f>VLOOKUP(staff[[#This Row],[Rating]],ratingtable[],2,FALSE)</f>
        <v>1</v>
      </c>
    </row>
    <row r="168" spans="1:12" x14ac:dyDescent="0.3">
      <c r="A168" t="s">
        <v>191</v>
      </c>
      <c r="B168" t="s">
        <v>15</v>
      </c>
      <c r="C168" t="s">
        <v>9</v>
      </c>
      <c r="D168">
        <v>27</v>
      </c>
      <c r="E168" s="24">
        <v>44547</v>
      </c>
      <c r="F168" s="35">
        <v>113280</v>
      </c>
      <c r="G168" t="s">
        <v>42</v>
      </c>
      <c r="H168" t="s">
        <v>207</v>
      </c>
      <c r="I168" s="25">
        <f ca="1">(TODAY()-staff[[#This Row],[Date Joined]])/365</f>
        <v>2.6273972602739728</v>
      </c>
      <c r="J168" s="24" t="b">
        <f>staff[[#This Row],[Salary]]&gt;90000</f>
        <v>1</v>
      </c>
      <c r="K168" s="35">
        <f ca="1">ROUNDUP(IF(staff[[#This Row],[tenure]]&gt;2,3%,2%)*staff[[#This Row],[Salary]],0)</f>
        <v>3399</v>
      </c>
      <c r="L168">
        <f>VLOOKUP(staff[[#This Row],[Rating]],ratingtable[],2,FALSE)</f>
        <v>1</v>
      </c>
    </row>
    <row r="169" spans="1:12" x14ac:dyDescent="0.3">
      <c r="A169" t="s">
        <v>54</v>
      </c>
      <c r="B169" t="s">
        <v>8</v>
      </c>
      <c r="C169" t="s">
        <v>9</v>
      </c>
      <c r="D169">
        <v>30</v>
      </c>
      <c r="E169" s="24">
        <v>44850</v>
      </c>
      <c r="F169" s="35">
        <v>114180</v>
      </c>
      <c r="G169" t="s">
        <v>16</v>
      </c>
      <c r="H169" t="s">
        <v>205</v>
      </c>
      <c r="I169" s="25">
        <f ca="1">(TODAY()-staff[[#This Row],[Date Joined]])/365</f>
        <v>1.7972602739726027</v>
      </c>
      <c r="J169" s="24" t="b">
        <f>staff[[#This Row],[Salary]]&gt;90000</f>
        <v>1</v>
      </c>
      <c r="K169" s="35">
        <f ca="1">ROUNDUP(IF(staff[[#This Row],[tenure]]&gt;2,3%,2%)*staff[[#This Row],[Salary]],0)</f>
        <v>2284</v>
      </c>
      <c r="L169">
        <f>VLOOKUP(staff[[#This Row],[Rating]],ratingtable[],2,FALSE)</f>
        <v>3</v>
      </c>
    </row>
    <row r="170" spans="1:12" x14ac:dyDescent="0.3">
      <c r="A170" t="s">
        <v>147</v>
      </c>
      <c r="B170" t="s">
        <v>8</v>
      </c>
      <c r="C170" t="s">
        <v>9</v>
      </c>
      <c r="D170">
        <v>30</v>
      </c>
      <c r="E170" s="24">
        <v>44789</v>
      </c>
      <c r="F170" s="35">
        <v>114180</v>
      </c>
      <c r="G170" t="s">
        <v>16</v>
      </c>
      <c r="H170" t="s">
        <v>207</v>
      </c>
      <c r="I170" s="25">
        <f ca="1">(TODAY()-staff[[#This Row],[Date Joined]])/365</f>
        <v>1.9643835616438357</v>
      </c>
      <c r="J170" s="24" t="b">
        <f>staff[[#This Row],[Salary]]&gt;90000</f>
        <v>1</v>
      </c>
      <c r="K170" s="35">
        <f ca="1">ROUNDUP(IF(staff[[#This Row],[tenure]]&gt;2,3%,2%)*staff[[#This Row],[Salary]],0)</f>
        <v>2284</v>
      </c>
      <c r="L170">
        <f>VLOOKUP(staff[[#This Row],[Rating]],ratingtable[],2,FALSE)</f>
        <v>3</v>
      </c>
    </row>
    <row r="171" spans="1:12" x14ac:dyDescent="0.3">
      <c r="A171" t="s">
        <v>17</v>
      </c>
      <c r="B171" t="s">
        <v>8</v>
      </c>
      <c r="C171" t="s">
        <v>12</v>
      </c>
      <c r="D171">
        <v>43</v>
      </c>
      <c r="E171" s="24">
        <v>45045</v>
      </c>
      <c r="F171" s="35">
        <v>114870</v>
      </c>
      <c r="G171" t="s">
        <v>16</v>
      </c>
      <c r="H171" t="s">
        <v>205</v>
      </c>
      <c r="I171" s="25">
        <f ca="1">(TODAY()-staff[[#This Row],[Date Joined]])/365</f>
        <v>1.263013698630137</v>
      </c>
      <c r="J171" s="24" t="b">
        <f>staff[[#This Row],[Salary]]&gt;90000</f>
        <v>1</v>
      </c>
      <c r="K171" s="35">
        <f ca="1">ROUNDUP(IF(staff[[#This Row],[tenure]]&gt;2,3%,2%)*staff[[#This Row],[Salary]],0)</f>
        <v>2298</v>
      </c>
      <c r="L171">
        <f>VLOOKUP(staff[[#This Row],[Rating]],ratingtable[],2,FALSE)</f>
        <v>3</v>
      </c>
    </row>
    <row r="172" spans="1:12" x14ac:dyDescent="0.3">
      <c r="A172" t="s">
        <v>114</v>
      </c>
      <c r="B172" t="s">
        <v>8</v>
      </c>
      <c r="C172" t="s">
        <v>12</v>
      </c>
      <c r="D172">
        <v>44</v>
      </c>
      <c r="E172" s="24">
        <v>44985</v>
      </c>
      <c r="F172" s="35">
        <v>114870</v>
      </c>
      <c r="G172" t="s">
        <v>16</v>
      </c>
      <c r="H172" t="s">
        <v>207</v>
      </c>
      <c r="I172" s="25">
        <f ca="1">(TODAY()-staff[[#This Row],[Date Joined]])/365</f>
        <v>1.4273972602739726</v>
      </c>
      <c r="J172" s="24" t="b">
        <f>staff[[#This Row],[Salary]]&gt;90000</f>
        <v>1</v>
      </c>
      <c r="K172" s="35">
        <f ca="1">ROUNDUP(IF(staff[[#This Row],[tenure]]&gt;2,3%,2%)*staff[[#This Row],[Salary]],0)</f>
        <v>2298</v>
      </c>
      <c r="L172">
        <f>VLOOKUP(staff[[#This Row],[Rating]],ratingtable[],2,FALSE)</f>
        <v>3</v>
      </c>
    </row>
    <row r="173" spans="1:12" x14ac:dyDescent="0.3">
      <c r="A173" t="s">
        <v>83</v>
      </c>
      <c r="B173" t="s">
        <v>8</v>
      </c>
      <c r="C173" t="s">
        <v>9</v>
      </c>
      <c r="D173">
        <v>36</v>
      </c>
      <c r="E173" s="24">
        <v>44085</v>
      </c>
      <c r="F173" s="35">
        <v>114890</v>
      </c>
      <c r="G173" t="s">
        <v>16</v>
      </c>
      <c r="H173" t="s">
        <v>205</v>
      </c>
      <c r="I173" s="25">
        <f ca="1">(TODAY()-staff[[#This Row],[Date Joined]])/365</f>
        <v>3.893150684931507</v>
      </c>
      <c r="J173" s="24" t="b">
        <f>staff[[#This Row],[Salary]]&gt;90000</f>
        <v>1</v>
      </c>
      <c r="K173" s="35">
        <f ca="1">ROUNDUP(IF(staff[[#This Row],[tenure]]&gt;2,3%,2%)*staff[[#This Row],[Salary]],0)</f>
        <v>3447</v>
      </c>
      <c r="L173">
        <f>VLOOKUP(staff[[#This Row],[Rating]],ratingtable[],2,FALSE)</f>
        <v>3</v>
      </c>
    </row>
    <row r="174" spans="1:12" x14ac:dyDescent="0.3">
      <c r="A174" t="s">
        <v>175</v>
      </c>
      <c r="B174" t="s">
        <v>8</v>
      </c>
      <c r="C174" t="s">
        <v>9</v>
      </c>
      <c r="D174">
        <v>36</v>
      </c>
      <c r="E174" s="24">
        <v>44023</v>
      </c>
      <c r="F174" s="35">
        <v>114890</v>
      </c>
      <c r="G174" t="s">
        <v>16</v>
      </c>
      <c r="H174" t="s">
        <v>207</v>
      </c>
      <c r="I174" s="25">
        <f ca="1">(TODAY()-staff[[#This Row],[Date Joined]])/365</f>
        <v>4.0630136986301366</v>
      </c>
      <c r="J174" s="24" t="b">
        <f>staff[[#This Row],[Salary]]&gt;90000</f>
        <v>1</v>
      </c>
      <c r="K174" s="35">
        <f ca="1">ROUNDUP(IF(staff[[#This Row],[tenure]]&gt;2,3%,2%)*staff[[#This Row],[Salary]],0)</f>
        <v>3447</v>
      </c>
      <c r="L174">
        <f>VLOOKUP(staff[[#This Row],[Rating]],ratingtable[],2,FALSE)</f>
        <v>3</v>
      </c>
    </row>
    <row r="175" spans="1:12" x14ac:dyDescent="0.3">
      <c r="A175" t="s">
        <v>49</v>
      </c>
      <c r="B175" t="s">
        <v>206</v>
      </c>
      <c r="C175" t="s">
        <v>21</v>
      </c>
      <c r="D175">
        <v>37</v>
      </c>
      <c r="E175" s="24">
        <v>44146</v>
      </c>
      <c r="F175" s="35">
        <v>115440</v>
      </c>
      <c r="G175" t="s">
        <v>24</v>
      </c>
      <c r="H175" t="s">
        <v>205</v>
      </c>
      <c r="I175" s="25">
        <f ca="1">(TODAY()-staff[[#This Row],[Date Joined]])/365</f>
        <v>3.7260273972602738</v>
      </c>
      <c r="J175" s="24" t="b">
        <f>staff[[#This Row],[Salary]]&gt;90000</f>
        <v>1</v>
      </c>
      <c r="K175" s="35">
        <f ca="1">ROUNDUP(IF(staff[[#This Row],[tenure]]&gt;2,3%,2%)*staff[[#This Row],[Salary]],0)</f>
        <v>3464</v>
      </c>
      <c r="L175">
        <f>VLOOKUP(staff[[#This Row],[Rating]],ratingtable[],2,FALSE)</f>
        <v>2</v>
      </c>
    </row>
    <row r="176" spans="1:12" x14ac:dyDescent="0.3">
      <c r="A176" t="s">
        <v>142</v>
      </c>
      <c r="B176" t="s">
        <v>206</v>
      </c>
      <c r="C176" t="s">
        <v>21</v>
      </c>
      <c r="D176">
        <v>37</v>
      </c>
      <c r="E176" s="24">
        <v>44085</v>
      </c>
      <c r="F176" s="35">
        <v>115440</v>
      </c>
      <c r="G176" t="s">
        <v>24</v>
      </c>
      <c r="H176" t="s">
        <v>207</v>
      </c>
      <c r="I176" s="25">
        <f ca="1">(TODAY()-staff[[#This Row],[Date Joined]])/365</f>
        <v>3.893150684931507</v>
      </c>
      <c r="J176" s="24" t="b">
        <f>staff[[#This Row],[Salary]]&gt;90000</f>
        <v>1</v>
      </c>
      <c r="K176" s="35">
        <f ca="1">ROUNDUP(IF(staff[[#This Row],[tenure]]&gt;2,3%,2%)*staff[[#This Row],[Salary]],0)</f>
        <v>3464</v>
      </c>
      <c r="L176">
        <f>VLOOKUP(staff[[#This Row],[Rating]],ratingtable[],2,FALSE)</f>
        <v>2</v>
      </c>
    </row>
    <row r="177" spans="1:12" x14ac:dyDescent="0.3">
      <c r="A177" t="s">
        <v>40</v>
      </c>
      <c r="B177" t="s">
        <v>15</v>
      </c>
      <c r="C177" t="s">
        <v>9</v>
      </c>
      <c r="D177">
        <v>33</v>
      </c>
      <c r="E177" s="24">
        <v>44164</v>
      </c>
      <c r="F177" s="35">
        <v>115920</v>
      </c>
      <c r="G177" t="s">
        <v>16</v>
      </c>
      <c r="H177" t="s">
        <v>205</v>
      </c>
      <c r="I177" s="25">
        <f ca="1">(TODAY()-staff[[#This Row],[Date Joined]])/365</f>
        <v>3.6767123287671235</v>
      </c>
      <c r="J177" s="24" t="b">
        <f>staff[[#This Row],[Salary]]&gt;90000</f>
        <v>1</v>
      </c>
      <c r="K177" s="35">
        <f ca="1">ROUNDUP(IF(staff[[#This Row],[tenure]]&gt;2,3%,2%)*staff[[#This Row],[Salary]],0)</f>
        <v>3478</v>
      </c>
      <c r="L177">
        <f>VLOOKUP(staff[[#This Row],[Rating]],ratingtable[],2,FALSE)</f>
        <v>3</v>
      </c>
    </row>
    <row r="178" spans="1:12" x14ac:dyDescent="0.3">
      <c r="A178" t="s">
        <v>134</v>
      </c>
      <c r="B178" t="s">
        <v>15</v>
      </c>
      <c r="C178" t="s">
        <v>9</v>
      </c>
      <c r="D178">
        <v>33</v>
      </c>
      <c r="E178" s="24">
        <v>44103</v>
      </c>
      <c r="F178" s="35">
        <v>115920</v>
      </c>
      <c r="G178" t="s">
        <v>16</v>
      </c>
      <c r="H178" t="s">
        <v>207</v>
      </c>
      <c r="I178" s="25">
        <f ca="1">(TODAY()-staff[[#This Row],[Date Joined]])/365</f>
        <v>3.8438356164383563</v>
      </c>
      <c r="J178" s="24" t="b">
        <f>staff[[#This Row],[Salary]]&gt;90000</f>
        <v>1</v>
      </c>
      <c r="K178" s="35">
        <f ca="1">ROUNDUP(IF(staff[[#This Row],[tenure]]&gt;2,3%,2%)*staff[[#This Row],[Salary]],0)</f>
        <v>3478</v>
      </c>
      <c r="L178">
        <f>VLOOKUP(staff[[#This Row],[Rating]],ratingtable[],2,FALSE)</f>
        <v>3</v>
      </c>
    </row>
    <row r="179" spans="1:12" x14ac:dyDescent="0.3">
      <c r="A179" t="s">
        <v>55</v>
      </c>
      <c r="B179" t="s">
        <v>8</v>
      </c>
      <c r="C179" t="s">
        <v>56</v>
      </c>
      <c r="D179">
        <v>37</v>
      </c>
      <c r="E179" s="24">
        <v>44451</v>
      </c>
      <c r="F179" s="35">
        <v>118100</v>
      </c>
      <c r="G179" t="s">
        <v>16</v>
      </c>
      <c r="H179" t="s">
        <v>205</v>
      </c>
      <c r="I179" s="25">
        <f ca="1">(TODAY()-staff[[#This Row],[Date Joined]])/365</f>
        <v>2.8904109589041096</v>
      </c>
      <c r="J179" s="24" t="b">
        <f>staff[[#This Row],[Salary]]&gt;90000</f>
        <v>1</v>
      </c>
      <c r="K179" s="35">
        <f ca="1">ROUNDUP(IF(staff[[#This Row],[tenure]]&gt;2,3%,2%)*staff[[#This Row],[Salary]],0)</f>
        <v>3543</v>
      </c>
      <c r="L179">
        <f>VLOOKUP(staff[[#This Row],[Rating]],ratingtable[],2,FALSE)</f>
        <v>3</v>
      </c>
    </row>
    <row r="180" spans="1:12" x14ac:dyDescent="0.3">
      <c r="A180" t="s">
        <v>148</v>
      </c>
      <c r="B180" t="s">
        <v>8</v>
      </c>
      <c r="C180" t="s">
        <v>56</v>
      </c>
      <c r="D180">
        <v>37</v>
      </c>
      <c r="E180" s="24">
        <v>44389</v>
      </c>
      <c r="F180" s="35">
        <v>118100</v>
      </c>
      <c r="G180" t="s">
        <v>16</v>
      </c>
      <c r="H180" t="s">
        <v>207</v>
      </c>
      <c r="I180" s="25">
        <f ca="1">(TODAY()-staff[[#This Row],[Date Joined]])/365</f>
        <v>3.0602739726027397</v>
      </c>
      <c r="J180" s="24" t="b">
        <f>staff[[#This Row],[Salary]]&gt;90000</f>
        <v>1</v>
      </c>
      <c r="K180" s="35">
        <f ca="1">ROUNDUP(IF(staff[[#This Row],[tenure]]&gt;2,3%,2%)*staff[[#This Row],[Salary]],0)</f>
        <v>3543</v>
      </c>
      <c r="L180">
        <f>VLOOKUP(staff[[#This Row],[Rating]],ratingtable[],2,FALSE)</f>
        <v>3</v>
      </c>
    </row>
    <row r="181" spans="1:12" x14ac:dyDescent="0.3">
      <c r="A181" t="s">
        <v>106</v>
      </c>
      <c r="B181" t="s">
        <v>15</v>
      </c>
      <c r="C181" t="s">
        <v>12</v>
      </c>
      <c r="D181">
        <v>36</v>
      </c>
      <c r="E181" s="24">
        <v>44019</v>
      </c>
      <c r="F181" s="35">
        <v>118840</v>
      </c>
      <c r="G181" t="s">
        <v>16</v>
      </c>
      <c r="H181" t="s">
        <v>205</v>
      </c>
      <c r="I181" s="25">
        <f ca="1">(TODAY()-staff[[#This Row],[Date Joined]])/365</f>
        <v>4.0739726027397261</v>
      </c>
      <c r="J181" s="24" t="b">
        <f>staff[[#This Row],[Salary]]&gt;90000</f>
        <v>1</v>
      </c>
      <c r="K181" s="35">
        <f ca="1">ROUNDUP(IF(staff[[#This Row],[tenure]]&gt;2,3%,2%)*staff[[#This Row],[Salary]],0)</f>
        <v>3566</v>
      </c>
      <c r="L181">
        <f>VLOOKUP(staff[[#This Row],[Rating]],ratingtable[],2,FALSE)</f>
        <v>3</v>
      </c>
    </row>
    <row r="182" spans="1:12" x14ac:dyDescent="0.3">
      <c r="A182" t="s">
        <v>199</v>
      </c>
      <c r="B182" t="s">
        <v>15</v>
      </c>
      <c r="C182" t="s">
        <v>12</v>
      </c>
      <c r="D182">
        <v>36</v>
      </c>
      <c r="E182" s="24">
        <v>43958</v>
      </c>
      <c r="F182" s="35">
        <v>118840</v>
      </c>
      <c r="G182" t="s">
        <v>16</v>
      </c>
      <c r="H182" t="s">
        <v>207</v>
      </c>
      <c r="I182" s="25">
        <f ca="1">(TODAY()-staff[[#This Row],[Date Joined]])/365</f>
        <v>4.2410958904109588</v>
      </c>
      <c r="J182" s="24" t="b">
        <f>staff[[#This Row],[Salary]]&gt;90000</f>
        <v>1</v>
      </c>
      <c r="K182" s="35">
        <f ca="1">ROUNDUP(IF(staff[[#This Row],[tenure]]&gt;2,3%,2%)*staff[[#This Row],[Salary]],0)</f>
        <v>3566</v>
      </c>
      <c r="L182">
        <f>VLOOKUP(staff[[#This Row],[Rating]],ratingtable[],2,FALSE)</f>
        <v>3</v>
      </c>
    </row>
    <row r="183" spans="1:12" x14ac:dyDescent="0.3">
      <c r="A183" t="s">
        <v>60</v>
      </c>
      <c r="B183" t="s">
        <v>8</v>
      </c>
      <c r="C183" t="s">
        <v>56</v>
      </c>
      <c r="D183">
        <v>27</v>
      </c>
      <c r="E183" s="24">
        <v>44122</v>
      </c>
      <c r="F183" s="35">
        <v>119110</v>
      </c>
      <c r="G183" t="s">
        <v>16</v>
      </c>
      <c r="H183" t="s">
        <v>205</v>
      </c>
      <c r="I183" s="25">
        <f ca="1">(TODAY()-staff[[#This Row],[Date Joined]])/365</f>
        <v>3.7917808219178082</v>
      </c>
      <c r="J183" s="24" t="b">
        <f>staff[[#This Row],[Salary]]&gt;90000</f>
        <v>1</v>
      </c>
      <c r="K183" s="35">
        <f ca="1">ROUNDUP(IF(staff[[#This Row],[tenure]]&gt;2,3%,2%)*staff[[#This Row],[Salary]],0)</f>
        <v>3574</v>
      </c>
      <c r="L183">
        <f>VLOOKUP(staff[[#This Row],[Rating]],ratingtable[],2,FALSE)</f>
        <v>3</v>
      </c>
    </row>
    <row r="184" spans="1:12" x14ac:dyDescent="0.3">
      <c r="A184" t="s">
        <v>152</v>
      </c>
      <c r="B184" t="s">
        <v>8</v>
      </c>
      <c r="C184" t="s">
        <v>56</v>
      </c>
      <c r="D184">
        <v>27</v>
      </c>
      <c r="E184" s="24">
        <v>44061</v>
      </c>
      <c r="F184" s="35">
        <v>119110</v>
      </c>
      <c r="G184" t="s">
        <v>16</v>
      </c>
      <c r="H184" t="s">
        <v>207</v>
      </c>
      <c r="I184" s="25">
        <f ca="1">(TODAY()-staff[[#This Row],[Date Joined]])/365</f>
        <v>3.9589041095890409</v>
      </c>
      <c r="J184" s="24" t="b">
        <f>staff[[#This Row],[Salary]]&gt;90000</f>
        <v>1</v>
      </c>
      <c r="K184" s="35">
        <f ca="1">ROUNDUP(IF(staff[[#This Row],[tenure]]&gt;2,3%,2%)*staff[[#This Row],[Salary]],0)</f>
        <v>3574</v>
      </c>
      <c r="L184">
        <f>VLOOKUP(staff[[#This Row],[Rating]],ratingtable[],2,FALSE)</f>
        <v>3</v>
      </c>
    </row>
  </sheetData>
  <phoneticPr fontId="3" type="noConversion"/>
  <conditionalFormatting sqref="F1:F1048576">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1FFAF-5C2C-4E2A-9B5E-C0CD6EEC30EA}">
  <dimension ref="B3:D12"/>
  <sheetViews>
    <sheetView workbookViewId="0">
      <selection activeCell="G17" sqref="G17"/>
    </sheetView>
  </sheetViews>
  <sheetFormatPr defaultRowHeight="14.4" x14ac:dyDescent="0.3"/>
  <cols>
    <col min="2" max="2" width="16.21875" customWidth="1"/>
    <col min="3" max="3" width="15.5546875" bestFit="1" customWidth="1"/>
    <col min="4" max="4" width="7.44140625" bestFit="1" customWidth="1"/>
    <col min="5" max="5" width="10.77734375" bestFit="1" customWidth="1"/>
    <col min="6" max="6" width="12" bestFit="1" customWidth="1"/>
    <col min="7" max="7" width="15.5546875" bestFit="1" customWidth="1"/>
    <col min="8" max="9" width="18.6640625" bestFit="1" customWidth="1"/>
  </cols>
  <sheetData>
    <row r="3" spans="2:4" x14ac:dyDescent="0.3">
      <c r="B3" s="55" t="s">
        <v>259</v>
      </c>
    </row>
    <row r="7" spans="2:4" x14ac:dyDescent="0.3">
      <c r="B7" s="10"/>
      <c r="C7" s="31" t="s">
        <v>222</v>
      </c>
      <c r="D7" s="10"/>
    </row>
    <row r="8" spans="2:4" x14ac:dyDescent="0.3">
      <c r="B8" s="31" t="s">
        <v>226</v>
      </c>
      <c r="C8" s="10" t="s">
        <v>8</v>
      </c>
      <c r="D8" s="10" t="s">
        <v>15</v>
      </c>
    </row>
    <row r="9" spans="2:4" x14ac:dyDescent="0.3">
      <c r="B9" s="32" t="s">
        <v>224</v>
      </c>
      <c r="C9" s="10">
        <v>86</v>
      </c>
      <c r="D9" s="10">
        <v>89</v>
      </c>
    </row>
    <row r="10" spans="2:4" x14ac:dyDescent="0.3">
      <c r="B10" s="32" t="s">
        <v>225</v>
      </c>
      <c r="C10" s="33">
        <v>31.406976744186046</v>
      </c>
      <c r="D10" s="33">
        <v>29.393258426966291</v>
      </c>
    </row>
    <row r="11" spans="2:4" x14ac:dyDescent="0.3">
      <c r="B11" s="32" t="s">
        <v>227</v>
      </c>
      <c r="C11" s="34">
        <v>78284.186046511633</v>
      </c>
      <c r="D11" s="34">
        <v>74915.168539325838</v>
      </c>
    </row>
    <row r="12" spans="2:4" x14ac:dyDescent="0.3">
      <c r="B12" s="32" t="s">
        <v>228</v>
      </c>
      <c r="C12" s="33">
        <v>2.3723478814909211</v>
      </c>
      <c r="D12" s="33">
        <v>2.3632445744189621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19638-2376-48ED-9150-73C6F2687748}">
  <dimension ref="C4:I12"/>
  <sheetViews>
    <sheetView workbookViewId="0">
      <selection activeCell="L6" sqref="L6"/>
    </sheetView>
  </sheetViews>
  <sheetFormatPr defaultRowHeight="14.4" x14ac:dyDescent="0.3"/>
  <cols>
    <col min="3" max="3" width="12.5546875" bestFit="1" customWidth="1"/>
    <col min="4" max="4" width="13.88671875" bestFit="1" customWidth="1"/>
    <col min="8" max="8" width="12.5546875" bestFit="1" customWidth="1"/>
    <col min="9" max="9" width="13.88671875" bestFit="1" customWidth="1"/>
  </cols>
  <sheetData>
    <row r="4" spans="3:9" x14ac:dyDescent="0.3">
      <c r="C4" s="28" t="s">
        <v>204</v>
      </c>
      <c r="D4" t="s" vm="2">
        <v>207</v>
      </c>
      <c r="H4" s="28" t="s">
        <v>204</v>
      </c>
      <c r="I4" t="s" vm="1">
        <v>205</v>
      </c>
    </row>
    <row r="6" spans="3:9" x14ac:dyDescent="0.3">
      <c r="C6" s="28" t="s">
        <v>230</v>
      </c>
      <c r="D6" t="s">
        <v>224</v>
      </c>
      <c r="H6" s="28" t="s">
        <v>230</v>
      </c>
      <c r="I6" t="s">
        <v>224</v>
      </c>
    </row>
    <row r="7" spans="3:9" x14ac:dyDescent="0.3">
      <c r="C7" s="29" t="s">
        <v>9</v>
      </c>
      <c r="D7">
        <v>28</v>
      </c>
      <c r="H7" s="29" t="s">
        <v>12</v>
      </c>
      <c r="I7">
        <v>27</v>
      </c>
    </row>
    <row r="8" spans="3:9" x14ac:dyDescent="0.3">
      <c r="C8" s="29" t="s">
        <v>12</v>
      </c>
      <c r="D8">
        <v>27</v>
      </c>
      <c r="H8" s="29" t="s">
        <v>9</v>
      </c>
      <c r="I8">
        <v>27</v>
      </c>
    </row>
    <row r="9" spans="3:9" x14ac:dyDescent="0.3">
      <c r="C9" s="29" t="s">
        <v>21</v>
      </c>
      <c r="D9">
        <v>19</v>
      </c>
      <c r="H9" s="29" t="s">
        <v>21</v>
      </c>
      <c r="I9">
        <v>19</v>
      </c>
    </row>
    <row r="10" spans="3:9" x14ac:dyDescent="0.3">
      <c r="C10" s="29" t="s">
        <v>19</v>
      </c>
      <c r="D10">
        <v>14</v>
      </c>
      <c r="H10" s="29" t="s">
        <v>19</v>
      </c>
      <c r="I10">
        <v>14</v>
      </c>
    </row>
    <row r="11" spans="3:9" x14ac:dyDescent="0.3">
      <c r="C11" s="29" t="s">
        <v>56</v>
      </c>
      <c r="D11">
        <v>4</v>
      </c>
      <c r="H11" s="29" t="s">
        <v>56</v>
      </c>
      <c r="I11">
        <v>4</v>
      </c>
    </row>
    <row r="12" spans="3:9" x14ac:dyDescent="0.3">
      <c r="C12" s="29" t="s">
        <v>223</v>
      </c>
      <c r="D12">
        <v>92</v>
      </c>
      <c r="H12" s="29" t="s">
        <v>223</v>
      </c>
      <c r="I12">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5FAA9-AA90-40AB-BF7D-372AAA4AA20E}">
  <dimension ref="A1"/>
  <sheetViews>
    <sheetView zoomScale="80" workbookViewId="0">
      <selection activeCell="L5" sqref="L5"/>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2C39-6F10-4BE8-905F-81C45B08A23B}">
  <dimension ref="B5:D11"/>
  <sheetViews>
    <sheetView workbookViewId="0">
      <selection activeCell="X3" sqref="X3"/>
    </sheetView>
  </sheetViews>
  <sheetFormatPr defaultRowHeight="14.4" x14ac:dyDescent="0.3"/>
  <cols>
    <col min="2" max="2" width="13.109375" bestFit="1" customWidth="1"/>
    <col min="3" max="3" width="13.88671875" bestFit="1" customWidth="1"/>
    <col min="4" max="4" width="15.77734375" bestFit="1" customWidth="1"/>
    <col min="5" max="70" width="6" bestFit="1" customWidth="1"/>
    <col min="71" max="92" width="7" bestFit="1" customWidth="1"/>
    <col min="93" max="93" width="10.77734375" bestFit="1" customWidth="1"/>
  </cols>
  <sheetData>
    <row r="5" spans="2:4" x14ac:dyDescent="0.3">
      <c r="B5" s="28" t="s">
        <v>230</v>
      </c>
      <c r="C5" t="s">
        <v>224</v>
      </c>
      <c r="D5" t="s">
        <v>227</v>
      </c>
    </row>
    <row r="6" spans="2:4" x14ac:dyDescent="0.3">
      <c r="B6" s="29" t="s">
        <v>10</v>
      </c>
      <c r="C6" s="36">
        <v>4</v>
      </c>
      <c r="D6" s="30">
        <v>92080</v>
      </c>
    </row>
    <row r="7" spans="2:4" x14ac:dyDescent="0.3">
      <c r="B7" s="29" t="s">
        <v>13</v>
      </c>
      <c r="C7" s="36">
        <v>20</v>
      </c>
      <c r="D7" s="30">
        <v>75933</v>
      </c>
    </row>
    <row r="8" spans="2:4" x14ac:dyDescent="0.3">
      <c r="B8" s="29" t="s">
        <v>16</v>
      </c>
      <c r="C8">
        <v>137</v>
      </c>
      <c r="D8" s="30">
        <v>76798.759124087592</v>
      </c>
    </row>
    <row r="9" spans="2:4" x14ac:dyDescent="0.3">
      <c r="B9" s="29" t="s">
        <v>24</v>
      </c>
      <c r="C9" s="36">
        <v>16</v>
      </c>
      <c r="D9" s="30">
        <v>78115</v>
      </c>
    </row>
    <row r="10" spans="2:4" x14ac:dyDescent="0.3">
      <c r="B10" s="29" t="s">
        <v>42</v>
      </c>
      <c r="C10">
        <v>6</v>
      </c>
      <c r="D10" s="30">
        <v>77423.333333333328</v>
      </c>
    </row>
    <row r="11" spans="2:4" x14ac:dyDescent="0.3">
      <c r="B11" s="29" t="s">
        <v>223</v>
      </c>
      <c r="C11">
        <v>183</v>
      </c>
      <c r="D11" s="30">
        <v>77173.715846994543</v>
      </c>
    </row>
  </sheetData>
  <conditionalFormatting pivot="1" sqref="D6:D10">
    <cfRule type="dataBar" priority="1">
      <dataBar>
        <cfvo type="min"/>
        <cfvo type="max"/>
        <color rgb="FF638EC6"/>
      </dataBar>
      <extLst>
        <ext xmlns:x14="http://schemas.microsoft.com/office/spreadsheetml/2009/9/main" uri="{B025F937-C7B1-47D3-B67F-A62EFF666E3E}">
          <x14:id>{C56C86F4-4072-4EB0-BA5E-8367002555A4}</x14:id>
        </ext>
      </extLst>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C56C86F4-4072-4EB0-BA5E-8367002555A4}">
            <x14:dataBar minLength="0" maxLength="100" gradient="0">
              <x14:cfvo type="autoMin"/>
              <x14:cfvo type="autoMax"/>
              <x14:negativeFillColor rgb="FFFF0000"/>
              <x14:axisColor rgb="FF000000"/>
            </x14:dataBar>
          </x14:cfRule>
          <xm:sqref>D6:D10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E6466-AFC6-4E57-BCAA-777ECAEBC7B4}">
  <dimension ref="B4:C9"/>
  <sheetViews>
    <sheetView workbookViewId="0">
      <selection activeCell="B11" sqref="B11"/>
    </sheetView>
  </sheetViews>
  <sheetFormatPr defaultRowHeight="14.4" x14ac:dyDescent="0.3"/>
  <cols>
    <col min="2" max="2" width="13.109375" bestFit="1" customWidth="1"/>
    <col min="3" max="3" width="10.44140625" customWidth="1"/>
  </cols>
  <sheetData>
    <row r="4" spans="2:3" x14ac:dyDescent="0.3">
      <c r="B4" s="38" t="s">
        <v>232</v>
      </c>
      <c r="C4" s="8" t="s">
        <v>233</v>
      </c>
    </row>
    <row r="5" spans="2:3" x14ac:dyDescent="0.3">
      <c r="B5" s="37" t="s">
        <v>10</v>
      </c>
      <c r="C5" s="12">
        <v>5</v>
      </c>
    </row>
    <row r="6" spans="2:3" x14ac:dyDescent="0.3">
      <c r="B6" s="37" t="s">
        <v>13</v>
      </c>
      <c r="C6" s="12">
        <v>4</v>
      </c>
    </row>
    <row r="7" spans="2:3" x14ac:dyDescent="0.3">
      <c r="B7" s="37" t="s">
        <v>16</v>
      </c>
      <c r="C7" s="12">
        <v>3</v>
      </c>
    </row>
    <row r="8" spans="2:3" x14ac:dyDescent="0.3">
      <c r="B8" s="37" t="s">
        <v>24</v>
      </c>
      <c r="C8" s="12">
        <v>2</v>
      </c>
    </row>
    <row r="9" spans="2:3" x14ac:dyDescent="0.3">
      <c r="B9" s="39" t="s">
        <v>42</v>
      </c>
      <c r="C9" s="15">
        <v>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14709-83DD-4C8A-869D-9D27E76CD449}">
  <dimension ref="C6:V43"/>
  <sheetViews>
    <sheetView zoomScale="55" workbookViewId="0">
      <selection activeCell="AA43" sqref="AA43"/>
    </sheetView>
  </sheetViews>
  <sheetFormatPr defaultRowHeight="14.4" x14ac:dyDescent="0.3"/>
  <cols>
    <col min="3" max="3" width="12.5546875" bestFit="1" customWidth="1"/>
    <col min="4" max="4" width="13.88671875" bestFit="1" customWidth="1"/>
    <col min="22" max="22" width="10.109375" customWidth="1"/>
    <col min="23" max="23" width="16.77734375" bestFit="1" customWidth="1"/>
    <col min="24" max="24" width="11.5546875" customWidth="1"/>
    <col min="25" max="25" width="13.21875" customWidth="1"/>
  </cols>
  <sheetData>
    <row r="6" spans="3:22" x14ac:dyDescent="0.3">
      <c r="C6" s="31" t="s">
        <v>230</v>
      </c>
      <c r="D6" s="10" t="s">
        <v>224</v>
      </c>
      <c r="S6" t="s">
        <v>253</v>
      </c>
      <c r="T6" t="s">
        <v>250</v>
      </c>
      <c r="U6" t="s">
        <v>251</v>
      </c>
      <c r="V6" t="s">
        <v>252</v>
      </c>
    </row>
    <row r="7" spans="3:22" x14ac:dyDescent="0.3">
      <c r="C7" s="32" t="s">
        <v>234</v>
      </c>
      <c r="D7" s="10"/>
      <c r="S7">
        <v>1</v>
      </c>
      <c r="T7" s="41">
        <f>EDATE(DATE(2020,4,1),S7+0)</f>
        <v>43952</v>
      </c>
      <c r="U7">
        <f>COUNTIFS(staff[Date Joined],"&gt;="&amp;Table5[[#This Row],[month]],staff[Date Joined],"&lt;="&amp;EOMONTH(Table5[[#This Row],[month]],0))</f>
        <v>3</v>
      </c>
      <c r="V7">
        <f>SUM($U$7:U7)</f>
        <v>3</v>
      </c>
    </row>
    <row r="8" spans="3:22" x14ac:dyDescent="0.3">
      <c r="C8" s="40" t="s">
        <v>235</v>
      </c>
      <c r="D8" s="10">
        <v>3</v>
      </c>
      <c r="S8">
        <v>2</v>
      </c>
      <c r="T8" s="41">
        <f t="shared" ref="T8:T42" si="0">EDATE(DATE(2020,4,1),S8+0)</f>
        <v>43983</v>
      </c>
      <c r="U8">
        <f>COUNTIFS(staff[Date Joined],"&gt;="&amp;Table5[[#This Row],[month]],staff[Date Joined],"&lt;="&amp;EOMONTH(Table5[[#This Row],[month]],0))</f>
        <v>1</v>
      </c>
      <c r="V8">
        <f>SUM($U$7:U8)</f>
        <v>4</v>
      </c>
    </row>
    <row r="9" spans="3:22" x14ac:dyDescent="0.3">
      <c r="C9" s="40" t="s">
        <v>236</v>
      </c>
      <c r="D9" s="10">
        <v>4</v>
      </c>
      <c r="S9">
        <v>3</v>
      </c>
      <c r="T9" s="41">
        <f t="shared" si="0"/>
        <v>44013</v>
      </c>
      <c r="U9">
        <f>COUNTIFS(staff[Date Joined],"&gt;="&amp;Table5[[#This Row],[month]],staff[Date Joined],"&lt;="&amp;EOMONTH(Table5[[#This Row],[month]],0))</f>
        <v>5</v>
      </c>
      <c r="V9">
        <f>SUM($U$7:U9)</f>
        <v>9</v>
      </c>
    </row>
    <row r="10" spans="3:22" x14ac:dyDescent="0.3">
      <c r="C10" s="40" t="s">
        <v>237</v>
      </c>
      <c r="D10" s="10">
        <v>9</v>
      </c>
      <c r="S10">
        <v>4</v>
      </c>
      <c r="T10" s="41">
        <f t="shared" si="0"/>
        <v>44044</v>
      </c>
      <c r="U10">
        <f>COUNTIFS(staff[Date Joined],"&gt;="&amp;Table5[[#This Row],[month]],staff[Date Joined],"&lt;="&amp;EOMONTH(Table5[[#This Row],[month]],0))</f>
        <v>3</v>
      </c>
      <c r="V10">
        <f>SUM($U$7:U10)</f>
        <v>12</v>
      </c>
    </row>
    <row r="11" spans="3:22" x14ac:dyDescent="0.3">
      <c r="C11" s="40" t="s">
        <v>238</v>
      </c>
      <c r="D11" s="10">
        <v>12</v>
      </c>
      <c r="S11">
        <v>5</v>
      </c>
      <c r="T11" s="41">
        <f t="shared" si="0"/>
        <v>44075</v>
      </c>
      <c r="U11">
        <f>COUNTIFS(staff[Date Joined],"&gt;="&amp;Table5[[#This Row],[month]],staff[Date Joined],"&lt;="&amp;EOMONTH(Table5[[#This Row],[month]],0))</f>
        <v>6</v>
      </c>
      <c r="V11">
        <f>SUM($U$7:U11)</f>
        <v>18</v>
      </c>
    </row>
    <row r="12" spans="3:22" x14ac:dyDescent="0.3">
      <c r="C12" s="40" t="s">
        <v>239</v>
      </c>
      <c r="D12" s="10">
        <v>18</v>
      </c>
      <c r="S12">
        <v>6</v>
      </c>
      <c r="T12" s="41">
        <f t="shared" si="0"/>
        <v>44105</v>
      </c>
      <c r="U12">
        <f>COUNTIFS(staff[Date Joined],"&gt;="&amp;Table5[[#This Row],[month]],staff[Date Joined],"&lt;="&amp;EOMONTH(Table5[[#This Row],[month]],0))</f>
        <v>6</v>
      </c>
      <c r="V12">
        <f>SUM($U$7:U12)</f>
        <v>24</v>
      </c>
    </row>
    <row r="13" spans="3:22" x14ac:dyDescent="0.3">
      <c r="C13" s="40" t="s">
        <v>240</v>
      </c>
      <c r="D13" s="10">
        <v>24</v>
      </c>
      <c r="S13">
        <v>7</v>
      </c>
      <c r="T13" s="41">
        <f t="shared" si="0"/>
        <v>44136</v>
      </c>
      <c r="U13">
        <f>COUNTIFS(staff[Date Joined],"&gt;="&amp;Table5[[#This Row],[month]],staff[Date Joined],"&lt;="&amp;EOMONTH(Table5[[#This Row],[month]],0))</f>
        <v>6</v>
      </c>
      <c r="V13">
        <f>SUM($U$7:U13)</f>
        <v>30</v>
      </c>
    </row>
    <row r="14" spans="3:22" x14ac:dyDescent="0.3">
      <c r="C14" s="40" t="s">
        <v>241</v>
      </c>
      <c r="D14" s="10">
        <v>30</v>
      </c>
      <c r="S14">
        <v>8</v>
      </c>
      <c r="T14" s="41">
        <f t="shared" si="0"/>
        <v>44166</v>
      </c>
      <c r="U14">
        <f>COUNTIFS(staff[Date Joined],"&gt;="&amp;Table5[[#This Row],[month]],staff[Date Joined],"&lt;="&amp;EOMONTH(Table5[[#This Row],[month]],0))</f>
        <v>7</v>
      </c>
      <c r="V14">
        <f>SUM($U$7:U14)</f>
        <v>37</v>
      </c>
    </row>
    <row r="15" spans="3:22" x14ac:dyDescent="0.3">
      <c r="C15" s="40" t="s">
        <v>242</v>
      </c>
      <c r="D15" s="10">
        <v>37</v>
      </c>
      <c r="S15">
        <v>9</v>
      </c>
      <c r="T15" s="41">
        <f t="shared" si="0"/>
        <v>44197</v>
      </c>
      <c r="U15">
        <f>COUNTIFS(staff[Date Joined],"&gt;="&amp;Table5[[#This Row],[month]],staff[Date Joined],"&lt;="&amp;EOMONTH(Table5[[#This Row],[month]],0))</f>
        <v>6</v>
      </c>
      <c r="V15">
        <f>SUM($U$7:U15)</f>
        <v>43</v>
      </c>
    </row>
    <row r="16" spans="3:22" x14ac:dyDescent="0.3">
      <c r="C16" s="32" t="s">
        <v>243</v>
      </c>
      <c r="D16" s="10"/>
      <c r="S16">
        <v>10</v>
      </c>
      <c r="T16" s="41">
        <f t="shared" si="0"/>
        <v>44228</v>
      </c>
      <c r="U16">
        <f>COUNTIFS(staff[Date Joined],"&gt;="&amp;Table5[[#This Row],[month]],staff[Date Joined],"&lt;="&amp;EOMONTH(Table5[[#This Row],[month]],0))</f>
        <v>4</v>
      </c>
      <c r="V16">
        <f>SUM($U$7:U16)</f>
        <v>47</v>
      </c>
    </row>
    <row r="17" spans="3:22" x14ac:dyDescent="0.3">
      <c r="C17" s="40" t="s">
        <v>244</v>
      </c>
      <c r="D17" s="10">
        <v>6</v>
      </c>
      <c r="S17">
        <v>11</v>
      </c>
      <c r="T17" s="41">
        <f t="shared" si="0"/>
        <v>44256</v>
      </c>
      <c r="U17">
        <f>COUNTIFS(staff[Date Joined],"&gt;="&amp;Table5[[#This Row],[month]],staff[Date Joined],"&lt;="&amp;EOMONTH(Table5[[#This Row],[month]],0))</f>
        <v>9</v>
      </c>
      <c r="V17">
        <f>SUM($U$7:U17)</f>
        <v>56</v>
      </c>
    </row>
    <row r="18" spans="3:22" x14ac:dyDescent="0.3">
      <c r="C18" s="40" t="s">
        <v>245</v>
      </c>
      <c r="D18" s="10">
        <v>10</v>
      </c>
      <c r="S18">
        <v>12</v>
      </c>
      <c r="T18" s="41">
        <f t="shared" si="0"/>
        <v>44287</v>
      </c>
      <c r="U18">
        <f>COUNTIFS(staff[Date Joined],"&gt;="&amp;Table5[[#This Row],[month]],staff[Date Joined],"&lt;="&amp;EOMONTH(Table5[[#This Row],[month]],0))</f>
        <v>5</v>
      </c>
      <c r="V18">
        <f>SUM($U$7:U18)</f>
        <v>61</v>
      </c>
    </row>
    <row r="19" spans="3:22" x14ac:dyDescent="0.3">
      <c r="C19" s="40" t="s">
        <v>246</v>
      </c>
      <c r="D19" s="10">
        <v>19</v>
      </c>
      <c r="S19">
        <v>13</v>
      </c>
      <c r="T19" s="41">
        <f t="shared" si="0"/>
        <v>44317</v>
      </c>
      <c r="U19">
        <f>COUNTIFS(staff[Date Joined],"&gt;="&amp;Table5[[#This Row],[month]],staff[Date Joined],"&lt;="&amp;EOMONTH(Table5[[#This Row],[month]],0))</f>
        <v>10</v>
      </c>
      <c r="V19">
        <f>SUM($U$7:U19)</f>
        <v>71</v>
      </c>
    </row>
    <row r="20" spans="3:22" x14ac:dyDescent="0.3">
      <c r="C20" s="40" t="s">
        <v>247</v>
      </c>
      <c r="D20" s="10">
        <v>24</v>
      </c>
      <c r="S20">
        <v>14</v>
      </c>
      <c r="T20" s="41">
        <f t="shared" si="0"/>
        <v>44348</v>
      </c>
      <c r="U20">
        <f>COUNTIFS(staff[Date Joined],"&gt;="&amp;Table5[[#This Row],[month]],staff[Date Joined],"&lt;="&amp;EOMONTH(Table5[[#This Row],[month]],0))</f>
        <v>6</v>
      </c>
      <c r="V20">
        <f>SUM($U$7:U20)</f>
        <v>77</v>
      </c>
    </row>
    <row r="21" spans="3:22" x14ac:dyDescent="0.3">
      <c r="C21" s="40" t="s">
        <v>235</v>
      </c>
      <c r="D21" s="10">
        <v>34</v>
      </c>
      <c r="S21">
        <v>15</v>
      </c>
      <c r="T21" s="41">
        <f t="shared" si="0"/>
        <v>44378</v>
      </c>
      <c r="U21">
        <f>COUNTIFS(staff[Date Joined],"&gt;="&amp;Table5[[#This Row],[month]],staff[Date Joined],"&lt;="&amp;EOMONTH(Table5[[#This Row],[month]],0))</f>
        <v>13</v>
      </c>
      <c r="V21">
        <f>SUM($U$7:U21)</f>
        <v>90</v>
      </c>
    </row>
    <row r="22" spans="3:22" x14ac:dyDescent="0.3">
      <c r="C22" s="40" t="s">
        <v>236</v>
      </c>
      <c r="D22" s="10">
        <v>40</v>
      </c>
      <c r="S22">
        <v>16</v>
      </c>
      <c r="T22" s="41">
        <f t="shared" si="0"/>
        <v>44409</v>
      </c>
      <c r="U22">
        <f>COUNTIFS(staff[Date Joined],"&gt;="&amp;Table5[[#This Row],[month]],staff[Date Joined],"&lt;="&amp;EOMONTH(Table5[[#This Row],[month]],0))</f>
        <v>4</v>
      </c>
      <c r="V22">
        <f>SUM($U$7:U22)</f>
        <v>94</v>
      </c>
    </row>
    <row r="23" spans="3:22" x14ac:dyDescent="0.3">
      <c r="C23" s="40" t="s">
        <v>237</v>
      </c>
      <c r="D23" s="10">
        <v>53</v>
      </c>
      <c r="S23">
        <v>17</v>
      </c>
      <c r="T23" s="41">
        <f t="shared" si="0"/>
        <v>44440</v>
      </c>
      <c r="U23">
        <f>COUNTIFS(staff[Date Joined],"&gt;="&amp;Table5[[#This Row],[month]],staff[Date Joined],"&lt;="&amp;EOMONTH(Table5[[#This Row],[month]],0))</f>
        <v>11</v>
      </c>
      <c r="V23">
        <f>SUM($U$7:U23)</f>
        <v>105</v>
      </c>
    </row>
    <row r="24" spans="3:22" x14ac:dyDescent="0.3">
      <c r="C24" s="40" t="s">
        <v>238</v>
      </c>
      <c r="D24" s="10">
        <v>57</v>
      </c>
      <c r="S24">
        <v>18</v>
      </c>
      <c r="T24" s="41">
        <f t="shared" si="0"/>
        <v>44470</v>
      </c>
      <c r="U24">
        <f>COUNTIFS(staff[Date Joined],"&gt;="&amp;Table5[[#This Row],[month]],staff[Date Joined],"&lt;="&amp;EOMONTH(Table5[[#This Row],[month]],0))</f>
        <v>3</v>
      </c>
      <c r="V24">
        <f>SUM($U$7:U24)</f>
        <v>108</v>
      </c>
    </row>
    <row r="25" spans="3:22" x14ac:dyDescent="0.3">
      <c r="C25" s="40" t="s">
        <v>239</v>
      </c>
      <c r="D25" s="10">
        <v>68</v>
      </c>
      <c r="S25">
        <v>19</v>
      </c>
      <c r="T25" s="41">
        <f t="shared" si="0"/>
        <v>44501</v>
      </c>
      <c r="U25">
        <f>COUNTIFS(staff[Date Joined],"&gt;="&amp;Table5[[#This Row],[month]],staff[Date Joined],"&lt;="&amp;EOMONTH(Table5[[#This Row],[month]],0))</f>
        <v>4</v>
      </c>
      <c r="V25">
        <f>SUM($U$7:U25)</f>
        <v>112</v>
      </c>
    </row>
    <row r="26" spans="3:22" x14ac:dyDescent="0.3">
      <c r="C26" s="40" t="s">
        <v>240</v>
      </c>
      <c r="D26" s="10">
        <v>71</v>
      </c>
      <c r="S26">
        <v>20</v>
      </c>
      <c r="T26" s="41">
        <f t="shared" si="0"/>
        <v>44531</v>
      </c>
      <c r="U26">
        <f>COUNTIFS(staff[Date Joined],"&gt;="&amp;Table5[[#This Row],[month]],staff[Date Joined],"&lt;="&amp;EOMONTH(Table5[[#This Row],[month]],0))</f>
        <v>7</v>
      </c>
      <c r="V26">
        <f>SUM($U$7:U26)</f>
        <v>119</v>
      </c>
    </row>
    <row r="27" spans="3:22" x14ac:dyDescent="0.3">
      <c r="C27" s="40" t="s">
        <v>241</v>
      </c>
      <c r="D27" s="10">
        <v>75</v>
      </c>
      <c r="S27">
        <v>21</v>
      </c>
      <c r="T27" s="41">
        <f t="shared" si="0"/>
        <v>44562</v>
      </c>
      <c r="U27">
        <f>COUNTIFS(staff[Date Joined],"&gt;="&amp;Table5[[#This Row],[month]],staff[Date Joined],"&lt;="&amp;EOMONTH(Table5[[#This Row],[month]],0))</f>
        <v>3</v>
      </c>
      <c r="V27">
        <f>SUM($U$7:U27)</f>
        <v>122</v>
      </c>
    </row>
    <row r="28" spans="3:22" x14ac:dyDescent="0.3">
      <c r="C28" s="40" t="s">
        <v>242</v>
      </c>
      <c r="D28" s="10">
        <v>82</v>
      </c>
      <c r="S28">
        <v>22</v>
      </c>
      <c r="T28" s="41">
        <f t="shared" si="0"/>
        <v>44593</v>
      </c>
      <c r="U28">
        <f>COUNTIFS(staff[Date Joined],"&gt;="&amp;Table5[[#This Row],[month]],staff[Date Joined],"&lt;="&amp;EOMONTH(Table5[[#This Row],[month]],0))</f>
        <v>10</v>
      </c>
      <c r="V28">
        <f>SUM($U$7:U28)</f>
        <v>132</v>
      </c>
    </row>
    <row r="29" spans="3:22" x14ac:dyDescent="0.3">
      <c r="C29" s="32" t="s">
        <v>248</v>
      </c>
      <c r="D29" s="10"/>
      <c r="S29">
        <v>23</v>
      </c>
      <c r="T29" s="41">
        <f t="shared" si="0"/>
        <v>44621</v>
      </c>
      <c r="U29">
        <f>COUNTIFS(staff[Date Joined],"&gt;="&amp;Table5[[#This Row],[month]],staff[Date Joined],"&lt;="&amp;EOMONTH(Table5[[#This Row],[month]],0))</f>
        <v>9</v>
      </c>
      <c r="V29">
        <f>SUM($U$7:U29)</f>
        <v>141</v>
      </c>
    </row>
    <row r="30" spans="3:22" x14ac:dyDescent="0.3">
      <c r="C30" s="40" t="s">
        <v>244</v>
      </c>
      <c r="D30" s="10">
        <v>3</v>
      </c>
      <c r="S30">
        <v>24</v>
      </c>
      <c r="T30" s="41">
        <f t="shared" si="0"/>
        <v>44652</v>
      </c>
      <c r="U30">
        <f>COUNTIFS(staff[Date Joined],"&gt;="&amp;Table5[[#This Row],[month]],staff[Date Joined],"&lt;="&amp;EOMONTH(Table5[[#This Row],[month]],0))</f>
        <v>9</v>
      </c>
      <c r="V30">
        <f>SUM($U$7:U30)</f>
        <v>150</v>
      </c>
    </row>
    <row r="31" spans="3:22" x14ac:dyDescent="0.3">
      <c r="C31" s="40" t="s">
        <v>245</v>
      </c>
      <c r="D31" s="10">
        <v>13</v>
      </c>
      <c r="S31">
        <v>25</v>
      </c>
      <c r="T31" s="41">
        <f t="shared" si="0"/>
        <v>44682</v>
      </c>
      <c r="U31">
        <f>COUNTIFS(staff[Date Joined],"&gt;="&amp;Table5[[#This Row],[month]],staff[Date Joined],"&lt;="&amp;EOMONTH(Table5[[#This Row],[month]],0))</f>
        <v>9</v>
      </c>
      <c r="V31">
        <f>SUM($U$7:U31)</f>
        <v>159</v>
      </c>
    </row>
    <row r="32" spans="3:22" x14ac:dyDescent="0.3">
      <c r="C32" s="40" t="s">
        <v>246</v>
      </c>
      <c r="D32" s="10">
        <v>22</v>
      </c>
      <c r="S32">
        <v>26</v>
      </c>
      <c r="T32" s="41">
        <f t="shared" si="0"/>
        <v>44713</v>
      </c>
      <c r="U32">
        <f>COUNTIFS(staff[Date Joined],"&gt;="&amp;Table5[[#This Row],[month]],staff[Date Joined],"&lt;="&amp;EOMONTH(Table5[[#This Row],[month]],0))</f>
        <v>7</v>
      </c>
      <c r="V32">
        <f>SUM($U$7:U32)</f>
        <v>166</v>
      </c>
    </row>
    <row r="33" spans="3:22" x14ac:dyDescent="0.3">
      <c r="C33" s="40" t="s">
        <v>247</v>
      </c>
      <c r="D33" s="10">
        <v>31</v>
      </c>
      <c r="S33">
        <v>27</v>
      </c>
      <c r="T33" s="41">
        <f t="shared" si="0"/>
        <v>44743</v>
      </c>
      <c r="U33">
        <f>COUNTIFS(staff[Date Joined],"&gt;="&amp;Table5[[#This Row],[month]],staff[Date Joined],"&lt;="&amp;EOMONTH(Table5[[#This Row],[month]],0))</f>
        <v>5</v>
      </c>
      <c r="V33">
        <f>SUM($U$7:U33)</f>
        <v>171</v>
      </c>
    </row>
    <row r="34" spans="3:22" x14ac:dyDescent="0.3">
      <c r="C34" s="40" t="s">
        <v>235</v>
      </c>
      <c r="D34" s="10">
        <v>40</v>
      </c>
      <c r="S34">
        <v>28</v>
      </c>
      <c r="T34" s="41">
        <f t="shared" si="0"/>
        <v>44774</v>
      </c>
      <c r="U34">
        <f>COUNTIFS(staff[Date Joined],"&gt;="&amp;Table5[[#This Row],[month]],staff[Date Joined],"&lt;="&amp;EOMONTH(Table5[[#This Row],[month]],0))</f>
        <v>5</v>
      </c>
      <c r="V34">
        <f>SUM($U$7:U34)</f>
        <v>176</v>
      </c>
    </row>
    <row r="35" spans="3:22" x14ac:dyDescent="0.3">
      <c r="C35" s="40" t="s">
        <v>236</v>
      </c>
      <c r="D35" s="10">
        <v>47</v>
      </c>
      <c r="S35">
        <v>29</v>
      </c>
      <c r="T35" s="41">
        <f t="shared" si="0"/>
        <v>44805</v>
      </c>
      <c r="U35">
        <f>COUNTIFS(staff[Date Joined],"&gt;="&amp;Table5[[#This Row],[month]],staff[Date Joined],"&lt;="&amp;EOMONTH(Table5[[#This Row],[month]],0))</f>
        <v>2</v>
      </c>
      <c r="V35">
        <f>SUM($U$7:U35)</f>
        <v>178</v>
      </c>
    </row>
    <row r="36" spans="3:22" x14ac:dyDescent="0.3">
      <c r="C36" s="40" t="s">
        <v>237</v>
      </c>
      <c r="D36" s="10">
        <v>52</v>
      </c>
      <c r="S36">
        <v>30</v>
      </c>
      <c r="T36" s="41">
        <f t="shared" si="0"/>
        <v>44835</v>
      </c>
      <c r="U36">
        <f>COUNTIFS(staff[Date Joined],"&gt;="&amp;Table5[[#This Row],[month]],staff[Date Joined],"&lt;="&amp;EOMONTH(Table5[[#This Row],[month]],0))</f>
        <v>3</v>
      </c>
      <c r="V36">
        <f>SUM($U$7:U36)</f>
        <v>181</v>
      </c>
    </row>
    <row r="37" spans="3:22" x14ac:dyDescent="0.3">
      <c r="C37" s="40" t="s">
        <v>238</v>
      </c>
      <c r="D37" s="10">
        <v>57</v>
      </c>
      <c r="S37">
        <v>31</v>
      </c>
      <c r="T37" s="41">
        <f t="shared" si="0"/>
        <v>44866</v>
      </c>
      <c r="U37">
        <f>COUNTIFS(staff[Date Joined],"&gt;="&amp;Table5[[#This Row],[month]],staff[Date Joined],"&lt;="&amp;EOMONTH(Table5[[#This Row],[month]],0))</f>
        <v>0</v>
      </c>
      <c r="V37">
        <f>SUM($U$7:U37)</f>
        <v>181</v>
      </c>
    </row>
    <row r="38" spans="3:22" x14ac:dyDescent="0.3">
      <c r="C38" s="40" t="s">
        <v>239</v>
      </c>
      <c r="D38" s="10">
        <v>59</v>
      </c>
      <c r="S38">
        <v>32</v>
      </c>
      <c r="T38" s="41">
        <f t="shared" si="0"/>
        <v>44896</v>
      </c>
      <c r="U38">
        <f>COUNTIFS(staff[Date Joined],"&gt;="&amp;Table5[[#This Row],[month]],staff[Date Joined],"&lt;="&amp;EOMONTH(Table5[[#This Row],[month]],0))</f>
        <v>0</v>
      </c>
      <c r="V38">
        <f>SUM($U$7:U38)</f>
        <v>181</v>
      </c>
    </row>
    <row r="39" spans="3:22" x14ac:dyDescent="0.3">
      <c r="C39" s="40" t="s">
        <v>240</v>
      </c>
      <c r="D39" s="10">
        <v>62</v>
      </c>
      <c r="S39">
        <v>33</v>
      </c>
      <c r="T39" s="41">
        <f t="shared" si="0"/>
        <v>44927</v>
      </c>
      <c r="U39">
        <f>COUNTIFS(staff[Date Joined],"&gt;="&amp;Table5[[#This Row],[month]],staff[Date Joined],"&lt;="&amp;EOMONTH(Table5[[#This Row],[month]],0))</f>
        <v>0</v>
      </c>
      <c r="V39">
        <f>SUM($U$7:U39)</f>
        <v>181</v>
      </c>
    </row>
    <row r="40" spans="3:22" x14ac:dyDescent="0.3">
      <c r="C40" s="32" t="s">
        <v>249</v>
      </c>
      <c r="D40" s="10"/>
      <c r="S40">
        <v>34</v>
      </c>
      <c r="T40" s="41">
        <f t="shared" si="0"/>
        <v>44958</v>
      </c>
      <c r="U40">
        <f>COUNTIFS(staff[Date Joined],"&gt;="&amp;Table5[[#This Row],[month]],staff[Date Joined],"&lt;="&amp;EOMONTH(Table5[[#This Row],[month]],0))</f>
        <v>1</v>
      </c>
      <c r="V40">
        <f>SUM($U$7:U40)</f>
        <v>182</v>
      </c>
    </row>
    <row r="41" spans="3:22" x14ac:dyDescent="0.3">
      <c r="C41" s="40" t="s">
        <v>245</v>
      </c>
      <c r="D41" s="10">
        <v>1</v>
      </c>
      <c r="S41">
        <v>35</v>
      </c>
      <c r="T41" s="41">
        <f t="shared" si="0"/>
        <v>44986</v>
      </c>
      <c r="U41">
        <f>COUNTIFS(staff[Date Joined],"&gt;="&amp;Table5[[#This Row],[month]],staff[Date Joined],"&lt;="&amp;EOMONTH(Table5[[#This Row],[month]],0))</f>
        <v>0</v>
      </c>
      <c r="V41">
        <f>SUM($U$7:U41)</f>
        <v>182</v>
      </c>
    </row>
    <row r="42" spans="3:22" x14ac:dyDescent="0.3">
      <c r="C42" s="40" t="s">
        <v>247</v>
      </c>
      <c r="D42" s="10">
        <v>2</v>
      </c>
      <c r="S42">
        <v>36</v>
      </c>
      <c r="T42" s="41">
        <f t="shared" si="0"/>
        <v>45017</v>
      </c>
      <c r="U42">
        <f>COUNTIFS(staff[Date Joined],"&gt;="&amp;Table5[[#This Row],[month]],staff[Date Joined],"&lt;="&amp;EOMONTH(Table5[[#This Row],[month]],0))</f>
        <v>1</v>
      </c>
      <c r="V42">
        <f>SUM($U$7:U42)</f>
        <v>183</v>
      </c>
    </row>
    <row r="43" spans="3:22" x14ac:dyDescent="0.3">
      <c r="C43" s="32" t="s">
        <v>223</v>
      </c>
      <c r="D43" s="10"/>
    </row>
  </sheetData>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4 f 5 0 4 0 b - a 3 b 1 - 4 e f 3 - a 0 c a - b 4 0 7 e 8 f a 5 a 6 b "   x m l n s = " h t t p : / / s c h e m a s . m i c r o s o f t . c o m / D a t a M a s h u p " > A A A A A K w E A A B Q S w M E F A A C A A g A 4 4 U m W K x a / 1 i k A A A A 9 w A A A B I A H A B D b 2 5 m a W c v U G F j a 2 F n Z S 5 4 b W w g o h g A K K A U A A A A A A A A A A A A A A A A A A A A A A A A A A A A h Y + 9 D o I w G E V f h X S n f y y G f J T B y U S M i Y l x b U q F R i i G F s u 7 O f h I v o I Y R d 0 c 7 7 l n u P d + v U E + t k 1 0 0 b 0 z n c 0 Q w x R F 2 q q u N L b K 0 O C P 8 Q L l A r Z S n W S l o 0 m 2 L h 1 d m a H a + 3 N K S A g B h w R 3 f U U 4 p Y w c i v V O 1 b q V 6 C O b / 3 J s r P P S K o 0 E 7 F 9 j B M e M J 5 h R z j E F M l M o j P 0 a f B r 8 b H 8 g L I f G D 7 0 W 2 s a r D Z A 5 A n m f E A 9 Q S w M E F A A C A A g A 4 4 U m 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O F J l i s 5 G I f p g E A A E k F A A A T A B w A R m 9 y b X V s Y X M v U 2 V j d G l v b j E u b S C i G A A o o B Q A A A A A A A A A A A A A A A A A A A A A A A A A A A D t V E 1 L w 0 A Q v R f 6 H 5 b 1 k k A Q P P s B k q r U Q w 9 t U b A U 2 S b T d u l + l M 2 s W k P / u 5 O k a d M P Q c S j u Q T e 7 L y 3 8 9 4 k G S Q o r W G D 6 n 1 x 2 W 6 1 W 9 l c O E i Z + X z N U E y n 7 J o p w H a L 0 T O w 3 i V A y N 1 H A u o 8 9 s 6 B w W f r F h N r F 0 G Y j 3 p C w z W v e / l 4 P Y q t Q T o 0 j i q K M x 7 P h Z m R w H C 1 B E 5 c Q z F R c D 5 0 w m R T 6 3 R s l d e m K G Z B p R f l O S 9 4 e c S Q Y I b w g e u I 5 f w B T A r u C O 7 A U j j U J H p U u p 1 t W Y z X E 3 B V g 0 B g j 1 Y a S O t q S h B K D W V 9 I J R w q x O N f Y H S z O q C M K v 1 O t z O e Z u m N G X s M 7 R 6 N y e h 1 Y T B g R M R 4 7 H 1 B k s h E M m c 8 d 4 L D 9 s t a U 4 y N r M 6 4 1 2 T S s E q 0 3 + T W N n / H 9 o f h N b t d X 6 Y 2 v e f V 6 U a W z 2 h 8 Y K 8 / p y i g 6 A b 9 + 7 D U o m E S J + E 8 o 2 E N n i J 1 s k Y r 1 T E L c 6 L G D Y H 3 N 7 J a B v T n o S 2 b 6 T Q 8 U s l E 7 I 6 2 8 l 0 Z E a m J h g c 3 a R w v N y D B t O 9 V A i F A 3 3 7 3 i A Z g K L / U I E F J 9 U 2 D g e j R v R j d n X D i o H C 8 D e 7 e n i X Y m u / W S z a k m a q e y K X X 1 B L A Q I t A B Q A A g A I A O O F J l i s W v 9 Y p A A A A P c A A A A S A A A A A A A A A A A A A A A A A A A A A A B D b 2 5 m a W c v U G F j a 2 F n Z S 5 4 b W x Q S w E C L Q A U A A I A C A D j h S Z Y D 8 r p q 6 Q A A A D p A A A A E w A A A A A A A A A A A A A A A A D w A A A A W 0 N v b n R l b n R f V H l w Z X N d L n h t b F B L A Q I t A B Q A A g A I A O O F J l i s 5 G I f p g E A A E k F A A A T A A A A A A A A A A A A A A A A A O E B A A B G b 3 J t d W x h c y 9 T Z W N 0 a W 9 u M S 5 t U E s F B g A A A A A D A A M A w g A A A N 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w X A A A A A A A A C h 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6 X 3 N 0 Y W Z m 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S 0 w N l Q x M D o z N D o z M i 4 w N T U y M z Y 5 W i I g L z 4 8 R W 5 0 c n k g V H l w Z T 0 i R m l s b F N 0 Y X R 1 c y I g V m F s d W U 9 I n N D b 2 1 w b G V 0 Z S I g L z 4 8 L 1 N 0 Y W J s Z U V u d H J p Z X M + P C 9 J d G V t P j x J d G V t P j x J d G V t T G 9 j Y X R p b 2 4 + P E l 0 Z W 1 U e X B l P k Z v c m 1 1 b G E 8 L 0 l 0 Z W 1 U e X B l P j x J d G V t U G F 0 a D 5 T Z W N 0 a W 9 u M S 9 u e l 9 z d G F m Z i 9 T b 3 V y Y 2 U 8 L 0 l 0 Z W 1 Q Y X R o P j w v S X R l b U x v Y 2 F 0 a W 9 u P j x T d G F i b G V F b n R y a W V z I C 8 + P C 9 J d G V t P j x J d G V t P j x J d G V t T G 9 j Y X R p b 2 4 + P E l 0 Z W 1 U e X B l P k Z v c m 1 1 b G E 8 L 0 l 0 Z W 1 U e X B l P j x J d G V t U G F 0 a D 5 T Z W N 0 a W 9 u M S 9 u e l 9 z d G F m Z i 9 D a G F u Z 2 V k J T I w V H l w Z T w v S X R l b V B h d G g + P C 9 J d G V t T G 9 j Y X R p b 2 4 + P F N 0 Y W J s Z U V u d H J p Z X M g L z 4 8 L 0 l 0 Z W 0 + P E l 0 Z W 0 + P E l 0 Z W 1 M b 2 N h d G l v b j 4 8 S X R l b V R 5 c G U + R m 9 y b X V s Y T w v S X R l b V R 5 c G U + P E l 0 Z W 1 Q Y X R o P l N l Y 3 R p b 2 4 x L 0 l u Z G l h J T I w c 3 R h Z m Y 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0 L T A x L T A 2 V D E w O j M 0 O j M y L j A 3 M T A 0 N z B a I i A v P j x F b n R y e S B U e X B l P S J G a W x s R X J y b 3 J D b 2 R l I i B W Y W x 1 Z T 0 i c 1 V u a 2 5 v d 2 4 i I C 8 + P E V u d H J 5 I F R 5 c G U 9 I k F k Z G V k V G 9 E Y X R h T W 9 k Z W w 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L 1 N 0 Y W J s Z U V u d H J p Z X M + P C 9 J d G V t P j x J d G V t P j x J d G V t T G 9 j Y X R p b 2 4 + P E l 0 Z W 1 U e X B l P k Z v c m 1 1 b G E 8 L 0 l 0 Z W 1 U e X B l P j x J d G V t U G F 0 a D 5 T Z W N 0 a W 9 u M S 9 J b m R p Y S U y M H N 0 Y W Z m L 1 N v d X J j Z T w v S X R l b V B h d G g + P C 9 J d G V t T G 9 j Y X R p b 2 4 + P F N 0 Y W J s Z U V u d H J p Z X M g L z 4 8 L 0 l 0 Z W 0 + P E l 0 Z W 0 + P E l 0 Z W 1 M b 2 N h d G l v b j 4 8 S X R l b V R 5 c G U + R m 9 y b X V s Y T w v S X R l b V R 5 c G U + P E l 0 Z W 1 Q Y X R o P l N l Y 3 R p b 2 4 x L 0 l u Z G l h J T I w c 3 R h Z m Y v Q 2 h h b m d l Z C U y M F R 5 c G U 8 L 0 l 0 Z W 1 Q Y X R o P j w v S X R l b U x v Y 2 F 0 a W 9 u P j x T d G F i b G V F b n R y a W V z I C 8 + P C 9 J d G V t P j x J d G V t P j x J d G V t T G 9 j Y X R p b 2 4 + P E l 0 Z W 1 U e X B l P k Z v c m 1 1 b G E 8 L 0 l 0 Z W 1 U e X B l P j x J d G V t U G F 0 a D 5 T Z W N 0 a W 9 u M S 9 u e l 9 z d G F m Z i 9 B Z G R l Z C U y M E N 1 c 3 R v b T w v S X R l b V B h d G g + P C 9 J d G V t T G 9 j Y X R p b 2 4 + P F N 0 Y W J s Z U V u d H J p Z X M g L z 4 8 L 0 l 0 Z W 0 + P E l 0 Z W 0 + P E l 0 Z W 1 M b 2 N h d G l v b j 4 8 S X R l b V R 5 c G U + R m 9 y b X V s Y T w v S X R l b V R 5 c G U + P E l 0 Z W 1 Q Y X R o P l N l Y 3 R p b 2 4 x L 0 l u Z G l h J T I w c 3 R h Z m Y v Q W R k Z W Q l M j B D d X N 0 b 2 0 8 L 0 l 0 Z W 1 Q Y X R o P j w v S X R l b U x v Y 2 F 0 a W 9 u P j x T d G F i b G V F b n R y a W V z I C 8 + P C 9 J d G V t P j x J d G V t P j x J d G V t T G 9 j Y X R p b 2 4 + P E l 0 Z W 1 U e X B l P k Z v c m 1 1 b G E 8 L 0 l 0 Z W 1 U e X B l P j x J d G V t U G F 0 a D 5 T Z W N 0 a W 9 u M S 9 z d G F m Z 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O D M i I C 8 + P E V u d H J 5 I F R 5 c G U 9 I k Z p b G x F c n J v c k N v Z G U i I F Z h b H V l P S J z V W 5 r b m 9 3 b i I g L z 4 8 R W 5 0 c n k g V H l w Z T 0 i R m l s b E V y c m 9 y Q 2 9 1 b n Q i I F Z h b H V l P S J s M C I g L z 4 8 R W 5 0 c n k g V H l w Z T 0 i R m l s b E x h c 3 R V c G R h d G V k I i B W Y W x 1 Z T 0 i Z D I w M j Q t M D E t M D Z U M T E 6 M T c 6 M D Y u M j c 4 O T E y O F o i I C 8 + P E V u d H J 5 I F R 5 c G U 9 I k Z p b G x D b 2 x 1 b W 5 U e X B l c y I g V m F s d W U 9 I n N C Z 1 l H Q l F r R k F B Q T 0 i I C 8 + P E V u d H J 5 I F R 5 c G U 9 I k Z p b G x D b 2 x 1 b W 5 O Y W 1 l c y I g V m F s d W U 9 I n N b J n F 1 b 3 Q 7 T m F t Z S Z x d W 9 0 O y w m c X V v d D t H Z W 5 k Z X I m c X V v d D s s J n F 1 b 3 Q 7 R G V w Y X J 0 b W V u d C Z x d W 9 0 O y w m c X V v d D t B Z 2 U m c X V v d D s s J n F 1 b 3 Q 7 R G F 0 Z S B K b 2 l u Z W Q m c X V v d D s s J n F 1 b 3 Q 7 U 2 F s Y X J 5 J n F 1 b 3 Q 7 L C Z x d W 9 0 O 1 J h d G l u Z y Z x d W 9 0 O y w m c X V v d D t D b 3 V u d H J 5 J n F 1 b 3 Q 7 X S I g L z 4 8 R W 5 0 c n k g V H l w Z T 0 i R m l s b F N 0 Y X R 1 c y I g V m F s d W U 9 I n N D b 2 1 w b G V 0 Z S I g L z 4 8 R W 5 0 c n k g V H l w Z T 0 i U m V s Y X R p b 2 5 z a G l w S W 5 m b 0 N v b n R h a W 5 l c i I g V m F s d W U 9 I n N 7 J n F 1 b 3 Q 7 Y 2 9 s d W 1 u Q 2 9 1 b n Q m c X V v d D s 6 O C w m c X V v d D t r Z X l D b 2 x 1 b W 5 O Y W 1 l c y Z x d W 9 0 O z p b J n F 1 b 3 Q 7 T m F t Z S Z x d W 9 0 O 1 0 s J n F 1 b 3 Q 7 c X V l c n l S Z W x h d G l v b n N o a X B z J n F 1 b 3 Q 7 O l t d L C Z x d W 9 0 O 2 N v b H V t b k l k Z W 5 0 a X R p Z X M m c X V v d D s 6 W y Z x d W 9 0 O 1 N l Y 3 R p b 2 4 x L 3 N 0 Y W Z m L 1 N v d X J j Z S 5 7 T m F t Z S w w f S Z x d W 9 0 O y w m c X V v d D t T Z W N 0 a W 9 u M S 9 z d G F m Z i 9 S Z X B s Y W N l Z C B W Y W x 1 Z S 5 7 R 2 V u Z G V y L D F 9 J n F 1 b 3 Q 7 L C Z x d W 9 0 O 1 N l Y 3 R p b 2 4 x L 3 N 0 Y W Z m L 1 N v d X J j Z S 5 7 R G V w Y X J 0 b W V u d C w y f S Z x d W 9 0 O y w m c X V v d D t T Z W N 0 a W 9 u M S 9 z d G F m Z i 9 T b 3 V y Y 2 U u e 0 F n Z S w z f S Z x d W 9 0 O y w m c X V v d D t T Z W N 0 a W 9 u M S 9 z d G F m Z i 9 D a G F u Z 2 V k I F R 5 c G U u e 0 R h d G U g S m 9 p b m V k L D R 9 J n F 1 b 3 Q 7 L C Z x d W 9 0 O 1 N l Y 3 R p b 2 4 x L 3 N 0 Y W Z m L 1 N v d X J j Z S 5 7 U 2 F s Y X J 5 L D V 9 J n F 1 b 3 Q 7 L C Z x d W 9 0 O 1 N l Y 3 R p b 2 4 x L 3 N 0 Y W Z m L 1 N v d X J j Z S 5 7 U m F 0 a W 5 n L D Z 9 J n F 1 b 3 Q 7 L C Z x d W 9 0 O 1 N l Y 3 R p b 2 4 x L 3 N 0 Y W Z m L 1 N v d X J j Z S 5 7 Q 2 9 1 b n R y e S w 3 f S Z x d W 9 0 O 1 0 s J n F 1 b 3 Q 7 Q 2 9 s d W 1 u Q 2 9 1 b n Q m c X V v d D s 6 O C w m c X V v d D t L Z X l D b 2 x 1 b W 5 O Y W 1 l c y Z x d W 9 0 O z p b J n F 1 b 3 Q 7 T m F t Z S Z x d W 9 0 O 1 0 s J n F 1 b 3 Q 7 Q 2 9 s d W 1 u S W R l b n R p d G l l c y Z x d W 9 0 O z p b J n F 1 b 3 Q 7 U 2 V j d G l v b j E v c 3 R h Z m Y v U 2 9 1 c m N l L n t O Y W 1 l L D B 9 J n F 1 b 3 Q 7 L C Z x d W 9 0 O 1 N l Y 3 R p b 2 4 x L 3 N 0 Y W Z m L 1 J l c G x h Y 2 V k I F Z h b H V l L n t H Z W 5 k Z X I s M X 0 m c X V v d D s s J n F 1 b 3 Q 7 U 2 V j d G l v b j E v c 3 R h Z m Y v U 2 9 1 c m N l L n t E Z X B h c n R t Z W 5 0 L D J 9 J n F 1 b 3 Q 7 L C Z x d W 9 0 O 1 N l Y 3 R p b 2 4 x L 3 N 0 Y W Z m L 1 N v d X J j Z S 5 7 Q W d l L D N 9 J n F 1 b 3 Q 7 L C Z x d W 9 0 O 1 N l Y 3 R p b 2 4 x L 3 N 0 Y W Z m L 0 N o Y W 5 n Z W Q g V H l w Z S 5 7 R G F 0 Z S B K b 2 l u Z W Q s N H 0 m c X V v d D s s J n F 1 b 3 Q 7 U 2 V j d G l v b j E v c 3 R h Z m Y v U 2 9 1 c m N l L n t T Y W x h c n k s N X 0 m c X V v d D s s J n F 1 b 3 Q 7 U 2 V j d G l v b j E v c 3 R h Z m Y v U 2 9 1 c m N l L n t S Y X R p b m c s N n 0 m c X V v d D s s J n F 1 b 3 Q 7 U 2 V j d G l v b j E v c 3 R h Z m Y v U 2 9 1 c m N l L n t D b 3 V u d H J 5 L D d 9 J n F 1 b 3 Q 7 X S w m c X V v d D t S Z W x h d G l v b n N o a X B J b m Z v J n F 1 b 3 Q 7 O l t d f S I g L z 4 8 R W 5 0 c n k g V H l w Z T 0 i U m V j b 3 Z l c n l U Y X J n Z X R T a G V l d C I g V m F s d W U 9 I n N B T E w g c 3 R h Z m Y i I C 8 + P E V u d H J 5 I F R 5 c G U 9 I l J l Y 2 9 2 Z X J 5 V G F y Z 2 V 0 Q 2 9 s d W 1 u I i B W Y W x 1 Z T 0 i b D E i I C 8 + P E V u d H J 5 I F R 5 c G U 9 I l J l Y 2 9 2 Z X J 5 V G F y Z 2 V 0 U m 9 3 I i B W Y W x 1 Z T 0 i b D E i I C 8 + P E V u d H J 5 I F R 5 c G U 9 I k Z p b G x U Y X J n Z X Q i I F Z h b H V l P S J z c 3 R h Z m Y i I C 8 + P E V u d H J 5 I F R 5 c G U 9 I l F 1 Z X J 5 S U Q i I F Z h b H V l P S J z M j A x M j Q x Z W E t N z V h M i 0 0 M D k z L W J k M j A t N 2 U 3 Z m I 4 Z G F m Z D k x I i A v P j w v U 3 R h Y m x l R W 5 0 c m l l c z 4 8 L 0 l 0 Z W 0 + P E l 0 Z W 0 + P E l 0 Z W 1 M b 2 N h d G l v b j 4 8 S X R l b V R 5 c G U + R m 9 y b X V s Y T w v S X R l b V R 5 c G U + P E l 0 Z W 1 Q Y X R o P l N l Y 3 R p b 2 4 x L 3 N 0 Y W Z m L 1 N v d X J j Z T w v S X R l b V B h d G g + P C 9 J d G V t T G 9 j Y X R p b 2 4 + P F N 0 Y W J s Z U V u d H J p Z X M g L z 4 8 L 0 l 0 Z W 0 + P E l 0 Z W 0 + P E l 0 Z W 1 M b 2 N h d G l v b j 4 8 S X R l b V R 5 c G U + R m 9 y b X V s Y T w v S X R l b V R 5 c G U + P E l 0 Z W 1 Q Y X R o P l N l Y 3 R p b 2 4 x L 3 N 0 Y W Z m L 1 J l c G x h Y 2 V k J T I w V m F s d W U 8 L 0 l 0 Z W 1 Q Y X R o P j w v S X R l b U x v Y 2 F 0 a W 9 u P j x T d G F i b G V F b n R y a W V z I C 8 + P C 9 J d G V t P j x J d G V t P j x J d G V t T G 9 j Y X R p b 2 4 + P E l 0 Z W 1 U e X B l P k Z v c m 1 1 b G E 8 L 0 l 0 Z W 1 U e X B l P j x J d G V t U G F 0 a D 5 T Z W N 0 a W 9 u M S 9 z d G F m Z i 9 S Z W 1 v d m V k J T I w R H V w b G l j Y X R l c z w v S X R l b V B h d G g + P C 9 J d G V t T G 9 j Y X R p b 2 4 + P F N 0 Y W J s Z U V u d H J p Z X M g L z 4 8 L 0 l 0 Z W 0 + P E l 0 Z W 0 + P E l 0 Z W 1 M b 2 N h d G l v b j 4 8 S X R l b V R 5 c G U + R m 9 y b X V s Y T w v S X R l b V R 5 c G U + P E l 0 Z W 1 Q Y X R o P l N l Y 3 R p b 2 4 x L 3 N 0 Y W Z m L 0 Z p b H R l c m V k J T I w U m 9 3 c z w v S X R l b V B h d G g + P C 9 J d G V t T G 9 j Y X R p b 2 4 + P F N 0 Y W J s Z U V u d H J p Z X M g L z 4 8 L 0 l 0 Z W 0 + P E l 0 Z W 0 + P E l 0 Z W 1 M b 2 N h d G l v b j 4 8 S X R l b V R 5 c G U + R m 9 y b X V s Y T w v S X R l b V R 5 c G U + P E l 0 Z W 1 Q Y X R o P l N l Y 3 R p b 2 4 x L 3 N 0 Y W Z m L 0 N o Y W 5 n Z W Q l M j B U e X B l P C 9 J d G V t U G F 0 a D 4 8 L 0 l 0 Z W 1 M b 2 N h d G l v b j 4 8 U 3 R h Y m x l R W 5 0 c m l l c y A v P j w v S X R l b T 4 8 L 0 l 0 Z W 1 z P j w v T G 9 j Y W x Q Y W N r Y W d l T W V 0 Y W R h d G F G a W x l P h Y A A A B Q S w U G A A A A A A A A A A A A A A A A A A A A A A A A J g E A A A E A A A D Q j J 3 f A R X R E Y x 6 A M B P w p f r A Q A A A F W A M t k 1 / G x G g l J b P + f R / m g A A A A A A g A A A A A A E G Y A A A A B A A A g A A A A H O S w 6 F 6 J Y n / 8 g U p D Y q B o v r 7 b J c a 7 C 9 r m a U P + 4 v 8 E 9 h c A A A A A D o A A A A A C A A A g A A A A J 1 6 R Y V i c J D R P Y 6 g 9 L t t 8 0 U Q d o 0 T e i l w j O W u 2 w 7 j v k Z V Q A A A A M D t k R t 9 u Y T D X F 9 q C V 7 + d t / n x g W Z 8 1 + j v F d x X 1 j J l 0 h 2 U V w X S r K Q 2 5 3 f P d E P w K P x s 6 F 8 E m I M Q w z a L x S Z + f R n 6 H M i z C g d 2 6 E F n b X S U m X 3 g i J Z A A A A A 1 g l 5 x K 1 s k y o 9 F Z e M u j P 8 W O Y E a A b c Q T 5 o 9 K L a p F K 6 r + u 8 O x b + H 4 E b T E 8 a 8 2 X 9 q o H o + r + a X W 7 O n l Q h 2 D h C 7 M y C 4 Q = = < / D a t a M a s h u p > 
</file>

<file path=customXml/itemProps1.xml><?xml version="1.0" encoding="utf-8"?>
<ds:datastoreItem xmlns:ds="http://schemas.openxmlformats.org/officeDocument/2006/customXml" ds:itemID="{9383E295-CFFF-4DD7-984C-D2615767D6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NZ Staff</vt:lpstr>
      <vt:lpstr>India Staff</vt:lpstr>
      <vt:lpstr>ALL staff</vt:lpstr>
      <vt:lpstr>male vs female</vt:lpstr>
      <vt:lpstr>Sheet8</vt:lpstr>
      <vt:lpstr>salary spread</vt:lpstr>
      <vt:lpstr>salary vs rating</vt:lpstr>
      <vt:lpstr>rating</vt:lpstr>
      <vt:lpstr>timeemployee</vt:lpstr>
      <vt:lpstr>ind vs nz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Suryansh Pandey</cp:lastModifiedBy>
  <dcterms:created xsi:type="dcterms:W3CDTF">2021-03-14T20:21:32Z</dcterms:created>
  <dcterms:modified xsi:type="dcterms:W3CDTF">2024-08-02T17:22:37Z</dcterms:modified>
</cp:coreProperties>
</file>