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ml.chartshapes+xml"/>
  <Override PartName="/xl/drawings/drawing1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3.xml" ContentType="application/vnd.openxmlformats-officedocument.drawingml.chartshapes+xml"/>
  <Override PartName="/xl/drawings/drawing2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4.xml" ContentType="application/vnd.openxmlformats-officedocument.drawingml.chartshapes+xml"/>
  <Override PartName="/xl/drawings/drawing35.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38.xml" ContentType="application/vnd.openxmlformats-officedocument.drawingml.chartshapes+xml"/>
  <Override PartName="/xl/drawings/drawing39.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40.xml" ContentType="application/vnd.openxmlformats-officedocument.drawingml.chartshapes+xml"/>
  <Override PartName="/xl/drawings/drawing41.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42.xml" ContentType="application/vnd.openxmlformats-officedocument.drawingml.chartshapes+xml"/>
  <Override PartName="/xl/drawings/drawing43.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44.xml" ContentType="application/vnd.openxmlformats-officedocument.drawingml.chartshapes+xml"/>
  <Override PartName="/xl/drawings/drawing45.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4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vetlana\Dropbox\wide role Universities\"/>
    </mc:Choice>
  </mc:AlternateContent>
  <bookViews>
    <workbookView xWindow="0" yWindow="465" windowWidth="25605" windowHeight="14145" firstSheet="1" activeTab="4"/>
  </bookViews>
  <sheets>
    <sheet name="Legend" sheetId="12" r:id="rId1"/>
    <sheet name="Raw data" sheetId="3" r:id="rId2"/>
    <sheet name="Master data" sheetId="1" r:id="rId3"/>
    <sheet name="Contact information" sheetId="4" r:id="rId4"/>
    <sheet name="1.A." sheetId="7" r:id="rId5"/>
    <sheet name="1.B." sheetId="8" r:id="rId6"/>
    <sheet name="1.C." sheetId="9" r:id="rId7"/>
    <sheet name="1.D." sheetId="10" r:id="rId8"/>
    <sheet name="1.E." sheetId="11" r:id="rId9"/>
    <sheet name="2.A." sheetId="13" r:id="rId10"/>
    <sheet name="2.B." sheetId="14" r:id="rId11"/>
    <sheet name="2.C." sheetId="15" r:id="rId12"/>
    <sheet name="2.D." sheetId="16" r:id="rId13"/>
    <sheet name="2.E." sheetId="17" r:id="rId14"/>
    <sheet name="3.A." sheetId="18" r:id="rId15"/>
    <sheet name="3.B." sheetId="19" r:id="rId16"/>
    <sheet name="3.C." sheetId="22" r:id="rId17"/>
    <sheet name="3.D." sheetId="23" r:id="rId18"/>
    <sheet name="3.E." sheetId="24" r:id="rId19"/>
    <sheet name="4.A." sheetId="25" r:id="rId20"/>
    <sheet name="4.B." sheetId="26" r:id="rId21"/>
    <sheet name="4.C." sheetId="27" r:id="rId22"/>
    <sheet name="5.A." sheetId="28" r:id="rId23"/>
    <sheet name="5.B." sheetId="29" r:id="rId24"/>
    <sheet name="5.C." sheetId="30" r:id="rId25"/>
    <sheet name="5.D." sheetId="31" r:id="rId26"/>
    <sheet name="5.E." sheetId="32" r:id="rId27"/>
    <sheet name="5.F." sheetId="33" r:id="rId28"/>
    <sheet name="5.G." sheetId="34" r:id="rId29"/>
    <sheet name="5.H." sheetId="35" r:id="rId30"/>
    <sheet name="5.I." sheetId="36" r:id="rId31"/>
    <sheet name="5.J." sheetId="37" r:id="rId32"/>
    <sheet name="5.K." sheetId="38" r:id="rId33"/>
    <sheet name="5.L." sheetId="39" r:id="rId34"/>
  </sheets>
  <definedNames>
    <definedName name="_xlnm._FilterDatabase" localSheetId="9" hidden="1">'2.A.'!$A$14:$D$52</definedName>
    <definedName name="_xlnm._FilterDatabase" localSheetId="10" hidden="1">'2.B.'!$A$11:$C$36</definedName>
    <definedName name="_xlnm._FilterDatabase" localSheetId="2" hidden="1">'Master data'!$A$2:$BP$49</definedName>
    <definedName name="_xlnm._FilterDatabase" localSheetId="1" hidden="1">'Raw data'!$A$2:$BC$52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67" i="9" l="1"/>
  <c r="B66" i="9"/>
  <c r="B64" i="9"/>
  <c r="B63" i="9"/>
  <c r="B62" i="9"/>
  <c r="C3" i="18"/>
  <c r="C2" i="18"/>
  <c r="B2" i="18"/>
  <c r="B3" i="18"/>
  <c r="B9" i="10"/>
  <c r="B4" i="36"/>
  <c r="D4" i="34"/>
  <c r="D12" i="34"/>
  <c r="B3" i="34"/>
  <c r="B2" i="34"/>
  <c r="C3" i="34"/>
  <c r="C2" i="34"/>
  <c r="C5" i="34"/>
  <c r="C6" i="34"/>
  <c r="C7" i="34"/>
  <c r="C8" i="34"/>
  <c r="C9" i="34"/>
  <c r="C10" i="34"/>
  <c r="C11" i="34"/>
  <c r="C4" i="34"/>
  <c r="B12" i="34"/>
  <c r="B13" i="34"/>
  <c r="B14" i="34"/>
  <c r="B16" i="34"/>
  <c r="B17" i="34"/>
  <c r="B15" i="34"/>
  <c r="B18" i="34"/>
  <c r="C13" i="34"/>
  <c r="C14" i="34"/>
  <c r="C16" i="34"/>
  <c r="C17" i="34"/>
  <c r="C15" i="34"/>
  <c r="C18" i="34"/>
  <c r="C12" i="34"/>
  <c r="B2" i="33"/>
  <c r="B2" i="35"/>
  <c r="B3" i="35"/>
  <c r="B4" i="35"/>
  <c r="B2" i="31"/>
  <c r="B3" i="31"/>
  <c r="B4" i="31"/>
  <c r="B5" i="31"/>
  <c r="B2" i="32"/>
  <c r="B3" i="32"/>
  <c r="B4" i="32"/>
  <c r="B5" i="32"/>
  <c r="B2" i="30"/>
  <c r="B3" i="30"/>
  <c r="B4" i="30"/>
  <c r="B5" i="30"/>
  <c r="B4" i="29"/>
  <c r="B2" i="29"/>
  <c r="B3" i="29"/>
  <c r="B5" i="29"/>
  <c r="C4" i="29"/>
  <c r="C7" i="28"/>
  <c r="C5" i="29"/>
  <c r="C6" i="28"/>
  <c r="C3" i="29"/>
  <c r="C5" i="28"/>
  <c r="C2" i="29"/>
  <c r="C4" i="28"/>
  <c r="B4" i="28"/>
  <c r="B5" i="28"/>
  <c r="B6" i="28"/>
  <c r="B7" i="28"/>
  <c r="A7" i="28"/>
  <c r="A6" i="28"/>
  <c r="A4" i="28"/>
  <c r="A5" i="28"/>
  <c r="B2" i="28"/>
  <c r="B3" i="28"/>
  <c r="C2" i="28"/>
  <c r="AO3" i="1"/>
  <c r="AO4" i="1"/>
  <c r="AO5" i="1"/>
  <c r="AO6" i="1"/>
  <c r="AO7" i="1"/>
  <c r="AO9" i="1"/>
  <c r="AO10" i="1"/>
  <c r="AO11" i="1"/>
  <c r="AO12" i="1"/>
  <c r="AO15" i="1"/>
  <c r="AO19" i="1"/>
  <c r="AO21" i="1"/>
  <c r="AO23" i="1"/>
  <c r="AO24" i="1"/>
  <c r="AO27" i="1"/>
  <c r="AO28" i="1"/>
  <c r="AO31" i="1"/>
  <c r="AO34" i="1"/>
  <c r="AO41" i="1"/>
  <c r="AO45" i="1"/>
  <c r="AO46" i="1"/>
  <c r="AO49" i="1"/>
  <c r="B2" i="25"/>
  <c r="B3" i="25"/>
  <c r="B4" i="25"/>
  <c r="B5" i="25"/>
  <c r="B6" i="25"/>
  <c r="B7" i="25"/>
  <c r="B5" i="23"/>
  <c r="B4" i="23"/>
  <c r="B6" i="23"/>
  <c r="B7" i="23"/>
  <c r="B8" i="23"/>
  <c r="C5" i="23"/>
  <c r="C6" i="23"/>
  <c r="C7" i="23"/>
  <c r="C8" i="23"/>
  <c r="C4" i="23"/>
  <c r="B5" i="14"/>
  <c r="B2" i="22"/>
  <c r="B3" i="22"/>
  <c r="B4" i="22"/>
  <c r="B5" i="22"/>
  <c r="B2" i="19"/>
  <c r="B3" i="19"/>
  <c r="B4" i="19"/>
  <c r="B5" i="19"/>
  <c r="B2" i="16"/>
  <c r="B3" i="16"/>
  <c r="B4" i="16"/>
  <c r="B5" i="16"/>
  <c r="B2" i="15"/>
  <c r="B3" i="15"/>
  <c r="B4" i="15"/>
  <c r="B5" i="15"/>
  <c r="B4" i="14"/>
  <c r="B6" i="14"/>
  <c r="B7" i="14"/>
  <c r="C5" i="14"/>
  <c r="C6" i="14"/>
  <c r="C7" i="14"/>
  <c r="C4" i="14"/>
  <c r="B3" i="14"/>
  <c r="B2" i="13"/>
  <c r="B3" i="13"/>
  <c r="C2" i="13"/>
  <c r="B4" i="13"/>
  <c r="B5" i="13"/>
  <c r="B6" i="13"/>
  <c r="B7" i="13"/>
  <c r="B8" i="13"/>
  <c r="B9" i="13"/>
  <c r="C4" i="13"/>
  <c r="C5" i="13"/>
  <c r="C6" i="13"/>
  <c r="C7" i="13"/>
  <c r="C8" i="13"/>
  <c r="C9" i="13"/>
  <c r="C10" i="13"/>
  <c r="C62" i="9"/>
  <c r="B2" i="9"/>
  <c r="B3" i="9"/>
  <c r="B4" i="9"/>
  <c r="B12" i="9"/>
  <c r="B65" i="9"/>
  <c r="B68" i="9"/>
  <c r="B69" i="9"/>
  <c r="B70" i="9"/>
  <c r="C63" i="9"/>
  <c r="C64" i="9"/>
  <c r="C65" i="9"/>
  <c r="C66" i="9"/>
  <c r="C67" i="9"/>
  <c r="C68" i="9"/>
  <c r="C69" i="9"/>
  <c r="A66" i="9"/>
  <c r="B2" i="8"/>
  <c r="B3" i="8"/>
  <c r="B4" i="8"/>
  <c r="B5" i="8"/>
  <c r="B2" i="7"/>
  <c r="B3" i="7"/>
  <c r="B4" i="7"/>
  <c r="B5" i="7"/>
  <c r="B3" i="37"/>
  <c r="B2" i="37"/>
  <c r="C3" i="37"/>
  <c r="C2" i="37"/>
  <c r="B3" i="36"/>
  <c r="B2" i="36"/>
  <c r="C3" i="36"/>
  <c r="C2" i="36"/>
  <c r="C3" i="35"/>
  <c r="C2" i="35"/>
  <c r="B3" i="33"/>
  <c r="C3" i="33"/>
  <c r="C2" i="33"/>
  <c r="C3" i="32"/>
  <c r="C4" i="32"/>
  <c r="C2" i="32"/>
  <c r="C3" i="31"/>
  <c r="C4" i="31"/>
  <c r="C2" i="31"/>
  <c r="C3" i="30"/>
  <c r="C4" i="30"/>
  <c r="C2" i="30"/>
  <c r="B2" i="26"/>
  <c r="B3" i="26"/>
  <c r="C3" i="26"/>
  <c r="C2" i="26"/>
  <c r="C3" i="25"/>
  <c r="C4" i="25"/>
  <c r="C5" i="25"/>
  <c r="C6" i="25"/>
  <c r="C2" i="25"/>
  <c r="B2" i="23"/>
  <c r="B3" i="23"/>
  <c r="C2" i="23"/>
  <c r="C3" i="22"/>
  <c r="C4" i="22"/>
  <c r="C2" i="22"/>
  <c r="C4" i="19"/>
  <c r="C3" i="19"/>
  <c r="C2" i="19"/>
  <c r="C4" i="16"/>
  <c r="C3" i="16"/>
  <c r="C2" i="16"/>
  <c r="C3" i="15"/>
  <c r="C4" i="15"/>
  <c r="C2" i="15"/>
  <c r="B2" i="14"/>
  <c r="C2" i="14"/>
  <c r="B7" i="10"/>
  <c r="B5" i="10"/>
  <c r="B8" i="10"/>
  <c r="B6" i="10"/>
  <c r="C7" i="10"/>
  <c r="B3" i="10"/>
  <c r="C3" i="10"/>
  <c r="B2" i="10"/>
  <c r="C2" i="10"/>
  <c r="B4" i="10"/>
  <c r="C8" i="10"/>
  <c r="C6" i="10"/>
  <c r="C5" i="10"/>
  <c r="C3" i="8"/>
  <c r="C4" i="8"/>
  <c r="C2" i="8"/>
  <c r="C3" i="7"/>
  <c r="C4" i="7"/>
  <c r="C2" i="7"/>
  <c r="C3" i="9"/>
  <c r="C2" i="9"/>
  <c r="B31" i="4"/>
  <c r="B30" i="4"/>
  <c r="B32" i="4"/>
  <c r="C31" i="4"/>
  <c r="C30" i="4"/>
  <c r="B25" i="4"/>
  <c r="B24" i="4"/>
  <c r="B26" i="4"/>
  <c r="B27" i="4"/>
  <c r="B28" i="4"/>
  <c r="C25" i="4"/>
  <c r="C26" i="4"/>
  <c r="C27" i="4"/>
  <c r="C24" i="4"/>
  <c r="B3" i="4"/>
  <c r="B2" i="4"/>
  <c r="B4" i="4"/>
  <c r="B5" i="4"/>
  <c r="B6" i="4"/>
  <c r="B7" i="4"/>
  <c r="B8" i="4"/>
  <c r="B9" i="4"/>
  <c r="B10" i="4"/>
  <c r="B11" i="4"/>
  <c r="B12" i="4"/>
  <c r="B13" i="4"/>
  <c r="B14" i="4"/>
  <c r="B15" i="4"/>
  <c r="B16" i="4"/>
  <c r="B17" i="4"/>
  <c r="B18" i="4"/>
  <c r="B19" i="4"/>
  <c r="B20" i="4"/>
  <c r="B21" i="4"/>
  <c r="C3" i="4"/>
  <c r="C4" i="4"/>
  <c r="C5" i="4"/>
  <c r="C6" i="4"/>
  <c r="C7" i="4"/>
  <c r="C8" i="4"/>
  <c r="C9" i="4"/>
  <c r="C10" i="4"/>
  <c r="C11" i="4"/>
  <c r="C12" i="4"/>
  <c r="C13" i="4"/>
  <c r="C14" i="4"/>
  <c r="C15" i="4"/>
  <c r="C16" i="4"/>
  <c r="C17" i="4"/>
  <c r="C18" i="4"/>
  <c r="C19" i="4"/>
  <c r="C20" i="4"/>
  <c r="C2" i="4"/>
</calcChain>
</file>

<file path=xl/sharedStrings.xml><?xml version="1.0" encoding="utf-8"?>
<sst xmlns="http://schemas.openxmlformats.org/spreadsheetml/2006/main" count="6344" uniqueCount="1651">
  <si>
    <t>Date submitted</t>
  </si>
  <si>
    <t>Professor</t>
  </si>
  <si>
    <t>Encourage</t>
  </si>
  <si>
    <t>2018-10-23 14:24:17</t>
  </si>
  <si>
    <t>Faculty of Informatics</t>
  </si>
  <si>
    <t>Vashek Matyas</t>
  </si>
  <si>
    <t>Vice-Dean, Professor</t>
  </si>
  <si>
    <t>Internal projects supporting solely interdisciplinary research</t>
  </si>
  <si>
    <t>small push outside - on national funding agencies</t>
  </si>
  <si>
    <t>Yes</t>
  </si>
  <si>
    <t>bioinformatics, law and informatics, social sciences and informatics, business and informatics</t>
  </si>
  <si>
    <t>Run new joint degrees</t>
  </si>
  <si>
    <t>by our faculty (informatics)</t>
  </si>
  <si>
    <t>various arrangements, ad hoc w.r.t. situation and preferences of the candidate</t>
  </si>
  <si>
    <t>both</t>
  </si>
  <si>
    <t>No</t>
  </si>
  <si>
    <t>Informatics Department</t>
  </si>
  <si>
    <t>CERIT, CEITEC</t>
  </si>
  <si>
    <t>Independent</t>
  </si>
  <si>
    <t>Nearby a department</t>
  </si>
  <si>
    <t>mainly external money</t>
  </si>
  <si>
    <t>Neither set up nor close</t>
  </si>
  <si>
    <t>With an institutional or department support</t>
  </si>
  <si>
    <t>rarely</t>
  </si>
  <si>
    <t>no</t>
  </si>
  <si>
    <t>Computer Science</t>
  </si>
  <si>
    <t>2018-10-24 03:34:57</t>
  </si>
  <si>
    <t>IT University of Copenhagen</t>
  </si>
  <si>
    <t>Jens Chr. Godskesen</t>
  </si>
  <si>
    <t>Prorector</t>
  </si>
  <si>
    <t xml:space="preserve">It is part of our DNA to, based on the ground of IT, to collaborate with other research disciplines. </t>
  </si>
  <si>
    <t xml:space="preserve">No.    </t>
  </si>
  <si>
    <t xml:space="preserve">No. </t>
  </si>
  <si>
    <t xml:space="preserve">But, all our programs entails to some extend technical aspects of IT, say programming or data base technology. </t>
  </si>
  <si>
    <t xml:space="preserve">We would like to run a MSc in Data Science. </t>
  </si>
  <si>
    <t xml:space="preserve">Computer Science faculty are expected to teach informatics at non-informatics programmes.   </t>
  </si>
  <si>
    <t>Informatics is not taught by people not located in an Informatics department</t>
  </si>
  <si>
    <t>Rooted in a department</t>
  </si>
  <si>
    <t xml:space="preserve">E.g. ethics is a crucial part of data science, and so is other social science aspects. </t>
  </si>
  <si>
    <t xml:space="preserve">NO. </t>
  </si>
  <si>
    <t xml:space="preserve">Yes, we would like to widen the role of cyber security covering also the more softer aspects like ethics and trust. </t>
  </si>
  <si>
    <t xml:space="preserve">Some questions were not relevant, based on the answer of previous questions. </t>
  </si>
  <si>
    <t>2018-10-24 10:59:12</t>
  </si>
  <si>
    <t>Università Roma Tre</t>
  </si>
  <si>
    <t>Paolo Atzeni</t>
  </si>
  <si>
    <t>Vice Rector</t>
  </si>
  <si>
    <t>Neither encourage nor discourage</t>
  </si>
  <si>
    <t>In principle it encourages, but the incentives are very small, so the answer is neutral</t>
  </si>
  <si>
    <t>We have freedom in our research, and so we do have some interdisciplinary project, with some funding</t>
  </si>
  <si>
    <t>Not reallly -- the real issue is the overall lack of resources</t>
  </si>
  <si>
    <t>Neither run nor close down</t>
  </si>
  <si>
    <t>We do not have real plans, but there are initiative we would like to pursue, for example Data Science in Economy and/or Law, but the scarcity of resources prevents us from proceeding, at tleast for now</t>
  </si>
  <si>
    <t>It is mainly done by people within the respective Departments, mainly because the Informatics Division of the Engineering Department has little resources. We do teach (or try to, as much as possible) for the other Divisions of the Engineering Department</t>
  </si>
  <si>
    <t>They are not Computer Scientists</t>
  </si>
  <si>
    <t xml:space="preserve">Again, the major issue is that our Informatics Division is understaffed and our priority is in teaching our courses, second priority the other courses in the Engineering Department </t>
  </si>
  <si>
    <t>A little bit</t>
  </si>
  <si>
    <t>2018-10-24 13:36:17</t>
  </si>
  <si>
    <t>Delft University of Technology</t>
  </si>
  <si>
    <t>Hans Tonino</t>
  </si>
  <si>
    <t>Director of Studies in Computer Science and Embedded Systems</t>
  </si>
  <si>
    <t>TU Delft is developing interdisciplinary student projects and piloting these.</t>
  </si>
  <si>
    <t>That's a autonomous development.</t>
  </si>
  <si>
    <t>Not that I am aware of. Of course, because of personnel limitations, there are borders w.r.t. what you can research.</t>
  </si>
  <si>
    <t>Some lecturers at TU Delft apply for special funding, e.g. with respect to entrepreneurial education.</t>
  </si>
  <si>
    <t>TU Delft is rethinking its engineering education, especially with respect to the engineer's profile. This process takes a long time. The reason is, to my opinion, that broad support form the scientific staff is needed. Most of them are rather traditional about this subject: universities should educate scientists.</t>
  </si>
  <si>
    <t>See remarks in text box just above.</t>
  </si>
  <si>
    <t>Education in other areas is handled by the appropriate departments within TU Delft.</t>
  </si>
  <si>
    <t>They are Computer Scientists</t>
  </si>
  <si>
    <t>Of course!</t>
  </si>
  <si>
    <t>None</t>
  </si>
  <si>
    <t>Many fields within Computers Science are already established multidisciplinary fields, e.g. bioinformatics, man machine interaction. So, this is in our field an organic process.</t>
  </si>
  <si>
    <t>Sometimes, there are joint appointments.</t>
  </si>
  <si>
    <t>In case of promotion, from e.g. assistant to associate professor, we have a career committee composed of representatives from different departments.</t>
  </si>
  <si>
    <t>Yes, it depends on existing vacancies.</t>
  </si>
  <si>
    <t>At present we are developing introductory courses on digital skills for all students in all programmes at TU Delft.</t>
  </si>
  <si>
    <t>The initiative to the digital skills programme was initiated by the Executive Board of TU Delft. That is a good thing!</t>
  </si>
  <si>
    <t>Yes, we already have several of this kind of institutes for many years, like Computational Science, Health, Energy, etc.</t>
  </si>
  <si>
    <t>Owned by the departments involved</t>
  </si>
  <si>
    <t>Here I am not really sure about their legal status.</t>
  </si>
  <si>
    <t>Elsewhere on campus</t>
  </si>
  <si>
    <t>These centres are not physically located somewhere, but they all have a managing board.</t>
  </si>
  <si>
    <t>Partly funded by the university and by the departments represented in it (by the people spending their time "in kind").</t>
  </si>
  <si>
    <t>Some start, some stop.</t>
  </si>
  <si>
    <t>I would guess so.</t>
  </si>
  <si>
    <t>2018-10-25 13:31:15</t>
  </si>
  <si>
    <t>EPFL</t>
  </si>
  <si>
    <t>James Larus</t>
  </si>
  <si>
    <t>Dean</t>
  </si>
  <si>
    <t>Verbal encouragement for the most part. A few centers and small amount of money.</t>
  </si>
  <si>
    <t>Verbally.</t>
  </si>
  <si>
    <t>Helps with the capacity issue (eg teaching ML to students in other schools).</t>
  </si>
  <si>
    <t>Univ provides money and faculty slots.</t>
  </si>
  <si>
    <t>2018-11-02 13:39:35</t>
  </si>
  <si>
    <t>RWTH Aachen</t>
  </si>
  <si>
    <t>Informatics</t>
  </si>
  <si>
    <t>Ulrik Schroeder</t>
  </si>
  <si>
    <t>The department is open for interdisciplinary cooperations. But initiatives are left to researchers tehmselves.</t>
  </si>
  <si>
    <t>Of course computer science could be part of almost any interdisiplinary reearch at a university with a focus on technology.</t>
  </si>
  <si>
    <t>No.</t>
  </si>
  <si>
    <t>Social Computing</t>
  </si>
  <si>
    <t>Both. Some of the courses are taught by CS, some others are taught by the other departments themselves.</t>
  </si>
  <si>
    <t xml:space="preserve">There is no clear regulations, who teaches informatics in non-informatics programmes. </t>
  </si>
  <si>
    <t>Hiring is up to the departments with various decisions. There is no Yes or No to this question.</t>
  </si>
  <si>
    <t>Same answer: some are rooted in their department, some might have joint sppointments.</t>
  </si>
  <si>
    <t>?</t>
  </si>
  <si>
    <t>Actually, I can#t say. None that I know of.</t>
  </si>
  <si>
    <t>Still there is a Master in Data Science run jointly by Informatics with Mathmatics department.</t>
  </si>
  <si>
    <t>The centres are set up and run more or less on third party funding.</t>
  </si>
  <si>
    <t>I can't really tell, if there is sibstantiial interdisciplinary work undertaken by individual researchers.</t>
  </si>
  <si>
    <t>To the best of my knowledge no.</t>
  </si>
  <si>
    <t>CS is seen as a strong partner. Still the universities focus is more on engineering which takes the leading role (also in interdisciplinary work).</t>
  </si>
  <si>
    <t>2018-11-02 14:31:30</t>
  </si>
  <si>
    <t>ETH Zuerich</t>
  </si>
  <si>
    <t>Juerg Gutknecht</t>
  </si>
  <si>
    <t>Prof. ETH emeritus</t>
  </si>
  <si>
    <t>Hiring professors and experts in strategically defined and important interdisciplinary fields such as, for example, Medical Informatics and Quantum Computing</t>
  </si>
  <si>
    <t>None that I would know of.</t>
  </si>
  <si>
    <t>Industrial institutions such as Disney Research with an on-campus presence.</t>
  </si>
  <si>
    <t>Excellent availability of resources, ample academic freedom.</t>
  </si>
  <si>
    <t>For example, consecutive Masters in Computational Science and Engineering, and in Bioinformatics.</t>
  </si>
  <si>
    <t>Highly probable.</t>
  </si>
  <si>
    <t>Service lectures mostly people from the Informatics department.</t>
  </si>
  <si>
    <t>In strategically relevant fields such as, for example, Bioibformatics and Medical Informatics.</t>
  </si>
  <si>
    <t>Excellent.</t>
  </si>
  <si>
    <t>If strategically relevant.</t>
  </si>
  <si>
    <t>Coherent hiring focussing on long-term strategy.</t>
  </si>
  <si>
    <t>Significantly. IT is now much more considered as an extremely powerful tool requesting a high level of competence to be mastered. No longer simply "computational thinking" but now including topics such as data science and machine learning.</t>
  </si>
  <si>
    <t>Early awareness of data science and machine learning as a topic of rapidly increasing importance.</t>
  </si>
  <si>
    <t>The last four of the above mentioned competence centers in collaboration with other universities and institutions.</t>
  </si>
  <si>
    <t>Typically located in distributed buildings/ floors owned by ETH. However, often of a "virtual" character because the reserach staff working in these centers is located at their home departments.</t>
  </si>
  <si>
    <t>Mostly federal funded with occasional sponsors from industry or national focus programmes.</t>
  </si>
  <si>
    <t>Not that I would know of any.</t>
  </si>
  <si>
    <t>New challenges in the digital age affecting the entire society.</t>
  </si>
  <si>
    <t>Individuals need to convince the strategic planners in the different departments in advance.</t>
  </si>
  <si>
    <t>Most of the above mentioned competence centers grew out of the strategic planning by the leadership of the university after discussions (in department head conferences) and after confirmed support by the affected departments.</t>
  </si>
  <si>
    <t>Not that I would know of.</t>
  </si>
  <si>
    <t>Again, excellent resource situation and coherent strategic planning in collaboration with the affected departments. Excellent international reputation of the university, favoring success in hiring world-class researchers.</t>
  </si>
  <si>
    <t>2018-11-04 20:56:00</t>
  </si>
  <si>
    <t>University of Latvia</t>
  </si>
  <si>
    <t>Faculty of Computing</t>
  </si>
  <si>
    <t>Juris Borzovs</t>
  </si>
  <si>
    <t>Vice-Dean</t>
  </si>
  <si>
    <t>funding, time, physical centres</t>
  </si>
  <si>
    <t>no university is able to afford all interdisciplinary areas</t>
  </si>
  <si>
    <t>some commercial companies</t>
  </si>
  <si>
    <t>too small government financing (about 0.35 of GDP)</t>
  </si>
  <si>
    <t>differently</t>
  </si>
  <si>
    <t>usually, but not always - they are computer scientists</t>
  </si>
  <si>
    <t>would take too much time</t>
  </si>
  <si>
    <t>Have a joint appointment across departments</t>
  </si>
  <si>
    <t xml:space="preserve">they are judged according to the criteria of one of the departments </t>
  </si>
  <si>
    <t>Jointly Informatics and Statistics Department</t>
  </si>
  <si>
    <t>yes</t>
  </si>
  <si>
    <t>Don't know</t>
  </si>
  <si>
    <t>Innovation Centre</t>
  </si>
  <si>
    <t>2018-11-06 17:02:28</t>
  </si>
  <si>
    <t>Computer Science &amp; Technology</t>
  </si>
  <si>
    <t>Peter Robinson</t>
  </si>
  <si>
    <t>Provessor of Computer Technology</t>
  </si>
  <si>
    <t>The college system at Cambridge means that staff and students mix socially with people working in other disciplines, which opens a route to interdisciplinary collaboration.</t>
  </si>
  <si>
    <t>Typically members of the department running their primary degree.</t>
  </si>
  <si>
    <t>The teaching is directed to the domain of application, but lacks a broad perspective.</t>
  </si>
  <si>
    <t>There are special arrangements for assessing applications for promotion from people working across disciplinary boundaries.</t>
  </si>
  <si>
    <t>Staff have a strong home department where they make their primary contributions, but can draw on expertise in other departments.</t>
  </si>
  <si>
    <t>Interdisciplinary research centres are attached to individual departments, but technology transfer and consultancy are University-wide.</t>
  </si>
  <si>
    <t>As in C.</t>
  </si>
  <si>
    <t>Mixture of external and University money in the first instance, but expected to become self-sustaining.</t>
  </si>
  <si>
    <t>Set up more centres</t>
  </si>
  <si>
    <t>Initiatives by grant-giving bodies.</t>
  </si>
  <si>
    <t>Without any institutional or department support</t>
  </si>
  <si>
    <t>Yes.  Various centres.</t>
  </si>
  <si>
    <t>Many of the interdisciplinary centres are set up in response to calls from external grant-giving bodies rather than in response to new research opportunities perceived by the academic staff.</t>
  </si>
  <si>
    <t>2018-11-21 16:02:34</t>
  </si>
  <si>
    <t>University of Zurich</t>
  </si>
  <si>
    <t>Department of Informatics</t>
  </si>
  <si>
    <t>Nathan Labhart</t>
  </si>
  <si>
    <t>Academic Coordinator</t>
  </si>
  <si>
    <t>Examples: Interdisciplinary "Competence Centers", university-wide "Digital Society Initiative"</t>
  </si>
  <si>
    <t>Currently we have both models, programming taught by non-Informatics researchers and by Informatics researchers.</t>
  </si>
  <si>
    <t>Some are rooted in a department but have to spend a certain amount of their research time also in a centre. Some have a joint appointment with other faculties.</t>
  </si>
  <si>
    <t>Interdisciplinarity is clearly an asset that is viewed positively</t>
  </si>
  <si>
    <t>We already have those in place.</t>
  </si>
  <si>
    <t>At our university many study combinations are possible across disciplines. So, interdisciplinarity even on a student level is inherent in our system. Interdisciplinarity among adademic personnel has also always been strong but has increased since also third party money or even universitiy money very often is only available for interdisciplinary research projects.</t>
  </si>
  <si>
    <t>Many initiatives are currently running that are changing how informatics is perceived.</t>
  </si>
  <si>
    <t>Rooted in a single department</t>
  </si>
  <si>
    <t xml:space="preserve">All models are possible: rooted within department, in faculty or under direct guidance of the the university president. </t>
  </si>
  <si>
    <t>Due to room shortage usually such centers are elsewhere and not within department</t>
  </si>
  <si>
    <t>All models are possible, only UZH money, only third party money or both. Also in terms of the length such centers are provided for there are many different models in place. Usually there is money for 6 years at a minimun.</t>
  </si>
  <si>
    <t>There will certainly be more centers in the future. We do not know what is planned.</t>
  </si>
  <si>
    <t>Interdisciplinarity and digital sciences are currently popular topics. This is a chance for our department to drive more projects that might lead to centers.</t>
  </si>
  <si>
    <t>There are certainly more, but we know of two examples: the Digital Society Inititative and the FinTech Innovation Lab</t>
  </si>
  <si>
    <t>Exactly that: interdisciplinary research is one of the core strategies. It is part of the mission statement of the university</t>
  </si>
  <si>
    <t>2018-11-09 09:10:30</t>
  </si>
  <si>
    <t>University of Bern</t>
  </si>
  <si>
    <t>Oscar Nierstrasz</t>
  </si>
  <si>
    <t>Director</t>
  </si>
  <si>
    <t>Individual  professors take initiatives, which is supported by the institute, but otherwise not actively encouraged.</t>
  </si>
  <si>
    <t>There are probably some exceptions.</t>
  </si>
  <si>
    <t>There is currently no real coordination of all the various CS and IT related teaching activities taking place in various parts of the University, so it is also very hard to get a complete overview.</t>
  </si>
  <si>
    <t>We are now hiring a junior academic with both machine learning and clinical experience.</t>
  </si>
  <si>
    <t>There are various models. In the case mentioned above, the person is funded by an interfaculty research collaboration.</t>
  </si>
  <si>
    <t>In general promotion committees have members representing multiple disciplines.</t>
  </si>
  <si>
    <t>Medicine and CS. Probably others.</t>
  </si>
  <si>
    <t>Data Science is happening pretty much everywhere, but the highest concentration of expertise (and courses) is in the CS and Statistics departments, I would say.</t>
  </si>
  <si>
    <t>The answer is probably yes, but I am not aware of any true "centres", and have no experience with them.</t>
  </si>
  <si>
    <t>2018-11-14 14:58:35</t>
  </si>
  <si>
    <t>Utrecht University</t>
  </si>
  <si>
    <t>Information and Computing Sciences</t>
  </si>
  <si>
    <t>Jan van Leeuwen</t>
  </si>
  <si>
    <t>Professor em, former department head</t>
  </si>
  <si>
    <t xml:space="preserve">The university encourages various kinds of broad-scale cooperation across department and faculty boundaries, in university-wide focus areas. However, most of these focus areas are not very related to computer science. (Most related are the focus areas on Game Research and Applied DataSscience, and an attempt is under way to create a focus area for AI.) As these initiatives tend to be time-consuming, it is often hard for our CS department to take the lead in it or contribute as much as we should. But we do! </t>
  </si>
  <si>
    <t>Our department encourages cooperation with researchers from other departments and/or disciplines (from Math to Medicine). Last year, the department even issued an internal `call for proposals' to encourage this explicitly, making some extra funds available from its own reserves. (We have not experienced the same from other departments.)</t>
  </si>
  <si>
    <t>We have interdisciplinary focus areas in Game Research and Applied Data Science, with some extra funding from the university for four years. There is now an active lobby to create an interdisciplinary focus area for AI. This may prove difficult at the moment, as the university chooses new focus areas only once every four years. But an exception may be made in this case, considering the vast trends in AI use in all areas now (thus, not because the department has been advocating it for a long time already). An earlier attempt failed.</t>
  </si>
  <si>
    <t xml:space="preserve">The `Netherlands Organisation for Scientific Research'(NWO) actively encourages interdisciplinary research, by means of funding programmes on interdisciplinary themes. Often CS is involved implicitly rather than as the leading discipline (like in `Energy management'or `Complexity'), but there are exceptions (like `Cybersecurity').  </t>
  </si>
  <si>
    <t>The university is a classical one and does not have a specific vision that recognizes computing as the biggest development that is changing the world. In stead, policy is often incited by the many other disciplines (e-humanities etc) that are affected by it. This has both an advantage and a disadvantage. The advantage is that this gives a clear recipe for bringing new focus areas to the foreground and for sharing of the administrative load with other department. The disadvantage is that it is not the development of the computing discipline itself but the benefit to other disciplines that gets the focus, with much less room for curiosity-driven fundamental computing research than needed.</t>
  </si>
  <si>
    <t xml:space="preserve">We run a number of joint bachelor programs within the Faculty of Science: informatics + Mathematics, etc. The master programme in AI is actually interdisciplinary but does not lead to a joint degree. </t>
  </si>
  <si>
    <t xml:space="preserve">The informatics component of non-informatics degree programmes is sometimes taught by our department, especially the more advanced levels. But introductory courses are often taught by the other departments themselves. This is by necessity: our dept does not have the resources to teach introductory computing or programming to all the 5000+ freshmen the university gets every year, in all the variations that are needed. It has been decided years ago, that the department should not create a separate teaching entity for this task. It would be desirable to take care of it within our own Faculty of Science, but even for this task (involving many different disciplinary programs) the department does not have enough resources to handle all of this. </t>
  </si>
  <si>
    <t>Usually not.</t>
  </si>
  <si>
    <t>See the answer to C above. The disadvantages are clear, but there is a feasibility issue. The department is not dimensioned to teach introductory Informatics at all the interdisciplinary fronts where this is needed.</t>
  </si>
  <si>
    <t>Joint appointments across departments do occur, e.g. in the case of PhD students on interdisciplinary projects or of professors which are appointed with special temporary assignments in an interdisciplinary topic.</t>
  </si>
  <si>
    <t>I am unable to comment on this. Generally speaking, usual quality criteria of the departments apply without special consideration apart from, perhaps, the special type of research involved. Cases of promotion and tenure are handled in, and mostly oriented towards, careers in departments. The interdisciplinary component in the work (if any) is valued by the importance for the main department.</t>
  </si>
  <si>
    <t>No, but the answer depends on what one would call interdisciplinary. We are hiring e.g. in the field of Information Science, which may be seen as a field combining various disciplines, but the staff members are appointed within the ICS department (only).</t>
  </si>
  <si>
    <t>The advantage is the diversity in research fields and motivational domains, creating a fertile ground for inspiration. The difficulty is management, and keeping a level of homogeneity in a department. If these are handled adequately, one can go a long way. Otherwise the advantages are lost.</t>
  </si>
  <si>
    <t>We are not seen as `owning' data science. Instead,(applied) data science is governed by a group of interested departments from several faculties (from Mathematics to Sociology), in which we are at best seen as owning the `fundamental side' of the field. This set-up occurs more often in our university. For example, oddly enough, AI is not considered to be `owned' by our department but by an ensemble of relevant  parties e.g. in the Faculty of Humanities (incl. Philosophy/Logic) and our Faculty of Science (incl. us), although the center of gravity of AI is certainly in our department. Many other applied domains (e.g. bio-informatics) are mostly outside our direct influence, although some cooperation is common.</t>
  </si>
  <si>
    <t xml:space="preserve">Perhaps the better answer is: not yet. </t>
  </si>
  <si>
    <t>Neither our university, nor the Faculty of Science to which we belong, are very sensitive to this development, i.e. they see the scientific and societal impact of data science and AI in the (external) domains in which it is applied, wonder why this leads to many more students in Informatics, but do not translate this into decisive policies for Informatics research. Instead, the application domains invest in their own needs, in cooperation with us, helped by some temporary stimulation programmes obtained in competition. We manage to change the views in this only slowly.</t>
  </si>
  <si>
    <t>They're mostly virtual organizations, spread over the departments involved. The `Center for Complex System Studies' is located close to the departments of the faculty.</t>
  </si>
  <si>
    <t>The university provides funding for these focus areas for periods of four years. If an area does well, the funding can be continued for another four years (otherwise it stops). The participating departments implicitly fund these areas as well, through the personnel they invest. External sponsors are usually sought for specific research programs, but not for the focus area as such.</t>
  </si>
  <si>
    <t xml:space="preserve">There is an initiative to set up a focus area for AI. </t>
  </si>
  <si>
    <t>The external drivers seem all related to the gigantic need for better modelling tools and techniques, handling large amounts of inputs and learning from them, to simulate and/or build and perform any imaginable complex of tasks in the real world, cognitive or otherwise. It is the impact of the gradual transition from the Digital Age to the Information Age, and from the Information Age to the Make Age. Also, there is the pressure from the great need for qualified people that are versed in the advanced science and  technologies of the Information Age (and upcoming, what I call the Make Age). Internally, this translates into the pressure of (a) increasing student numbers and (b) continuing need for curriculum adjustment.</t>
  </si>
  <si>
    <t>Yes, in some cases. For example, the focus area `Foundations of Complex Systems' was stimulated very much by our faculty. On the other hand, most of these initiatives are based on a core of activities of existing staff. For example, the focus area Applied Data Science was set up, not because the university or a faculty first thought of it as being relevant or urgent, but because a number of professors did (as part of their responsibility in their departments).</t>
  </si>
  <si>
    <t>The Strategic Plan 2017-2021 of our Faculty does not specify any special strategy for Informatics, i.e. it is not singled out. The plan does specify that `multidisciplinary research teams' are encouraged and seen as `natural', and that the current focus areas (like Complex Systems and Game Research in which we participate) should continue to develop and aim for `impact', without being very explicit. No focus areas (AI...) are mentioned as new targets.</t>
  </si>
  <si>
    <t>Our university is a classical one, not a `technical' university. This means that the policies of the university are spread over many areas that have traditionally strong positions (Medicine, Law, Humanities, etc). Part of this is also due to the division of main areas between different universities in the country: technology is seen as the domain of the `technical universities' (which cannot apply to the multifaceted field of Informatics of course). The department is fortunate to be part of a Faculty of Science but the university has been cutting back on the research funds of this faculty. Our funding is very much influenced by our large role in teaching, but whether we are not seen as a spearhead of innovation is a different matter. Even in a Faculty of Science, the main attention tends to be more on Life Sciences, Physical Sciences...</t>
  </si>
  <si>
    <t>No. I hope my answer are helpful for your general considerations. Please do not cite my answers in direct relation to my university. If you want to, then please contact me first.</t>
  </si>
  <si>
    <t>2018-11-17 09:14:03</t>
  </si>
  <si>
    <t>Zoltán Horváth</t>
  </si>
  <si>
    <t>dean</t>
  </si>
  <si>
    <t xml:space="preserve"> </t>
  </si>
  <si>
    <t>Their is government grant for supporting excellence in research for interdisciplinary topics. The program is coordinated at university level.</t>
  </si>
  <si>
    <t>e.g. Digital Humanities</t>
  </si>
  <si>
    <t>The Faculty of Informatics is responsible for all courses in which the main content is computer science, but colleagues from other faculties are involved in teaching.</t>
  </si>
  <si>
    <t>Digital Humanities</t>
  </si>
  <si>
    <t>Within a department</t>
  </si>
  <si>
    <t>The strategy contains a list of interdisciplinary research areas.</t>
  </si>
  <si>
    <t xml:space="preserve">We offer a 60 ECTS, one year program consisting of selected courses of informatics to non-informatics students of the university. Applicants spend one year of their studies at Faculty of Informatics and then continue their studies at the home faculty. </t>
  </si>
  <si>
    <t>2018-11-18 13:25:25</t>
  </si>
  <si>
    <t>University of Edinburgh</t>
  </si>
  <si>
    <t>School of Informatics</t>
  </si>
  <si>
    <t>Jane Hillston</t>
  </si>
  <si>
    <t>Head of School</t>
  </si>
  <si>
    <t>The University maintains "low walls" between disciplinary Schools, making it easy to undertake interdisciplinary work, apply for grants to support such work and when appropriate set up interdisciplinary centres.</t>
  </si>
  <si>
    <t>We ensure that staff are aware of opportunities, through publicising and organising seminars and workshops which cross-disciplinary boundaries.  We make it easy for academic fields to propose MSc projects to be co-supervised by Informatics colleagues.</t>
  </si>
  <si>
    <t>I am not aware of any areas where there is any impediment to interdisciplinary work.</t>
  </si>
  <si>
    <t>The UK funding regime has been traditionally organised around seven disciplinary research councils, but these have recently been merged to create even greater influence on interdisciplinary research.  It is too early to say yet how significant the impact of this will be.</t>
  </si>
  <si>
    <t>I think that the encouragement of interdisciplinary work within the University of Edinburgh makes it an exciting and vibrant environment to work in.</t>
  </si>
  <si>
    <t>MSc in Business Informatics (joint between the Business School and Informatics)
MSc in Cyber Security (joint between Informatics and Law +...)</t>
  </si>
  <si>
    <t>Varies, sometimes Informatics, sometimes the local discipline.</t>
  </si>
  <si>
    <t>Again the answer varies so please don't take my response as definitive.</t>
  </si>
  <si>
    <t>Within the University all degree programmes have to be "owned" by a single School which can sometimes be difficult when marketing degrees that are truly interdisciplinary.  We got round that with the Design Informatics degrees by having two mirror degrees, one based in the School of Informatics and one based in the College of Art.  This means that we recruit a truly interdisciplinary cohort and the students are taught as a single cohort across the two formal programmes.</t>
  </si>
  <si>
    <t>We currently have joint appointments with the School of Biological Sciences, the School of Education and the School of Psychology.</t>
  </si>
  <si>
    <t>They generally nominate a primary department for annual performance and development review and promotion; this can change over time.  In some cases the performance and development review is carried out with participation from both departments.</t>
  </si>
  <si>
    <t>The University is currently recruiting Chancellor's Fellows (five year prestigious fellowships that automatically transition into academic positions) in interdisciplinary topics in Science and Engineering ("Living with Data", "Biotechnology", "Energy", "Materials and Manufacturing" and "Risk and Resilience").</t>
  </si>
  <si>
    <t>Our arrangements seems to work well.</t>
  </si>
  <si>
    <t>But we collaborate closely with the Statistics group within the School of Mathematics</t>
  </si>
  <si>
    <t>We are sometimes fighting a battle against being viewed as a service department to help other area deal with their perceived data science problems, which are sometimes problems that could be solved by someone with an MSc in Data Science rather than genuinely needing academic input.</t>
  </si>
  <si>
    <t>There are too many to mention -- see the University's website.
Key ones for the School of Informatics would be the Centre for Cyber-Security, Privacy and Trust, the SynthSys: the centre for Synthetic and Systems Biology; The Simons Centre for Cognitive Aging, The Centre for Speech Technology Research,....</t>
  </si>
  <si>
    <t>but usually led by one primary School/department</t>
  </si>
  <si>
    <t>Many are virtual centres</t>
  </si>
  <si>
    <t>They are usually expected to be self-sustaining by externally funded research grants.</t>
  </si>
  <si>
    <t>All centres are reviewed every five years and these reviews can recommend growth, merging, reducing -- whatever is appropriate given the state of the research and funding landscape</t>
  </si>
  <si>
    <t>Increased emphasis from government on translational research and working with industry</t>
  </si>
  <si>
    <t>The question seems to require a Yes/No answer but that is not an option.  The answer for Edinburgh is No</t>
  </si>
  <si>
    <t>Yes, too numerous to mention</t>
  </si>
  <si>
    <t>Yes.  We have a major programme known as Data-Driven Innovation within the University and Informatics is at the heart of that.</t>
  </si>
  <si>
    <t>There is increase pressure on academics within Informatics at a time when there is already increased pressure due to substantially increased student numbers.</t>
  </si>
  <si>
    <t xml:space="preserve">At times your questions seemed to be about the University generally and other times Informatics specifically.  I answered accordingly but I am not sure that the generality was always something that you intended.
</t>
  </si>
  <si>
    <t>University</t>
  </si>
  <si>
    <t>Department/ Institute/ School</t>
  </si>
  <si>
    <t>Name</t>
  </si>
  <si>
    <t>Position</t>
  </si>
  <si>
    <t>2018-10-07 16:31:00</t>
  </si>
  <si>
    <t>Imperial College London</t>
  </si>
  <si>
    <t>Department of Computing</t>
  </si>
  <si>
    <t>Professor Susan Eisenbach</t>
  </si>
  <si>
    <t>Former Head of Department</t>
  </si>
  <si>
    <t>2018-10-07 17:02:32</t>
  </si>
  <si>
    <t>Politecnico di Milano</t>
  </si>
  <si>
    <t>DEIB</t>
  </si>
  <si>
    <t>Elisabetta Di Nitto</t>
  </si>
  <si>
    <t>2018-10-08 12:11:18</t>
  </si>
  <si>
    <t>TU Wien</t>
  </si>
  <si>
    <t>H Werthner</t>
  </si>
  <si>
    <t>2018-10-08 16:07:35</t>
  </si>
  <si>
    <t>Edinburgh</t>
  </si>
  <si>
    <t>Stuart Anderson</t>
  </si>
  <si>
    <t>Deputy head of school</t>
  </si>
  <si>
    <t>University of Southern Denmark</t>
  </si>
  <si>
    <t>Department of Mathematics and Computer Science</t>
  </si>
  <si>
    <t>Martin Svensson</t>
  </si>
  <si>
    <t>Head of Department</t>
  </si>
  <si>
    <t>2018-10-08 16:56:54</t>
  </si>
  <si>
    <t>Chalmers | Gothenburg University</t>
  </si>
  <si>
    <t>Computer Science and Engineering</t>
  </si>
  <si>
    <t>Michel Chaudron</t>
  </si>
  <si>
    <t>Université catholique de Louvain</t>
  </si>
  <si>
    <t>Computer Science Department / ICTEAM institute / EPL faculty</t>
  </si>
  <si>
    <t>Kim Mens</t>
  </si>
  <si>
    <t>Professor (also board member of IE)</t>
  </si>
  <si>
    <t>2018-10-09 11:21:28</t>
  </si>
  <si>
    <t>Antonio Bahamonde</t>
  </si>
  <si>
    <t xml:space="preserve">Full Professor </t>
  </si>
  <si>
    <t>2018-10-09 05:02:03</t>
  </si>
  <si>
    <t>University of Bari "Aldo Moro"</t>
  </si>
  <si>
    <t>Dept. of Computer Science</t>
  </si>
  <si>
    <t>Donato Malerba</t>
  </si>
  <si>
    <t>2018-10-09 14:07:46</t>
  </si>
  <si>
    <t>Tartu University</t>
  </si>
  <si>
    <t>Institute of Computer Science</t>
  </si>
  <si>
    <t>Jaak Vilo</t>
  </si>
  <si>
    <t>Professor, head</t>
  </si>
  <si>
    <t>2018-10-17 11:20:21</t>
  </si>
  <si>
    <t>Aalborg University</t>
  </si>
  <si>
    <t>Department for Computer Science</t>
  </si>
  <si>
    <t>Kristian Olesen</t>
  </si>
  <si>
    <t>Head of department</t>
  </si>
  <si>
    <t>It actively searches for new hires in areas where there is much interdisciplinary demand. It tries to be ‘broad minded’ with respect to promotion. We have had several job offers out where the person chose us because they thought we were more positive than others about interdisciplinary work.</t>
  </si>
  <si>
    <t>Can’t think of any.</t>
  </si>
  <si>
    <t>The EPSRC (English and Welsh research council) funds most of the PhDs in Centres for Doctoral Training. Most of the calls for CDT bids are interdisciplinary. There is also much EU funding that is interdisciplinary.</t>
  </si>
  <si>
    <t>Interdisciplinary work is encouraged in principle. However, faculties continue to be evaluated at the national level using the criteria that are specific of their discipline...</t>
  </si>
  <si>
    <t>Bus same comment as before.</t>
  </si>
  <si>
    <t xml:space="preserve">Donors
Ministry of education
</t>
  </si>
  <si>
    <t>funding of doctoral kollegs (are joint doctoral programs, supporting up to 10 PhD students)</t>
  </si>
  <si>
    <t>quantum computing
trust, privacy and security
But there are concepts to establish centers</t>
  </si>
  <si>
    <t>Basic research funding bodies with focus projects and phd programs</t>
  </si>
  <si>
    <t>The physical centres encourage applying for translational and innovation work that is interdisciplinary.</t>
  </si>
  <si>
    <t>We say informatics studies information storage processing a d communication whatever the substrate - silicon, biological, social, ... So our work is wide ranging and inherently interdisciplinary.</t>
  </si>
  <si>
    <t>The UK funding agencies are obsessed with interdisciplinarity.  The interdisciplinary research collaborations in.early 21st century, e-science programmes, CDTs, and many more</t>
  </si>
  <si>
    <t xml:space="preserve">Applied statistics and data analysis. </t>
  </si>
  <si>
    <t xml:space="preserve">Cannot think of any. </t>
  </si>
  <si>
    <t>encourage, but no funding</t>
  </si>
  <si>
    <t xml:space="preserve">- bio-informatics
</t>
  </si>
  <si>
    <t>The department  now is pushing for a new degree in Data Science</t>
  </si>
  <si>
    <t>The funding comes from the Spanish government or the European programs. There are findings of the research groups</t>
  </si>
  <si>
    <t xml:space="preserve">Many consortia based projects /e.g. "center of excellence"/ are interdisciplinary. Many successful researchers have interdisciplinary approaches. </t>
  </si>
  <si>
    <t xml:space="preserve">E.g our data science roots from bioinformatics and computational neuroscience activities. </t>
  </si>
  <si>
    <t xml:space="preserve">Digital health data requires university and broader state support. </t>
  </si>
  <si>
    <t xml:space="preserve">PhD projects can be set up on individual student basis. </t>
  </si>
  <si>
    <t>Many research groups concentrate on specific application areas, e.g. energy and traffic analysis.</t>
  </si>
  <si>
    <t>Funding often directs research - no particular wishes.</t>
  </si>
  <si>
    <t>Some strategic efforts has emphasis on interdiscplinarity.</t>
  </si>
  <si>
    <t>As mentioned, basic stratgy still to be fixed</t>
  </si>
  <si>
    <t>Probably it should make interdisciplinarity a bit more.difficult to ensure quality.</t>
  </si>
  <si>
    <t xml:space="preserve">Again - a lot of freedom, but most strategic things are really PI driven. </t>
  </si>
  <si>
    <t>Many resources for strategic purposes dillutes the everyday core business.</t>
  </si>
  <si>
    <t>Masaryk University</t>
  </si>
  <si>
    <t>Cambridge University</t>
  </si>
  <si>
    <t>Eötvös Loránd University</t>
  </si>
  <si>
    <t>University Oviedo</t>
  </si>
  <si>
    <t>Dipartimento di Ingegneria</t>
  </si>
  <si>
    <t>Faculty of Electrical Engineering, Mathematics and Computer Science</t>
  </si>
  <si>
    <t>School of Computer and Communications Science</t>
  </si>
  <si>
    <t>Although there are academic justifications for new degrees the Department of Computing has so many applicants doing their single subject degrees that it puts no effort into setting up collaborative degrees. The ones it runs have been running for more than 20 years.</t>
  </si>
  <si>
    <t>They are both but most frequently not Computer Scientists.</t>
  </si>
  <si>
    <t>Computing academics by and large do not want to teach non-computing students and the department does not have enough faculty to do it. It is highly likely that the technical content of the courses may be suboptimal.</t>
  </si>
  <si>
    <t>Data science
Bioinformatics
Business and security
Geoinformatics</t>
  </si>
  <si>
    <t>Mostly, faculties from the Informatics department (DEIB)</t>
  </si>
  <si>
    <t>business infomratics</t>
  </si>
  <si>
    <t>at the moment unclear, but i am sure it will come</t>
  </si>
  <si>
    <t>different departments, where we (Informatics) teach CS topics</t>
  </si>
  <si>
    <t>some little courses in other faculties</t>
  </si>
  <si>
    <t>Business, financial services, physics, mathematics, electronics,...</t>
  </si>
  <si>
    <t>And close some - big focus on data science and X also AI and X</t>
  </si>
  <si>
    <t>Mostly informaticians.</t>
  </si>
  <si>
    <t>University has Joint appointment process to embed informaticians - this is a good approach.</t>
  </si>
  <si>
    <t>Data Science</t>
  </si>
  <si>
    <t xml:space="preserve">Important to maintain contact between research and teaching. Informatics should be taught by computer scientists. </t>
  </si>
  <si>
    <t>n.a.</t>
  </si>
  <si>
    <t>don't know</t>
  </si>
  <si>
    <t>Data science in perspective</t>
  </si>
  <si>
    <t xml:space="preserve">Mainly people from the informatics department. However, some parts are taught by statistics or mathematics  </t>
  </si>
  <si>
    <t>Data Science degrees jointly with department of Economics and other Scientific Departments.</t>
  </si>
  <si>
    <t>In general they are Computer Scientists, but for some basic courses of few credits, we also have teachers that 'know how to use a computer' (ECDL level).</t>
  </si>
  <si>
    <t xml:space="preserve">PhD is usually in one department, but co-supervisors can be from others. Formally no restrictions. But also no formal strong programmes. All is on individual basis. </t>
  </si>
  <si>
    <t>keep doing on individual basis</t>
  </si>
  <si>
    <t>We run courses that others can tap into. But some probably also self-teach.</t>
  </si>
  <si>
    <t>robotics has people of mixed backgrounds. Usually physics.</t>
  </si>
  <si>
    <t xml:space="preserve">Flexibility is good </t>
  </si>
  <si>
    <t xml:space="preserve">Combinations of cs with communication, business and design in various programs. </t>
  </si>
  <si>
    <t>New degree in data science
Merging two other programs into one.</t>
  </si>
  <si>
    <t>CS staff teaches cs subjects.</t>
  </si>
  <si>
    <t>When it sets up a centre it usually funds for 5 years academic joint posts (centre and department)&gt;</t>
  </si>
  <si>
    <t>With half the work in the centre.</t>
  </si>
  <si>
    <t>For each person the appropriate people are on their panels.</t>
  </si>
  <si>
    <t>Currently there is an initiative to hire more in Machine Learning/Artificial Intelligence.</t>
  </si>
  <si>
    <t>It is difficult to ensure that quality is equivalent (but this is true between two Informatics areas as well).</t>
  </si>
  <si>
    <t>not at the moment</t>
  </si>
  <si>
    <t>still to be defined, as said</t>
  </si>
  <si>
    <t>if we won't do it, we will have major problems in the future</t>
  </si>
  <si>
    <t>Common in my school</t>
  </si>
  <si>
    <t>Joint or rooted are both used</t>
  </si>
  <si>
    <t>The panel.selecting has competence across disciplines.  Appointments are made on capacity to contribute in the department's they are appointed to.</t>
  </si>
  <si>
    <t>Various initiatives bottom up and top down.</t>
  </si>
  <si>
    <t>Looks ok but we are a particular focus and the moment.</t>
  </si>
  <si>
    <t>For instance, to teach Data science it is not necessary to hire new people. There are many people already!!</t>
  </si>
  <si>
    <t xml:space="preserve">But again, decisions are done on the level of departments themselves. </t>
  </si>
  <si>
    <t>In general overall scientific quality. Not narrowly within one discipline only.</t>
  </si>
  <si>
    <t>Interdisciplinarity is an add-on rather than a virtue in itself.</t>
  </si>
  <si>
    <t>Our Data Science Institute is run by a member of Computing and the steering group is run by a Statistician.</t>
  </si>
  <si>
    <t>Somewhere else (please specify)</t>
  </si>
  <si>
    <t>Informatics (DEIB), Mathematics and Business</t>
  </si>
  <si>
    <t>we started it</t>
  </si>
  <si>
    <t>Informatics, mathematics, physics, high performance computing.  Other data owning schools like medicine have embedded expertise.</t>
  </si>
  <si>
    <t xml:space="preserve">Department of Mathematics and Computer Science, which also includes the university's research group in statistics. </t>
  </si>
  <si>
    <t>We are driving the process</t>
  </si>
  <si>
    <t>We have a vocational Master on Data Science rooted in the department of Computer Science.</t>
  </si>
  <si>
    <t>but also statistics does some data science. And there are people who use data in theior research.</t>
  </si>
  <si>
    <t>But with cs as the elder brother.</t>
  </si>
  <si>
    <t>Definitely. Everyone values it and we are believed to be the centre of knowledge.</t>
  </si>
  <si>
    <t>I think we were known for this before data science became popular.</t>
  </si>
  <si>
    <t>Inclusivity is good.</t>
  </si>
  <si>
    <t>Not really. People use to think in informatics as data science nowadays. Although this is not true at all. The degree in informatics is quite old: more than 30 years.</t>
  </si>
  <si>
    <t>We have increased our visibility.</t>
  </si>
  <si>
    <t xml:space="preserve">It is still on the rise... but not clear how it will be finally implemented. Current data science is part of computer science degree. We are seeking to open interdisciplinary programme. </t>
  </si>
  <si>
    <t>C.f. the initial mentioned centre.</t>
  </si>
  <si>
    <t>One center "sustainability and Energey"
several really small one on "geometry" or "complexity"</t>
  </si>
  <si>
    <t>Areas of Advance - about 10-12 themes.</t>
  </si>
  <si>
    <t>Not really, we have research institutes that, in theory, could be interdisciplinary, but in practice almost none are and most remain a regrouping of departments that used to be in a same faculty. (So it is not interdisciplinary across faculties, although they could be, but none are.)</t>
  </si>
  <si>
    <t>We are currently forming a unit to support e-science both with hardware and consultancy. This is a substantial investment in infrastructure and in support for non-computer scientists.</t>
  </si>
  <si>
    <t>All academics have a single home department, but the centres themselves are independent.</t>
  </si>
  <si>
    <t>We are very space short so they are wherever there was enough space to send it.</t>
  </si>
  <si>
    <t>But there are also other activities that are located in organisations connected to Politecnico but independent from the administration point of view</t>
  </si>
  <si>
    <t>owned by rectorate</t>
  </si>
  <si>
    <t>refers to big center energy, the little ones are kept within  departments</t>
  </si>
  <si>
    <t>They are lightweight collaboration venues that include companies and other external organisations.</t>
  </si>
  <si>
    <t>These are large physical buildings that are multi-occupancy.  They cut across disciplines and include external partners.</t>
  </si>
  <si>
    <t>they are virtual organisations</t>
  </si>
  <si>
    <t xml:space="preserve">The research institutes are not owned by their departments, it is rather the research institute that owns its departments, at least for the research being done there, which is one of the main reasons that none of them seem to be interdisciplinary. </t>
  </si>
  <si>
    <t>They mostly regroup departments nearby.</t>
  </si>
  <si>
    <t>It is not that straioghtforward, Usually they start as consortia (owned by departments involved), but for sustainability they probably survive better when independent. Short projects can be done as consortia.</t>
  </si>
  <si>
    <t>This is a strategic investment in a new unit.</t>
  </si>
  <si>
    <t>Currently in a building shared ith cs and (part of) the university it service organisation.</t>
  </si>
  <si>
    <t>The university provides startup money (primarily for admin) but expects the centres to become independent within 5 years. Some are funded past that date.</t>
  </si>
  <si>
    <t>university
long term: ??</t>
  </si>
  <si>
    <t>They are funded by university and external funds e.g. city deal (£300m for innovation and translation.work).</t>
  </si>
  <si>
    <t>university provides start-up money</t>
  </si>
  <si>
    <t>Research institutes are funded by university (from the research budget).</t>
  </si>
  <si>
    <t xml:space="preserve">University funding is tricky - education is funded and given to curricula-delivering departments. Some research labeled funding can be given to consortia and projects. But amounts are tiny.  So all need to come up with own project funding. </t>
  </si>
  <si>
    <t>Internal strategic funding at the institution level.</t>
  </si>
  <si>
    <t>Every year we try to either increase the set of labs or give more funds to the existing ones
New interdisciplinary study courses have been recently created</t>
  </si>
  <si>
    <t>plans, but still zo be defined and negitiated</t>
  </si>
  <si>
    <t>One is open the others open over the next four years.</t>
  </si>
  <si>
    <t>there seems to be continuous evolution/refactoring depending on the success of the center</t>
  </si>
  <si>
    <t>not clear. But I think some need to be created.</t>
  </si>
  <si>
    <t>for projects and some of the little centers</t>
  </si>
  <si>
    <t>We have a long history of interdisciplinary working and seek funds to support.</t>
  </si>
  <si>
    <t>neither of those</t>
  </si>
  <si>
    <t xml:space="preserve">Most of research is always grant based, so PI-s need to raise such fundig usually. </t>
  </si>
  <si>
    <t>Much of the current research is interdisciplinary by nature.</t>
  </si>
  <si>
    <t>Seed corn money has helped activities thrive. Having a finite end date means if the area doesn’t become self sufficient then it dies. This is both a good thing and a bad thing. It is good because areas that don’t have enough momentum don’t continue using resources. It is a bad thing because if the activities should exist but there aren’t existing academics with enough vision in the area, then the area’s funding disappears.</t>
  </si>
  <si>
    <t>still needed longer lasting strategy</t>
  </si>
  <si>
    <t>There are incentives for challenge driven work and this stimulates work with impact.</t>
  </si>
  <si>
    <t>virtual: poor cohesion/communication across/between faculties</t>
  </si>
  <si>
    <t>More interdisciplinarity would be nice but in practice doesn't seem to happen yet. The structures would kind of allow it but there is a lot of inertia. Furthermore, a professor can be a part of only one research institute and would therefore mostly choose the one that is closest to his core interests and not an interdisciplinary one, which probably explains why there are no interdisciplinary research institutes.</t>
  </si>
  <si>
    <t>Good: We have a lot of flexibility
Bad: all depends on funding opportunities, dependent on PI success</t>
  </si>
  <si>
    <t>Still under construction - to early to conclude.</t>
  </si>
  <si>
    <t>1.A. When compared with single disciplinary research, does your university encourage or discourage (or neither) interdisciplinary research?</t>
  </si>
  <si>
    <t>1.B. Does your Informatics department encourage or discourage (or neither) interdisciplinary research?</t>
  </si>
  <si>
    <t>1.C. Are there interdisciplinary areas of research where your university could (should) enter but aren’t due to lack of university support?</t>
  </si>
  <si>
    <t>ID</t>
  </si>
  <si>
    <t>1.A. If so how (e.g. funding, time, physical centres) - please comment?</t>
  </si>
  <si>
    <t>1.D. Are there other players who have helped increase the interdisciplinary research in your university? For example has a funding body focused a programme on interdisciplinary PhD studentships which academics applied for. If so what external organisations and what programmes have increased interdisciplinary research at your university?</t>
  </si>
  <si>
    <t>1.E. Please comment on any advantages or disadvantages you perceive of your university’s arrangements.</t>
  </si>
  <si>
    <t xml:space="preserve">Pro: we have lot of freedom
Con: institutional funding is scarce </t>
  </si>
  <si>
    <t>CONTACT INFORMATION</t>
  </si>
  <si>
    <t>1. RESEARCH</t>
  </si>
  <si>
    <t>2.A. Does your university run joint degrees (e.g. X and Informatics, Informatics and X,  X with Informatics, Informatics with X)?</t>
  </si>
  <si>
    <t>2.B. Are there plans to run new joint degrees or to close down joint degrees?</t>
  </si>
  <si>
    <t>Not strictly joint degrees, but we have interdisciplinary programs at the institute together with other institutes/faculties:
1. Computing and Economics
2. Information Systems, which combines informatics and business administration
3. Informatics with Natural Sciences</t>
  </si>
  <si>
    <t>Bioinformatics.</t>
  </si>
  <si>
    <t xml:space="preserve">undergraduate:
Computer Science and Maths
Computer Science and Physics
Computer Science and Management Science
Computer Science and Electronic Engineering
MSc:
Design Informatics (joint between the College of Art and Informatics)
PhD:
Data Science (joint between Informatics and Maths)
AI for Biomedicine (joint between Informatics, Biological Sciences, Medicine, and Centre for Social Responsibility)
Precision Medicine (joint between Medicine, Informatics, Maths)
</t>
  </si>
  <si>
    <t>teacher education
informatics specialisation in several disciplines
a 60 ECTS special program of computer science is offered for non-informatics students</t>
  </si>
  <si>
    <t>2.B. If yes what are they? - Please comment</t>
  </si>
  <si>
    <t>2. TEACHING</t>
  </si>
  <si>
    <t>2.D. If Informatics is taught by people not located in an Informatics department are they Computer Scientists by training or research?</t>
  </si>
  <si>
    <t>3.PEOPLE</t>
  </si>
  <si>
    <t>3.A. Does your university explicitly advertise/hire academics who focus on interdisciplinary research-</t>
  </si>
  <si>
    <t>2.E. Please comment on any advantages or disadvantages you perceive of your university’s arrangements.</t>
  </si>
  <si>
    <t>2.D. Please comment</t>
  </si>
  <si>
    <t>3.A. Please comment</t>
  </si>
  <si>
    <t>3.B. Are they rooted in a department, have a joint appointment across departments, or rooted in a centre?</t>
  </si>
  <si>
    <t>3.B. Please comment</t>
  </si>
  <si>
    <t>3.C. How is their quality judged for both appointment and for promotion? For example are they judged according to the criteria of one of the departments or both. Are the people who judge from a single department or both?</t>
  </si>
  <si>
    <t>3.D. Are there any initiatives planned to hire in interdisciplinary areas?</t>
  </si>
  <si>
    <t>3.D. Please comment</t>
  </si>
  <si>
    <t>3.E. Please comment on any advantages or disadvantages you perceive of your university’s arrangements.</t>
  </si>
  <si>
    <t>4. DATA SCIENCE</t>
  </si>
  <si>
    <t>4.A. Which department in your university is seen to own this area- Is it Informatics, Statistics, jointly or somewhere else?</t>
  </si>
  <si>
    <t>4.A. Please comment</t>
  </si>
  <si>
    <t>4.B. Has the rise of this area changed the perception of Informatics overall in your university?</t>
  </si>
  <si>
    <t>4.B. Pease comment</t>
  </si>
  <si>
    <t>4.C. Please comment on any advantages or disadvantages you perceive of your university’s arrangements.</t>
  </si>
  <si>
    <t>5. STRUCTURE</t>
  </si>
  <si>
    <t>5.A. Does your university set up centres for interdisciplinary work?</t>
  </si>
  <si>
    <t>5.B. Are they for [Research]</t>
  </si>
  <si>
    <t>5.B. Are they for [Translation (technology transfer)]</t>
  </si>
  <si>
    <t>5.B. Are they for [Consultancy]</t>
  </si>
  <si>
    <t>5.B. Are they for [Teaching]</t>
  </si>
  <si>
    <t>5.C. Are they rooted in a single department (say which one), owned by the departments involved or independent?</t>
  </si>
  <si>
    <t>5.C. Please comment</t>
  </si>
  <si>
    <t>5.D. Are they physically located within a department, nearby or elsewhere on campus?</t>
  </si>
  <si>
    <t>5.D. Please comment</t>
  </si>
  <si>
    <t>5.E. How are any centres funded? Does the university provide any money to startup or are they funded by external money- Does the university provide longer term money?</t>
  </si>
  <si>
    <t xml:space="preserve">5.F. Are there plans to set up more centres or to close centres? </t>
  </si>
  <si>
    <t>5.F.  If so what will they be? Please comment</t>
  </si>
  <si>
    <t>5. H. Is substantial interdisciplinary work undertaken by academics without any institutional or department support?</t>
  </si>
  <si>
    <t>5.H. Please comment</t>
  </si>
  <si>
    <t>5.J. Does your university have something in their official strategy to widen the role of Informatics or to encourage interdisciplinary research? If so what is it?</t>
  </si>
  <si>
    <t>5.K. Please comment on any advantages or disadvantages you perceive of your university’s arrangements.</t>
  </si>
  <si>
    <t>5.L. Is there anything we have missed in the survey that you wish to tell us?</t>
  </si>
  <si>
    <t>5.G. What are the drivers or pressures (both internal to the department /school/ faculty/ university and external to the university) that you see on the horizon that may lead to new activity?</t>
  </si>
  <si>
    <t>COUNTRY</t>
  </si>
  <si>
    <t>Czech Republic</t>
  </si>
  <si>
    <t>Denmark</t>
  </si>
  <si>
    <t>Italy</t>
  </si>
  <si>
    <t>Netherlands</t>
  </si>
  <si>
    <t>Switzerland</t>
  </si>
  <si>
    <t xml:space="preserve">We are currently involved in EIT Digital Master School. But we will leave this programme. It costs too much overhead. Besides that, we think TU Delft is already a very good brand, far better known than EIT Digital. TU Delft policy is to be very restrictive with respect to joint degrees. There should be a clear added value for TU Delft in it. </t>
  </si>
  <si>
    <t>It depends: sometimes the initiative comes from scientists, sometimes from the university.
The external world and actual developments within science are of great importance as well.</t>
  </si>
  <si>
    <t>For instance:
Centre for Learning and Education (together with Leiden University and Erasmus University Rotterdam).</t>
  </si>
  <si>
    <t>Example:
Every engineer should have digital skills.</t>
  </si>
  <si>
    <t xml:space="preserve">Biomedical engineering
Neuroprosthetics
</t>
  </si>
  <si>
    <t>There is (small) funding for initiating interdisciplinary research proposals.
There are interdisciplinary cetners (mostly initiative by researchers themselves).</t>
  </si>
  <si>
    <t xml:space="preserve">Technical Communication
Computational Engineering
</t>
  </si>
  <si>
    <t>Germany</t>
  </si>
  <si>
    <t>Highest possible quality and competence in teaching Informatics across the university.
Possible disadvantage (not the universitiy's fault though): Introduction into programming should be taught at a pre-university level, comparable to the situation in other fields. Having to teach "introduction" on a university level is too resource-consuming.</t>
  </si>
  <si>
    <t>Latvia</t>
  </si>
  <si>
    <t>UK</t>
  </si>
  <si>
    <t>- Digital Society Initiative
- Blockchain Center
- Center For Information Technology, Society and Law
- FinTech Innovation Lab 
These are just those including informatics, but there are many more, see http://www.orgdb.uzh.ch/liste.php?typ_id=30 and http://www.orgdb.uzh.ch/liste.php?typ_id=31</t>
  </si>
  <si>
    <t>- Energy Science Center
- Competence Centre for Materials and Processes
- Risk Center
- World Food System Center
- Center for Climate Systems Modeling
- Competence Center Citizen Science
- Center for EXperimental and Clinical Imaging Technologies
- Zurich-Basel Plant Science Center</t>
  </si>
  <si>
    <t>Funding of interfaculty research collaborations.
Joint programs and degrees.</t>
  </si>
  <si>
    <t>The CS institute offers such service courses.
In addition there is a new Scientific IT Support team that offers courses on various CS-related topics (targeting researchers rather than students).</t>
  </si>
  <si>
    <t>Hungary</t>
  </si>
  <si>
    <t xml:space="preserve">It regularly gives centres when they are being set up additional academic posts where the new hires will have a home department and half their work in the centre and half in the department. 
Our university and department put on matchmaker events where there is a topic and any academic can come. Sometimes everyone gives a lightening talk and sometimes they move around tables. Following these events there is frequently a call for very small grants (say 25K) in the area funded by the university. These almost always lead to serious calibrations. </t>
  </si>
  <si>
    <t>Most interdisciplinary work happens without support just informally amongst academics.
Centres arise for two reasons 1) a group of academics convince senior management that this is an area that would greatly benefit from a small amount of administrative support 2) senior management have become aware of a ‘hot area’ and they find appropriate academics within the institution and get them to set up a centre.</t>
  </si>
  <si>
    <t>British government initiatives (such as the existing one in AI)
EPSRC Centres for Doctoral Training (CDT)
EPSRC interdisciplinary research calls</t>
  </si>
  <si>
    <t>Yes, Centre for Crypto Currencies Research and Engineering
Data Science Institute
Centre for Smart Connected Futures</t>
  </si>
  <si>
    <t>Yes. Copied from our official strategy document:
We will encourage multidisciplinary research. Only by bringing together expertise from different disciplines can we solve today’s global challenges.
We will encourage multidisciplinary research
Only by bringing together expertise from different disciplines can we solve today’s global challenges.
the global challenges of today and the future are complex. We can only hope to address them through collaboration between disciplines and with partners. While we cannot anticipate all the challenges ahead, the College is well placed to contribute across four key areas: discovery and the natural world; engineering novel solutions; health and well-being; and leading the data revolution.
ACTIONS in dETAIL
• We will review and refocus our research programmes on a regular basis as global challenges emerge and evolve. We will promote a dynamic exchange of ideas and staff between our core disciplines and these multidisciplinary themes.
• We will develop multidisciplinary hubs at our White City Campus focused on global challenges starting with the Michael Uren Biomedical engineering research Hub. these hubs will be configured to encourage close team working and serendipitous encounters. the buildings will be designed to be adaptable so that new global challenges can be accommodated.</t>
  </si>
  <si>
    <t>Austria</t>
  </si>
  <si>
    <t>Sweden</t>
  </si>
  <si>
    <t>Belgium</t>
  </si>
  <si>
    <t xml:space="preserve"> The need from other disciplines – with possibly a higher societal impact – to rely on mathematics/computer science methods for its advancement. The complexity in working with “disruptive” technologies that span across several scientific disciplines. </t>
  </si>
  <si>
    <t xml:space="preserve">cannot think of such a centre. </t>
  </si>
  <si>
    <t>no, it doesn't</t>
  </si>
  <si>
    <t xml:space="preserve">Not to my knowledge. </t>
  </si>
  <si>
    <t xml:space="preserve">External drivers from ministry; as well as international developments at other universities (thus, it is opportunistic behavior from central management). </t>
  </si>
  <si>
    <t>Up to now only one (sustainability and energy) years ago – driven by external funding agancies</t>
  </si>
  <si>
    <t>University strategy on „digital transformation“, but not clear role of Informatics in that strategy (although this was an initiative of the faculty of Informatics)</t>
  </si>
  <si>
    <t>Funding that is specifically targeted to multidisciplinarity</t>
  </si>
  <si>
    <t>Interdipartimental labs</t>
  </si>
  <si>
    <t xml:space="preserve">My institution is supporting interdisciplinary research through interdipartimental labs. This does not refer specifically to wideing the role of informatics, but, of course, informatics can take advantage of these initiatives. </t>
  </si>
  <si>
    <t>Estonia</t>
  </si>
  <si>
    <t>Spain</t>
  </si>
  <si>
    <t>The drivers are general academic curiosity and the wish to influence important issues. External drivers are typically possibilities for external money. We see fewer means for pure CS research and typically look for programs where application and basic research goes hand in hand – e.g. database challenges with data changing in time and space (location of cars) that address problems with dense traffic, route planning or CO2-emission.</t>
  </si>
  <si>
    <t>Not centers, but activities like the one described.</t>
  </si>
  <si>
    <t>Our university has problem based learning as a hallmark and is thereby by definition interdiscliplinary.</t>
  </si>
  <si>
    <t>1.B. If so how - please comment?</t>
  </si>
  <si>
    <t>2.A. If yes, what are they? - please comment</t>
  </si>
  <si>
    <t>2.C. Who teaches the Informatics component of non-Informatics degrees? For example, is programming taught to Physicists by members of the Physics department, of the Informatics department or is there a servicing organisation within your university that teaches Physics students to code (or some other mechanism)?</t>
  </si>
  <si>
    <t>support little centers (previously mentioned)
developing ideas / concepts for larger longer lasting centers based on Infomratics and other discipline</t>
  </si>
  <si>
    <t>Undergraduate degrees in:
Joint Mathematics and Computer Science
Electronics and Information Engineering (e.g. Computer Engineering)</t>
  </si>
  <si>
    <t>An initiative for medical informatics is now starting.</t>
  </si>
  <si>
    <t>Virtually all informatics teaching is done in house by the department that consumes it. There is no overseeing of curriculum by the Computing department.
There are a few Computing courses that are offered more widely. These are at the final year level rather than introductory in nature.</t>
  </si>
  <si>
    <t>Currently - AI and health</t>
  </si>
  <si>
    <t xml:space="preserve">No very active strategy from above. 
No big hurdles for initiatives from below. </t>
  </si>
  <si>
    <t>Biobank
Digital Humanities
HPC
Asia studies (not IT)
...</t>
  </si>
  <si>
    <t>Centri interdipartimentali are rooted in a single department for administrative reasons, nevertheless they involve several departments. 
The Department of Computer Science hosts the "Centro interdipartimentale su Logica e Applicazioni" (CILA) 
https://www.uniba.it/ricerca/dipartimenti/informatica/ricerca/cila</t>
  </si>
  <si>
    <t>Interdisciplinary research is penalized by the Italian Evaluation System of the Quality of Research. 
In my University there is no specific program to increase interdisciplinarity.</t>
  </si>
  <si>
    <t>There is a “theoretical” encourage. But unfortunately this does not means funding or physical centres
Anyway there are many research groups working in data science or in Bio-informatics.</t>
  </si>
  <si>
    <t>Data science
Double degree in mathematics and informatics</t>
  </si>
  <si>
    <t xml:space="preserve">Interdisciplinary work happens in many Schools but the university is establishing for or five interdisciplinary, challenge-focussed centres. </t>
  </si>
  <si>
    <t>Politecnico provides fundings for Interdepartmental Labs. A call per year is issued, opened to any subject. A group can apply provided that it includes at least three departments. 
Other interdisciplinary activities are promoted on specific subjects. One of them is data science which includes my department bringing a competence on informatics, the mathematics department, and the business department.
Finally, Politecnico is supporting a number of study courses that are multidisciplinary by nature. These are: 
GeoInformatics 
Business and IT security
Bioinformatics
Data science</t>
  </si>
  <si>
    <t>The university provides money for the interdepartmental labs. It also supports start up and funds specific initiatives with fundings that can come from external donors.
Study courses are supported through public money</t>
  </si>
  <si>
    <t xml:space="preserve">As mentioned, the university does provide fundings for multidisciplinary work, but it poses strict constraints on the way such fundings are used. More freedom would be certainly beneficial. 
</t>
  </si>
  <si>
    <t>Robotic Surgery
Security Science and Technology
Artificial Intelligence
Infrastructure Robotics Ecosystems
Data Science
Cryptocurrency Research and Engineering
Urban Systems</t>
  </si>
  <si>
    <t>This is done through `focus areas' rather than `centers'. Relevant examples of focus areas in which our department participates: Applied Data Science, Foundations of Complex Systems, and Game Research. For some of these areas, a `virtual center' has been created within the existing department(s). For the focus area `Foundations of Complex Systems', the faculty provided funds for the creation of a new `Center for Complex System Studies'. It hasn't done so for the other ares.</t>
  </si>
  <si>
    <t>Human-Computer Interaction
Computational Engineering Science</t>
  </si>
  <si>
    <t>2018-11-27 18:03:39</t>
  </si>
  <si>
    <t>Technological University Dublin</t>
  </si>
  <si>
    <t>Deirdre Lillis</t>
  </si>
  <si>
    <t>Head of Computer Science</t>
  </si>
  <si>
    <t>Encourages in theory, but does not provide resources</t>
  </si>
  <si>
    <t xml:space="preserve">Some seed funding allocated for interdisciplinary research </t>
  </si>
  <si>
    <t>There are probably many opportunities with other departments but there are no structures available to explore these</t>
  </si>
  <si>
    <t>industry-led funding agency Enterprise Ireland and other external agencies promote interdisciplinary. It comes bottom-up as well from ideas from staff and students.</t>
  </si>
  <si>
    <t xml:space="preserve">Talk but no real action, structures do not facilitate interdisiplinarity. </t>
  </si>
  <si>
    <t>Computer Science (International stream)</t>
  </si>
  <si>
    <t>Yes, as a way of attracting more females</t>
  </si>
  <si>
    <t>Generally staff of other departments</t>
  </si>
  <si>
    <t>Tend to be people from other disciplines with some informatics expertise</t>
  </si>
  <si>
    <t xml:space="preserve">No incentives, including financial models, to develop interdisciplinary degrees - it costs the home Faculty money to do this. </t>
  </si>
  <si>
    <t>Rooted in a centre</t>
  </si>
  <si>
    <t>Judged mainly according to criteria of one department</t>
  </si>
  <si>
    <t>externally funded mainly</t>
  </si>
  <si>
    <t>external funding driving interdisciplinary research</t>
  </si>
  <si>
    <t>2018-11-27 18:44:29</t>
  </si>
  <si>
    <t xml:space="preserve">Interdisciplinary research may have difficulties "bridging the gap" or being accepted by the more traditional disciplines, and this could speak in favour of providing support. On the other hand, when it is a requirement that research is interdisciplinary to obtain funding, then artificial collaborations may be formed that either do not use the strengths of any of the involved parties, and hence the gain for the researchers or the university is less than it would have been without such requirement. </t>
  </si>
  <si>
    <t>Bioinformatics</t>
  </si>
  <si>
    <t xml:space="preserve">Usually researchers from either informatics or engineering. </t>
  </si>
  <si>
    <t xml:space="preserve">More non-informatics departments are asking the informatics department to teach data science courses. </t>
  </si>
  <si>
    <t xml:space="preserve">Formally in the informatics department but set out to support and represent the entire university. </t>
  </si>
  <si>
    <t xml:space="preserve">Informatics department. </t>
  </si>
  <si>
    <t xml:space="preserve">People meet across department and find that they have joint interests. Happens naturally without involvement of management. </t>
  </si>
  <si>
    <t>N/A</t>
  </si>
  <si>
    <t xml:space="preserve">The cause is a number of constraints that actually would discourage the development of these joint degrees. </t>
  </si>
  <si>
    <t xml:space="preserve">Lack of any policy on interdisciplinary research (at least in the scientific area). </t>
  </si>
  <si>
    <t xml:space="preserve">But I wish them </t>
  </si>
  <si>
    <t>Need of innovation, since new professions are demanded from the labor market</t>
  </si>
  <si>
    <t xml:space="preserve">The "contamination lab" BaLab. A contamination lab fosters the contamination of ideas from students of different areas and different cycles (bachelor, master, doctorate). 
</t>
  </si>
  <si>
    <t>2018-11-28 08:48:23</t>
  </si>
  <si>
    <t xml:space="preserve">bologna </t>
  </si>
  <si>
    <t>DISI</t>
  </si>
  <si>
    <t>Antonio Corradi</t>
  </si>
  <si>
    <t>head of Dept</t>
  </si>
  <si>
    <t>The same</t>
  </si>
  <si>
    <t xml:space="preserve">Internal motivation. 
Also many ad hoc call for proposals help </t>
  </si>
  <si>
    <t>Ok</t>
  </si>
  <si>
    <t>Informatics and management</t>
  </si>
  <si>
    <t xml:space="preserve">Most informatics classes are taught by informatic people.
Some exceptions are present </t>
  </si>
  <si>
    <t xml:space="preserve">Some historical settings are present </t>
  </si>
  <si>
    <t>New directions are raising</t>
  </si>
  <si>
    <t>Single department and board</t>
  </si>
  <si>
    <t>Large University so difficult to move on</t>
  </si>
  <si>
    <t>Large University so a little inertial</t>
  </si>
  <si>
    <t xml:space="preserve">Some new centers </t>
  </si>
  <si>
    <t>Only some personnels</t>
  </si>
  <si>
    <t>Some researchers ask for it</t>
  </si>
  <si>
    <t>Some Departments go along that direction</t>
  </si>
  <si>
    <t>Somo strategies we have asked for</t>
  </si>
  <si>
    <t>2018-11-28 08:24:47</t>
  </si>
  <si>
    <t>Transport and Telecommunication University</t>
  </si>
  <si>
    <t>Boriss Misnevs</t>
  </si>
  <si>
    <t>Are not.</t>
  </si>
  <si>
    <t>Better competition on education market.</t>
  </si>
  <si>
    <t>Computer Science Department.</t>
  </si>
  <si>
    <t>Professionalism.</t>
  </si>
  <si>
    <t>If any.</t>
  </si>
  <si>
    <t>No judgement.</t>
  </si>
  <si>
    <t>Passive state. No resources required.</t>
  </si>
  <si>
    <t>Larger resource flows.</t>
  </si>
  <si>
    <t>We have centers.</t>
  </si>
  <si>
    <t>No pressure.</t>
  </si>
  <si>
    <t>As a hobby.</t>
  </si>
  <si>
    <t>Very fuzzy.</t>
  </si>
  <si>
    <t>No real meaning.</t>
  </si>
  <si>
    <t>Universitat Politecnica de Catalunya</t>
  </si>
  <si>
    <t>Facultat d'Informatica de Barcelona</t>
  </si>
  <si>
    <t>Josep Fernandez</t>
  </si>
  <si>
    <t>--</t>
  </si>
  <si>
    <t>EMJMD</t>
  </si>
  <si>
    <t>Usually related computind dpt</t>
  </si>
  <si>
    <t>Is the frequent situation, but no ever</t>
  </si>
  <si>
    <t>Statidistics are included</t>
  </si>
  <si>
    <t>A Bachelor degree but informatics is the flag ship.</t>
  </si>
  <si>
    <t xml:space="preserve">Few founding </t>
  </si>
  <si>
    <t>-- few information</t>
  </si>
  <si>
    <t>-- no</t>
  </si>
  <si>
    <t>Universita' di Torino</t>
  </si>
  <si>
    <t>Diapertimento di Informatica</t>
  </si>
  <si>
    <t>Susanna Donatelli</t>
  </si>
  <si>
    <t>ful professor</t>
  </si>
  <si>
    <t>Pressure on working on third mission, which typically means interdisciplinary projects. Presence of interdisciplinary competence centers created by our department</t>
  </si>
  <si>
    <t>nothing to say</t>
  </si>
  <si>
    <t>Not in the title but we have a degree on ICT and media (with human science department) and a degree in data science (with math and economics Department)</t>
  </si>
  <si>
    <t>Mostly (I will way more than 90%) are professors of computer science. Remaing 10% are technical experts</t>
  </si>
  <si>
    <t xml:space="preserve">Non computer scientist teaching computer science is an exception, and in most cases is a joint agreement. </t>
  </si>
  <si>
    <t xml:space="preserve">TO a limited extent and with difficulties, since at the legislation level, each position should have an associated "Settore scientifico disciplinare - SSD" defined by the ministry and there are no interdisciplinary SSD. Moreover, due to a number of  selection procedures  that ended up in court in the last years, we are not allowed or to the best discouraged to associate a detailed list of research competence to the offered position </t>
  </si>
  <si>
    <t>All the researchers HAVE TO BE ROOTED in a department according to our rules (and I believe it is also the national rule), but a researcher can also be part of a centre</t>
  </si>
  <si>
    <t>There are no indication, is very subjective</t>
  </si>
  <si>
    <t>There is no arrengment, And this is a problem of the ministry, not of our university, since a person has to be identified as part of a SINGLE settore scientifico disciplinare (subject area)</t>
  </si>
  <si>
    <t>We have no statistic department. We have a joint curricula +2 in Data science with Math and economics, in the MATH class. We also have  AI curricula at the +2 degree in computer science (+2, LM18), more focused on Machine learning and complex systems than not on the statistical competences</t>
  </si>
  <si>
    <t>no specific comment</t>
  </si>
  <si>
    <t>2018-11-28 11:53:42</t>
  </si>
  <si>
    <t>Alma Mater Studiorum - Università di Bologna</t>
  </si>
  <si>
    <t>Dipartimento di Informatica</t>
  </si>
  <si>
    <t>Aldopaolo Palareti</t>
  </si>
  <si>
    <t>Docente a contratto</t>
  </si>
  <si>
    <t>Full Professor</t>
  </si>
  <si>
    <t>2018-11-28 13:43:38</t>
  </si>
  <si>
    <t>Informatica</t>
  </si>
  <si>
    <t>Alberti</t>
  </si>
  <si>
    <t>associate professor, retired</t>
  </si>
  <si>
    <t>Discourage</t>
  </si>
  <si>
    <t>interaction with designer</t>
  </si>
  <si>
    <t>teching in Industrial Dsign curricula has helped me forging my ideas of interdisciplinary approach to many projects</t>
  </si>
  <si>
    <t>at times the involvement in teaching outside our two curricula (Informatics and Communication and informatics) has been seeing as a distraction rather than an enrichment fo our experience as teachers</t>
  </si>
  <si>
    <t>recently a Master in data mining with political scientistis</t>
  </si>
  <si>
    <t>if there is staff labour informatics, but often the different curriculum organize their own course. Phisicists are one example as you point out, but also other science curriculum such as Geology. It all depends from the availability of instructors</t>
  </si>
  <si>
    <t>I can see the two positions: informatics teaching in different curriculum are often totally unaware of thir needs, other instructors with a self made capability may be less up to date in what they teach but are more adherent to the need of their committents</t>
  </si>
  <si>
    <t>totally not</t>
  </si>
  <si>
    <t>it depends on the policy of the departments. Very often they are excluded from any plans of cerrier development since they are seen as service providers. In one case that I know the departmente has really made an effort to build an internal competence in informatics and have therefore provided openings and positions.</t>
  </si>
  <si>
    <t>the structute of the policy of strategic planning is based on the different disciplines. The department have been buit on disciplines excluding any flexibility for interdisciplinary approach to research. My judgment is very negative</t>
  </si>
  <si>
    <t>This is not the only case of possibile interdisciplinary approach. Multimedia, Computer graphics, Animation also require different background.</t>
  </si>
  <si>
    <t>the only effort that I am aware of is the curriculum in Beni culturali. And it is mostly about teaching</t>
  </si>
  <si>
    <t>No strategis decision</t>
  </si>
  <si>
    <t>absolutely not</t>
  </si>
  <si>
    <t>2018-11-28 22:45:49</t>
  </si>
  <si>
    <t>Sofia University St. Kliment Ohridski</t>
  </si>
  <si>
    <t>Faculty of Mathematics and Informatics</t>
  </si>
  <si>
    <t>Eliza Stefanova</t>
  </si>
  <si>
    <t>Vice-rector</t>
  </si>
  <si>
    <t>interdisciplinary centres</t>
  </si>
  <si>
    <t>Spreading of University of many separate areas makes the interdisciplinary collaboration difficult.</t>
  </si>
  <si>
    <t>Usually members of Faculty of Mathematics and Informatics.</t>
  </si>
  <si>
    <t>The Jury is formed by researchers from different areas, but judgement is according to the one department criteria.</t>
  </si>
  <si>
    <t xml:space="preserve">Master of Science program in Data Science is taught at Faculty of Economics
Specialized Courses are taught at Faculty of Mathematics and Informatics - both from Informatics and Statistics Departments </t>
  </si>
  <si>
    <t>Centre of Information Society Tehnologies</t>
  </si>
  <si>
    <t>External money - projects funding (EU programs, society projects)</t>
  </si>
  <si>
    <t>2018-11-29 09:10:02</t>
  </si>
  <si>
    <t>University of Stuttgart</t>
  </si>
  <si>
    <t>Steffen Becker</t>
  </si>
  <si>
    <t>Prof.</t>
  </si>
  <si>
    <t>Centres, Study programmes</t>
  </si>
  <si>
    <t>Not aware of any</t>
  </si>
  <si>
    <t>The DFG funds interdisciplinary collaborative research centres.</t>
  </si>
  <si>
    <t>We have a campus, where most subjects are co-located geographically. This helps in working together a lot.</t>
  </si>
  <si>
    <t>Cybernetic, Mechatronic, INFOTech</t>
  </si>
  <si>
    <t>AI and neurology, Natural language processing and humanities.</t>
  </si>
  <si>
    <t>Computer Science Department teaches the subjects for most programmes. Sometimes special courses exist in the respective departments.</t>
  </si>
  <si>
    <t xml:space="preserve">I think it is better if computer science subjects are taught by experts. Otherwise you often see impressions or even wrong contents in courses taught by others. </t>
  </si>
  <si>
    <t>I do not know exactly for the different centres we have. I assume assessment is usually done by experts from both areas.</t>
  </si>
  <si>
    <t>Simulation technologies
Language processing
Graphics and visualisation</t>
  </si>
  <si>
    <t>Funding is twofold, mainly by money from the DFG but also partially by the university.</t>
  </si>
  <si>
    <t>AI</t>
  </si>
  <si>
    <t>New and emerging research topics, industry needs and demands in trained personal.</t>
  </si>
  <si>
    <t>I would say such decisions are always made in close collaboration, e.g., SimTech</t>
  </si>
  <si>
    <t>The university has a focus field on intelligent systems which always includes informatics.</t>
  </si>
  <si>
    <t>The university often seems to work bottom-up, only very high level goals are specified. This has the advantage that one can define actually topics from the experts but the drawback that it is less coordinated.</t>
  </si>
  <si>
    <t>2018-11-29 11:56:00</t>
  </si>
  <si>
    <t>Babes-Bolyai Univ. Cluj-Napoca</t>
  </si>
  <si>
    <t>Simona Motogna</t>
  </si>
  <si>
    <t>vicedean</t>
  </si>
  <si>
    <t>Interdiciplinary research can be supported more since the university has research groups in very different areas. There exists several center for interdisciplinary research, but no univeristy politics or dedicated funds.</t>
  </si>
  <si>
    <t>Depends: in some cases Computer Science staff teaches these course, but in some departments their staff is teaching such courses</t>
  </si>
  <si>
    <t>Such staff do not have a degree in CS, and as a consequence the quality of teaching is poor</t>
  </si>
  <si>
    <t>A lot of faculties wnat to introduce Informatics in their curricula, in order to attract students, and the university should establish precise rules who is able to teach them (such a rule for example existing for teaching foreign languages)</t>
  </si>
  <si>
    <t>They are judged according to the criteria of the department they are rooted in</t>
  </si>
  <si>
    <t>This situation is mainly because of the national legislation, so there is little what the university can do</t>
  </si>
  <si>
    <t>Interdisciplinary Research Institute in Bio-Nano Sciences</t>
  </si>
  <si>
    <t>Computer Science influence in this institute is reduced, and should be supported more by the university</t>
  </si>
  <si>
    <t>Funded by different international and national research funds. Also supported by the university.</t>
  </si>
  <si>
    <t>Personal relations between is the main force that drives such activities</t>
  </si>
  <si>
    <t>Yes: Research Institute for Sustenability and Desaster Management based on High Performance Computing</t>
  </si>
  <si>
    <t>Yes: stratgey includes interdisciplinary research and Applied Computer Science</t>
  </si>
  <si>
    <t>Such goals exists in university strategy, unfortunately the university does not have financial funds to support such activities (state university in a country which under finance research and education)</t>
  </si>
  <si>
    <t>Interdisciplinary research results. If interdisciplinary publications exists, if they are encouraged</t>
  </si>
  <si>
    <t>2018-11-29 12:46:31</t>
  </si>
  <si>
    <t>Paderborn</t>
  </si>
  <si>
    <t>Gregor Engels</t>
  </si>
  <si>
    <t>We have huge interdisciplinary projects where CS works together with researchers from Economics, Social Sciences, Psychology, Didactics, but also mechanical or electrical engineering.</t>
  </si>
  <si>
    <t>As we are always trying to apply for huge funded projects, interdisciplinarity in the consortium is a must.</t>
  </si>
  <si>
    <t>none</t>
  </si>
  <si>
    <t>A PhD in such an interdiscplinary program took longer - as well as publications in appropriate journals or conferences are more difficult to do</t>
  </si>
  <si>
    <t xml:space="preserve">Data Science (with mathematics)
Digital Humanities </t>
  </si>
  <si>
    <t>This is usually done by staff fron our CS department</t>
  </si>
  <si>
    <t>We have a clear discipline-responsibility at our university</t>
  </si>
  <si>
    <t>yes - a very few - for instance in the area of media informatics</t>
  </si>
  <si>
    <t>in the hiring process, representatives of two or more departments are involved</t>
  </si>
  <si>
    <t xml:space="preserve">some first ideas </t>
  </si>
  <si>
    <t>it will take some more time to hire people who research and teach across discipline boundaries</t>
  </si>
  <si>
    <t>cooperation with mathematics</t>
  </si>
  <si>
    <t>only a little bit - we don't follow buzz words</t>
  </si>
  <si>
    <t>Data Science centre
Digital Work centre
Software Innovation centre</t>
  </si>
  <si>
    <t>In some cases, the university provides basic funding for a such a centre</t>
  </si>
  <si>
    <t>industrial demands</t>
  </si>
  <si>
    <t>Software Innovation Campus Paderborn (SICP) - an interdisciplinary technology transfer institute</t>
  </si>
  <si>
    <t xml:space="preserve">Digital Humanities is one out of 5  profile areas of our university </t>
  </si>
  <si>
    <t>2018-11-29 19:52:54</t>
  </si>
  <si>
    <t xml:space="preserve">University of Lugano </t>
  </si>
  <si>
    <t xml:space="preserve">Informatics </t>
  </si>
  <si>
    <t xml:space="preserve">Mehdi Jazayeri </t>
  </si>
  <si>
    <t xml:space="preserve">Very strict departmental lines discourage cooperation between departments. </t>
  </si>
  <si>
    <t xml:space="preserve">Bioinformatics. Smart buildings and cities. </t>
  </si>
  <si>
    <t xml:space="preserve">The Swiss National Science Foundation has programs that support interdisciplinary research but between universities, not in one university. </t>
  </si>
  <si>
    <t xml:space="preserve">Informatics and economics;  Informatics and Finance. </t>
  </si>
  <si>
    <t xml:space="preserve">Perhaps Informatics and health. </t>
  </si>
  <si>
    <t xml:space="preserve">Each department does its own thing. No service department.  </t>
  </si>
  <si>
    <t xml:space="preserve">I don’t think they are teaching informatics the right way. They are just teaching programming or use of tools. </t>
  </si>
  <si>
    <t xml:space="preserve">Recently for data science. </t>
  </si>
  <si>
    <t xml:space="preserve">New center but faculty housed in departments. </t>
  </si>
  <si>
    <t xml:space="preserve">Too new to tell. But looks like evaluation based on departments. </t>
  </si>
  <si>
    <t>Data science.</t>
  </si>
  <si>
    <t xml:space="preserve">On paper it is the center. In practice it is not clear. </t>
  </si>
  <si>
    <t xml:space="preserve">Data science; computational heart studies. </t>
  </si>
  <si>
    <t xml:space="preserve">Started by university but searching for external research  funding. </t>
  </si>
  <si>
    <t xml:space="preserve">Everything driven by individual professors. </t>
  </si>
  <si>
    <t xml:space="preserve">Working with other universities.  </t>
  </si>
  <si>
    <t xml:space="preserve">Multidisciplinary is stated as a goal. </t>
  </si>
  <si>
    <t xml:space="preserve">It is only a goal without supporting instruments. </t>
  </si>
  <si>
    <t>Ireland</t>
  </si>
  <si>
    <t>Bulgaria</t>
  </si>
  <si>
    <t>Romania</t>
  </si>
  <si>
    <t>The ministery of research of our province North-Rhine-Westphalia is pushing the idea of inter- and transdisciplinary research.
The same holds for DFG (Deutsche Forschungsgemeinschaft) (German Science Foundation).</t>
  </si>
  <si>
    <t>1. Internal: need of the research community to collaborate
2. external: need to train highly qualifed graduates in such field for regional comapnies</t>
  </si>
  <si>
    <t xml:space="preserve">At Faculty of Mathematics and Informatics exists Center of Information Society Technologies which create environment for interdisciplinary teams, working together on society challenges </t>
  </si>
  <si>
    <t>Mathematics and Informatics
Chemistry and Informatics
Physics and Informatics
Biology and Informatics</t>
  </si>
  <si>
    <t xml:space="preserve">Double degree
Bachelor degree Informàtics with :
Aeroespacials
Civil
Electrònica
Física
Industrials
Matemàtiques
Telecomunicacions
Bachelor degree Data Science with </t>
  </si>
  <si>
    <t>Few Research center
BSC
CREB 
Training and teaching
CFIS</t>
  </si>
  <si>
    <t>Università degli Studi di Milano</t>
  </si>
  <si>
    <t xml:space="preserve">Interdisciplinary collaborations may be promoted through internal funding schemes. Co-location of research groups/faculties is also used to promote interdisciplinary collaborations.   SDU has initiated several internally funded research schemes where interdisciplinary collaborations have been required. </t>
  </si>
  <si>
    <t>5.A. If yes can you say which they are? - Please comment</t>
  </si>
  <si>
    <t>5.I. Are there any centres for interdisciplinary work that have been set up due to a strategic decision by the university or department/school/faculty rather than as supporting activities of existing faculty? If so which centres?</t>
  </si>
  <si>
    <t xml:space="preserve">Both external and internal funds. Funded in a start-up period mainly by university funds. Expected to become self-financing eventually. </t>
  </si>
  <si>
    <t>SDU eScience center, center for company collaborations, Digital Innovation Office</t>
  </si>
  <si>
    <t xml:space="preserve">Interdisciplinary research does not receive extra funding. But there is no explicit policy to discourage it. 
Unfortunately in Italy the interdisciplinarity is discouraged at the level of University system, since the evaluation of research creates artificial barriers between areas, which are quite rigid in their formulation. Interdisciplinary research is discouraged at the National level, since the evaluation of research products is performed by a single disciplinary committee.  The University of Bari "Aldo Moro" has no specific policy on this issue. </t>
  </si>
  <si>
    <t xml:space="preserve">We have implemented no action to encourage the interdisciplinary research (nor to discourage). 
There was an attempt in the past to establish an interdepartmental center in the city of Taranto, but it never started. No specific policy is implemented, although the Department is active in several joint projects with departments of the areas of humanities, medicine, chemistry, physics and law. </t>
  </si>
  <si>
    <t>The triennial development program  of the Department of Computer Science includes a lab on Informatics for Environmental Sciences in the city of Taranto, where there's a serious environmental problem. We need technicians, but we never received support from the main administration.         - Bioinformatics
- Data Science
- Personal Data Protection
- Predictive medicine
- Precision medicine
- Energy management
- Data-driven economy</t>
  </si>
  <si>
    <t>The National initiatives "Dottorati di Ricerca Industriali" facilitates interdisciplinarity, by giving grants to project proposals in collaboration with companies. It may happen that a company with business and expertise in some industrial sector (e.g. ICT) has research topics in the area of Law. If the project is approved and receives funding for a Ph.D. scholarship, then an interdisciplinary research can start. The Italian Ministry of Research and Education has funded PhD scholarships for project proposals in the area of Industry 4.0</t>
  </si>
  <si>
    <t xml:space="preserve">Lack of funding for interdisciplinary research.
I'm aware of other Italian Universities that have devoted specific resources to interdisciplinary research. My University should promote, with the support of other funding bodies, large intra/inter-University Interdisciplinary Laboratories, such as some French "Laboratoire interdisciplinaire". The lack of investments in this direction is an issue. </t>
  </si>
  <si>
    <t>The number of University professors in Computer Science and Computer Engineering is not large: 48 professors and Engineers to teach to 2400 students in various undergraduate courses in computer science. 
Therefore, our support to other non-informatics degrees cannot be large.
We support some courses in few  non-Informatics degrees:  Mathematics, Education, Earth Sciences and Economics. The Department offers some courses abroad (Departments of Economy, Law, Humanities, Earth Sciences, ...)
However, these are much less than needed.
There are only three Computer Scientists outside our department who teach in Computer Science courses,</t>
  </si>
  <si>
    <t>The arrangement is reasonable. From other departments we are asked to provide professors to support their courses in computer science. Nevertheless, we are not enough and in many cases we cannot support them.  I'm convinced that for very basic short courses (e.g. up to 3 credits), the University should centralize the offer and organize it with MOOCs or in blended modality.</t>
  </si>
  <si>
    <t>BaLab They are called "Centri Interdipartimentali" and they normaly are interdisciplinary. 
They are listed in:
https://www.uniba.it/ricerca/centri-interdipartimentali</t>
  </si>
  <si>
    <t xml:space="preserve">The University involves the centre BaLab in several initiatives, which bring money to the center. </t>
  </si>
  <si>
    <t>Current arrangements don't foster interdisciplinary research. Interdisciplinarity is not promoted at an Institutional Level, but this is not an obstacle once interdisciplinary experts have met and decided to start some initiative. The success of interdisciplinary actions mainly depends on single professors of different departments.</t>
  </si>
  <si>
    <t>We are a generalistic University. 
So we encourage it</t>
  </si>
  <si>
    <t>Department of Economic Studies</t>
  </si>
  <si>
    <t>Francesca Scozzari</t>
  </si>
  <si>
    <t>Associate professor</t>
  </si>
  <si>
    <t>Economia e informatica per l'impresa (Economics and Business Informatics)</t>
  </si>
  <si>
    <t>In the Economic Studies Department there are computer scientists, and they teach.</t>
  </si>
  <si>
    <t>Economic studies Department</t>
  </si>
  <si>
    <t>As a bridge with statistics and economics.</t>
  </si>
  <si>
    <t>Università degli studi G.D’Annunzio Chieti Pescara</t>
  </si>
  <si>
    <t>2019-01-16 09:50:03</t>
  </si>
  <si>
    <t>Università degli Studi di Milano-Bicocca</t>
  </si>
  <si>
    <t>Department of Informatics, Systems and Communication</t>
  </si>
  <si>
    <t>Giuseppe Vizzari</t>
  </si>
  <si>
    <t>Associate professor and President of Master Course in Theory and Technology of Communication</t>
  </si>
  <si>
    <t>Within the university there are a few research centers on interdisciplinary topics. Not much more than this, though.</t>
  </si>
  <si>
    <t>In theory it is welcome, but there are no practical actions fostering this kind of research.</t>
  </si>
  <si>
    <t>Don’t think there are any. In general, the opportunity is pursued anyway by research groups, that gather fundings externally.</t>
  </si>
  <si>
    <t>I know that (at least some time ago) in Coimbra the university had specific funding (small but better than nothing) for interdepartmental projects. This would be probably useful. Nonetheless, it must be noted that some interdisciplinary researchers have plenty of opportunities for gathering funds... so probably emerging topics should be privileged.</t>
  </si>
  <si>
    <t>University issues are many, plenty, but not specifically related to this topic. On the contrary, the University allowed the definition of interdisciplinary master courses, in particular the one I’m president of, that is jointly organized by the departments of computer science and psychology.</t>
  </si>
  <si>
    <t>I’m aware and president of a master course including Informatics and Psychology, there is also a master course in Data Science.</t>
  </si>
  <si>
    <t>Mostly by people from Informatics. We do run courses for most university basic informatics courses.</t>
  </si>
  <si>
    <t>This aspect is generally well managed.</t>
  </si>
  <si>
    <t>In Italy in general disciplinary boundaries are quite strong, one can enter the system if strong or at least acceptable from a single disciplinary perspective, and also active on interdisciplinary research.</t>
  </si>
  <si>
    <t>This aspect is one of the most problematic ones. Moreover, very little can be done at University level, the system is highly centralized in terms of rules.</t>
  </si>
  <si>
    <t>With participation of statistics and little also by economics.</t>
  </si>
  <si>
    <t>Informatics as a tool, rather than as a potential research partner is diffused. Nonetheless this vision is changing.</t>
  </si>
  <si>
    <t>As of this moment there is just a center on studies and researches related to cultural heritage and one in economics, psychology, and social sciences.</t>
  </si>
  <si>
    <t>Mostly external money, university supports through space and some time of administrative staff.</t>
  </si>
  <si>
    <t>Internal (successful researches and research projects) and external (opportunities by national and international bodies).</t>
  </si>
  <si>
    <t>As is said before, many people find externally support to Carr out interdisciplinary research.</t>
  </si>
  <si>
    <t>The one on cultural heritage, sadly it has no website yet.</t>
  </si>
  <si>
    <t>In Italy it is very hard to change locally a general system discouraging interdisciplinary researches.</t>
  </si>
  <si>
    <t>Business Informatics (with economics)
Computer Engineering (with electrical engineering)</t>
  </si>
  <si>
    <t>Jane Hillston, Stuart Anderson</t>
  </si>
  <si>
    <t>Head of School, Deputy head of school</t>
  </si>
  <si>
    <t>§ The University maintains "low walls" between disciplinary Schools, making it easy to undertake interdisciplinary work, apply for grants to support such work and when appropriate set up interdisciplinary centres.                 § The physical centres encourage applying for translational and innovation work that is interdisciplinary.</t>
  </si>
  <si>
    <t>§ We ensure that staff are aware of opportunities, through publicising and organising seminars and workshops which cross-disciplinary boundaries.  We make it easy for academic fields to propose MSc projects to be co-supervised by Informatics colleagues. § We say informatics studies information storage processing and communication whatever the substrate - silicon, biological, social, ... So our work is wide ranging and inherently interdisciplinary.</t>
  </si>
  <si>
    <t>§ I think that the encouragement of interdisciplinary work within the University of Edinburgh makes it an exciting and vibrant environment to work in.  § Probably it should make interdisciplinarity a bit more.difficult to ensure quality.</t>
  </si>
  <si>
    <t>§ MSc in Business Informatics (joint between the Business School and Informatics)
  MSc in Cyber Security (joint between Informatics and Law +...)                             § And close some - big focus on data science and X also AI and X</t>
  </si>
  <si>
    <t>CONFLICTING:  They are not Computer Scientists/They are Computer Scientists</t>
  </si>
  <si>
    <t>§ Within the University all degree programmes have to be "owned" by a single School which can sometimes be difficult when marketing degrees that are truly interdisciplinary.  We got round that with the Design Informatics degrees by having two mirror degrees, one based in the School of Informatics and one based in the College of Art.  This means that we recruit a truly interdisciplinary cohort and the students are taught as a single cohort across the two formal programmes. § University has Joint appointment process to embed informaticians - this is a good approach.</t>
  </si>
  <si>
    <t>§ We currently have joint appointments with the School of Biological Sciences, the School of Education and the School of Psychology.              §Joint or rooted are both used</t>
  </si>
  <si>
    <t>§ They generally nominate a primary department for annual performance and development review and promotion; this can change over time.  In some cases the performance and development review is carried out with participation from both departments.                                           §The panel.selecting has competence across disciplines.  Appointments are made on capacity to contribute in the department's they are appointed to.</t>
  </si>
  <si>
    <t>§ The University is currently recruiting Chancellor's Fellows (five year prestigious fellowships that automatically transition into academic positions) in interdisciplinary topics in Science and Engineering ("Living with Data", "Biotechnology", "Energy", "Materials and Manufacturing" and "Risk and Resilience"). §Various initiatives bottom up and top down.</t>
  </si>
  <si>
    <t>§ Our arrangements seems to work well. § Looks ok but we are a particular focus and the moment.</t>
  </si>
  <si>
    <t>§ We are sometimes fighting a battle against being viewed as a service department to help other area deal with their perceived data science problems, which are sometimes problems that could be solved by someone with an MSc in Data Science rather than genuinely needing academic input.  § Inclusivity is good.</t>
  </si>
  <si>
    <t xml:space="preserve">§ There are too many to mention -- see the University's website.
Key ones for the School of Informatics would be the Centre for Cyber-Security, Privacy and Trust, the SynthSys: the centre for Synthetic and Systems Biology; The Simons Centre for Cognitive Aging, The Centre for Speech Technology Research,....         §Interdisciplinary work happens in many Schools but the university is establishing for or five interdisciplinary, challenge-focussed centres. </t>
  </si>
  <si>
    <t>CONFLICTING: No/Yes</t>
  </si>
  <si>
    <t>§ but usually led by one primary School/department §They are lightweight collaboration venues that include companies and other external organisations.</t>
  </si>
  <si>
    <t>§ There is increase pressure on academics within Informatics at a time when there is already increased pressure due to substantially increased student numbers. §There are incentives for challenge driven work and this stimulates work with impact.</t>
  </si>
  <si>
    <t>DISI - Dipartimento di Informatica</t>
  </si>
  <si>
    <t>Antonio Corradi, Aldopaolo Palareti</t>
  </si>
  <si>
    <t>head of Dept, Docente a contratto</t>
  </si>
  <si>
    <t>2019-01-22 20:18:24</t>
  </si>
  <si>
    <t>Tilburg University</t>
  </si>
  <si>
    <t>MindLabs/Cognitive Science and Artificial Intelligence</t>
  </si>
  <si>
    <t>Marie Postma</t>
  </si>
  <si>
    <t>Associate Professor</t>
  </si>
  <si>
    <t>By funding through so-called Impact programs where researchers from different schools submit joined research proposals, interdisciplinarity being a prerequisite.</t>
  </si>
  <si>
    <t>By participating in research applications with researchers from other fields, both within our university and outside. 
By involving young researchers in interdisciplinary research cooperation with commercial partners.</t>
  </si>
  <si>
    <t>There are quite a few areas I can think of but this has to do with the fact that our university is relatively small and currently lacks a number of science departments, as well as more engineering oriented departments.</t>
  </si>
  <si>
    <t>NWO - the Dutch National Science Foundation by means of various funding schemes</t>
  </si>
  <si>
    <t>The proportion of teaching and research deviates from other universities with computer science and AI; at our university, lecturers in AI and computer science have 65% teaching obligations and in theory, 35% for research (but in practice it is even less due to management tasks which typically take time off research). At other Dutch universities, the proportion is 50:50.</t>
  </si>
  <si>
    <t>not with informatics in the title but:
Data Science &amp; Entrepreneurship
Data Science &amp; Society
Cognitive Science &amp; Artificial Intelligence</t>
  </si>
  <si>
    <t>Data Science &amp; Economics</t>
  </si>
  <si>
    <t>the informatics component is taught by members of the AI department</t>
  </si>
  <si>
    <t>Some of them are computer scientists, some of them are artificial intelligence researchers</t>
  </si>
  <si>
    <t>The university should invest in setting up an independent Computer Science department and involve lecturers from that department in all other studies by means of service teaching.</t>
  </si>
  <si>
    <t>Not in general, but there are some exceptions in the AI domain.</t>
  </si>
  <si>
    <t>Since they are located in a single department, they are judged by the criteria of that department (which is quite interdisciplinary).</t>
  </si>
  <si>
    <t>For example in the area of Data Science and Law.</t>
  </si>
  <si>
    <t>the AI department and the Statistics department</t>
  </si>
  <si>
    <t>Initially, there was some distrust but particularly the younger staff sees the importance of data science for their own field. Still, many researchers consider it a hype that will blow over.</t>
  </si>
  <si>
    <t>Jheronymus Academy of Data Science
MindLabs</t>
  </si>
  <si>
    <t>The university provides longer term money.
Next to that, there is an investment from the municipality and the province and from the participating commercial organizations.</t>
  </si>
  <si>
    <t>The need from external partners for life-long education in the area of CS, AI and DS.
The growing student interest which leads to new programs being set up.</t>
  </si>
  <si>
    <t>Jheronymus Academy of Data Science (in collaboration with Technical University Eindhoven)
MindLabs</t>
  </si>
  <si>
    <t>Yes, participation in the Digital Society agenda of VSNU (a Dutch institution supporting the collaboration of all universities in the Netherlands)</t>
  </si>
  <si>
    <t>An important feature of the Dutch university landscape is the traditional division between technical universities and general universities. The technical universities (originally, these were comparable to Hochschule) focus on engineering and computer science programs, while the general universities have AI and ICT. This traditional division of labor doesn't make sense any more.</t>
  </si>
  <si>
    <t>2019-01-22 19:39:30</t>
  </si>
  <si>
    <t>Humboldt-Universität zu Berlin</t>
  </si>
  <si>
    <t>Ulf Leser</t>
  </si>
  <si>
    <t xml:space="preserve">Director </t>
  </si>
  <si>
    <t>Encouraged by multiple measures, especially temporary financial support in different schemes</t>
  </si>
  <si>
    <t>We support interdisciplinary study programs and interdisciplinary supervision of students at all levels.</t>
  </si>
  <si>
    <t xml:space="preserve">
The major German funcing organizations (german research council, german ministry of science) have explicit support for interdisciplinary research. Obtaining "pure" informatics funding for large projects has become very difficult.</t>
  </si>
  <si>
    <t xml:space="preserve">
Difficulty to go from project-based funding to stable structures.</t>
  </si>
  <si>
    <t xml:space="preserve">
I think it mostly would be better to let CS being taught by CS researchers, but the computer science department has no capacities to teach in study programs it is not officially part of. </t>
  </si>
  <si>
    <t xml:space="preserve">
It happens, but rarely. Professor-level positions are managed by the subjects and are very scares, thus rarely "shared" with other subjects</t>
  </si>
  <si>
    <t xml:space="preserve">
Both the first and second option exist.</t>
  </si>
  <si>
    <t xml:space="preserve">
The depends on the individual position and selection committee.</t>
  </si>
  <si>
    <t xml:space="preserve">
Too little money for creating stable structures outside the established ones.</t>
  </si>
  <si>
    <t xml:space="preserve">
Undecided.</t>
  </si>
  <si>
    <t xml:space="preserve">
All subjects feel that something is happening, but this hasn't yet triggered long-term changes.</t>
  </si>
  <si>
    <t xml:space="preserve">
Mostly external funding, some university-wise supplementary funding.</t>
  </si>
  <si>
    <t xml:space="preserve">
Role of CS is rising in all fields, but funding for stable structures does not keep pace.</t>
  </si>
  <si>
    <t xml:space="preserve">
Both</t>
  </si>
  <si>
    <t xml:space="preserve">
All centres mentioned above were created following strategic considerations.</t>
  </si>
  <si>
    <t xml:space="preserve">
No.</t>
  </si>
  <si>
    <t>2019-01-23 10:39:13</t>
  </si>
  <si>
    <t>Universitat Jaume I</t>
  </si>
  <si>
    <t>Ingeniería y Ciencia de Computadores</t>
  </si>
  <si>
    <t>Enrique S. Quintana-Orti</t>
  </si>
  <si>
    <t>We do offer a double degree in Applied Mathematics and Informatics that promotes this type of interdisciplinary research.</t>
  </si>
  <si>
    <t>Informatics and Applied Mathematics</t>
  </si>
  <si>
    <t>Mostly the department of Informatics.</t>
  </si>
  <si>
    <t>Judged by the department of Informatics.</t>
  </si>
  <si>
    <t>We are very limited in the number of joint degrees that we can offer.
We are very limited in the number of students that can enrole and, therefore, we cannot expect to offer new degrees.</t>
  </si>
  <si>
    <t>2019-01-23 11:29:59</t>
  </si>
  <si>
    <t>University of Extremadura</t>
  </si>
  <si>
    <t>Department of Technology of Computers and Communications</t>
  </si>
  <si>
    <t>Antonio J. Plaza</t>
  </si>
  <si>
    <t>I would say my University mainly care about teaching. Research is not really encouraged, as there are no benefits coming from University resources in terms of time, physical resources or funding to outstanding researchers.</t>
  </si>
  <si>
    <t>There are many areas of interdisciplinary research that could be explored in my University. However, so far there has not been any funded initiatives towards pursuing such interdisciplinary research works in more detail. Most of the current initiatives are done without any funding support, and rely on the will, effort and time of academic members who are willing to pursue research activities.</t>
  </si>
  <si>
    <t>There have not been any external organizations particularly focused on interdisciplinary research at my University. We should certainly acknowledge the support provided to research groups by the local government of Extremadura, which indeed promotes interdisciplinary research in their funding programmes, but this is an external body to the University. It is a pity that there are not currently similar policies inside our University environment.</t>
  </si>
  <si>
    <t xml:space="preserve">The main problem that I perceive is that research in general is not valued. My University is a small one and mainly cares about teaching duties. Research groups receive little internal support. Even the unit for administration of EU projects is very limited, and this makes it very difficult to pursue EU funding since the management is left to the researchers entirely, and this really complicates the activity of academic members who want to pursue high-level research opportunities. There are many aspects that should be improved in my University from the viewpoint of the support provided to researchers, which is currently extremely poor.  </t>
  </si>
  <si>
    <t>There are very few interdisciplinary degrees in my University (at least, that I am aware of).</t>
  </si>
  <si>
    <t>I am not aware of any future plans for interdisciplinary degrees.</t>
  </si>
  <si>
    <t>To the best of my knowledge, the informatics components of non-informatics degrees is mostly taught by academia belonging to the computer science departments.</t>
  </si>
  <si>
    <t>There are very few job opportunities in my University, and interdisciplinary research is not particularly encouraged when advertising new positions.</t>
  </si>
  <si>
    <t>I am not aware of any initiatives in this direction.</t>
  </si>
  <si>
    <t>Our informatics departments are two: computer engineering and computer software and systems.</t>
  </si>
  <si>
    <t>I believe there is a growing perception that computer science degrees are indeed very relevant and there is a plan to grow the number of students in these departments.</t>
  </si>
  <si>
    <t xml:space="preserve">There are university institutes (institutos universitarios de investigación) in which different groups can associate together to pursue joint research, but these centres are not funded and rely on the collaborations established by the groups, with no particular encouragement from our University. </t>
  </si>
  <si>
    <t xml:space="preserve">The institutes are independent and work as separate entities. The researchers involved in an institute can apply for funding independently. </t>
  </si>
  <si>
    <t>Again, the University does not provide funding to the institutes, although there are some physical spaces allocated for the groups involved in each institute, but these spaces are not enough to accommodate all the researchers in each institute.</t>
  </si>
  <si>
    <t>There is no funding coming from the University, all the funding relies on external entities such as the local government of Extremadura or the Spanish Ministry and other external funding sources.</t>
  </si>
  <si>
    <t>There is no plan to set up more centres.</t>
  </si>
  <si>
    <t>It is difficult to anticipate, because the University cannot keep young talents that mostly need to find a job outside not only the University, but also the region of Extremadura. The situation is quite complicated at the moment. In my opinion, we need to improve the internationalization of our University to attract funding and establish research synergies and collaborations that currently mainly depend on the individual initiatives of researchers.</t>
  </si>
  <si>
    <t>I would say a very high percentage (almost 100%) of the work carried out only relies on external sources such as the local government of Extremadura or the Spanish Ministry, along with EU funding programmes.</t>
  </si>
  <si>
    <t>I am not aware of any such centres.</t>
  </si>
  <si>
    <t>Not aware of that either.</t>
  </si>
  <si>
    <t xml:space="preserve">My University really needs to improve internationalization and research policies, providing support to researchers and a better infrastructure for management of research. </t>
  </si>
  <si>
    <t>2019-01-24 08:39:47</t>
  </si>
  <si>
    <t>Ester Martín</t>
  </si>
  <si>
    <t>The interdisciplinary research is encouraged by the definition of Research centers such as CIAMBITAL, CEIA3, CEIMAR etc, which are focused on the strategic lines of the Almeria University (Agriculture, Materials, Sea research etc).  The interdisciplinarity has been considered in recent calls to get funds.</t>
  </si>
  <si>
    <t>I think that there are strategic lines well defined from the last decade, and as result of this definition is the research centers. However, I think they need more activity to integrate research from different lines.</t>
  </si>
  <si>
    <t>As far as I know, the research centres promote mobility of PhD students for specific lines, but the university and centres don't offer specific fund for  multidisciplinary activities. However, other general research programs at regional or national level  valorise  interdisciplinary of the proposals.</t>
  </si>
  <si>
    <t xml:space="preserve">Only any general/basic subjects related to the Informatics of non-Informatics degrees are taught by Informatics department (for example programming). But if the subject is related to any particular contents of the degree and the informatics, then the subject is taught by the teachers with profile related with the specific degree. For example, the Bioinformatics of the Biotechnology degree is taught by Chemists </t>
  </si>
  <si>
    <t xml:space="preserve">Every teacher is rooted in a specific area of knowledge (for example, Computer Architecture, Vegetal Production etc)
</t>
  </si>
  <si>
    <t>The people is judged from a single department according to the criteria related to a specific area of knowledge.</t>
  </si>
  <si>
    <t>Statistics Department</t>
  </si>
  <si>
    <t>CIAMBITAL, CEIA3, CEIMAR etc, which are focused on the strategic lines of the Almeria University (Agriculture, Materials, Sea research etc).</t>
  </si>
  <si>
    <t>the university provide longer term money</t>
  </si>
  <si>
    <t>The research centres have been created recently. At this moment the goal is to develop them.</t>
  </si>
  <si>
    <t>2019-01-23 16:13:04</t>
  </si>
  <si>
    <t>Ernesto Pimentel</t>
  </si>
  <si>
    <t>The Internal Plan of the University includes specific funding for proposals of networks promoting interdisciplinar research. The budget is not too high, but at least it is an initiative to promote this kind of interaction. On the other hand, University promotes two research buildings where one of the objectives is the promotion of interaction between research groups with expertise in different fields.</t>
  </si>
  <si>
    <t>Although the department has no specific actions to promote the interdisciplinary research, there are a number of groups including interdisciplinary research lines, with Biology, Medicine, Economics, ...</t>
  </si>
  <si>
    <t>I don't know.</t>
  </si>
  <si>
    <t xml:space="preserve">We offer a Bachelor on Informatics Health, where a complementary training is made with Industrial Engineering, Informatics, and Life Sciences.
</t>
  </si>
  <si>
    <t>We have also approved to offer next academic year a double bachelor degree on Informatics and Mathematics.</t>
  </si>
  <si>
    <t>Usually, the Informatics' departments are in charge of teaching Informatics in all the degrees.</t>
  </si>
  <si>
    <t>Only in very few cases, some "non-technical" informatics are taught by non computer scientists.</t>
  </si>
  <si>
    <t>There is no any strategic plan to do it.</t>
  </si>
  <si>
    <t>People working on interdisciplinary fields are at the same situation as other researchers.</t>
  </si>
  <si>
    <t>They are judged following the criteria of the departament they belong to.</t>
  </si>
  <si>
    <t>I don't know any initiative on this.</t>
  </si>
  <si>
    <t>Advantages: Some departments are aware about the importance of considering interdisciplinary activities as a plus, but not all.
Disadvantages: The hiring criteria are very focused on fields in a discipline, and interdisciplinary could be a problem in some cases. In  other words, interdisciplinary is a plus, but a minimum has to be covered in the main area.</t>
  </si>
  <si>
    <t>The topics related with Data Science are mainly in the Departament of Computer Science.</t>
  </si>
  <si>
    <t>If the informatics was seen as a very transversal area, with the rise of Data and Engineerign Science, this feeling is even more clear.</t>
  </si>
  <si>
    <t>The university has a number of buildings where groups of different areas are woking together. The idea is to promote the interdisciplinary collaboration, but the success is not clear.</t>
  </si>
  <si>
    <t>Personal of research groups located in these buildings belong to specific departments, but the buildings and their functioning are independent.</t>
  </si>
  <si>
    <t>The building expenses are funded by the university, but no extra funding is provided to groups located there.</t>
  </si>
  <si>
    <t>I do not see any activity to promote new structures. I am noticing more interest in exploiting synergies inside existing buildings.</t>
  </si>
  <si>
    <t xml:space="preserve">Some researchers focus their work on interdisciplinary research even without any specific support to do this. </t>
  </si>
  <si>
    <t>There are some centres that were created to host different groups, trying to get cooperations among them. The more clear examples are the Research Building Ada Byron (including groups working on Software Engineering, Cybersecurity, Big Data, Communications, Urbanism, Territory, etc.) and the Research Centre on Biocomputing (including groups working on Life Sciences and Bioinformatics).</t>
  </si>
  <si>
    <t>The initiatives are individual, and many of them promoted by the same interested people or departments. No specific strategy from the University side.</t>
  </si>
  <si>
    <t>The main advantage is that initiatives involving Informatics are usually well considered. As disadvantage we could mention that there is no a strategy, and different initiatives could be more impact if they would be jointly organized.</t>
  </si>
  <si>
    <t>I do not think so.</t>
  </si>
  <si>
    <t>2019-01-23 12:25:43</t>
  </si>
  <si>
    <t>Universidad de Valladolid</t>
  </si>
  <si>
    <t>Department of Computer Science</t>
  </si>
  <si>
    <t>Diego R. Llanos</t>
  </si>
  <si>
    <t xml:space="preserve">Interdisciplinary research is unintentionally discouraged by Spanish government. They issue "certificates of excellence" to faculty members. To apply for them, we should expose the results of six years of research (we call them "Sexenios"). These certificates are issued by twelve committees, each one devoted to a specific discipline. As a result, interdisciplinary research is usually poorly valorated. </t>
  </si>
  <si>
    <t xml:space="preserve">As I exposed above, the problem is not with our particular University, but with the implementation of incentive programs to encourage research, that do not promote interdisciplinary research. </t>
  </si>
  <si>
    <t>Informatics and Statistics</t>
  </si>
  <si>
    <t>The Informatics department teaches Informatics mostly to the degrees in Computer Science. Informatics are taught in other engineering studies by the "System Engineering and Automatics" department.</t>
  </si>
  <si>
    <t>They are usually PhD in Engineering.</t>
  </si>
  <si>
    <t xml:space="preserve">The mechanisms to hire personnel in public universities in Spain promotes focused research in the same knowledge area. </t>
  </si>
  <si>
    <t xml:space="preserve">Our university do not hire academics that focus on interdisciplinary research. </t>
  </si>
  <si>
    <t xml:space="preserve">Informatics is now more relevant. </t>
  </si>
  <si>
    <t xml:space="preserve">In public universities, centres are funding with the money received from the General Administration. </t>
  </si>
  <si>
    <t>Innovation and technology transfer are slowly gaining importance.</t>
  </si>
  <si>
    <t xml:space="preserve">No, there are no interdisciplinary centres, only interdisciplinary programmes ran by a particular, focused centre. </t>
  </si>
  <si>
    <t xml:space="preserve">Not much. </t>
  </si>
  <si>
    <t>2019-01-23 17:01:32</t>
  </si>
  <si>
    <t>Computer Architecture</t>
  </si>
  <si>
    <t>Katzalin Olcoz</t>
  </si>
  <si>
    <t>Associatte Professor</t>
  </si>
  <si>
    <t>Yes. Biomedicine, e-Health</t>
  </si>
  <si>
    <t>Maths and Computer Science,
Economy and Computer Science</t>
  </si>
  <si>
    <t>Programming is taught by Computer Science teachers, Physics by Physicists.</t>
  </si>
  <si>
    <t xml:space="preserve">
Support is available only on a temporary, short-term level. Enough to start research projects, but enough to create stable structures (professorships). 
Bioinformatics and biomedical data science would offer many more opportunities than we currently can realize. Also the field of remote sensing / earth science can grow much if more long-term support for interdisciplinary structures would be available. </t>
  </si>
  <si>
    <t xml:space="preserve">
With information science / library science
With economy / Information systems
</t>
  </si>
  <si>
    <t xml:space="preserve">
Coming soon: With physics and mathematics
Maybe: Data Science for the Natural Sciences</t>
  </si>
  <si>
    <t xml:space="preserve">
Staff from the respective fields. 
</t>
  </si>
  <si>
    <t xml:space="preserve">
Three manjor areas with CS participation
:
- Integrated research institute (IRI) for the Life Sciences
- IRI for the Natural sciences (physics, geo, chemistry)
- IRI on Transformations of Human-Environment Systems </t>
  </si>
  <si>
    <t>For the same reasons explained above, my Department mostly cares about the teaching. There are many professors who are not doing any research at all and this does not translate to any disadvantage to these professors (other than less opportunities for promotion). The number of teaching hours is basically the same for academic members who are actively involved in research and for members who are not doing any research at all.</t>
  </si>
  <si>
    <t>University of Almeria</t>
  </si>
  <si>
    <t>Uniersity of Málaga</t>
  </si>
  <si>
    <t>Complutense University of Madrid</t>
  </si>
  <si>
    <t>Advantages: The strategic lines of my university are the umbrella of research from different fields. For example, around the agriculture, beyon the Agricutural Engineering, Information Technology, Chemistry, Biology etc are involved in the goals of such lines. And the sinergies among them are interesting to advance. I think that Information Techology could be involved in the most of interdisciplinary advances defined in such lines.
Disadvantages: the research centres are managed by researchers of specific lines. There is not specific programs to find synergies among groups</t>
  </si>
  <si>
    <t>Adventages: University provides some tools and mechanisms to help the success of interdisciplinary research initiatives.
Disadventages: There is no a proactive or strategic plan to do it.</t>
  </si>
  <si>
    <t>In my opinion, the technology transfer could be a key to promote the interdisciplinary activity.
It is necessary to promote the interdisciplinary work of students (degree, master and doctorate) and teachers. Maybe, it could be interesting to include transversal subjects in the studies plans.
The inflexible structure of the university based on  specific knowledge areas helps to manage the academic activity but it is necessary to change it to intensify the interdisciplinary</t>
  </si>
  <si>
    <t>2019-01-25 09:27:21</t>
  </si>
  <si>
    <t>Oxford</t>
  </si>
  <si>
    <t>Luke Ong</t>
  </si>
  <si>
    <t>Professor of Computer Science</t>
  </si>
  <si>
    <t>There may be but I am not aware of it.</t>
  </si>
  <si>
    <t>My University could publicise such activities more effectively.</t>
  </si>
  <si>
    <t>Such "service" courses in informatics are usually taught by members of the respective (e.g. Physics, Chemistry, ...) departments.</t>
  </si>
  <si>
    <t>Advantages: Teachers who are experts in these disciplines know the standards, values, practice, requirements and expectations of their own community. They are better able to deliver a course that is relevant and fit for purpose.</t>
  </si>
  <si>
    <t>I am not very certain I am right here.</t>
  </si>
  <si>
    <t>N.A.</t>
  </si>
  <si>
    <t>and Information Engineering group within Engineering.</t>
  </si>
  <si>
    <t>Calls for the setting up of doctoral training centre will promote interdisciplinary collaboration.</t>
  </si>
  <si>
    <t>Probably</t>
  </si>
  <si>
    <t>Not that I know of.</t>
  </si>
  <si>
    <t>No. No yet.</t>
  </si>
  <si>
    <t>A light touch approach to matching making would be very advantageous.</t>
  </si>
  <si>
    <t>no.</t>
  </si>
  <si>
    <t>2019-01-25 09:43:31</t>
  </si>
  <si>
    <t>There are internal incentives that are aligned with the external context, say national research funding policies, that strongly encourage interdisciplinary research, in particular involving
 ICT/Computing.</t>
  </si>
  <si>
    <t>We strongly encourage, both internally and with external partners.</t>
  </si>
  <si>
    <t>I think the current mindset is that an activity should be encouraged if it proves itself sustainable and with potential to attract funding, regardless of being interdisciplinary or not.</t>
  </si>
  <si>
    <t>Yes, there are specific actions like interdepartmental master programs, the CS department is involved in a PhD in Digital Media, Master in Big Data with Math Department, Master in Tech Sustainability with Chem, Env deo, Master in BioInfo, etc. We are collaborating also with Humanities, namely the HCI groups. The challenge is how to properly conciliate disciplinary research with the effort needed to bridge out, and this requires additional resources.</t>
  </si>
  <si>
    <t>Resources are not appropriately distributed to take into account the specific nature of interdisciplinary research,</t>
  </si>
  <si>
    <t>Yes, at the PhD level.
Many degrees have a component of Informatics but in Portugal ether is no incentive towards setting up programs with titles like X and Y,  that does not really look interdisciplinary but rather ad-hoc combinations.</t>
  </si>
  <si>
    <t>Yes, setting up new programs with a string component of CS (namely involving data, ai, cloud, and basic software skills).</t>
  </si>
  <si>
    <t>Informatics faculty teaches all computer science relates courses all around. This is a heavy burden, not really compensated by additional resources.</t>
  </si>
  <si>
    <t>It is difficult to answer that. In some cases they have not a PhD in CS, but they may be competent in what they are doing, Not sure the question is well posed.</t>
  </si>
  <si>
    <t>There is a strong pressure to introduce some bit of informatics in every program, due to the very high visibility of the field currently. So it is important to keep a mid long term perspective.</t>
  </si>
  <si>
    <t xml:space="preserve">Definitely. Interdisciplinary research is usually quite appealing . </t>
  </si>
  <si>
    <t>There are very few joint appointments in my university.</t>
  </si>
  <si>
    <t>See B above.</t>
  </si>
  <si>
    <t>This happen due to special funding guidelines. There are initiatives to set up virtual institutes on biotech, data driven management, cybersecurity that involve interdisciplinary areas among them informatics.</t>
  </si>
  <si>
    <t>I think they are trying to follow standard policies.</t>
  </si>
  <si>
    <t>Mostly CS but also Applied Math departments, We have set up a joint master program.</t>
  </si>
  <si>
    <t>Yes, but I think that happened every where.</t>
  </si>
  <si>
    <t xml:space="preserve">We look at the raising of the Data Science call as an opportunity, but the challenge is to sustain all parallel activities. </t>
  </si>
  <si>
    <t>There are not formal centres, but virtual thematic networks. There are plans to set up a interdisciplinary centre with a focus on digital-driven innovation.
The CS department is now getting involved in launching 4 so-called collaborative labs with academic partners and industry n the areas of smart agriculture, eHealthcare, cybersecurity and CPS and biotech,</t>
  </si>
  <si>
    <t>It is going to be owned at the university level.</t>
  </si>
  <si>
    <t>Some are being co-funded by the government seed funding, companies, and the university.</t>
  </si>
  <si>
    <t>Keep going.</t>
  </si>
  <si>
    <t>Pressures to expand the  presence of Informatics everywhere.</t>
  </si>
  <si>
    <t>support is essencial to make things happening.</t>
  </si>
  <si>
    <t>The decision processes for setting up things is usually a mix of bottom up and top down. Sources of funding are a key driver.</t>
  </si>
  <si>
    <t>We participate in various activities like interdisciplinary research, dissemination of informatics in the pre-universitary educational system.</t>
  </si>
  <si>
    <t>2019-01-28 12:00:56</t>
  </si>
  <si>
    <t>Aalto University</t>
  </si>
  <si>
    <t>Pekka Orponen</t>
  </si>
  <si>
    <t>The professors at the department pursue significant amounts of interdisciplinary work in e.g. data science (genetics, microbiology, neuroscience, engineering, materials science, astrophysics,...), AI/ML and HCI, but there are no separate departmental funding instruments to support specifically this type of work.</t>
  </si>
  <si>
    <t>Not really. There are always many possible directions, but some reasonable focus should be maintained.</t>
  </si>
  <si>
    <t>The national funding agency (Academy of Finland) regularly launches targeted calls in specified interdisciplinary areas where Informatics researchers, especially in the data science direction, participate actively. A recent example was e.g. "AI in Physical Sciences and Engineering", which awarded 19 four-year grants (total 7 MEUR), 4 of them to my department.</t>
  </si>
  <si>
    <t>I have certain concerns regarding the university's top-down, strategically guided interdisciplinary initiatives ("platforms"): they are valuable for building the university profile and incentivising new collaborations, but they may not always find and attract the best researchers. My feeling is that the leading advances in science emerge from top researchers' ambition and insight, and in this respect too much top-down planning is detrimental. There is a difficult balancing act between focusing the university's inevitably limited resources and supporting the researchers' freedom to explore new directions.</t>
  </si>
  <si>
    <t>Not really. There are some joint programmes, e.g. a Data Science BSc programme that joins CS, Math and Industrial Engineering, and an MSc major in Game Design and Production jointly with the Arts School, but these are collaborative initiatives in new directions, where the CS Department is one of the partners. The Business School has their own small Informatics programme which is mostly separate from the one at the School of Science.</t>
  </si>
  <si>
    <t>The situation is quite stable at the moment, as far as I can see. The interest in the joint Data Science BSc programme seems to be on the rise, and the interest in the Games major possibly a bit on the decline.</t>
  </si>
  <si>
    <t>At the moment, the CS Department does all the service teaching to all of the university, with the exception of the Business School who have their own small Informatics programme (and even from there many students come to the CS Department courses), and the School of Electrical Engineering who teach courses closer to the networking area. The EE courses mostly do not overlap with the CS courses, with the partial exception of the first intro to programming which is done in C by EE, whereas CS uses Python and Scala.</t>
  </si>
  <si>
    <t>To the limited extent discussed above, Informatics-related courses at the EE School are taught by electrical engineers, and the ones at the Business School by Economics/Management people.</t>
  </si>
  <si>
    <t>I think the current arrangements work reasonably well. The intro level CS courses are very large (sometimes up to 700-800 people), but I still think that it is in many ways better that they are taught within the CS framework rather than within other disciplines. At some point in the past, maybe 10-15 years ago, there was movement from other Schools, notably Engineering and Electrical Engineering, to take more charge for their basic Informatics teaching, but this seems to have subsided for the time being.</t>
  </si>
  <si>
    <t>Sometimes, although this is not very common. Happens if there is some area in which there is a clear need, but which falls across departmental boundaries. Recent cases with Informatics participation include Game Design and Production (CS+Arts) and Cryptology (CS+Math).</t>
  </si>
  <si>
    <t>The appointments are joint, although usually the person ends up having a primary affiliation in either one of the departments. There are also possibilities of previously hired people to get affiliate appointments, with limited professorial authority, at other departments. Recent cases involving Informatics have been Cognitive Neuroscience and Medical Technology (both incoming to Informatics).</t>
  </si>
  <si>
    <t>The appointments and promotions are managed by one of the departments, but a person from the other sits on the committee and provides a statement. I haven't been participating in these tasks, so don't know the mechanics, but in principle criteria of both departments should be recognised.</t>
  </si>
  <si>
    <t>We have ongoing negotiations concerning one invitation in Data Science in Astrophysics (joint position between CS and the University's Radio Observatory). Other interdisciplinary hires may come up case by case, but we do not have any strategy about this. (To the contrary we try to focus somewhat around our core competence areas.)</t>
  </si>
  <si>
    <t>The cross-departmental or cross-school instruments (joint positions, affiliate appointments) seem to work reasonably well at the moment. On the other hand, these are so far relatively rare, involving clearly less than 10% of the professorial faculty.</t>
  </si>
  <si>
    <t>The department has been very strong in pattern recognition/machine learning/AI since the 1980's, and the recent surge of interest in this direction has resulted in a significant increase in interest and funding, even from the previous already high levels.</t>
  </si>
  <si>
    <t>One challenge we encounter is that the interest in Data Science/Machine Learning/AI is currently *so* large that it overshadows most if not all other areas of CS/Informatics. Funding opportunities are getting rather unbalanced, and similarly with student flows. Having "too much" interest in some area of Informatics is of course a positive problem, but it does lead to challenges in developing a balanced portfolio of competences.</t>
  </si>
  <si>
    <t>The university is currently rather averse towards separate long-term administrative units. Networking and joint activities are supported, but administrative structures not.</t>
  </si>
  <si>
    <t>None exist at the moment (with the exception of the Radio Observatory and the Nanofabrication Facility, which are long-term high-investment research infrastructures).</t>
  </si>
  <si>
    <t>Internal development of science, global challenges.</t>
  </si>
  <si>
    <t>Individual projects on agency funding. Scaling such work up is difficult, however, without institutional support. Maybe this is as it should be.</t>
  </si>
  <si>
    <t>No. The "platform" networking initiatives were mentioned previously. These are not centres but rather funding instruments to support the university's strategy (Digitalisation, Energy, Entrepreneurship, Experience, Health, Materials, Living+, Sustainability). I am not sure how much actual faculty commitment, as contrasted with upper management leadership drive, is behind these. Our recent Research Assessment external panels liked these, nevertheless.</t>
  </si>
  <si>
    <t>Informatics is one of the major focus areas of the university. There are more strategic expectations on its societal impact rather than interdisciplinary research, however. Interdisciplinary work seems to emerge more from organic collaborations in the areas of e.g. data science and HCI, rather than university strategic planning.</t>
  </si>
  <si>
    <t>I actually believe that research directions should not be strategically planned, beyond some reasonable guiding principles in e.g. hiring. Top researchers are always more creative, more insightful and better informed in their area than top management. Bottom-up initiatives (interdisciplinary and other) should be encouraged and supported by instruments focusing on excellence. In its research strategy, the university should focus on creating an environment conducive to excellence, ambition and collaboration, and on identifying the emerging strengths, rather than top-down planning of specific research directions. It is not quite clear that the strategic thinking at my university is currently aligned along these lines; however there is still room also for researcher-driven initiatives.</t>
  </si>
  <si>
    <t>Finland</t>
  </si>
  <si>
    <t>Portugal</t>
  </si>
  <si>
    <t>Luis Caires</t>
  </si>
  <si>
    <t>Universidade Nova de Lisboa</t>
  </si>
  <si>
    <t>Departamento de Informática</t>
  </si>
  <si>
    <t xml:space="preserve">AI and data science in general, and machine learning in particular. 
There are numerous applications of these topics across life, physical and mathematical sciences, engineering and medicine, and also social sciences, business and law schools, and increasingly also humanities. Our University should play a coordinating and match-making role - linking applications to fundamental research emanating from CS. </t>
  </si>
  <si>
    <t>1. The university has six strategically defined multidisciplinary "platforms" that provide some funding and coordination support in their thematic areas; mostly for networking and seed funding for new initiatives.
2. The School of Science has its own complementary "Aalto Science Institute" initiative that provides support for high-quality, bottom-up interdisciplinary collaboration across university teams and internationally (joint projects, workshops, visitor and internship programmes).</t>
  </si>
  <si>
    <t>We offer a Bachelor on Informatics Health, where a complementary training is made with Industrial Engineering, Informatics, and Life Sciences.</t>
  </si>
  <si>
    <t>Maths and Computer Science,
Economy and Computer Science</t>
  </si>
  <si>
    <t>Every teacher is rooted in a specific area of knowledge (for example, Computer Architecture, Vegetal Production etc)</t>
  </si>
  <si>
    <t>In Oxford, research in data science is carried out in 3 departments (CS, Statistics, Information Engineering).
Advantages:  Each of the 3 department already has a sizable group. The decentralised approach allows each department to grow and manage their own data science group.</t>
  </si>
  <si>
    <t>Informatics is becoming a central ingredient, if not the most general glue, of interdisciplinary research, and I think we lack a strategy to deal with that. What is the role of CS in science and tech and how to usefully interface it all other disciplines is a big challenge, and I think there is a need to provide society a better understanding of how the core of computing relates with application areasnand other disciplines.</t>
  </si>
  <si>
    <t>1. Country</t>
  </si>
  <si>
    <t>2. Region</t>
  </si>
  <si>
    <t>REGION</t>
  </si>
  <si>
    <t>E</t>
  </si>
  <si>
    <t>N</t>
  </si>
  <si>
    <t>S</t>
  </si>
  <si>
    <t>W</t>
  </si>
  <si>
    <t>Western Europe (Austria, Belgium, Germany, Netherlands, Switzerland)</t>
  </si>
  <si>
    <t>Eastern Europe (Bulgaria, Czech Republic, Hungary, Romaina)</t>
  </si>
  <si>
    <t>Southern Europe (Italy, Portugal, Spain)</t>
  </si>
  <si>
    <t>Nothern Europe (Denmark, Estonia, Finland, Ireland, Latvia, Sweden, UK)</t>
  </si>
  <si>
    <t>Member of IE</t>
  </si>
  <si>
    <t>member</t>
  </si>
  <si>
    <t>non-member</t>
  </si>
  <si>
    <t>niversità degli Studi di Milano-Bicocca</t>
  </si>
  <si>
    <t>Alberti/ Giuseppe Vizzari</t>
  </si>
  <si>
    <t>associate professor, retired / Associate professor and President of Master Course in Theory and Technology of Communication</t>
  </si>
  <si>
    <t>CONFLICTING: Discourage/Encourage</t>
  </si>
  <si>
    <t>interaction with designer / Don’t think there are any. In general, the opportunity is pursued anyway by research groups, that gather fundings externally.</t>
  </si>
  <si>
    <t>° at times the involvement in teaching outside our two curricula (Informatics and Communication and informatics) has been seeing as a distraction rather than an enrichment fo our experience as teachers / ° University issues are many, plenty, but not specifically related to this topic. On the contrary, the University allowed the definition of interdisciplinary master courses, in particular the one I’m president of, that is jointly organized by the departments of computer science and psychology.</t>
  </si>
  <si>
    <t>° recently a Master in data mining with political scientistis / °I’m aware and president of a master course including Informatics and Psychology, there is also a master course in Data Science.</t>
  </si>
  <si>
    <t>° I can see the two positions: informatics teaching in different curriculum are often totally unaware of thir needs, other instructors with a self made capability may be less up to date in what they teach but are more adherent to the need of their committents / °This aspect is generally well managed.</t>
  </si>
  <si>
    <t>°totally not / °In Italy in general disciplinary boundaries are quite strong, one can enter the system if strong or at least acceptable from a single disciplinary perspective, and also active on interdisciplinary research.</t>
  </si>
  <si>
    <t>° the structute of the policy of strategic planning is based on the different disciplines. The department have been buit on disciplines excluding any flexibility for interdisciplinary approach to research. My judgment is very negative / ° This aspect is one of the most problematic ones. Moreover, very little can be done at University level, the system is highly centralized in terms of rules.</t>
  </si>
  <si>
    <t>° This is not the only case of possibile interdisciplinary approach. Multimedia, Computer graphics, Animation also require different background / ° Informatics as a tool, rather than as a potential research partner is diffused. Nonetheless this vision is changing.</t>
  </si>
  <si>
    <t>° the only effort that I am aware of is the curriculum in Beni culturali. And it is mostly about teaching / ° As of this moment there is just a center on studies and researches related to cultural heritage and one in economics, psychology, and social sciences.</t>
  </si>
  <si>
    <t>3. Member of IE</t>
  </si>
  <si>
    <t>Member</t>
  </si>
  <si>
    <t>Non-member</t>
  </si>
  <si>
    <t>Professor ETH emeritus</t>
  </si>
  <si>
    <t>full professor</t>
  </si>
  <si>
    <t>Vice-dean</t>
  </si>
  <si>
    <t>There is (small) funding for initiating interdisciplinary research proposals. There are interdisciplinary cetners (mostly initiative by researchers themselves).</t>
  </si>
  <si>
    <t>Funding of interfaculty research collaborations. Joint programs and degrees.</t>
  </si>
  <si>
    <t>The University maintains "low walls" between disciplinary Schools, making it easy to undertake interdisciplinary work, apply for grants to support such work and when appropriate set up interdisciplinary centres. The physical centres encourage applying for translational and innovation work that is interdisciplinary.</t>
  </si>
  <si>
    <t xml:space="preserve">It regularly gives centres when they are being set up additional academic posts where the new hires will have a home department and half their work in the centre and half in the department.  Our university and department put on matchmaker events where there is a topic and any academic can come. Sometimes everyone gives a lightening talk and sometimes they move around tables. Following these events there is frequently a call for very small grants (say 25K) in the area funded by the university. These almost always lead to serious calibrations. </t>
  </si>
  <si>
    <t>Interdisciplinary collaborations may be promoted through internal funding schemes. Co-location of research groups/faculties is also used to promote interdisciplinary collaborations.   SDU has initiated several internally funded research schemes where interdisciplinary collaborations have been required.</t>
  </si>
  <si>
    <t>Encourage, but no funding</t>
  </si>
  <si>
    <t>There is a “theoretical” encourage. But unfortunately this does not means funding or physical centres.  Anyway there are many research groups working in data science or in Bio-informatics.</t>
  </si>
  <si>
    <t>We are a generalistic University. So we encourage it</t>
  </si>
  <si>
    <t xml:space="preserve">There are internal incentives that are aligned with the external context, say national research funding policies, that strongly encourage interdisciplinary research, in particular involving
 ICT/Computing. </t>
  </si>
  <si>
    <t>TU Delft</t>
  </si>
  <si>
    <r>
      <t xml:space="preserve">Utrecht University </t>
    </r>
    <r>
      <rPr>
        <i/>
        <sz val="10"/>
        <rFont val="Arial"/>
      </rPr>
      <t>(Please do not cite my answers in direct relation to my university. If you want to, then please contact me first)</t>
    </r>
  </si>
  <si>
    <t xml:space="preserve">§ Encourage: </t>
  </si>
  <si>
    <t>§ Neither encourage nor discourage</t>
  </si>
  <si>
    <t>1.A. If so how (e.g. funding, time, physical centres) - please comment:</t>
  </si>
  <si>
    <t>We ensure that staff are aware of opportunities, through publicising and organising seminars and workshops which cross-disciplinary boundaries.  We make it easy for academic fields to propose MSc projects to be co-supervised by Informatics colleagues. We say informatics studies information storage processing and communication whatever the substrate - silicon, biological, social, ... So our work is wide ranging and inherently interdisciplinary.</t>
  </si>
  <si>
    <t>Interdisciplinary work is encouraged in principle. However, faculties continue to be evaluated at the national level using the criteria that are specific of their discipline…</t>
  </si>
  <si>
    <t>By participating in research applications with researchers from other fields, both within our university and outside. 
By involving young researchers in interdisciplinary research cooperation with commercial partners.</t>
  </si>
  <si>
    <t>§ Discourage</t>
  </si>
  <si>
    <t>Individual professors take initiatives, which is supported by the institute, but otherwise not actively encouraged.</t>
  </si>
  <si>
    <t>No, I am not aware of any areas where there is any impediment to interdisciplinary work.</t>
  </si>
  <si>
    <t>quantum computing
trust, privacy and security
But there are concepts to establish centers</t>
  </si>
  <si>
    <t>bio-informatics</t>
  </si>
  <si>
    <t>1.C.</t>
  </si>
  <si>
    <t>Other</t>
  </si>
  <si>
    <t xml:space="preserve">Support is available only on a temporary, short-term level. Enough to start research projects, but enough to create stable structures (professorships). 
Bioinformatics and biomedical data science would offer many more opportunities than we currently can realize. Also the field of remote sensing / earth science can grow much if more long-term support for interdisciplinary structures would be available. </t>
  </si>
  <si>
    <t>§ No</t>
  </si>
  <si>
    <t xml:space="preserve">1.C. Comments: </t>
  </si>
  <si>
    <t>§ Yes</t>
  </si>
  <si>
    <t>Utrecht University  (Please do not cite my answers in direct relation to my university. If you want to, then please contact me first)</t>
  </si>
  <si>
    <t>The triennial development program  of the Department of Computer Science includes a lab on Informatics for Environmental Sciences in the city of Taranto, where there's a serious environmental problem. We need technicians, but we never received support from the main administration.                                                                                                                                                 - Bioinformatics
- Data Science
- Personal Data Protection
- Predictive medicine
- Precision medicine
- Energy management
- Data-driven economy</t>
  </si>
  <si>
    <t xml:space="preserve">Support is available only on a temporary, short-term level. Enough to start research projects, but enough to create stable structures (professorships). 
Bioinformatics and biomedical data science would offer many more opportunities than we currently can realize. Also the field of remote sensing / earth science can grow much if more long-term support for interdisciplinary structures would be available. </t>
  </si>
  <si>
    <t>Biomedicine, e-Health</t>
  </si>
  <si>
    <t xml:space="preserve">AI and data science in general, and machine learning in particular. 
There are numerous applications of these topics across life, physical and mathematical sciences, engineering and medicine, and also social sciences, business and law schools, and increasingly also humanities. Our University should play a coordinating and match-making role - linking applications to fundamental research emanating from CS. </t>
  </si>
  <si>
    <t>No university is able to afford all interdisciplinary areas</t>
  </si>
  <si>
    <t>Game Research, Applied Data Science, AI</t>
  </si>
  <si>
    <t>Quantum computing
Trust, privacy and security</t>
  </si>
  <si>
    <t>Applied Statistics, Data Analysis</t>
  </si>
  <si>
    <t>Informatics for Environmental Sciences, Bioinformatics, Data Science, Personal Data Protection, Predictive medicine, Precision medicine, Energy management, Data-driven economy</t>
  </si>
  <si>
    <t>Digital Health Data</t>
  </si>
  <si>
    <t>Design Interaction</t>
  </si>
  <si>
    <t xml:space="preserve">Bioinformatics, Smart buildings and cities. </t>
  </si>
  <si>
    <t xml:space="preserve">Bioinformatics, biomedical data science, remote sensing, earth science </t>
  </si>
  <si>
    <t>AI, Data Science, Machine Learning</t>
  </si>
  <si>
    <t>§ Neither yes nor no (uncategorized answers)</t>
  </si>
  <si>
    <t>Areas</t>
  </si>
  <si>
    <t>1.D.</t>
  </si>
  <si>
    <t>There is government grant for supporting excellence in research for interdisciplinary topics. The program is coordinated at university level.</t>
  </si>
  <si>
    <t xml:space="preserve">Donors
Ministry of education
</t>
  </si>
  <si>
    <t>TU Delft is rethinking its engineering education, especially with respect to the engineer's profile. This process takes a long time. The reason is, to my opinion, that broad support form the scientific staff is needed. Most of them are rather traditional about this subject: universities should educate scientists</t>
  </si>
  <si>
    <t>I think that the encouragement of interdisciplinary work within the University of Edinburgh makes it an exciting and vibrant environment to work in.  Probably it should make interdisciplinarity a bit more. difficult to ensure quality.</t>
  </si>
  <si>
    <t>Difficulty to go from project-based funding to stable structures.</t>
  </si>
  <si>
    <t>Advantages: The strategic lines of my university are the umbrella of research from different fields. For example, around the agriculture, beyon the Agricutural Engineering, Information Technology, Chemistry, Biology etc are involved in the goals of such lines. And the sinergies among them are interesting to advance. I think that Information Techology could be involved in the most of interdisciplinary advances defined in such lines.
Disadvantages: the research centres are managed by researchers of specific lines. There is not specific programs to find synergies among groups</t>
  </si>
  <si>
    <t>Adventages: University provides some tools and mechanisms to help the success of interdisciplinary research initiatives.
Disadventages: There is no a proactive or strategic plan to do it.</t>
  </si>
  <si>
    <r>
      <t xml:space="preserve">Utrecht University  </t>
    </r>
    <r>
      <rPr>
        <i/>
        <sz val="10"/>
        <rFont val="Arial"/>
      </rPr>
      <t>(Please do not cite my answers in direct relation to my university. If you want to, then please contact me first)</t>
    </r>
  </si>
  <si>
    <t>At times the involvement in teaching outside our two curricula (Informatics and Communication and informatics) has been seeing as a distraction rather than an enrichment fo our experience as teachers. University issues are many, plenty, but not specifically related to this topic. On the contrary, the University allowed the definition of interdisciplinary master courses, in particular the one I’m president of, that is jointly organized by the departments of computer science and psychology.</t>
  </si>
  <si>
    <t xml:space="preserve">1.D. Comments: </t>
  </si>
  <si>
    <t>Industrial institutions such as Disney Research with an on-campus presence</t>
  </si>
  <si>
    <t xml:space="preserve">Internal motivation. 
Also many ad hoc call for proposals help </t>
  </si>
  <si>
    <t>The major German funcing organizations (german research council, german ministry of science) have explicit support for interdisciplinary research. Obtaining "pure" informatics funding for large projects has become very difficult.</t>
  </si>
  <si>
    <t>§ The UK funding regime has been traditionally organised around seven disciplinary research councils, but these have recently been merged to create even greater influence on interdisciplinary research.  It is too early to say yet how significant the impact of this will be. § The UK funding agencies are obsessed with interdisciplinarity.  The interdisciplinary research collaborations in early 21st century, e-science programmes, CDTs, and many more</t>
  </si>
  <si>
    <t>yes, within university</t>
  </si>
  <si>
    <t>yes, external: industry</t>
  </si>
  <si>
    <t>yes, external: National Research Council or Foundation</t>
  </si>
  <si>
    <t>yes, external: government</t>
  </si>
  <si>
    <t>yes, external: National Research Council or Foundation, EU funding programs</t>
  </si>
  <si>
    <t>yes, external: government, EU funding programs</t>
  </si>
  <si>
    <t>yes, external: industry, government, within university</t>
  </si>
  <si>
    <t>yes, external:National Research Council or Foundation</t>
  </si>
  <si>
    <t>yes, external: National Research Council or Foundation, government</t>
  </si>
  <si>
    <t>§ Yes, other players and initiatives within a university</t>
  </si>
  <si>
    <t>§ Yes, external organizations: national research council or foundation</t>
  </si>
  <si>
    <t>§ Yes, external organizations: government</t>
  </si>
  <si>
    <t>§ Yes, external organizations: EU programs</t>
  </si>
  <si>
    <t>§ Yes, external organizations: industry</t>
  </si>
  <si>
    <t>Some strategic efforts has emphasis on interdisciplinarity.</t>
  </si>
  <si>
    <t>It comes bottom-up as well from ideas from staff and students.</t>
  </si>
  <si>
    <t xml:space="preserve">The `Netherlands Organisation for Scientific Research' (NWO) actively encourages interdisciplinary research, by means of funding programmes on interdisciplinary themes. Often CS is involved implicitly rather than as the leading discipline (like in `Energy management'or `Complexity'), but there are exceptions (like `Cybersecurity').  </t>
  </si>
  <si>
    <t>The UK funding regime has been traditionally organised around seven disciplinary research councils, but these have recently been merged to create even greater influence on interdisciplinary research.  It is too early to say yet how significant the impact of this will be. The UK funding agencies are obsessed with interdisciplinarity.  The interdisciplinary research collaborations in early 21st century, e-science programmes, CDTs, and many more</t>
  </si>
  <si>
    <t>The same holds for DFG (Deutsche Forschungsgemeinschaft) (German Science Foundation).</t>
  </si>
  <si>
    <t xml:space="preserve">The EPSRC (English and Welsh research council) funds most of the PhDs in Centres for Doctoral Training. Most of the calls for CDT bids are interdisciplinary. </t>
  </si>
  <si>
    <t xml:space="preserve">The funding comes from the Spanish government or the European programs. </t>
  </si>
  <si>
    <t xml:space="preserve">industry-led funding agency Enterprise Ireland and other external agencies promote interdisciplinary. </t>
  </si>
  <si>
    <t>The ministery of research of our province North-Rhine-Westphalia is pushing the idea of inter- and transdisciplinary research.</t>
  </si>
  <si>
    <t xml:space="preserve"> There is also much EU funding that is interdisciplinary.</t>
  </si>
  <si>
    <t>industry-led funding agency Enterprise Ireland and other external agencies promote interdisciplinary. It comes bottom-up as well from ideas from staff and students</t>
  </si>
  <si>
    <t>Donors  Ministry of education</t>
  </si>
  <si>
    <t>Informatics department</t>
  </si>
  <si>
    <t xml:space="preserve">Neither yes nor no </t>
  </si>
  <si>
    <t>Yes, we have other players and initiatives within a university</t>
  </si>
  <si>
    <t xml:space="preserve">The Excel file contains following sheets: </t>
  </si>
  <si>
    <t>Non-modified respondents' answers submitted to the questionnaire.</t>
  </si>
  <si>
    <t>Please note that there are few cases (higlighted in blue) two different people from the same school/department filled out the questionnaire.</t>
  </si>
  <si>
    <t>Total number of answers = 50.</t>
  </si>
  <si>
    <t>Duplicated answers (i.e. when two different people from the same school/department filled out the questionnaire)</t>
  </si>
  <si>
    <t xml:space="preserve">have been merged. </t>
  </si>
  <si>
    <t>Total number of answers = 47.</t>
  </si>
  <si>
    <t>Some sociodemographic characteristics of respondents (country, region, membership in IE)</t>
  </si>
  <si>
    <t>"When compared with single disciplinary research, does your university encourage or discourage (or neither) interdisciplinary research? If so how? (e.g. funding, time, physical centres)"</t>
  </si>
  <si>
    <t>"Does your Informatics  department encourage or  discourage  (or neither) interdisciplinary research? If so how?"</t>
  </si>
  <si>
    <t xml:space="preserve">Aggregated answers and graphs as well respondents' comments to the questions 1.A. - 1.E. of the section "Research": </t>
  </si>
  <si>
    <t>"Are there other players who have helped increase the interdisciplinary research in your university? For example has a funding body focused a programme on interdisciplinary PhD studentships which academics applied for? If so  what external organisations and what programmes have increased interdisciplinary research at your university?"</t>
  </si>
  <si>
    <t>"Are there interdisciplinary areas  of  research where your university could (should) enter but aren’t due to lack of university support? If so what are they?"</t>
  </si>
  <si>
    <t>Artificial Intelligence</t>
  </si>
  <si>
    <t>Applied Statistics</t>
  </si>
  <si>
    <t>Bioinformatics / Biomedical Data Science</t>
  </si>
  <si>
    <t>Data Analysis/ Data Science</t>
  </si>
  <si>
    <t>Data-driven Economy</t>
  </si>
  <si>
    <t xml:space="preserve">Digital Health/ E-Health </t>
  </si>
  <si>
    <t>Energy Management</t>
  </si>
  <si>
    <t xml:space="preserve">Game Research </t>
  </si>
  <si>
    <t>Informatics for Environmental Sciences</t>
  </si>
  <si>
    <t>Machine Learning</t>
  </si>
  <si>
    <t>Quantum Computing</t>
  </si>
  <si>
    <t xml:space="preserve">Personal Data Protection </t>
  </si>
  <si>
    <t>Predictive / Precision medicine</t>
  </si>
  <si>
    <t>Privacy and Security</t>
  </si>
  <si>
    <t>Remote Sensing</t>
  </si>
  <si>
    <t>Smart Buildings and Cities</t>
  </si>
  <si>
    <t>Yes, there are external organizations helping to increase interdisciplinary research</t>
  </si>
  <si>
    <t>Industry</t>
  </si>
  <si>
    <t>Research</t>
  </si>
  <si>
    <t>Teaching</t>
  </si>
  <si>
    <t xml:space="preserve">Raw data </t>
  </si>
  <si>
    <t xml:space="preserve">Master data </t>
  </si>
  <si>
    <t>Contact information</t>
  </si>
  <si>
    <t xml:space="preserve">Aggregated answers and graphs as well respondents' comments to the questions 2.A. - 2.E. of the section "Teaching": </t>
  </si>
  <si>
    <t>"Are there plans to run new joint degrees or to close down joint degrees? If yes what are they?"</t>
  </si>
  <si>
    <t>"Who teaches the Informatics component of non-Informatics degrees? For example, is programming taught to Physicists by members of the Physics department, of the Informatics department or is there a servicing organisation within your university that teaches Physics students to code (or some other mechanism)?"</t>
  </si>
  <si>
    <t xml:space="preserve">"If Informatics is taught by people not located in an Informatics department are they Computer Scientists by training or research?"
</t>
  </si>
  <si>
    <t>"Please comment on any advantages or disadvantages you perceive of your university’s arrangements"</t>
  </si>
  <si>
    <t>People</t>
  </si>
  <si>
    <t xml:space="preserve">Aggregated answers and graphs as well respondents' comments to the questions 3.A. - 3.E. of the section "People": </t>
  </si>
  <si>
    <t>"Does your university explicitly advertise/hire academics who focus on interdisciplinary research?"</t>
  </si>
  <si>
    <t>"Are they rooted in a department, have a joint appointment across departments, or rooted in a centre?"</t>
  </si>
  <si>
    <t>"How is their quality judged for both appointment and for promotion? For example are they judged according to the criteria of one of the departments or both? Are the people who judge from a single department or both?"</t>
  </si>
  <si>
    <t>"Are there any initiatives planned to hire in interdisciplinary areas?"</t>
  </si>
  <si>
    <t>"Which department in your university is seen to own this area? Is it Informatics, Statistics, jointly or somewhere else?"</t>
  </si>
  <si>
    <t>"Has the rise of this area changed the perception of Informatics overall in your university?"</t>
  </si>
  <si>
    <t>Structure</t>
  </si>
  <si>
    <t xml:space="preserve">Aggregated answers and graphs as well respondents' comments to the questions 4.A. - 4.C. of the section "Data Science": </t>
  </si>
  <si>
    <t>"Are they for research, translation (technology transfer), consultancy, and/or teaching?"</t>
  </si>
  <si>
    <t>"Are they rooted in a single department (say which one), owned by the departments involved or independent?"</t>
  </si>
  <si>
    <t>"Are they physically located within a department, nearby or elsewhere on campus?"</t>
  </si>
  <si>
    <t>"How are any centres funded? Does the university provide any money to startup or are they funded by external money? Does the university provide longer term money?"</t>
  </si>
  <si>
    <t>"What are the drivers or pressures (both internal to the department/ school/faculty/university and external to the university) that you see on the horizon that may lead to new activity?"</t>
  </si>
  <si>
    <t>"Is substantial interdisciplinary work undertaken by academics without any institutional or department support?"</t>
  </si>
  <si>
    <t>"Are there any centres for interdisciplinary work that have been set up due to a strategic decision by the university or department/school/faculty rather than as supporting activities of existing faculty? If so which centres?"</t>
  </si>
  <si>
    <t>"Does your university have something in their official strategy to widen the role of Informatics or to encourage interdisciplinary research? If so what is it?"</t>
  </si>
  <si>
    <t>"Is there anything we have missed in the survey that you wish to tell us?"</t>
  </si>
  <si>
    <t>"Does your university set up centres for interdisciplinary work? If yes can you say which they are?"</t>
  </si>
  <si>
    <t>"Does your university run joint degrees (e.g. X and Informatics, Informatics and X, X with Informatics, Informatics with X). If yes, what are they?"</t>
  </si>
  <si>
    <t>2.A. If yes, what are they?</t>
  </si>
  <si>
    <t xml:space="preserve">§ Yes: </t>
  </si>
  <si>
    <t>undergraduate:
Computer Science and Maths
Computer Science and Physics
Computer Science and Management Science
Computer Science and Electronic Engineering
MSc:
Design Informatics (joint between the College of Art and Informatics)
PhD:
Data Science (joint between Informatics and Maths)
AI for Biomedicine (joint between Informatics, Biological Sciences, Medicine, and Centre for Social Responsibility)
Precision Medicine (joint between Medicine, Informatics, Maths)</t>
  </si>
  <si>
    <t>Subject</t>
  </si>
  <si>
    <t>Education</t>
  </si>
  <si>
    <t>Business and Economics</t>
  </si>
  <si>
    <t>Natural and Life Sciences</t>
  </si>
  <si>
    <t>Mathematics and Statistics</t>
  </si>
  <si>
    <t>Mathematics and Statistics; Business and Economics</t>
  </si>
  <si>
    <t>2.A.</t>
  </si>
  <si>
    <t>Engineering; Natural and Life Sciences</t>
  </si>
  <si>
    <t>Law, social and political sciences, Mathematics and Statistics</t>
  </si>
  <si>
    <t>Natural and Life Sciences; Law, social and political sciences; Business and Economics</t>
  </si>
  <si>
    <t>Business and Economics; Natural and life sciences</t>
  </si>
  <si>
    <t>Mathematics and Statistics; Natural and life sciences</t>
  </si>
  <si>
    <t>Mathematics and Statistics; Engineering</t>
  </si>
  <si>
    <t>Engineering; Arts, design and media</t>
  </si>
  <si>
    <t xml:space="preserve">Mathematics and Statistics; Natural and life sciences; Business and Economics; Engineering; Arts, design and media </t>
  </si>
  <si>
    <t>Arts, design and media; Business and Economics</t>
  </si>
  <si>
    <t>Mathematics and Statistics; Arts, design and media</t>
  </si>
  <si>
    <t>Business and Economics; Engineering</t>
  </si>
  <si>
    <t xml:space="preserve">Business and Economics; Law, social and political sciences; </t>
  </si>
  <si>
    <t>Business and Economics; Arts, design and media</t>
  </si>
  <si>
    <t>Mathematics and Statistics; Natural and Life Sciences; Engineering</t>
  </si>
  <si>
    <t xml:space="preserve">Engineering; </t>
  </si>
  <si>
    <t>Matematics and Statistics</t>
  </si>
  <si>
    <t>Engineering</t>
  </si>
  <si>
    <t>Arts, design and media</t>
  </si>
  <si>
    <t>Law, political and social sciences</t>
  </si>
  <si>
    <t>2.B. Are there plans to run new joint degrees or to close down joint degrees? If yes what are they?</t>
  </si>
  <si>
    <t xml:space="preserve">§ No: </t>
  </si>
  <si>
    <t>Link to the questionnaire</t>
  </si>
  <si>
    <t>Link to the questionnaire (PDF)</t>
  </si>
  <si>
    <t>http://www.informatics-europe.org/images/documents/Wide-role-Informatics-questionnaire.pdf</t>
  </si>
  <si>
    <t>https://tinyurl.com/wide-role-informatics-survey</t>
  </si>
  <si>
    <t>2.B. If yes, what are they?</t>
  </si>
  <si>
    <t>§ MSc in Business Informatics (joint between the Business School and Informatics)
MSc in Cyber Security (joint between Informatics and Law +...)  § And close some - big focus on data science and X also AI and X</t>
  </si>
  <si>
    <t>Data science
Double degree in mathematics and informatics</t>
  </si>
  <si>
    <t>New degree in data science
Merging two other programs into one.</t>
  </si>
  <si>
    <t xml:space="preserve">Data Science (with mathematics)
Digital Humanities </t>
  </si>
  <si>
    <t>Coming soon: With physics and mathematics
Maybe: Data Science for the Natural Sciences</t>
  </si>
  <si>
    <t>We would like to run a MSc in Data Science</t>
  </si>
  <si>
    <t>An initiative for medical informatics is now starting</t>
  </si>
  <si>
    <t>Perhaps Informatics and health</t>
  </si>
  <si>
    <t xml:space="preserve">With information science / library science
With economy / Information systems
</t>
  </si>
  <si>
    <t>Technical Communication; Design Informatics; CS and communication, CS and design; ICT and media; Informatics and information science; Informatics and library science</t>
  </si>
  <si>
    <t>Business Informatics; CS and Business; Computing and Economics; Information systems combining Informatics and Business Administration; CS and Management; Informatics and Economics; Informatics and Finance; Economics and Business Informatics; Data Science and Entrepreneurship</t>
  </si>
  <si>
    <t>Undergraduate degrees in:
Joint Mathematics and Computer Science
Electronics and Information Engineering (e.g. Computer Engineering)</t>
  </si>
  <si>
    <t>not with informatics in the title but:
Data Science &amp; Entrepreneurship
Data Science &amp; Society
Cognitive Science &amp; Artificial Intelligence</t>
  </si>
  <si>
    <t>Data science
Bioinformatics
Business and security
Geoinformatics</t>
  </si>
  <si>
    <t>Informatics and Mathematics; Data Science; Informatics and Applied Mathematics; Informatics and Statistics</t>
  </si>
  <si>
    <t>Law and Informatics; Social sciences and Informatics; Data mining for political sciences; Informatics and Psychology; Data science and society; Cognitive Science and AI</t>
  </si>
  <si>
    <t>Computational Engineering; Computer Engineering; Electronics and Information Engineering; Informatics and Electronics; Informatics and Telecommunications; Informatics and Cybernetics; Informatics and Mechatronics; Informatics and Aerospace Engineering; Informatics and Civil Engineering; Informatics and Industrial Engineering</t>
  </si>
  <si>
    <t>Bioinformatics; Informatics and Natural Sciences; CS and Physics; AI for Biomedicine; Precision Medicine; Geoinformatics; Chemistry and Informatics; Biology and Informatics; Informatics Health</t>
  </si>
  <si>
    <t>2.B.</t>
  </si>
  <si>
    <t>Business and Economics; Law, social and political sciences</t>
  </si>
  <si>
    <t>Law, social and political sciences</t>
  </si>
  <si>
    <t>Natural and Life Sciences; Law, social and political sciences</t>
  </si>
  <si>
    <t>Mathematics and Statistics; Law, social and political sciences</t>
  </si>
  <si>
    <t>Natural and Life sciences</t>
  </si>
  <si>
    <t>Natural and Life sciences; Mathematics and Informatics</t>
  </si>
  <si>
    <t>Although there are academic justifications for new degrees the Department of Computing has so many applicants doing their single subject degrees that it puts no effort into setting up collaborative degrees. The ones it runs have been running for more than 20 years</t>
  </si>
  <si>
    <t xml:space="preserve">2.C. Who teaches the Informatics component of non-Informatics degrees? For example, is programming taught to Physicists by members of the Physics department, of the Informatics department or is there a servicing organisation within your university that teaches Physics students to code (or some other mechanism)? </t>
  </si>
  <si>
    <t xml:space="preserve">2.C. </t>
  </si>
  <si>
    <t>both Informatics and respective departments</t>
  </si>
  <si>
    <t>Respective departments</t>
  </si>
  <si>
    <t xml:space="preserve">The number of University professors in Computer Science and Computer Engineering is not large: 48 professors and Engineers to teach to 2400 students in various undergraduate courses in computer science. 
Therefore, our support to other non-informatics degrees cannot be large. We support some courses in few  non-Informatics degrees:  Mathematics, Education, Earth Sciences and Economics. The Department offers some courses abroad (Departments of Economy, Law, Humanities, Earth Sciences, ...) However, these are much less than needed. There are only three Computer Scientists outside our department who teach in Computer Science courses, </t>
  </si>
  <si>
    <t xml:space="preserve">Most informatics classes are taught by informatic people.
Some exceptions are present </t>
  </si>
  <si>
    <t>Comments:</t>
  </si>
  <si>
    <t>To the best of my knowledge, the informatics components of non-informatics degrees is mostly taught by academia belonging to the computer science departments</t>
  </si>
  <si>
    <t>Computer Science Department</t>
  </si>
  <si>
    <t>Usually members of Faculty of Mathematics and Informatics</t>
  </si>
  <si>
    <t>Mostly the department of Informatics</t>
  </si>
  <si>
    <t>In the Economic Studies Department there are computer scientists, and they teach</t>
  </si>
  <si>
    <t>Staff from the respective fields</t>
  </si>
  <si>
    <t>Each department does its own thing. No service department</t>
  </si>
  <si>
    <t xml:space="preserve">Comments: </t>
  </si>
  <si>
    <t>§ Run new joint degrees</t>
  </si>
  <si>
    <t>§ Neither run nor close down</t>
  </si>
  <si>
    <t xml:space="preserve">§ members of Informatics department </t>
  </si>
  <si>
    <t>§ members of respective departments (Economics, Mathematics, Physics, etc.)</t>
  </si>
  <si>
    <t>§ members of both Informatics and respective departments (Economics, Mathematics, Physics, etc.)</t>
  </si>
  <si>
    <t>§ They are Computer Scientists</t>
  </si>
  <si>
    <t>§ They are not Computer Scientists</t>
  </si>
  <si>
    <t>To the limited extent discussed above, Informatics-related courses at the EE School are taught by electrical engineers, and the ones at the Business School by Economics/Management people</t>
  </si>
  <si>
    <t>§ Informatics is not taught by people not located in an Informatics department</t>
  </si>
  <si>
    <t>I think it is better if computer science subjects are taught by experts. Otherwise you often see impressions or even wrong contents in courses taught by others</t>
  </si>
  <si>
    <t>I think it mostly would be better to let CS being taught by CS researchers, but the computer science department has no capacities to teach in study programs it is not officially part of.</t>
  </si>
  <si>
    <t>Advantages: Teachers who are experts in these disciplines know the standards, values, practice, requirements and expectations of their own community. They are better able to deliver a course that is relevant and fit for purpose</t>
  </si>
  <si>
    <t>3.A. Does your university explicitly advertise/hire academics who focus on interdisciplinary research?</t>
  </si>
  <si>
    <t xml:space="preserve">3.A Please comment: </t>
  </si>
  <si>
    <t>totally not. In Italy in general disciplinary boundaries are quite strong, one can enter the system if strong or at least acceptable from a single disciplinary perspective, and also active on interdisciplinary research.</t>
  </si>
  <si>
    <t>§ Rooted in a department</t>
  </si>
  <si>
    <t>Sometimes, there are joint appointments</t>
  </si>
  <si>
    <t>Some are rooted in a department but have to spend a certain amount of their research time also in a centre. Some have a joint appointment with other faculties</t>
  </si>
  <si>
    <t>There are very few joint appointments in my university</t>
  </si>
  <si>
    <t>§ Have a joint appointment across departments</t>
  </si>
  <si>
    <t xml:space="preserve">Joint or rooted are both used. We currently have joint appointments with the School of Biological Sciences, the School of Education and the School of Psychology.  </t>
  </si>
  <si>
    <t>§ Rooted in a centre</t>
  </si>
  <si>
    <t>With half the work in the centre</t>
  </si>
  <si>
    <t>3.C.</t>
  </si>
  <si>
    <t>both departments</t>
  </si>
  <si>
    <t>one of the departments</t>
  </si>
  <si>
    <t>one of the departments; both departments</t>
  </si>
  <si>
    <t>other</t>
  </si>
  <si>
    <t>§ Single department</t>
  </si>
  <si>
    <t>§ Both/several departments</t>
  </si>
  <si>
    <t>They generally nominate a primary department for annual performance and development review and promotion; this can change over time.  Appointments are made on capacity to contribute in the department's they are appointed to.</t>
  </si>
  <si>
    <t>In some cases the performance and development review is carried out with participation from both departments</t>
  </si>
  <si>
    <t>§ Other</t>
  </si>
  <si>
    <t>The depends on the individual position and selection committee</t>
  </si>
  <si>
    <t xml:space="preserve">3.B. Please comment: </t>
  </si>
  <si>
    <t xml:space="preserve">3.C. Please comment: </t>
  </si>
  <si>
    <t xml:space="preserve">3.D. Please comment: </t>
  </si>
  <si>
    <t>Actually, I can't say. None that I know of.</t>
  </si>
  <si>
    <t>Medicine and CS. Probably others</t>
  </si>
  <si>
    <t>Currently there is an initiative to hire more in Machine Learning/Artificial Intelligence</t>
  </si>
  <si>
    <t>For example in the area of Data Science and Law</t>
  </si>
  <si>
    <t>§ The University is currently recruiting Chancellor's Fellows (five year prestigious fellowships that automatically transition into academic positions) in interdisciplinary topics in Science and Engineering ("Living with Data", "Biotechnology", "Energy", "Materials and Manufacturing" and "Risk and Resilience")</t>
  </si>
  <si>
    <t>Our arrangements seems to work well but we are a particular focus and the moment.</t>
  </si>
  <si>
    <t>Interdisciplinary research is penalized by the Italian Evaluation System of the Quality of Research. 
In my University there is no specific program to increase interdisciplinarity</t>
  </si>
  <si>
    <t>° the structute of the policy of strategic planning is based on the different disciplines. The department have been buit on disciplines excluding any flexibility for interdisciplinary approach to research. My judgment is very negative / ° This aspect is one of the most problematic ones. Moreover, very little can be done at University level, the system is highly centralized in terms of rules</t>
  </si>
  <si>
    <t>Too little money for creating stable structures outside the established ones</t>
  </si>
  <si>
    <t>Advantages: Some departments are aware about the importance of considering interdisciplinary activities as a plus, but not all.
Disadvantages: The hiring criteria are very focused on fields in a discipline, and interdisciplinary could be a problem in some cases. In  other words, interdisciplinary is a plus, but a minimum has to be covered in the main area.</t>
  </si>
  <si>
    <t>Statistics department</t>
  </si>
  <si>
    <t>§ Informatics Department</t>
  </si>
  <si>
    <t xml:space="preserve">Master of Science program in Data Science is taught at Faculty of Economics
Specialized Courses are taught at Faculty of Mathematics and Informatics - both from Informatics and Statistics Departments </t>
  </si>
  <si>
    <t>4.A.</t>
  </si>
  <si>
    <t>Informatics and Mathematics</t>
  </si>
  <si>
    <t>Several departments (e.g. Informatics, Mathematics, Economics, Engineering, Humanities, etc.)</t>
  </si>
  <si>
    <t>Unclear</t>
  </si>
  <si>
    <t xml:space="preserve">4.A. Which department in your university is seen to own the Data Science area? </t>
  </si>
  <si>
    <t>Other single</t>
  </si>
  <si>
    <t>§ Jointly Informatics and Mathematics/Statistics departments</t>
  </si>
  <si>
    <t>§ Several departments (e.g. Informatics, Mathematics, Economics, Engineering, Humanities, etc.)</t>
  </si>
  <si>
    <t>§ Other single department (e.g. Statistics, Economics, Mathematics, Bio-Nano Sciences)</t>
  </si>
  <si>
    <t>§ Unclear</t>
  </si>
  <si>
    <t>Undecided.</t>
  </si>
  <si>
    <t xml:space="preserve">4.A. Please comment: </t>
  </si>
  <si>
    <t xml:space="preserve">No very active strategy from above. 
No big hurdles for initiatives from below. </t>
  </si>
  <si>
    <t>We are sometimes fighting a battle against being viewed as a service department to help other area deal with their perceived data science problems, which are sometimes problems that could be solved by someone with an MSc in Data Science rather than genuinely needing academic input.  Inclusivity is good.</t>
  </si>
  <si>
    <t>This is not the only case of possibile interdisciplinary approach. Multimedia, Computer graphics, Animation also require different background / Informatics as a tool, rather than as a potential research partner is diffused. Nonetheless this vision is changing.</t>
  </si>
  <si>
    <t>In Oxford, research in data science is carried out in 3 departments (CS, Statistics, Information Engineering).
Advantages:  Each of the 3 department already has a sizable group. The decentralised approach allows each department to grow and manage their own data science group.</t>
  </si>
  <si>
    <t>5.A. If yes can you say which they are?</t>
  </si>
  <si>
    <t>CERIT (center for education, research and innovation in ICT), CEITEC (scientific centre in the fields of life sciences, advanced materials and technologies)</t>
  </si>
  <si>
    <t>Biomedical engineering
Neuroprosthetics</t>
  </si>
  <si>
    <t xml:space="preserve">§ There are too many to mention -- see the University's website. Key ones for the School of Informatics would be the Centre for Cyber-Security, Privacy and Trust, the SynthSys: the centre for Synthetic and Systems Biology; The Simons Centre for Cognitive Aging, The Centre for Speech Technology Research,....    §Interdisciplinary work happens in many Schools but the university is establishing four or five interdisciplinary, challenge-focussed centres. </t>
  </si>
  <si>
    <t>One center "sustainability and Energey",  several really small one on "geometry" or "complexity"</t>
  </si>
  <si>
    <t>Biobank
Digital Humanities
HPC
...</t>
  </si>
  <si>
    <t>Few Research center
BSC (Barcelona Supercomputing Center)
CREB  (Research Centre for Biomedical Engineering)
Training and teaching
CFIS (Center for high interdisciplinary training)</t>
  </si>
  <si>
    <t>Simulation technologies
Language processing
Graphics and visualisation</t>
  </si>
  <si>
    <t>Data Science centre
Digital Work centre
Software Innovation centre</t>
  </si>
  <si>
    <t>Jheronymus Academy of Data Science
MindLabs</t>
  </si>
  <si>
    <t xml:space="preserve">Three manjor areas with CS participation:
- Integrated research institute (IRI) for the Life Sciences
- IRI for the Natural sciences (physics, geo, chemistry)
- IRI on Transformations of Human-Environment Systems </t>
  </si>
  <si>
    <t>There are not formal centres, but virtual thematic networks. There are plans to set up a interdisciplinary centre with a focus on digital-driven innovation.
The CS department is now getting involved in launching 4 so-called collaborative labs with academic partners and industry n the areas of smart agriculture, eHealthcare, cybersecurity and CPS and biotech,</t>
  </si>
  <si>
    <t>CIAMBITAL (Center for Research in Mediterranean Intensive Agrosystems and Agri-Food Bioechnology), CEIA3 (Agrifood Campus of International Excellence), CEIMAR  (Campus of International Excellence of the Sea) etc, which are focused on the strategic lines of the Almeria University (Agriculture, Materials, Sea research etc).</t>
  </si>
  <si>
    <t>Translation (technology transfer)</t>
  </si>
  <si>
    <t>Consultancy</t>
  </si>
  <si>
    <t>5.B. These centres are for …</t>
  </si>
  <si>
    <t>§ Independent</t>
  </si>
  <si>
    <t>§ Owned by the departments involved</t>
  </si>
  <si>
    <t>But usually led by one primary School/department; They are lightweight collaboration venues that include companies and other external organisations.</t>
  </si>
  <si>
    <t>§ Rooted in a single department</t>
  </si>
  <si>
    <t xml:space="preserve">These are large physical buildings that are multi-occupancy.  They cut across disciplines and include external partners. Many are virtual centres. </t>
  </si>
  <si>
    <t>§ Elsewhere on campus</t>
  </si>
  <si>
    <t xml:space="preserve">These are large physical buildings that are multi-occupancy. They cut across disciplines and include external partners. Many are virtual centres. </t>
  </si>
  <si>
    <t>§ Nearby a department</t>
  </si>
  <si>
    <t>§ Within a department</t>
  </si>
  <si>
    <t>5.E. How are any centres funded? Does the university provide any money to startup or are they funded by external money? Does the university provide longer term money?</t>
  </si>
  <si>
    <t>External funding</t>
  </si>
  <si>
    <t>Internal funding</t>
  </si>
  <si>
    <t>Internal funding (university and departments)</t>
  </si>
  <si>
    <t>External funding (third party)</t>
  </si>
  <si>
    <t>External funding (federal funding, industry, national funding programs)</t>
  </si>
  <si>
    <t>Internal and external funding</t>
  </si>
  <si>
    <t>Internal and external funding; long-term (at least 6 years)</t>
  </si>
  <si>
    <t>Internal funding (university)</t>
  </si>
  <si>
    <t>Internal funding (university); long-term (5 years)</t>
  </si>
  <si>
    <t>Few funding</t>
  </si>
  <si>
    <t>External funding (national and EU programs)</t>
  </si>
  <si>
    <t>Internal and external funding (research foundation and university)</t>
  </si>
  <si>
    <t>Internal and external funding (national &amp; international research funds and university)</t>
  </si>
  <si>
    <t>The university provides longer term money.
Next to that, there is an investment from the municipality and the province and from the participating commercial organizations.</t>
  </si>
  <si>
    <t>Internal and external funding; long-term</t>
  </si>
  <si>
    <t>External funding (government)</t>
  </si>
  <si>
    <t>Internal funding (university); long-term</t>
  </si>
  <si>
    <t>Internal and external funding (university, government, industry)</t>
  </si>
  <si>
    <t>Internal funding (University, departments money)</t>
  </si>
  <si>
    <t>External funding (money from local and national government, national and EU research funds, industry)</t>
  </si>
  <si>
    <t>Both internal and external funding</t>
  </si>
  <si>
    <t>Internal funding (university); long-term (at least 4 years)</t>
  </si>
  <si>
    <t>5.E. Please comment</t>
  </si>
  <si>
    <t>§ Internal funding</t>
  </si>
  <si>
    <t>The university provides money for the interdepartmental labs. It also supports start up and funds specific initiatives with fundings that can come from external donors.
Study courses are supported through public money</t>
  </si>
  <si>
    <t>5.E.</t>
  </si>
  <si>
    <t>Internal and external funding (university and external donors)</t>
  </si>
  <si>
    <t>university
long term: ??</t>
  </si>
  <si>
    <t>§ External funding</t>
  </si>
  <si>
    <t>§ Both internal and external funding</t>
  </si>
  <si>
    <t>Mostly external funding, some university-wise supplementary funding.</t>
  </si>
  <si>
    <t>Neither set up nor close centres</t>
  </si>
  <si>
    <t xml:space="preserve">All centres are reviewed every five years and these reviews can recommend growth, merging, reducing -- whatever is appropriate given the state of the research and funding landscape </t>
  </si>
  <si>
    <t>5.F. Please comment</t>
  </si>
  <si>
    <t>§ Set up more centres</t>
  </si>
  <si>
    <t>Every year we try to either increase the set of labs or give more funds to the existing ones
New interdisciplinary study courses have been recently created</t>
  </si>
  <si>
    <t>plans, but still to be defined and negitiated</t>
  </si>
  <si>
    <t>§ Neither set up nor close centres</t>
  </si>
  <si>
    <t>5.H. Is substantial interdisciplinary work undertaken by academics without any institutional or department support?</t>
  </si>
  <si>
    <t>5.G.</t>
  </si>
  <si>
    <t>Role of CS is rising in all fields, but funding for stable structures does not keep pace.</t>
  </si>
  <si>
    <t>In my opinion, the technology transfer could be a key to promote the interdisciplinary activity.
It is necessary to promote the interdisciplinary work of students (degree, master and doctorate) and teachers. Maybe, it could be interesting to include transversal subjects in the studies plans.
The inflexible structure of the university based on  specific knowledge areas helps to manage the academic activity but it is necessary to change it to intensify the interdisciplinary</t>
  </si>
  <si>
    <t>§ With an institutional or department support</t>
  </si>
  <si>
    <t>Both</t>
  </si>
  <si>
    <t>§ Without an institutional or department support</t>
  </si>
  <si>
    <t>As is said before, many people find externally support to Carry out interdisciplinary research.</t>
  </si>
  <si>
    <t>5.I.</t>
  </si>
  <si>
    <t>5.J.</t>
  </si>
  <si>
    <t>yes, Centre for Learning and Education</t>
  </si>
  <si>
    <t>yes, Innovation Centre</t>
  </si>
  <si>
    <t>yes, Energy Science Center, Competence Centre for Materials and Processes, Risk Center, World Food System Center, Center for Climate Systems Modeling, Competence Center Citizen  Science, Center for EXperimental and Clinical Imaging Technologies, Zurich-Basel Plant Science Center</t>
  </si>
  <si>
    <t>yes, Digital Society Initiative, FinTech Innovation Lab</t>
  </si>
  <si>
    <t>yes, focus area 'Foundations of Complex Systems'</t>
  </si>
  <si>
    <t>yes, Data Science Institute, Centre for Crypto Currencies Research and Engineering, Centre for Smart Connected Futures</t>
  </si>
  <si>
    <t>yes, Sustainability and Energy</t>
  </si>
  <si>
    <t>yes, Innovation &amp; Creativity Center BaLab</t>
  </si>
  <si>
    <t>yes, Centre for cultural heritage</t>
  </si>
  <si>
    <t>yes, Simulation Technology</t>
  </si>
  <si>
    <t>yes, Research Institute for Sustenability and Desaster Management</t>
  </si>
  <si>
    <t>yes, Software Innovation Campus</t>
  </si>
  <si>
    <t>yes, MindLabs, Academy of Data Science</t>
  </si>
  <si>
    <t>yes, Integrated research institute (IRI) for the Life Sciences; IRI for the Natural sciences (physics, geo, chemistry); IRI on Transformations of Human-Environment Systems</t>
  </si>
  <si>
    <t>yes, centres for Agriculture, Materials, Sea research</t>
  </si>
  <si>
    <t>yes, Research Building Ada Byron (including groups working on Software Engineering, Cybersecurity, Big Data, Communications, Urbanism, Territory, etc.) and the Research Centre on Biocomputing (including groups working on Life Sciences and Bioinformatics).</t>
  </si>
  <si>
    <t xml:space="preserve">The "contamination lab" BaLab. A contamination lab fosters the contamination of ideas from students of different areas and different cycles (bachelor, master, doctorate). </t>
  </si>
  <si>
    <t>Jheronymus Academy of Data Science (in collaboration with Technical University Eindhoven)
MindLabs</t>
  </si>
  <si>
    <t>All centres mentioned above were created following strategic considerations.</t>
  </si>
  <si>
    <t xml:space="preserve">§ No </t>
  </si>
  <si>
    <t>5.I. Please comment</t>
  </si>
  <si>
    <t>5.J. Please comment</t>
  </si>
  <si>
    <t xml:space="preserve">As mentioned, the university does provide fundings for multidisciplinary work, but it poses strict constraints on the way such fundings are used. More freedom would be certainly beneficial. </t>
  </si>
  <si>
    <t>Good: We have a lot of flexibility
Bad: all depends on funding opportunities, dependent on PI success</t>
  </si>
  <si>
    <r>
      <rPr>
        <sz val="10"/>
        <rFont val="Arial"/>
        <family val="2"/>
      </rPr>
      <t xml:space="preserve">No. I hope my answer are helpful for your general considerations. </t>
    </r>
    <r>
      <rPr>
        <sz val="10"/>
        <color rgb="FFFF0000"/>
        <rFont val="Arial"/>
        <family val="2"/>
      </rPr>
      <t>Please do not cite my answers in direct relation to my university. If you want to, then please contact me first.</t>
    </r>
  </si>
  <si>
    <t xml:space="preserve">Data Science </t>
  </si>
  <si>
    <t>Smart Cities</t>
  </si>
  <si>
    <t>AI and ML</t>
  </si>
  <si>
    <t>Game Research</t>
  </si>
  <si>
    <t>Other areas</t>
  </si>
  <si>
    <t>2.A. Does your university run joint degrees (e.g. X and Informatics, Informatics and X, X with Informatics, Informatics with X). If yes, what are they?</t>
  </si>
  <si>
    <t>Business and Economics; Law, social and political sciences; Mathematics and Statistics</t>
  </si>
  <si>
    <t>Matematics and Statistics, incl. Data Science</t>
  </si>
  <si>
    <t>Law, Political and Social Sciences</t>
  </si>
  <si>
    <t>Arts, Design and Media</t>
  </si>
  <si>
    <t>EU Programs</t>
  </si>
  <si>
    <t>National Government</t>
  </si>
  <si>
    <t>National Research Council or Foundation</t>
  </si>
  <si>
    <t xml:space="preserve">Members of Informatics Department </t>
  </si>
  <si>
    <t>Members of both Informatics and Respective Departments</t>
  </si>
  <si>
    <t>Members of Respective Departments (e.g. Physics, Mathematics, Economics, etc.)</t>
  </si>
  <si>
    <t>Informatics is not taught by people not located in an Informatics Department</t>
  </si>
  <si>
    <t>Other (e.g. special arrangements, not specified, etc.)</t>
  </si>
  <si>
    <t>From a single department</t>
  </si>
  <si>
    <t>From both/several departments</t>
  </si>
  <si>
    <t>AI and ML, Natural and Life Sciences</t>
  </si>
  <si>
    <t>Informatics and Natural and Life Sciences</t>
  </si>
  <si>
    <t>Natural and Life Sciences, Data Science, Privacy and Security</t>
  </si>
  <si>
    <t>Informatics and Engineering</t>
  </si>
  <si>
    <t>Jointly Informatics and Mathematics/Statistics Departments</t>
  </si>
  <si>
    <t>Several Departments (e.g. Informatics, Mathematics, Economics, Engineering, Humanities, etc.)</t>
  </si>
  <si>
    <t>Other Single Department (e.g. Statistics, Economics, Mathematics)</t>
  </si>
  <si>
    <t>funding</t>
  </si>
  <si>
    <t>government initiatives</t>
  </si>
  <si>
    <t>need of innovation and technology transfer</t>
  </si>
  <si>
    <t>global challenges and changes in society</t>
  </si>
  <si>
    <t>EXTERNAL: global challenges and changes in society</t>
  </si>
  <si>
    <t>EXTERNAL: funding</t>
  </si>
  <si>
    <t>EXTERNAL: government initiatives; need of innovation and technology transfer</t>
  </si>
  <si>
    <t>EXTERNAL: government initiatives</t>
  </si>
  <si>
    <t>EXTERNAL: government initiatives; developments at other universities</t>
  </si>
  <si>
    <t>EXTERNAL: funding; INTERNAL: general academic curiosity</t>
  </si>
  <si>
    <t>EXTERNAL: need of innovation and technology transfer</t>
  </si>
  <si>
    <t>INTERNAL: need to collaborate within research community; EXTERNAL: need of innovation and technology transfer</t>
  </si>
  <si>
    <t>We are very limited in the number of joint degrees that we can offer. We are very limited in the number of students that can enrole and, therefore, we cannot expect to offer new degrees.</t>
  </si>
  <si>
    <t>EXTERNAL: need of innovation and technology transfer; INTERNAL: growing students' interest in interdisciplinary topics</t>
  </si>
  <si>
    <t>EXTERNAL: expanding role of Informatics in all fields</t>
  </si>
  <si>
    <t>EXTERNAL: funding; expanding role of Informatics in all fields</t>
  </si>
  <si>
    <t>INTERNAL: University limitations to offer new degrees and enrol more students</t>
  </si>
  <si>
    <t>INTERNAL: initiatives to set up doctoral training centres</t>
  </si>
  <si>
    <t xml:space="preserve">Internal </t>
  </si>
  <si>
    <t>External</t>
  </si>
  <si>
    <t>development of science</t>
  </si>
  <si>
    <t>EXTERNAL: global challenges and changes in society; development of science</t>
  </si>
  <si>
    <t>pressure to increase student enrollments</t>
  </si>
  <si>
    <t>needs for curriculum adjustment</t>
  </si>
  <si>
    <t>expanding role of Informatics in all fields</t>
  </si>
  <si>
    <t>EXTERNAL: global challenges and changes in society; expanding role of Informatics in all fields</t>
  </si>
  <si>
    <t>successful research projects</t>
  </si>
  <si>
    <t>INTERNAL: successful research projects; EXTERNAL: government initiatives</t>
  </si>
  <si>
    <t>need to collaborate within research community</t>
  </si>
  <si>
    <t>INTERNAL: successful research projects</t>
  </si>
  <si>
    <t>University limitations to offer new degrees and enrol more students</t>
  </si>
  <si>
    <t>developments at other universities</t>
  </si>
  <si>
    <t>INTERNAL: need to collaborate within research community</t>
  </si>
  <si>
    <t>students' interest in interdisciplinary topics</t>
  </si>
  <si>
    <t>academic curiosity</t>
  </si>
  <si>
    <t>5.G. Please comment</t>
  </si>
  <si>
    <t>§ Internal</t>
  </si>
  <si>
    <t>Everything driven by individual professors</t>
  </si>
  <si>
    <t>Category</t>
  </si>
  <si>
    <t>initiatives to set up training centres</t>
  </si>
  <si>
    <t>Internal (successful researches and research projects)</t>
  </si>
  <si>
    <t>Internally, this translates into the pressure of (a) increasing student numbers and (b) continuing need for curriculum adjustment.</t>
  </si>
  <si>
    <t>The drivers are general academic curiosity and the wish to influence important issues.</t>
  </si>
  <si>
    <t>Internal: need of the research community to collaborate</t>
  </si>
  <si>
    <t>The growing student interest which leads to new programs being set up.</t>
  </si>
  <si>
    <t>§ External</t>
  </si>
  <si>
    <t>The need from external partners for life-long education in the area of CS, AI and DS.</t>
  </si>
  <si>
    <t>The external world and actual developments within science are of great importance as well.</t>
  </si>
  <si>
    <t xml:space="preserve">The external drivers seem all related to the gigantic need for better modelling tools and techniques, handling large amounts of inputs and learning from them, to simulate and/or build and perform any imaginable complex of tasks in the real world, cognitive or otherwise. It is the impact of the gradual transition from the Digital Age to the Information Age, and from the Information Age to the Make Age. Also, there is the pressure from the great need for qualified people that are versed in the advanced science and  technologies of the Information Age (and upcoming, what I call the Make Age). </t>
  </si>
  <si>
    <t xml:space="preserve">The need from other disciplines – with possibly a higher societal impact – to rely on mathematics/computer science methods for its advancement. The complexity in working with “disruptive” technologies that span across several scientific disciplines. </t>
  </si>
  <si>
    <t>EXTERNAL: global challenges and changes in society; expanding role of Informatics in all fields; INTERNAL: pressure to increase student numbers; need for curriculum adjustment</t>
  </si>
  <si>
    <t>External drivers are typically possibilities for external money. We see fewer means for pure CS research and typically look for programs where application and basic research goes hand in hand – e.g. database challenges with data changing in time and space (location of cars) that address problems with dense traffic, route planning or CO2-emission.</t>
  </si>
  <si>
    <t>External drivers from ministry</t>
  </si>
  <si>
    <t>External (opportunities by national and international bodies).</t>
  </si>
  <si>
    <t>The external drivers seem all related to the gigantic need for better modelling tools and techniques, handling large amounts of inputs and learning from them, to simulate and/or build and perform any imaginable complex of tasks in the real world, cognitive or otherwise.</t>
  </si>
  <si>
    <t xml:space="preserve"> The need from other disciplines – with possibly a higher societal impact – to rely on mathematics/computer science methods for its advancement. </t>
  </si>
  <si>
    <t xml:space="preserve">International developments at other universities (thus, it is opportunistic behavior from central management). </t>
  </si>
  <si>
    <t>Calls for the setting up of doctoral training centre will promote interdisciplinary collaboration</t>
  </si>
  <si>
    <t>external: need to train highly qualifed graduates in such field for regional comapanies</t>
  </si>
  <si>
    <t xml:space="preserve">    1.A.</t>
  </si>
  <si>
    <t xml:space="preserve">    1.B. </t>
  </si>
  <si>
    <t xml:space="preserve">    1.C. </t>
  </si>
  <si>
    <t xml:space="preserve">    1.D. </t>
  </si>
  <si>
    <t xml:space="preserve">    1.E. </t>
  </si>
  <si>
    <t xml:space="preserve">    2.A. </t>
  </si>
  <si>
    <t xml:space="preserve">    2.C. </t>
  </si>
  <si>
    <t xml:space="preserve">    2.B. </t>
  </si>
  <si>
    <t xml:space="preserve">    2.D. </t>
  </si>
  <si>
    <t xml:space="preserve">    2.E. </t>
  </si>
  <si>
    <t xml:space="preserve">    3.A.</t>
  </si>
  <si>
    <t xml:space="preserve">    3.B. </t>
  </si>
  <si>
    <t xml:space="preserve">    3.C. </t>
  </si>
  <si>
    <t xml:space="preserve">    3.D. </t>
  </si>
  <si>
    <t xml:space="preserve">    3.E. </t>
  </si>
  <si>
    <t xml:space="preserve">    4.A. </t>
  </si>
  <si>
    <t xml:space="preserve">    4.B. </t>
  </si>
  <si>
    <t xml:space="preserve">    4.C. </t>
  </si>
  <si>
    <t xml:space="preserve">    5.A. </t>
  </si>
  <si>
    <t xml:space="preserve">    5.B. </t>
  </si>
  <si>
    <t xml:space="preserve">    5.C. </t>
  </si>
  <si>
    <t xml:space="preserve">    5.D.</t>
  </si>
  <si>
    <t xml:space="preserve">    5.E.</t>
  </si>
  <si>
    <t xml:space="preserve">    5.F. </t>
  </si>
  <si>
    <t xml:space="preserve">    5.G. </t>
  </si>
  <si>
    <t xml:space="preserve">    5.H. </t>
  </si>
  <si>
    <t xml:space="preserve">    5.I. </t>
  </si>
  <si>
    <t xml:space="preserve">    5.J. </t>
  </si>
  <si>
    <t xml:space="preserve">    5.L. </t>
  </si>
  <si>
    <t xml:space="preserve">    5.K.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</si>
</sst>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b/>
      <sz val="10"/>
      <name val="Arial"/>
      <family val="2"/>
    </font>
    <font>
      <b/>
      <sz val="10"/>
      <name val="Arial"/>
      <family val="2"/>
    </font>
    <font>
      <sz val="10"/>
      <name val="Arial"/>
      <family val="2"/>
    </font>
    <font>
      <u/>
      <sz val="10"/>
      <color theme="10"/>
      <name val="Arial"/>
    </font>
    <font>
      <u/>
      <sz val="10"/>
      <color theme="11"/>
      <name val="Arial"/>
    </font>
    <font>
      <i/>
      <sz val="10"/>
      <name val="Arial"/>
    </font>
    <font>
      <i/>
      <sz val="10"/>
      <name val="Arial"/>
      <family val="2"/>
    </font>
    <font>
      <b/>
      <sz val="10"/>
      <color rgb="FFFF0000"/>
      <name val="Arial"/>
    </font>
    <font>
      <sz val="9"/>
      <name val="Calibri"/>
    </font>
    <font>
      <sz val="8"/>
      <name val="Arial"/>
    </font>
    <font>
      <sz val="10"/>
      <color rgb="FFFF0000"/>
      <name val="Arial"/>
    </font>
    <font>
      <sz val="10"/>
      <color rgb="FFFF0000"/>
      <name val="Arial"/>
      <family val="2"/>
    </font>
    <font>
      <sz val="9"/>
      <color theme="4" tint="-0.249977111117893"/>
      <name val="Calibri"/>
      <family val="2"/>
    </font>
    <font>
      <sz val="9"/>
      <color theme="5" tint="-0.249977111117893"/>
      <name val="Calibri"/>
      <family val="2"/>
    </font>
    <font>
      <sz val="9"/>
      <color rgb="FF00B050"/>
      <name val="Calibri"/>
      <family val="2"/>
    </font>
    <font>
      <sz val="9"/>
      <color rgb="FF7030A0"/>
      <name val="Calibri"/>
      <family val="2"/>
    </font>
    <font>
      <sz val="9"/>
      <name val="Calibri"/>
      <family val="2"/>
    </font>
    <font>
      <b/>
      <i/>
      <sz val="10"/>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6" tint="0.59999389629810485"/>
        <bgColor indexed="64"/>
      </patternFill>
    </fill>
  </fills>
  <borders count="22">
    <border>
      <left/>
      <right/>
      <top/>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top/>
      <bottom style="dotted">
        <color indexed="64"/>
      </bottom>
      <diagonal/>
    </border>
    <border>
      <left/>
      <right/>
      <top/>
      <bottom style="dotted">
        <color indexed="64"/>
      </bottom>
      <diagonal/>
    </border>
    <border>
      <left/>
      <right style="thin">
        <color auto="1"/>
      </right>
      <top/>
      <bottom style="dotted">
        <color indexed="64"/>
      </bottom>
      <diagonal/>
    </border>
    <border>
      <left style="thin">
        <color auto="1"/>
      </left>
      <right/>
      <top style="dotted">
        <color indexed="64"/>
      </top>
      <bottom style="dotted">
        <color indexed="64"/>
      </bottom>
      <diagonal/>
    </border>
    <border>
      <left/>
      <right/>
      <top style="dotted">
        <color indexed="64"/>
      </top>
      <bottom style="dotted">
        <color indexed="64"/>
      </bottom>
      <diagonal/>
    </border>
    <border>
      <left/>
      <right style="thin">
        <color auto="1"/>
      </right>
      <top style="dotted">
        <color indexed="64"/>
      </top>
      <bottom style="dotted">
        <color indexed="64"/>
      </bottom>
      <diagonal/>
    </border>
    <border>
      <left style="dotted">
        <color indexed="64"/>
      </left>
      <right/>
      <top style="dotted">
        <color indexed="64"/>
      </top>
      <bottom style="dotted">
        <color indexed="64"/>
      </bottom>
      <diagonal/>
    </border>
    <border>
      <left style="thin">
        <color auto="1"/>
      </left>
      <right/>
      <top/>
      <bottom style="dashed">
        <color indexed="64"/>
      </bottom>
      <diagonal/>
    </border>
    <border>
      <left/>
      <right/>
      <top/>
      <bottom style="dashed">
        <color indexed="64"/>
      </bottom>
      <diagonal/>
    </border>
    <border>
      <left/>
      <right style="thin">
        <color auto="1"/>
      </right>
      <top/>
      <bottom style="dashed">
        <color indexed="64"/>
      </bottom>
      <diagonal/>
    </border>
    <border>
      <left style="thin">
        <color auto="1"/>
      </left>
      <right/>
      <top style="dashed">
        <color indexed="64"/>
      </top>
      <bottom style="thin">
        <color indexed="64"/>
      </bottom>
      <diagonal/>
    </border>
    <border>
      <left/>
      <right/>
      <top style="dashed">
        <color indexed="64"/>
      </top>
      <bottom style="thin">
        <color indexed="64"/>
      </bottom>
      <diagonal/>
    </border>
    <border>
      <left/>
      <right style="thin">
        <color auto="1"/>
      </right>
      <top style="dashed">
        <color indexed="64"/>
      </top>
      <bottom style="thin">
        <color indexed="64"/>
      </bottom>
      <diagonal/>
    </border>
  </borders>
  <cellStyleXfs count="9">
    <xf numFmtId="0" fontId="0"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89">
    <xf numFmtId="0" fontId="0" fillId="0" borderId="0" xfId="0" applyProtection="1">
      <protection locked="0"/>
    </xf>
    <xf numFmtId="0" fontId="0" fillId="0" borderId="1" xfId="0" applyBorder="1" applyProtection="1">
      <protection locked="0"/>
    </xf>
    <xf numFmtId="0" fontId="0" fillId="0" borderId="0" xfId="0" applyAlignment="1" applyProtection="1">
      <alignment wrapText="1"/>
      <protection locked="0"/>
    </xf>
    <xf numFmtId="0" fontId="3" fillId="0" borderId="0" xfId="0" applyFont="1" applyAlignment="1" applyProtection="1">
      <alignment wrapText="1"/>
      <protection locked="0"/>
    </xf>
    <xf numFmtId="0" fontId="0" fillId="0" borderId="0" xfId="0" applyBorder="1" applyProtection="1">
      <protection locked="0"/>
    </xf>
    <xf numFmtId="0" fontId="0" fillId="0" borderId="1" xfId="0" applyBorder="1" applyAlignment="1" applyProtection="1">
      <alignment wrapText="1"/>
      <protection locked="0"/>
    </xf>
    <xf numFmtId="0" fontId="3" fillId="0" borderId="1" xfId="0" applyFont="1" applyBorder="1" applyAlignment="1" applyProtection="1">
      <alignment wrapText="1"/>
      <protection locked="0"/>
    </xf>
    <xf numFmtId="0" fontId="3" fillId="0" borderId="0" xfId="0" applyFont="1" applyBorder="1" applyProtection="1">
      <protection locked="0"/>
    </xf>
    <xf numFmtId="0" fontId="3" fillId="0" borderId="0" xfId="0" quotePrefix="1" applyFont="1" applyAlignment="1" applyProtection="1">
      <alignment wrapText="1"/>
      <protection locked="0"/>
    </xf>
    <xf numFmtId="0" fontId="3" fillId="0" borderId="0" xfId="0" applyFont="1" applyFill="1" applyAlignment="1" applyProtection="1">
      <alignment wrapText="1"/>
      <protection locked="0"/>
    </xf>
    <xf numFmtId="0" fontId="0" fillId="0" borderId="0" xfId="0" applyFill="1" applyAlignment="1" applyProtection="1">
      <alignment wrapText="1"/>
      <protection locked="0"/>
    </xf>
    <xf numFmtId="0" fontId="0" fillId="2" borderId="1" xfId="0" applyFill="1" applyBorder="1" applyProtection="1">
      <protection locked="0"/>
    </xf>
    <xf numFmtId="0" fontId="3" fillId="2" borderId="0" xfId="0" applyFont="1" applyFill="1" applyBorder="1" applyProtection="1">
      <protection locked="0"/>
    </xf>
    <xf numFmtId="0" fontId="0" fillId="2" borderId="0" xfId="0" applyFill="1" applyAlignment="1" applyProtection="1">
      <alignment wrapText="1"/>
      <protection locked="0"/>
    </xf>
    <xf numFmtId="0" fontId="0" fillId="2" borderId="1" xfId="0" applyFill="1" applyBorder="1" applyAlignment="1" applyProtection="1">
      <alignment wrapText="1"/>
      <protection locked="0"/>
    </xf>
    <xf numFmtId="0" fontId="0" fillId="2" borderId="0" xfId="0" applyFill="1" applyProtection="1">
      <protection locked="0"/>
    </xf>
    <xf numFmtId="0" fontId="0" fillId="0" borderId="0" xfId="0" applyFont="1" applyAlignment="1" applyProtection="1">
      <alignment wrapText="1"/>
      <protection locked="0"/>
    </xf>
    <xf numFmtId="0" fontId="3" fillId="0" borderId="0" xfId="0" quotePrefix="1" applyFont="1" applyAlignment="1" applyProtection="1">
      <alignment vertical="top" wrapText="1"/>
      <protection locked="0"/>
    </xf>
    <xf numFmtId="0" fontId="0" fillId="0" borderId="0" xfId="0" applyFill="1" applyAlignment="1" applyProtection="1">
      <alignment vertical="top" wrapText="1"/>
      <protection locked="0"/>
    </xf>
    <xf numFmtId="0" fontId="3" fillId="0" borderId="0" xfId="0" applyFont="1" applyFill="1" applyAlignment="1" applyProtection="1">
      <alignment vertical="top" wrapText="1"/>
      <protection locked="0"/>
    </xf>
    <xf numFmtId="0" fontId="3" fillId="2" borderId="0" xfId="0" applyFont="1" applyFill="1" applyAlignment="1" applyProtection="1">
      <alignment vertical="top" wrapText="1"/>
      <protection locked="0"/>
    </xf>
    <xf numFmtId="0" fontId="0" fillId="0" borderId="0" xfId="0" applyFill="1" applyBorder="1" applyProtection="1">
      <protection locked="0"/>
    </xf>
    <xf numFmtId="0" fontId="0" fillId="0" borderId="1" xfId="0" applyFill="1" applyBorder="1" applyProtection="1">
      <protection locked="0"/>
    </xf>
    <xf numFmtId="0" fontId="3" fillId="0" borderId="0" xfId="0" applyFont="1" applyFill="1" applyBorder="1" applyProtection="1">
      <protection locked="0"/>
    </xf>
    <xf numFmtId="0" fontId="0" fillId="0" borderId="1" xfId="0" applyFill="1" applyBorder="1" applyAlignment="1" applyProtection="1">
      <alignment wrapText="1"/>
      <protection locked="0"/>
    </xf>
    <xf numFmtId="0" fontId="0" fillId="0" borderId="0" xfId="0" applyFill="1" applyProtection="1">
      <protection locked="0"/>
    </xf>
    <xf numFmtId="0" fontId="0" fillId="0" borderId="0" xfId="0" applyFont="1" applyFill="1" applyAlignment="1" applyProtection="1">
      <alignment wrapText="1"/>
      <protection locked="0"/>
    </xf>
    <xf numFmtId="0" fontId="0" fillId="0" borderId="0" xfId="0"/>
    <xf numFmtId="22" fontId="0" fillId="0" borderId="1" xfId="0" applyNumberFormat="1" applyBorder="1"/>
    <xf numFmtId="0" fontId="0" fillId="0" borderId="1" xfId="0" applyBorder="1"/>
    <xf numFmtId="0" fontId="0" fillId="0" borderId="0" xfId="0" applyProtection="1">
      <protection locked="0"/>
    </xf>
    <xf numFmtId="0" fontId="2" fillId="3" borderId="0" xfId="0" applyFont="1" applyFill="1" applyBorder="1" applyAlignment="1" applyProtection="1">
      <alignment wrapText="1"/>
      <protection locked="0"/>
    </xf>
    <xf numFmtId="0" fontId="1" fillId="3" borderId="1" xfId="0" applyFont="1" applyFill="1" applyBorder="1" applyAlignment="1" applyProtection="1">
      <alignment wrapText="1"/>
      <protection locked="0"/>
    </xf>
    <xf numFmtId="0" fontId="1" fillId="3" borderId="0" xfId="0" applyFont="1" applyFill="1" applyAlignment="1" applyProtection="1">
      <alignment wrapText="1"/>
      <protection locked="0"/>
    </xf>
    <xf numFmtId="0" fontId="2" fillId="3" borderId="0" xfId="0" applyFont="1" applyFill="1" applyAlignment="1" applyProtection="1">
      <alignment wrapText="1"/>
      <protection locked="0"/>
    </xf>
    <xf numFmtId="0" fontId="2" fillId="3" borderId="1" xfId="0" applyFont="1" applyFill="1" applyBorder="1" applyAlignment="1" applyProtection="1">
      <alignment wrapText="1"/>
      <protection locked="0"/>
    </xf>
    <xf numFmtId="0" fontId="0" fillId="4" borderId="0" xfId="0" applyFill="1" applyBorder="1" applyProtection="1">
      <protection locked="0"/>
    </xf>
    <xf numFmtId="0" fontId="0" fillId="4" borderId="1" xfId="0" applyFill="1" applyBorder="1" applyProtection="1">
      <protection locked="0"/>
    </xf>
    <xf numFmtId="0" fontId="2" fillId="4" borderId="0" xfId="0" applyFont="1" applyFill="1" applyProtection="1">
      <protection locked="0"/>
    </xf>
    <xf numFmtId="0" fontId="0" fillId="4" borderId="0" xfId="0" applyFill="1" applyProtection="1">
      <protection locked="0"/>
    </xf>
    <xf numFmtId="0" fontId="0" fillId="4" borderId="0" xfId="0" applyFill="1" applyAlignment="1" applyProtection="1">
      <alignment wrapText="1"/>
      <protection locked="0"/>
    </xf>
    <xf numFmtId="0" fontId="1" fillId="3" borderId="0" xfId="0" applyFont="1" applyFill="1" applyBorder="1" applyAlignment="1" applyProtection="1">
      <alignment wrapText="1"/>
      <protection locked="0"/>
    </xf>
    <xf numFmtId="0" fontId="1" fillId="4" borderId="0" xfId="0" applyFont="1" applyFill="1" applyProtection="1">
      <protection locked="0"/>
    </xf>
    <xf numFmtId="0" fontId="0" fillId="0" borderId="0" xfId="0" applyProtection="1">
      <protection locked="0"/>
    </xf>
    <xf numFmtId="0" fontId="0" fillId="0" borderId="0" xfId="0" applyProtection="1">
      <protection locked="0"/>
    </xf>
    <xf numFmtId="0" fontId="3" fillId="0" borderId="1" xfId="0" applyFont="1" applyFill="1" applyBorder="1" applyAlignment="1" applyProtection="1">
      <alignment wrapText="1"/>
      <protection locked="0"/>
    </xf>
    <xf numFmtId="0" fontId="0" fillId="4" borderId="1" xfId="0" applyFill="1" applyBorder="1" applyAlignment="1" applyProtection="1">
      <alignment wrapText="1"/>
      <protection locked="0"/>
    </xf>
    <xf numFmtId="0" fontId="3" fillId="0" borderId="0" xfId="0" applyFont="1" applyFill="1" applyProtection="1">
      <protection locked="0"/>
    </xf>
    <xf numFmtId="0" fontId="0" fillId="0" borderId="1" xfId="0" applyFill="1" applyBorder="1" applyAlignment="1" applyProtection="1">
      <alignment vertical="top" wrapText="1"/>
      <protection locked="0"/>
    </xf>
    <xf numFmtId="0" fontId="3" fillId="0" borderId="0" xfId="0" applyFont="1" applyProtection="1">
      <protection locked="0"/>
    </xf>
    <xf numFmtId="0" fontId="3" fillId="0" borderId="1" xfId="0" applyFont="1" applyFill="1" applyBorder="1" applyAlignment="1" applyProtection="1">
      <alignment vertical="top" wrapText="1"/>
      <protection locked="0"/>
    </xf>
    <xf numFmtId="0" fontId="0" fillId="0" borderId="1" xfId="0" applyFill="1" applyBorder="1" applyAlignment="1" applyProtection="1">
      <alignment horizontal="left" wrapText="1"/>
      <protection locked="0"/>
    </xf>
    <xf numFmtId="0" fontId="0" fillId="0" borderId="1" xfId="0" applyFont="1" applyFill="1" applyBorder="1" applyAlignment="1" applyProtection="1">
      <alignment wrapText="1"/>
      <protection locked="0"/>
    </xf>
    <xf numFmtId="0" fontId="1" fillId="0" borderId="0" xfId="0" applyFont="1" applyProtection="1">
      <protection locked="0"/>
    </xf>
    <xf numFmtId="0" fontId="0" fillId="0" borderId="2" xfId="0" applyBorder="1" applyProtection="1">
      <protection locked="0"/>
    </xf>
    <xf numFmtId="0" fontId="0" fillId="0" borderId="4" xfId="0" applyBorder="1" applyProtection="1">
      <protection locked="0"/>
    </xf>
    <xf numFmtId="0" fontId="0" fillId="0" borderId="5" xfId="0" applyBorder="1" applyProtection="1">
      <protection locked="0"/>
    </xf>
    <xf numFmtId="0" fontId="0" fillId="0" borderId="6" xfId="0"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Font="1" applyFill="1" applyProtection="1">
      <protection locked="0"/>
    </xf>
    <xf numFmtId="49" fontId="0" fillId="0" borderId="2" xfId="0" applyNumberFormat="1" applyBorder="1" applyAlignment="1" applyProtection="1">
      <alignment wrapText="1"/>
      <protection locked="0"/>
    </xf>
    <xf numFmtId="49" fontId="0" fillId="0" borderId="4" xfId="0" applyNumberFormat="1" applyBorder="1" applyAlignment="1" applyProtection="1">
      <alignment wrapText="1"/>
      <protection locked="0"/>
    </xf>
    <xf numFmtId="49" fontId="0" fillId="0" borderId="5" xfId="0" applyNumberFormat="1" applyBorder="1" applyAlignment="1" applyProtection="1">
      <alignment wrapText="1"/>
      <protection locked="0"/>
    </xf>
    <xf numFmtId="0" fontId="0" fillId="2" borderId="0" xfId="0" applyFill="1" applyBorder="1" applyProtection="1">
      <protection locked="0"/>
    </xf>
    <xf numFmtId="9" fontId="0" fillId="0" borderId="0" xfId="1" applyFont="1" applyProtection="1">
      <protection locked="0"/>
    </xf>
    <xf numFmtId="0" fontId="0" fillId="0" borderId="7" xfId="0" applyBorder="1" applyProtection="1">
      <protection locked="0"/>
    </xf>
    <xf numFmtId="9" fontId="0" fillId="0" borderId="3" xfId="1" applyFont="1" applyBorder="1" applyProtection="1">
      <protection locked="0"/>
    </xf>
    <xf numFmtId="9" fontId="0" fillId="0" borderId="1" xfId="1" applyFont="1" applyBorder="1" applyProtection="1">
      <protection locked="0"/>
    </xf>
    <xf numFmtId="0" fontId="0" fillId="0" borderId="8" xfId="0" applyBorder="1" applyProtection="1">
      <protection locked="0"/>
    </xf>
    <xf numFmtId="9" fontId="0" fillId="0" borderId="6" xfId="1" applyFont="1" applyBorder="1" applyProtection="1">
      <protection locked="0"/>
    </xf>
    <xf numFmtId="9" fontId="0" fillId="0" borderId="0" xfId="0" applyNumberFormat="1" applyProtection="1">
      <protection locked="0"/>
    </xf>
    <xf numFmtId="0" fontId="1" fillId="5" borderId="0" xfId="0" applyFont="1" applyFill="1" applyProtection="1">
      <protection locked="0"/>
    </xf>
    <xf numFmtId="0" fontId="0" fillId="5" borderId="0" xfId="0" applyFill="1" applyProtection="1">
      <protection locked="0"/>
    </xf>
    <xf numFmtId="0" fontId="1" fillId="5" borderId="2" xfId="0" applyFont="1" applyFill="1" applyBorder="1" applyAlignment="1" applyProtection="1">
      <alignment wrapText="1"/>
      <protection locked="0"/>
    </xf>
    <xf numFmtId="0" fontId="0" fillId="5" borderId="7" xfId="0" applyFill="1" applyBorder="1" applyProtection="1">
      <protection locked="0"/>
    </xf>
    <xf numFmtId="0" fontId="0" fillId="5" borderId="3" xfId="0" applyFill="1" applyBorder="1" applyProtection="1">
      <protection locked="0"/>
    </xf>
    <xf numFmtId="0" fontId="1" fillId="5" borderId="2" xfId="0" applyFont="1" applyFill="1" applyBorder="1" applyProtection="1">
      <protection locked="0"/>
    </xf>
    <xf numFmtId="0" fontId="1" fillId="6" borderId="4" xfId="0" applyFont="1" applyFill="1" applyBorder="1" applyProtection="1">
      <protection locked="0"/>
    </xf>
    <xf numFmtId="0" fontId="0" fillId="6" borderId="1" xfId="0" applyFill="1" applyBorder="1" applyProtection="1">
      <protection locked="0"/>
    </xf>
    <xf numFmtId="0" fontId="0" fillId="0" borderId="4" xfId="0" applyBorder="1" applyAlignment="1" applyProtection="1">
      <alignment wrapText="1"/>
      <protection locked="0"/>
    </xf>
    <xf numFmtId="0" fontId="0" fillId="0" borderId="5" xfId="0" applyBorder="1" applyAlignment="1" applyProtection="1">
      <alignment wrapText="1"/>
      <protection locked="0"/>
    </xf>
    <xf numFmtId="0" fontId="0" fillId="0" borderId="6" xfId="0" applyFill="1" applyBorder="1" applyProtection="1">
      <protection locked="0"/>
    </xf>
    <xf numFmtId="0" fontId="1" fillId="6" borderId="2" xfId="0" applyFont="1" applyFill="1" applyBorder="1" applyProtection="1">
      <protection locked="0"/>
    </xf>
    <xf numFmtId="0" fontId="0" fillId="6" borderId="3" xfId="0" applyFill="1" applyBorder="1" applyProtection="1">
      <protection locked="0"/>
    </xf>
    <xf numFmtId="0" fontId="1" fillId="5" borderId="3" xfId="0" applyFont="1" applyFill="1" applyBorder="1" applyProtection="1">
      <protection locked="0"/>
    </xf>
    <xf numFmtId="0" fontId="0" fillId="0" borderId="4" xfId="0" applyFill="1" applyBorder="1" applyAlignment="1" applyProtection="1">
      <alignment vertical="top" wrapText="1"/>
      <protection locked="0"/>
    </xf>
    <xf numFmtId="0" fontId="0" fillId="0" borderId="4" xfId="0" applyFill="1" applyBorder="1" applyAlignment="1" applyProtection="1">
      <alignment wrapText="1"/>
      <protection locked="0"/>
    </xf>
    <xf numFmtId="0" fontId="3" fillId="0" borderId="4" xfId="0" applyFont="1" applyFill="1" applyBorder="1" applyAlignment="1" applyProtection="1">
      <alignment wrapText="1"/>
      <protection locked="0"/>
    </xf>
    <xf numFmtId="0" fontId="0" fillId="0" borderId="5" xfId="0" applyFill="1" applyBorder="1" applyAlignment="1" applyProtection="1">
      <alignment wrapText="1"/>
      <protection locked="0"/>
    </xf>
    <xf numFmtId="0" fontId="0" fillId="0" borderId="6" xfId="0" applyFill="1" applyBorder="1" applyAlignment="1" applyProtection="1">
      <alignment wrapText="1"/>
      <protection locked="0"/>
    </xf>
    <xf numFmtId="0" fontId="0" fillId="6" borderId="0" xfId="0" applyFill="1" applyBorder="1" applyProtection="1">
      <protection locked="0"/>
    </xf>
    <xf numFmtId="0" fontId="0" fillId="0" borderId="0" xfId="0" applyBorder="1" applyAlignment="1" applyProtection="1">
      <alignment wrapText="1"/>
      <protection locked="0"/>
    </xf>
    <xf numFmtId="0" fontId="0" fillId="6" borderId="7" xfId="0" applyFill="1" applyBorder="1" applyProtection="1">
      <protection locked="0"/>
    </xf>
    <xf numFmtId="0" fontId="0" fillId="0" borderId="8" xfId="0" applyBorder="1" applyAlignment="1" applyProtection="1">
      <alignment wrapText="1"/>
      <protection locked="0"/>
    </xf>
    <xf numFmtId="0" fontId="0" fillId="0" borderId="4" xfId="0" applyFont="1" applyFill="1" applyBorder="1" applyAlignment="1" applyProtection="1">
      <alignment wrapText="1"/>
      <protection locked="0"/>
    </xf>
    <xf numFmtId="0" fontId="0" fillId="0" borderId="5" xfId="0" applyFont="1" applyFill="1" applyBorder="1" applyAlignment="1" applyProtection="1">
      <alignment wrapText="1"/>
      <protection locked="0"/>
    </xf>
    <xf numFmtId="0" fontId="7" fillId="0" borderId="0" xfId="0" applyFont="1" applyProtection="1">
      <protection locked="0"/>
    </xf>
    <xf numFmtId="0" fontId="1" fillId="0" borderId="0" xfId="0" quotePrefix="1" applyFont="1" applyProtection="1">
      <protection locked="0"/>
    </xf>
    <xf numFmtId="0" fontId="8" fillId="0" borderId="0" xfId="0" applyFont="1" applyProtection="1">
      <protection locked="0"/>
    </xf>
    <xf numFmtId="0" fontId="9" fillId="0" borderId="0" xfId="0" applyFont="1" applyProtection="1">
      <protection locked="0"/>
    </xf>
    <xf numFmtId="0" fontId="0" fillId="0" borderId="0" xfId="0" applyFont="1" applyProtection="1">
      <protection locked="0"/>
    </xf>
    <xf numFmtId="0" fontId="6" fillId="0" borderId="0" xfId="0" applyFont="1" applyProtection="1">
      <protection locked="0"/>
    </xf>
    <xf numFmtId="0" fontId="1" fillId="6" borderId="0" xfId="0" applyFont="1" applyFill="1" applyBorder="1" applyProtection="1">
      <protection locked="0"/>
    </xf>
    <xf numFmtId="0" fontId="11" fillId="0" borderId="0" xfId="0" applyFont="1" applyProtection="1">
      <protection locked="0"/>
    </xf>
    <xf numFmtId="0" fontId="0" fillId="0" borderId="0" xfId="0" applyFill="1" applyBorder="1" applyAlignment="1" applyProtection="1">
      <alignment wrapText="1"/>
      <protection locked="0"/>
    </xf>
    <xf numFmtId="0" fontId="0" fillId="0" borderId="0" xfId="0" applyFont="1" applyFill="1" applyAlignment="1" applyProtection="1">
      <alignment vertical="top" wrapText="1"/>
      <protection locked="0"/>
    </xf>
    <xf numFmtId="0" fontId="1" fillId="5" borderId="7" xfId="0" applyFont="1" applyFill="1" applyBorder="1" applyAlignment="1" applyProtection="1">
      <alignment wrapText="1"/>
      <protection locked="0"/>
    </xf>
    <xf numFmtId="0" fontId="1" fillId="5" borderId="3" xfId="0" applyFont="1" applyFill="1" applyBorder="1" applyAlignment="1" applyProtection="1">
      <alignment wrapText="1"/>
      <protection locked="0"/>
    </xf>
    <xf numFmtId="0" fontId="1" fillId="6" borderId="1" xfId="0" applyFont="1" applyFill="1" applyBorder="1" applyProtection="1">
      <protection locked="0"/>
    </xf>
    <xf numFmtId="0" fontId="3" fillId="0" borderId="4" xfId="0" applyFont="1" applyBorder="1" applyAlignment="1" applyProtection="1">
      <alignment wrapText="1"/>
      <protection locked="0"/>
    </xf>
    <xf numFmtId="0" fontId="3" fillId="0" borderId="0" xfId="0" applyFont="1" applyBorder="1" applyAlignment="1" applyProtection="1">
      <alignment wrapText="1"/>
      <protection locked="0"/>
    </xf>
    <xf numFmtId="0" fontId="0" fillId="0" borderId="0" xfId="0" applyFont="1" applyBorder="1" applyAlignment="1" applyProtection="1">
      <alignment wrapText="1"/>
      <protection locked="0"/>
    </xf>
    <xf numFmtId="0" fontId="0" fillId="0" borderId="0" xfId="0" applyFont="1" applyFill="1" applyBorder="1" applyAlignment="1" applyProtection="1">
      <alignment vertical="top" wrapText="1"/>
      <protection locked="0"/>
    </xf>
    <xf numFmtId="0" fontId="0" fillId="0" borderId="6" xfId="0" applyBorder="1" applyAlignment="1" applyProtection="1">
      <alignment wrapText="1"/>
      <protection locked="0"/>
    </xf>
    <xf numFmtId="0" fontId="0" fillId="0" borderId="0" xfId="0" applyBorder="1" applyAlignment="1" applyProtection="1">
      <protection locked="0"/>
    </xf>
    <xf numFmtId="0" fontId="1" fillId="6" borderId="7" xfId="0" applyFont="1" applyFill="1" applyBorder="1" applyProtection="1">
      <protection locked="0"/>
    </xf>
    <xf numFmtId="0" fontId="1" fillId="6" borderId="3" xfId="0" applyFont="1" applyFill="1" applyBorder="1" applyProtection="1">
      <protection locked="0"/>
    </xf>
    <xf numFmtId="0" fontId="4" fillId="0" borderId="0" xfId="8" applyProtection="1">
      <protection locked="0"/>
    </xf>
    <xf numFmtId="0" fontId="3" fillId="0" borderId="5" xfId="0" applyFont="1" applyBorder="1" applyProtection="1">
      <protection locked="0"/>
    </xf>
    <xf numFmtId="0" fontId="3" fillId="0" borderId="4" xfId="0" applyFont="1" applyBorder="1" applyProtection="1">
      <protection locked="0"/>
    </xf>
    <xf numFmtId="0" fontId="3" fillId="0" borderId="4" xfId="0" applyFont="1" applyFill="1" applyBorder="1" applyAlignment="1" applyProtection="1">
      <alignment vertical="top" wrapText="1"/>
      <protection locked="0"/>
    </xf>
    <xf numFmtId="0" fontId="1" fillId="0" borderId="0" xfId="0" applyFont="1" applyFill="1" applyBorder="1" applyProtection="1">
      <protection locked="0"/>
    </xf>
    <xf numFmtId="0" fontId="1" fillId="5" borderId="7" xfId="0" applyFont="1" applyFill="1" applyBorder="1" applyProtection="1">
      <protection locked="0"/>
    </xf>
    <xf numFmtId="0" fontId="3" fillId="0" borderId="0" xfId="0" applyFont="1" applyFill="1" applyBorder="1" applyAlignment="1" applyProtection="1">
      <alignment wrapText="1"/>
      <protection locked="0"/>
    </xf>
    <xf numFmtId="0" fontId="3" fillId="0" borderId="5" xfId="0" applyFont="1" applyBorder="1" applyAlignment="1" applyProtection="1">
      <alignment wrapText="1"/>
      <protection locked="0"/>
    </xf>
    <xf numFmtId="0" fontId="3" fillId="0" borderId="8" xfId="0" applyFont="1" applyFill="1" applyBorder="1" applyAlignment="1" applyProtection="1">
      <alignment wrapText="1"/>
      <protection locked="0"/>
    </xf>
    <xf numFmtId="0" fontId="1" fillId="0" borderId="0" xfId="0" applyFont="1" applyFill="1" applyBorder="1" applyAlignment="1" applyProtection="1">
      <alignment wrapText="1"/>
      <protection locked="0"/>
    </xf>
    <xf numFmtId="0" fontId="1" fillId="6" borderId="4" xfId="0" applyFont="1" applyFill="1" applyBorder="1" applyAlignment="1" applyProtection="1">
      <alignment wrapText="1"/>
      <protection locked="0"/>
    </xf>
    <xf numFmtId="0" fontId="3" fillId="0" borderId="6" xfId="0" applyFont="1" applyBorder="1" applyProtection="1">
      <protection locked="0"/>
    </xf>
    <xf numFmtId="0" fontId="3" fillId="0" borderId="5" xfId="0" applyFont="1" applyFill="1" applyBorder="1" applyAlignment="1" applyProtection="1">
      <alignment wrapText="1"/>
      <protection locked="0"/>
    </xf>
    <xf numFmtId="0" fontId="3" fillId="0" borderId="6" xfId="0" applyFont="1" applyFill="1" applyBorder="1" applyAlignment="1" applyProtection="1">
      <alignment wrapText="1"/>
      <protection locked="0"/>
    </xf>
    <xf numFmtId="0" fontId="0" fillId="0" borderId="4" xfId="0" applyBorder="1"/>
    <xf numFmtId="0" fontId="1" fillId="3" borderId="2" xfId="0" applyFont="1" applyFill="1" applyBorder="1" applyAlignment="1" applyProtection="1">
      <alignment wrapText="1"/>
      <protection locked="0"/>
    </xf>
    <xf numFmtId="0" fontId="1" fillId="3" borderId="7" xfId="0" applyFont="1" applyFill="1" applyBorder="1" applyAlignment="1" applyProtection="1">
      <alignment wrapText="1"/>
      <protection locked="0"/>
    </xf>
    <xf numFmtId="0" fontId="1" fillId="3" borderId="3" xfId="0" applyFont="1" applyFill="1" applyBorder="1" applyAlignment="1" applyProtection="1">
      <alignment wrapText="1"/>
      <protection locked="0"/>
    </xf>
    <xf numFmtId="0" fontId="1" fillId="6" borderId="2" xfId="0" applyFont="1" applyFill="1" applyBorder="1" applyAlignment="1" applyProtection="1">
      <alignment wrapText="1"/>
      <protection locked="0"/>
    </xf>
    <xf numFmtId="0" fontId="0" fillId="0" borderId="4" xfId="0" applyFont="1" applyBorder="1" applyAlignment="1" applyProtection="1">
      <alignment wrapText="1"/>
      <protection locked="0"/>
    </xf>
    <xf numFmtId="0" fontId="3" fillId="0" borderId="4" xfId="0" quotePrefix="1" applyFont="1" applyBorder="1" applyAlignment="1" applyProtection="1">
      <alignment vertical="top" wrapText="1"/>
      <protection locked="0"/>
    </xf>
    <xf numFmtId="0" fontId="3" fillId="0" borderId="4" xfId="0" quotePrefix="1" applyFont="1" applyBorder="1" applyAlignment="1" applyProtection="1">
      <alignment wrapText="1"/>
      <protection locked="0"/>
    </xf>
    <xf numFmtId="9" fontId="3" fillId="0" borderId="1" xfId="1" applyFont="1" applyFill="1" applyBorder="1" applyAlignment="1" applyProtection="1">
      <alignment wrapText="1"/>
      <protection locked="0"/>
    </xf>
    <xf numFmtId="9" fontId="3" fillId="0" borderId="6" xfId="1" applyFont="1" applyFill="1" applyBorder="1" applyAlignment="1" applyProtection="1">
      <alignment wrapText="1"/>
      <protection locked="0"/>
    </xf>
    <xf numFmtId="0" fontId="1" fillId="5" borderId="0" xfId="0" applyFont="1" applyFill="1" applyBorder="1" applyAlignment="1" applyProtection="1">
      <alignment wrapText="1"/>
      <protection locked="0"/>
    </xf>
    <xf numFmtId="0" fontId="3" fillId="0" borderId="1" xfId="0" applyFont="1" applyBorder="1" applyProtection="1">
      <protection locked="0"/>
    </xf>
    <xf numFmtId="0" fontId="12" fillId="0" borderId="4" xfId="0" applyFont="1" applyBorder="1" applyAlignment="1" applyProtection="1">
      <alignment wrapText="1"/>
      <protection locked="0"/>
    </xf>
    <xf numFmtId="0" fontId="12" fillId="0" borderId="1" xfId="0" applyFont="1" applyBorder="1" applyAlignment="1" applyProtection="1">
      <alignment wrapText="1"/>
      <protection locked="0"/>
    </xf>
    <xf numFmtId="0" fontId="13" fillId="0" borderId="0" xfId="0" applyFont="1" applyProtection="1">
      <protection locked="0"/>
    </xf>
    <xf numFmtId="0" fontId="14" fillId="0" borderId="0" xfId="0" applyFont="1" applyProtection="1">
      <protection locked="0"/>
    </xf>
    <xf numFmtId="0" fontId="15" fillId="0" borderId="0" xfId="0" applyFont="1" applyProtection="1">
      <protection locked="0"/>
    </xf>
    <xf numFmtId="0" fontId="16" fillId="0" borderId="0" xfId="0" applyFont="1" applyProtection="1">
      <protection locked="0"/>
    </xf>
    <xf numFmtId="0" fontId="17" fillId="0" borderId="0" xfId="0" applyFont="1" applyProtection="1">
      <protection locked="0"/>
    </xf>
    <xf numFmtId="9" fontId="0" fillId="0" borderId="0" xfId="1" applyFont="1" applyBorder="1" applyProtection="1">
      <protection locked="0"/>
    </xf>
    <xf numFmtId="0" fontId="18" fillId="6" borderId="1" xfId="0" applyFont="1" applyFill="1" applyBorder="1" applyProtection="1">
      <protection locked="0"/>
    </xf>
    <xf numFmtId="0" fontId="3" fillId="0" borderId="8" xfId="0" applyFont="1" applyBorder="1" applyProtection="1">
      <protection locked="0"/>
    </xf>
    <xf numFmtId="9" fontId="0" fillId="0" borderId="0" xfId="0" applyNumberFormat="1" applyBorder="1" applyProtection="1">
      <protection locked="0"/>
    </xf>
    <xf numFmtId="9" fontId="3" fillId="0" borderId="1" xfId="1" applyFont="1" applyBorder="1" applyProtection="1">
      <protection locked="0"/>
    </xf>
    <xf numFmtId="9" fontId="3" fillId="0" borderId="6" xfId="1" applyFont="1" applyBorder="1" applyProtection="1">
      <protection locked="0"/>
    </xf>
    <xf numFmtId="0" fontId="0" fillId="7" borderId="0" xfId="0" applyFill="1" applyAlignment="1" applyProtection="1">
      <alignment wrapText="1"/>
      <protection locked="0"/>
    </xf>
    <xf numFmtId="0" fontId="0" fillId="7" borderId="0" xfId="0" applyFill="1" applyProtection="1">
      <protection locked="0"/>
    </xf>
    <xf numFmtId="0" fontId="0" fillId="0" borderId="8" xfId="0" applyFill="1" applyBorder="1" applyAlignment="1" applyProtection="1">
      <alignment wrapText="1"/>
      <protection locked="0"/>
    </xf>
    <xf numFmtId="0" fontId="3" fillId="0" borderId="9" xfId="0" applyFont="1" applyFill="1" applyBorder="1" applyAlignment="1" applyProtection="1">
      <alignment wrapText="1"/>
      <protection locked="0"/>
    </xf>
    <xf numFmtId="0" fontId="0" fillId="0" borderId="10" xfId="0" applyFill="1" applyBorder="1" applyAlignment="1" applyProtection="1">
      <alignment wrapText="1"/>
      <protection locked="0"/>
    </xf>
    <xf numFmtId="0" fontId="3" fillId="0" borderId="11" xfId="0" applyFont="1" applyBorder="1" applyProtection="1">
      <protection locked="0"/>
    </xf>
    <xf numFmtId="0" fontId="3" fillId="0" borderId="12" xfId="0" applyFont="1" applyFill="1" applyBorder="1" applyAlignment="1" applyProtection="1">
      <alignment vertical="top" wrapText="1"/>
      <protection locked="0"/>
    </xf>
    <xf numFmtId="0" fontId="0" fillId="0" borderId="13" xfId="0" applyFill="1" applyBorder="1" applyAlignment="1" applyProtection="1">
      <alignment wrapText="1"/>
      <protection locked="0"/>
    </xf>
    <xf numFmtId="0" fontId="0" fillId="0" borderId="14" xfId="0" applyBorder="1" applyAlignment="1" applyProtection="1">
      <alignment wrapText="1"/>
      <protection locked="0"/>
    </xf>
    <xf numFmtId="0" fontId="3" fillId="0" borderId="15" xfId="0" applyFont="1" applyFill="1" applyBorder="1" applyAlignment="1" applyProtection="1">
      <alignment vertical="top" wrapText="1"/>
      <protection locked="0"/>
    </xf>
    <xf numFmtId="0" fontId="3" fillId="0" borderId="12" xfId="0" applyFont="1" applyFill="1" applyBorder="1" applyAlignment="1" applyProtection="1">
      <alignment wrapText="1"/>
      <protection locked="0"/>
    </xf>
    <xf numFmtId="0" fontId="3" fillId="0" borderId="13" xfId="0" applyFont="1" applyFill="1" applyBorder="1" applyAlignment="1" applyProtection="1">
      <alignment wrapText="1"/>
      <protection locked="0"/>
    </xf>
    <xf numFmtId="0" fontId="0" fillId="0" borderId="14" xfId="0" applyFill="1" applyBorder="1" applyAlignment="1" applyProtection="1">
      <alignment wrapText="1"/>
      <protection locked="0"/>
    </xf>
    <xf numFmtId="0" fontId="0" fillId="0" borderId="14" xfId="0" applyBorder="1" applyProtection="1">
      <protection locked="0"/>
    </xf>
    <xf numFmtId="0" fontId="0" fillId="0" borderId="14" xfId="0" applyFill="1" applyBorder="1" applyProtection="1">
      <protection locked="0"/>
    </xf>
    <xf numFmtId="0" fontId="3" fillId="0" borderId="16" xfId="0" applyFont="1" applyFill="1" applyBorder="1" applyAlignment="1" applyProtection="1">
      <alignment wrapText="1"/>
      <protection locked="0"/>
    </xf>
    <xf numFmtId="0" fontId="3" fillId="0" borderId="17" xfId="0" applyFont="1" applyFill="1" applyBorder="1" applyAlignment="1" applyProtection="1">
      <alignment wrapText="1"/>
      <protection locked="0"/>
    </xf>
    <xf numFmtId="0" fontId="0" fillId="0" borderId="18" xfId="0" applyFill="1" applyBorder="1" applyAlignment="1" applyProtection="1">
      <alignment wrapText="1"/>
      <protection locked="0"/>
    </xf>
    <xf numFmtId="0" fontId="0" fillId="0" borderId="16" xfId="0" applyFill="1" applyBorder="1" applyAlignment="1" applyProtection="1">
      <alignment wrapText="1"/>
      <protection locked="0"/>
    </xf>
    <xf numFmtId="0" fontId="0" fillId="0" borderId="18" xfId="0" applyFill="1" applyBorder="1" applyProtection="1">
      <protection locked="0"/>
    </xf>
    <xf numFmtId="0" fontId="0" fillId="0" borderId="18" xfId="0" applyBorder="1" applyProtection="1">
      <protection locked="0"/>
    </xf>
    <xf numFmtId="0" fontId="3" fillId="0" borderId="17" xfId="0" applyFont="1" applyBorder="1" applyProtection="1">
      <protection locked="0"/>
    </xf>
    <xf numFmtId="0" fontId="3" fillId="0" borderId="19" xfId="0" applyFont="1" applyFill="1" applyBorder="1" applyAlignment="1" applyProtection="1">
      <alignment wrapText="1"/>
      <protection locked="0"/>
    </xf>
    <xf numFmtId="0" fontId="3" fillId="0" borderId="20" xfId="0" applyFont="1" applyFill="1" applyBorder="1" applyAlignment="1" applyProtection="1">
      <alignment wrapText="1"/>
      <protection locked="0"/>
    </xf>
    <xf numFmtId="0" fontId="0" fillId="0" borderId="21" xfId="0" applyFill="1" applyBorder="1" applyAlignment="1" applyProtection="1">
      <alignment wrapText="1"/>
      <protection locked="0"/>
    </xf>
    <xf numFmtId="0" fontId="0" fillId="0" borderId="16" xfId="0" applyBorder="1" applyProtection="1">
      <protection locked="0"/>
    </xf>
    <xf numFmtId="0" fontId="0" fillId="0" borderId="17" xfId="0" applyBorder="1" applyProtection="1">
      <protection locked="0"/>
    </xf>
    <xf numFmtId="9" fontId="0" fillId="0" borderId="18" xfId="1" applyFont="1" applyBorder="1" applyProtection="1">
      <protection locked="0"/>
    </xf>
    <xf numFmtId="0" fontId="0" fillId="5" borderId="0" xfId="0" applyFill="1" applyBorder="1" applyProtection="1">
      <protection locked="0"/>
    </xf>
    <xf numFmtId="0" fontId="0" fillId="5" borderId="1" xfId="0" applyFill="1" applyBorder="1" applyProtection="1">
      <protection locked="0"/>
    </xf>
    <xf numFmtId="0" fontId="3" fillId="0" borderId="16" xfId="0" applyFont="1" applyBorder="1" applyProtection="1">
      <protection locked="0"/>
    </xf>
    <xf numFmtId="0" fontId="0" fillId="0" borderId="17" xfId="0" applyFill="1" applyBorder="1" applyAlignment="1" applyProtection="1">
      <alignment wrapText="1"/>
      <protection locked="0"/>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Percent" xfId="1" builtinId="5"/>
  </cellStyles>
  <dxfs count="0"/>
  <tableStyles count="0" defaultTableStyle="TableStyleMedium2" defaultPivotStyle="PivotStyleLight16"/>
  <colors>
    <mruColors>
      <color rgb="FF689635"/>
      <color rgb="FF7AADDC"/>
      <color rgb="FF609E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34.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8.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42.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46.xml"/><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'Contact information'!$A$24:$A$27</c:f>
              <c:strCache>
                <c:ptCount val="4"/>
                <c:pt idx="0">
                  <c:v>Western Europe (Austria, Belgium, Germany, Netherlands, Switzerland)</c:v>
                </c:pt>
                <c:pt idx="1">
                  <c:v>Eastern Europe (Bulgaria, Czech Republic, Hungary, Romaina)</c:v>
                </c:pt>
                <c:pt idx="2">
                  <c:v>Nothern Europe (Denmark, Estonia, Finland, Ireland, Latvia, Sweden, UK)</c:v>
                </c:pt>
                <c:pt idx="3">
                  <c:v>Southern Europe (Italy, Portugal, Spain)</c:v>
                </c:pt>
              </c:strCache>
            </c:strRef>
          </c:cat>
          <c:val>
            <c:numRef>
              <c:f>'Contact information'!$C$24:$C$27</c:f>
              <c:numCache>
                <c:formatCode>0%</c:formatCode>
                <c:ptCount val="4"/>
                <c:pt idx="0">
                  <c:v>0.2978723404255319</c:v>
                </c:pt>
                <c:pt idx="1">
                  <c:v>8.5106382978723402E-2</c:v>
                </c:pt>
                <c:pt idx="2">
                  <c:v>0.27659574468085107</c:v>
                </c:pt>
                <c:pt idx="3">
                  <c:v>0.34042553191489361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 If Informatics is taught by people not located in an Informatics department are they Computer Scientists by training or research?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2857142857142857E-2"/>
          <c:y val="0.3238113892479858"/>
          <c:w val="0.94412698412698415"/>
          <c:h val="0.26576860878181996"/>
        </c:manualLayout>
      </c:layout>
      <c:barChart>
        <c:barDir val="bar"/>
        <c:grouping val="percentStacked"/>
        <c:varyColors val="0"/>
        <c:ser>
          <c:idx val="0"/>
          <c:order val="0"/>
          <c:tx>
            <c:strRef>
              <c:f>'2.D.'!$A$2</c:f>
              <c:strCache>
                <c:ptCount val="1"/>
                <c:pt idx="0">
                  <c:v>They are Computer Scientists</c:v>
                </c:pt>
              </c:strCache>
            </c:strRef>
          </c:tx>
          <c:spPr>
            <a:solidFill>
              <a:schemeClr val="accent1"/>
            </a:solidFill>
            <a:ln>
              <a:noFill/>
            </a:ln>
            <a:effectLst/>
          </c:spPr>
          <c:invertIfNegative val="0"/>
          <c:dLbls>
            <c:dLbl>
              <c:idx val="0"/>
              <c:layout>
                <c:manualLayout>
                  <c:x val="-1.2698412698412745E-2"/>
                  <c:y val="0.1013645846507864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'2.D.'!$C$2</c:f>
              <c:numCache>
                <c:formatCode>0%</c:formatCode>
                <c:ptCount val="1"/>
                <c:pt idx="0">
                  <c:v>0.21951219512195122</c:v>
                </c:pt>
              </c:numCache>
            </c:numRef>
          </c:val>
        </c:ser>
        <c:ser>
          <c:idx val="1"/>
          <c:order val="1"/>
          <c:tx>
            <c:strRef>
              <c:f>'2.D.'!$A$3</c:f>
              <c:strCache>
                <c:ptCount val="1"/>
                <c:pt idx="0">
                  <c:v>They are not Computer Scientists</c:v>
                </c:pt>
              </c:strCache>
            </c:strRef>
          </c:tx>
          <c:spPr>
            <a:solidFill>
              <a:schemeClr val="accent2"/>
            </a:solidFill>
            <a:ln>
              <a:noFill/>
            </a:ln>
            <a:effectLst/>
          </c:spPr>
          <c:invertIfNegative val="0"/>
          <c:dLbls>
            <c:dLbl>
              <c:idx val="0"/>
              <c:layout>
                <c:manualLayout>
                  <c:x val="0"/>
                  <c:y val="9.950248756218906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'2.D.'!$C$3</c:f>
              <c:numCache>
                <c:formatCode>0%</c:formatCode>
                <c:ptCount val="1"/>
                <c:pt idx="0">
                  <c:v>0.51219512195121952</c:v>
                </c:pt>
              </c:numCache>
            </c:numRef>
          </c:val>
        </c:ser>
        <c:ser>
          <c:idx val="2"/>
          <c:order val="2"/>
          <c:tx>
            <c:strRef>
              <c:f>'2.D.'!$A$4</c:f>
              <c:strCache>
                <c:ptCount val="1"/>
                <c:pt idx="0">
                  <c:v>Informatics is not taught by people not located in an Informatics Department</c:v>
                </c:pt>
              </c:strCache>
            </c:strRef>
          </c:tx>
          <c:spPr>
            <a:solidFill>
              <a:schemeClr val="accent3"/>
            </a:solidFill>
            <a:ln>
              <a:noFill/>
            </a:ln>
            <a:effectLst/>
          </c:spPr>
          <c:invertIfNegative val="0"/>
          <c:dLbls>
            <c:dLbl>
              <c:idx val="0"/>
              <c:layout>
                <c:manualLayout>
                  <c:x val="2.5396825396825397E-3"/>
                  <c:y val="9.9502487562188935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'2.D.'!$C$4</c:f>
              <c:numCache>
                <c:formatCode>0%</c:formatCode>
                <c:ptCount val="1"/>
                <c:pt idx="0">
                  <c:v>0.26829268292682928</c:v>
                </c:pt>
              </c:numCache>
            </c:numRef>
          </c:val>
        </c:ser>
        <c:dLbls>
          <c:dLblPos val="ctr"/>
          <c:showLegendKey val="0"/>
          <c:showVal val="1"/>
          <c:showCatName val="0"/>
          <c:showSerName val="0"/>
          <c:showPercent val="0"/>
          <c:showBubbleSize val="0"/>
        </c:dLbls>
        <c:gapWidth val="150"/>
        <c:overlap val="100"/>
        <c:axId val="421724688"/>
        <c:axId val="421725080"/>
      </c:barChart>
      <c:catAx>
        <c:axId val="421724688"/>
        <c:scaling>
          <c:orientation val="minMax"/>
        </c:scaling>
        <c:delete val="1"/>
        <c:axPos val="l"/>
        <c:numFmt formatCode="General" sourceLinked="1"/>
        <c:majorTickMark val="none"/>
        <c:minorTickMark val="none"/>
        <c:tickLblPos val="nextTo"/>
        <c:crossAx val="421725080"/>
        <c:crosses val="autoZero"/>
        <c:auto val="1"/>
        <c:lblAlgn val="ctr"/>
        <c:lblOffset val="100"/>
        <c:noMultiLvlLbl val="0"/>
      </c:catAx>
      <c:valAx>
        <c:axId val="421725080"/>
        <c:scaling>
          <c:orientation val="minMax"/>
        </c:scaling>
        <c:delete val="1"/>
        <c:axPos val="b"/>
        <c:numFmt formatCode="0%" sourceLinked="1"/>
        <c:majorTickMark val="none"/>
        <c:minorTickMark val="none"/>
        <c:tickLblPos val="nextTo"/>
        <c:crossAx val="421724688"/>
        <c:crosses val="autoZero"/>
        <c:crossBetween val="between"/>
      </c:valAx>
      <c:spPr>
        <a:noFill/>
        <a:ln w="25400">
          <a:noFill/>
        </a:ln>
        <a:effectLst/>
      </c:spPr>
    </c:plotArea>
    <c:legend>
      <c:legendPos val="b"/>
      <c:layout>
        <c:manualLayout>
          <c:xMode val="edge"/>
          <c:yMode val="edge"/>
          <c:x val="5.5072315960504936E-2"/>
          <c:y val="0.70421174965069666"/>
          <c:w val="0.78497287839020136"/>
          <c:h val="0.24272025698280253"/>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Does your university explicitly advertise/hire academics who focus on interdisciplinary research?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7936507936507936E-2"/>
          <c:y val="0.42331410005316883"/>
          <c:w val="0.94412698412698415"/>
          <c:h val="0.26576860878181996"/>
        </c:manualLayout>
      </c:layout>
      <c:barChart>
        <c:barDir val="bar"/>
        <c:grouping val="percentStacked"/>
        <c:varyColors val="0"/>
        <c:ser>
          <c:idx val="0"/>
          <c:order val="0"/>
          <c:tx>
            <c:strRef>
              <c:f>'3.A.'!$A$2</c:f>
              <c:strCache>
                <c:ptCount val="1"/>
                <c:pt idx="0">
                  <c:v>Yes</c:v>
                </c:pt>
              </c:strCache>
            </c:strRef>
          </c:tx>
          <c:spPr>
            <a:solidFill>
              <a:schemeClr val="accent1"/>
            </a:solidFill>
            <a:ln>
              <a:noFill/>
            </a:ln>
            <a:effectLst/>
          </c:spPr>
          <c:invertIfNegative val="0"/>
          <c:dLbls>
            <c:dLbl>
              <c:idx val="0"/>
              <c:layout>
                <c:manualLayout>
                  <c:x val="-1.2698412698412745E-2"/>
                  <c:y val="0.1013645846507864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'3.A.'!$C$2</c:f>
              <c:numCache>
                <c:formatCode>0%</c:formatCode>
                <c:ptCount val="1"/>
                <c:pt idx="0">
                  <c:v>0.36956521739130432</c:v>
                </c:pt>
              </c:numCache>
            </c:numRef>
          </c:val>
        </c:ser>
        <c:ser>
          <c:idx val="1"/>
          <c:order val="1"/>
          <c:tx>
            <c:strRef>
              <c:f>'3.A.'!$A$3</c:f>
              <c:strCache>
                <c:ptCount val="1"/>
                <c:pt idx="0">
                  <c:v>No</c:v>
                </c:pt>
              </c:strCache>
            </c:strRef>
          </c:tx>
          <c:spPr>
            <a:solidFill>
              <a:schemeClr val="accent2"/>
            </a:solidFill>
            <a:ln>
              <a:noFill/>
            </a:ln>
            <a:effectLst/>
          </c:spPr>
          <c:invertIfNegative val="0"/>
          <c:dLbls>
            <c:dLbl>
              <c:idx val="0"/>
              <c:layout>
                <c:manualLayout>
                  <c:x val="-2.5396825396825397E-3"/>
                  <c:y val="0.10916186039315461"/>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'3.A.'!$C$3</c:f>
              <c:numCache>
                <c:formatCode>0%</c:formatCode>
                <c:ptCount val="1"/>
                <c:pt idx="0">
                  <c:v>0.63043478260869568</c:v>
                </c:pt>
              </c:numCache>
            </c:numRef>
          </c:val>
        </c:ser>
        <c:dLbls>
          <c:dLblPos val="ctr"/>
          <c:showLegendKey val="0"/>
          <c:showVal val="1"/>
          <c:showCatName val="0"/>
          <c:showSerName val="0"/>
          <c:showPercent val="0"/>
          <c:showBubbleSize val="0"/>
        </c:dLbls>
        <c:gapWidth val="150"/>
        <c:overlap val="100"/>
        <c:axId val="421725864"/>
        <c:axId val="421726256"/>
      </c:barChart>
      <c:catAx>
        <c:axId val="421725864"/>
        <c:scaling>
          <c:orientation val="minMax"/>
        </c:scaling>
        <c:delete val="1"/>
        <c:axPos val="l"/>
        <c:numFmt formatCode="General" sourceLinked="1"/>
        <c:majorTickMark val="none"/>
        <c:minorTickMark val="none"/>
        <c:tickLblPos val="nextTo"/>
        <c:crossAx val="421726256"/>
        <c:crosses val="autoZero"/>
        <c:auto val="1"/>
        <c:lblAlgn val="ctr"/>
        <c:lblOffset val="100"/>
        <c:noMultiLvlLbl val="0"/>
      </c:catAx>
      <c:valAx>
        <c:axId val="421726256"/>
        <c:scaling>
          <c:orientation val="minMax"/>
        </c:scaling>
        <c:delete val="1"/>
        <c:axPos val="b"/>
        <c:numFmt formatCode="0%" sourceLinked="1"/>
        <c:majorTickMark val="none"/>
        <c:minorTickMark val="none"/>
        <c:tickLblPos val="nextTo"/>
        <c:crossAx val="421725864"/>
        <c:crosses val="autoZero"/>
        <c:crossBetween val="between"/>
      </c:valAx>
      <c:spPr>
        <a:noFill/>
        <a:ln w="25400">
          <a:noFill/>
        </a:ln>
        <a:effectLst/>
      </c:spPr>
    </c:plotArea>
    <c:legend>
      <c:legendPos val="b"/>
      <c:layout>
        <c:manualLayout>
          <c:xMode val="edge"/>
          <c:yMode val="edge"/>
          <c:x val="0.41744621922259711"/>
          <c:y val="0.78265001774340703"/>
          <c:w val="0.17334793150856145"/>
          <c:h val="0.1315799490905429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 Are they rooted in a department, have a joint appointment across departments, or rooted in a centre?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2857142857142857E-2"/>
          <c:y val="0.3238113892479858"/>
          <c:w val="0.94412698412698415"/>
          <c:h val="0.26576860878181996"/>
        </c:manualLayout>
      </c:layout>
      <c:barChart>
        <c:barDir val="bar"/>
        <c:grouping val="percentStacked"/>
        <c:varyColors val="0"/>
        <c:ser>
          <c:idx val="0"/>
          <c:order val="0"/>
          <c:tx>
            <c:strRef>
              <c:f>'3.B.'!$A$2</c:f>
              <c:strCache>
                <c:ptCount val="1"/>
                <c:pt idx="0">
                  <c:v>Rooted in a department</c:v>
                </c:pt>
              </c:strCache>
            </c:strRef>
          </c:tx>
          <c:spPr>
            <a:solidFill>
              <a:schemeClr val="accent1"/>
            </a:solidFill>
            <a:ln>
              <a:noFill/>
            </a:ln>
            <a:effectLst/>
          </c:spPr>
          <c:invertIfNegative val="0"/>
          <c:dLbls>
            <c:dLbl>
              <c:idx val="0"/>
              <c:layout>
                <c:manualLayout>
                  <c:x val="-1.2698412698412745E-2"/>
                  <c:y val="0.1013645846507864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'3.B.'!$C$2</c:f>
              <c:numCache>
                <c:formatCode>0%</c:formatCode>
                <c:ptCount val="1"/>
                <c:pt idx="0">
                  <c:v>0.74193548387096775</c:v>
                </c:pt>
              </c:numCache>
            </c:numRef>
          </c:val>
        </c:ser>
        <c:ser>
          <c:idx val="1"/>
          <c:order val="1"/>
          <c:tx>
            <c:strRef>
              <c:f>'3.B.'!$A$3</c:f>
              <c:strCache>
                <c:ptCount val="1"/>
                <c:pt idx="0">
                  <c:v>Have a joint appointment across departments</c:v>
                </c:pt>
              </c:strCache>
            </c:strRef>
          </c:tx>
          <c:spPr>
            <a:solidFill>
              <a:schemeClr val="accent2"/>
            </a:solidFill>
            <a:ln>
              <a:noFill/>
            </a:ln>
            <a:effectLst/>
          </c:spPr>
          <c:invertIfNegative val="0"/>
          <c:dLbls>
            <c:dLbl>
              <c:idx val="0"/>
              <c:layout>
                <c:manualLayout>
                  <c:x val="-7.6190476190477118E-3"/>
                  <c:y val="9.9502487562188935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'3.B.'!$C$3</c:f>
              <c:numCache>
                <c:formatCode>0%</c:formatCode>
                <c:ptCount val="1"/>
                <c:pt idx="0">
                  <c:v>0.16129032258064516</c:v>
                </c:pt>
              </c:numCache>
            </c:numRef>
          </c:val>
        </c:ser>
        <c:ser>
          <c:idx val="2"/>
          <c:order val="2"/>
          <c:tx>
            <c:strRef>
              <c:f>'3.B.'!$A$4</c:f>
              <c:strCache>
                <c:ptCount val="1"/>
                <c:pt idx="0">
                  <c:v>Rooted in a centre</c:v>
                </c:pt>
              </c:strCache>
            </c:strRef>
          </c:tx>
          <c:spPr>
            <a:solidFill>
              <a:schemeClr val="accent3"/>
            </a:solidFill>
            <a:ln>
              <a:noFill/>
            </a:ln>
            <a:effectLst/>
          </c:spPr>
          <c:invertIfNegative val="0"/>
          <c:dLbls>
            <c:dLbl>
              <c:idx val="0"/>
              <c:layout>
                <c:manualLayout>
                  <c:x val="0"/>
                  <c:y val="9.950248756218906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'3.B.'!$C$4</c:f>
              <c:numCache>
                <c:formatCode>0%</c:formatCode>
                <c:ptCount val="1"/>
                <c:pt idx="0">
                  <c:v>9.6774193548387094E-2</c:v>
                </c:pt>
              </c:numCache>
            </c:numRef>
          </c:val>
        </c:ser>
        <c:dLbls>
          <c:dLblPos val="ctr"/>
          <c:showLegendKey val="0"/>
          <c:showVal val="1"/>
          <c:showCatName val="0"/>
          <c:showSerName val="0"/>
          <c:showPercent val="0"/>
          <c:showBubbleSize val="0"/>
        </c:dLbls>
        <c:gapWidth val="150"/>
        <c:overlap val="100"/>
        <c:axId val="422833104"/>
        <c:axId val="422833496"/>
      </c:barChart>
      <c:catAx>
        <c:axId val="422833104"/>
        <c:scaling>
          <c:orientation val="minMax"/>
        </c:scaling>
        <c:delete val="1"/>
        <c:axPos val="l"/>
        <c:numFmt formatCode="General" sourceLinked="1"/>
        <c:majorTickMark val="none"/>
        <c:minorTickMark val="none"/>
        <c:tickLblPos val="nextTo"/>
        <c:crossAx val="422833496"/>
        <c:crosses val="autoZero"/>
        <c:auto val="1"/>
        <c:lblAlgn val="ctr"/>
        <c:lblOffset val="100"/>
        <c:noMultiLvlLbl val="0"/>
      </c:catAx>
      <c:valAx>
        <c:axId val="422833496"/>
        <c:scaling>
          <c:orientation val="minMax"/>
        </c:scaling>
        <c:delete val="1"/>
        <c:axPos val="b"/>
        <c:numFmt formatCode="0%" sourceLinked="1"/>
        <c:majorTickMark val="none"/>
        <c:minorTickMark val="none"/>
        <c:tickLblPos val="nextTo"/>
        <c:crossAx val="422833104"/>
        <c:crosses val="autoZero"/>
        <c:crossBetween val="between"/>
      </c:valAx>
      <c:spPr>
        <a:noFill/>
        <a:ln w="25400">
          <a:noFill/>
        </a:ln>
        <a:effectLst/>
      </c:spPr>
    </c:plotArea>
    <c:legend>
      <c:legendPos val="b"/>
      <c:layout>
        <c:manualLayout>
          <c:xMode val="edge"/>
          <c:yMode val="edge"/>
          <c:x val="0"/>
          <c:y val="0.65777725545500842"/>
          <c:w val="0.58433795775528063"/>
          <c:h val="0.26451156292030653"/>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 How is their quality judged for both appointment and for promotion? For example are they judged according to the criteria of one of the departments or both. Are the people who judge from a single department or both?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7936507936507936E-2"/>
          <c:y val="0.38351288178529924"/>
          <c:w val="0.94412698412698415"/>
          <c:h val="0.26576860878181996"/>
        </c:manualLayout>
      </c:layout>
      <c:barChart>
        <c:barDir val="bar"/>
        <c:grouping val="percentStacked"/>
        <c:varyColors val="0"/>
        <c:ser>
          <c:idx val="0"/>
          <c:order val="0"/>
          <c:tx>
            <c:strRef>
              <c:f>'3.C.'!$A$2</c:f>
              <c:strCache>
                <c:ptCount val="1"/>
                <c:pt idx="0">
                  <c:v>From a single department</c:v>
                </c:pt>
              </c:strCache>
            </c:strRef>
          </c:tx>
          <c:spPr>
            <a:solidFill>
              <a:schemeClr val="accent1"/>
            </a:solidFill>
            <a:ln>
              <a:noFill/>
            </a:ln>
            <a:effectLst/>
          </c:spPr>
          <c:invertIfNegative val="0"/>
          <c:dLbls>
            <c:dLbl>
              <c:idx val="0"/>
              <c:layout>
                <c:manualLayout>
                  <c:x val="-1.2698412698412745E-2"/>
                  <c:y val="0.1013645846507864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'3.C.'!$C$2</c:f>
              <c:numCache>
                <c:formatCode>0%</c:formatCode>
                <c:ptCount val="1"/>
                <c:pt idx="0">
                  <c:v>0.44</c:v>
                </c:pt>
              </c:numCache>
            </c:numRef>
          </c:val>
        </c:ser>
        <c:ser>
          <c:idx val="1"/>
          <c:order val="1"/>
          <c:tx>
            <c:strRef>
              <c:f>'3.C.'!$A$3</c:f>
              <c:strCache>
                <c:ptCount val="1"/>
                <c:pt idx="0">
                  <c:v>From both/several departments</c:v>
                </c:pt>
              </c:strCache>
            </c:strRef>
          </c:tx>
          <c:spPr>
            <a:solidFill>
              <a:schemeClr val="accent2"/>
            </a:solidFill>
            <a:ln>
              <a:noFill/>
            </a:ln>
            <a:effectLst/>
          </c:spPr>
          <c:invertIfNegative val="0"/>
          <c:dLbls>
            <c:dLbl>
              <c:idx val="0"/>
              <c:layout>
                <c:manualLayout>
                  <c:x val="-7.6190476190477118E-3"/>
                  <c:y val="9.9502487562188935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'3.C.'!$C$3</c:f>
              <c:numCache>
                <c:formatCode>0%</c:formatCode>
                <c:ptCount val="1"/>
                <c:pt idx="0">
                  <c:v>0.4</c:v>
                </c:pt>
              </c:numCache>
            </c:numRef>
          </c:val>
        </c:ser>
        <c:ser>
          <c:idx val="2"/>
          <c:order val="2"/>
          <c:tx>
            <c:strRef>
              <c:f>'3.C.'!$A$4</c:f>
              <c:strCache>
                <c:ptCount val="1"/>
                <c:pt idx="0">
                  <c:v>Other (e.g. special arrangements, not specified, etc.)</c:v>
                </c:pt>
              </c:strCache>
            </c:strRef>
          </c:tx>
          <c:spPr>
            <a:solidFill>
              <a:schemeClr val="accent3"/>
            </a:solidFill>
            <a:ln>
              <a:noFill/>
            </a:ln>
            <a:effectLst/>
          </c:spPr>
          <c:invertIfNegative val="0"/>
          <c:dLbls>
            <c:dLbl>
              <c:idx val="0"/>
              <c:layout>
                <c:manualLayout>
                  <c:x val="0"/>
                  <c:y val="9.950248756218906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'3.C.'!$C$4</c:f>
              <c:numCache>
                <c:formatCode>0%</c:formatCode>
                <c:ptCount val="1"/>
                <c:pt idx="0">
                  <c:v>0.16</c:v>
                </c:pt>
              </c:numCache>
            </c:numRef>
          </c:val>
        </c:ser>
        <c:dLbls>
          <c:dLblPos val="ctr"/>
          <c:showLegendKey val="0"/>
          <c:showVal val="1"/>
          <c:showCatName val="0"/>
          <c:showSerName val="0"/>
          <c:showPercent val="0"/>
          <c:showBubbleSize val="0"/>
        </c:dLbls>
        <c:gapWidth val="150"/>
        <c:overlap val="100"/>
        <c:axId val="422834280"/>
        <c:axId val="422834672"/>
      </c:barChart>
      <c:catAx>
        <c:axId val="422834280"/>
        <c:scaling>
          <c:orientation val="minMax"/>
        </c:scaling>
        <c:delete val="1"/>
        <c:axPos val="l"/>
        <c:numFmt formatCode="General" sourceLinked="1"/>
        <c:majorTickMark val="none"/>
        <c:minorTickMark val="none"/>
        <c:tickLblPos val="nextTo"/>
        <c:crossAx val="422834672"/>
        <c:crosses val="autoZero"/>
        <c:auto val="1"/>
        <c:lblAlgn val="ctr"/>
        <c:lblOffset val="100"/>
        <c:noMultiLvlLbl val="0"/>
      </c:catAx>
      <c:valAx>
        <c:axId val="422834672"/>
        <c:scaling>
          <c:orientation val="minMax"/>
        </c:scaling>
        <c:delete val="1"/>
        <c:axPos val="b"/>
        <c:numFmt formatCode="0%" sourceLinked="1"/>
        <c:majorTickMark val="none"/>
        <c:minorTickMark val="none"/>
        <c:tickLblPos val="nextTo"/>
        <c:crossAx val="422834280"/>
        <c:crosses val="autoZero"/>
        <c:crossBetween val="between"/>
      </c:valAx>
      <c:spPr>
        <a:noFill/>
        <a:ln w="25400">
          <a:noFill/>
        </a:ln>
        <a:effectLst/>
      </c:spPr>
    </c:plotArea>
    <c:legend>
      <c:legendPos val="b"/>
      <c:layout>
        <c:manualLayout>
          <c:xMode val="edge"/>
          <c:yMode val="edge"/>
          <c:x val="1.5238095238095238E-2"/>
          <c:y val="0.69645730903355385"/>
          <c:w val="0.58433795775528063"/>
          <c:h val="0.26451156292030653"/>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GB" sz="1100" b="1"/>
              <a:t>  Are there any initiatives planned to hire in interdisciplinary areas?</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2174199786996065E-4"/>
          <c:y val="0.24776784924356365"/>
          <c:w val="0.98623305858697496"/>
          <c:h val="0.41706106426962097"/>
        </c:manualLayout>
      </c:layout>
      <c:ofPieChart>
        <c:ofPieType val="bar"/>
        <c:varyColors val="1"/>
        <c:ser>
          <c:idx val="1"/>
          <c:order val="0"/>
          <c:dPt>
            <c:idx val="0"/>
            <c:bubble3D val="0"/>
            <c:spPr>
              <a:solidFill>
                <a:schemeClr val="accent2"/>
              </a:solidFill>
              <a:ln w="19050">
                <a:solidFill>
                  <a:schemeClr val="lt1"/>
                </a:solidFill>
              </a:ln>
              <a:effectLst/>
            </c:spPr>
          </c:dPt>
          <c:dPt>
            <c:idx val="1"/>
            <c:bubble3D val="0"/>
            <c:spPr>
              <a:solidFill>
                <a:schemeClr val="accent1"/>
              </a:solidFill>
              <a:ln w="19050">
                <a:solidFill>
                  <a:schemeClr val="lt1"/>
                </a:solidFill>
              </a:ln>
              <a:effectLst/>
            </c:spPr>
          </c:dPt>
          <c:dPt>
            <c:idx val="2"/>
            <c:bubble3D val="0"/>
            <c:spPr>
              <a:solidFill>
                <a:schemeClr val="accent1">
                  <a:lumMod val="75000"/>
                </a:schemeClr>
              </a:solidFill>
              <a:ln w="19050">
                <a:solidFill>
                  <a:schemeClr val="lt1"/>
                </a:solidFill>
              </a:ln>
              <a:effectLst/>
            </c:spPr>
          </c:dPt>
          <c:dPt>
            <c:idx val="3"/>
            <c:bubble3D val="0"/>
            <c:spPr>
              <a:solidFill>
                <a:schemeClr val="accent1">
                  <a:lumMod val="60000"/>
                  <a:lumOff val="40000"/>
                </a:schemeClr>
              </a:solidFill>
              <a:ln w="19050">
                <a:solidFill>
                  <a:schemeClr val="lt1"/>
                </a:solidFill>
              </a:ln>
              <a:effectLst/>
            </c:spPr>
          </c:dPt>
          <c:dPt>
            <c:idx val="4"/>
            <c:bubble3D val="0"/>
            <c:spPr>
              <a:solidFill>
                <a:schemeClr val="accent1">
                  <a:lumMod val="40000"/>
                  <a:lumOff val="60000"/>
                </a:schemeClr>
              </a:solidFill>
              <a:ln w="19050">
                <a:solidFill>
                  <a:schemeClr val="lt1"/>
                </a:solidFill>
                <a:round/>
              </a:ln>
              <a:effectLst>
                <a:softEdge rad="0"/>
              </a:effectLst>
            </c:spPr>
          </c:dPt>
          <c:dPt>
            <c:idx val="5"/>
            <c:bubble3D val="0"/>
            <c:spPr>
              <a:solidFill>
                <a:schemeClr val="accent1">
                  <a:lumMod val="20000"/>
                  <a:lumOff val="80000"/>
                </a:schemeClr>
              </a:solidFill>
              <a:ln w="19050">
                <a:solidFill>
                  <a:schemeClr val="lt1"/>
                </a:solidFill>
              </a:ln>
              <a:effectLst/>
            </c:spPr>
          </c:dPt>
          <c:dPt>
            <c:idx val="6"/>
            <c:bubble3D val="0"/>
            <c:spPr>
              <a:solidFill>
                <a:schemeClr val="accent5">
                  <a:lumMod val="20000"/>
                  <a:lumOff val="80000"/>
                </a:schemeClr>
              </a:solidFill>
              <a:ln w="19050">
                <a:solidFill>
                  <a:schemeClr val="lt1"/>
                </a:solidFill>
              </a:ln>
              <a:effectLst/>
            </c:spPr>
          </c:dPt>
          <c:dPt>
            <c:idx val="7"/>
            <c:bubble3D val="0"/>
            <c:spPr>
              <a:solidFill>
                <a:schemeClr val="accent3">
                  <a:lumMod val="40000"/>
                  <a:lumOff val="60000"/>
                </a:schemeClr>
              </a:solidFill>
              <a:ln w="19050">
                <a:solidFill>
                  <a:schemeClr val="lt1"/>
                </a:solidFill>
              </a:ln>
              <a:effectLst/>
            </c:spPr>
          </c:dPt>
          <c:dPt>
            <c:idx val="8"/>
            <c:bubble3D val="0"/>
            <c:spPr>
              <a:solidFill>
                <a:schemeClr val="accent1"/>
              </a:solidFill>
              <a:ln w="19050">
                <a:solidFill>
                  <a:schemeClr val="lt1"/>
                </a:solidFill>
              </a:ln>
              <a:effectLst/>
            </c:spPr>
          </c:dPt>
          <c:dLbls>
            <c:dLbl>
              <c:idx val="2"/>
              <c:layout>
                <c:manualLayout>
                  <c:x val="-9.0548061797877978E-3"/>
                  <c:y val="-8.988764044943821E-3"/>
                </c:manualLayout>
              </c:layout>
              <c:dLblPos val="bestFit"/>
              <c:showLegendKey val="0"/>
              <c:showVal val="0"/>
              <c:showCatName val="1"/>
              <c:showSerName val="0"/>
              <c:showPercent val="0"/>
              <c:showBubbleSize val="0"/>
              <c:extLst>
                <c:ext xmlns:c15="http://schemas.microsoft.com/office/drawing/2012/chart" uri="{CE6537A1-D6FC-4f65-9D91-7224C49458BB}">
                  <c15:layout>
                    <c:manualLayout>
                      <c:w val="0.2191888211156704"/>
                      <c:h val="7.5781487101669195E-2"/>
                    </c:manualLayout>
                  </c15:layout>
                </c:ext>
              </c:extLst>
            </c:dLbl>
            <c:dLbl>
              <c:idx val="3"/>
              <c:layout>
                <c:manualLayout>
                  <c:x val="-4.5274476513865311E-3"/>
                  <c:y val="-9.104603497596564E-3"/>
                </c:manualLayout>
              </c:layout>
              <c:tx>
                <c:rich>
                  <a:bodyPr/>
                  <a:lstStyle/>
                  <a:p>
                    <a:fld id="{5BDF2DB0-579E-4B67-950A-0F8854970909}" type="CATEGORYNAME">
                      <a:rPr lang="en-US"/>
                      <a:pPr/>
                      <a:t>[CATEGORY NAME]</a:t>
                    </a:fld>
                    <a:r>
                      <a:rPr lang="en-US"/>
                      <a:t> </a:t>
                    </a:r>
                  </a:p>
                </c:rich>
              </c:tx>
              <c:dLblPos val="bestFit"/>
              <c:showLegendKey val="0"/>
              <c:showVal val="0"/>
              <c:showCatName val="1"/>
              <c:showSerName val="0"/>
              <c:showPercent val="0"/>
              <c:showBubbleSize val="0"/>
              <c:extLst>
                <c:ext xmlns:c15="http://schemas.microsoft.com/office/drawing/2012/chart" uri="{CE6537A1-D6FC-4f65-9D91-7224C49458BB}">
                  <c15:layout>
                    <c:manualLayout>
                      <c:w val="0.2506140845070422"/>
                      <c:h val="7.5781487101669195E-2"/>
                    </c:manualLayout>
                  </c15:layout>
                  <c15:dlblFieldTable/>
                  <c15:showDataLabelsRange val="0"/>
                </c:ext>
              </c:extLst>
            </c:dLbl>
            <c:dLbl>
              <c:idx val="4"/>
              <c:layout>
                <c:manualLayout>
                  <c:x val="-4.5275367743718778E-3"/>
                  <c:y val="-1.2139549971983785E-2"/>
                </c:manualLayout>
              </c:layout>
              <c:dLblPos val="bestFit"/>
              <c:showLegendKey val="0"/>
              <c:showVal val="0"/>
              <c:showCatName val="1"/>
              <c:showSerName val="0"/>
              <c:showPercent val="0"/>
              <c:showBubbleSize val="0"/>
              <c:extLst>
                <c:ext xmlns:c15="http://schemas.microsoft.com/office/drawing/2012/chart" uri="{CE6537A1-D6FC-4f65-9D91-7224C49458BB}">
                  <c15:layout>
                    <c:manualLayout>
                      <c:w val="0.22827033381390707"/>
                      <c:h val="7.5781487101669195E-2"/>
                    </c:manualLayout>
                  </c15:layout>
                </c:ext>
              </c:extLst>
            </c:dLbl>
            <c:dLbl>
              <c:idx val="5"/>
              <c:layout>
                <c:manualLayout>
                  <c:x val="-4.5274476513865311E-3"/>
                  <c:y val="-1.1583945265268808E-4"/>
                </c:manualLayout>
              </c:layout>
              <c:dLblPos val="bestFit"/>
              <c:showLegendKey val="0"/>
              <c:showVal val="0"/>
              <c:showCatName val="1"/>
              <c:showSerName val="0"/>
              <c:showPercent val="0"/>
              <c:showBubbleSize val="0"/>
              <c:extLst>
                <c:ext xmlns:c15="http://schemas.microsoft.com/office/drawing/2012/chart" uri="{CE6537A1-D6FC-4f65-9D91-7224C49458BB}">
                  <c15:layout/>
                </c:ext>
              </c:extLst>
            </c:dLbl>
            <c:dLbl>
              <c:idx val="6"/>
              <c:layout>
                <c:manualLayout>
                  <c:x val="-6.849636155412662E-3"/>
                  <c:y val="8.9500722522044291E-3"/>
                </c:manualLayout>
              </c:layout>
              <c:dLblPos val="bestFit"/>
              <c:showLegendKey val="0"/>
              <c:showVal val="0"/>
              <c:showCatName val="1"/>
              <c:showSerName val="0"/>
              <c:showPercent val="0"/>
              <c:showBubbleSize val="0"/>
              <c:extLst>
                <c:ext xmlns:c15="http://schemas.microsoft.com/office/drawing/2012/chart" uri="{CE6537A1-D6FC-4f65-9D91-7224C49458BB}">
                  <c15:layout>
                    <c:manualLayout>
                      <c:w val="0.25198989345347111"/>
                      <c:h val="7.5781414963578986E-2"/>
                    </c:manualLayout>
                  </c15:layout>
                </c:ext>
              </c:extLst>
            </c:dLbl>
            <c:dLbl>
              <c:idx val="7"/>
              <c:layout>
                <c:manualLayout>
                  <c:x val="-7.9385407893622813E-3"/>
                  <c:y val="1.8364092128933321E-2"/>
                </c:manualLayout>
              </c:layout>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2732154818675834"/>
                      <c:h val="8.1851289833080432E-2"/>
                    </c:manualLayout>
                  </c15:layout>
                </c:ext>
              </c:extLst>
            </c:dLbl>
            <c:dLbl>
              <c:idx val="8"/>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'3.D.'!$A$2:$A$9</c:f>
              <c:strCache>
                <c:ptCount val="7"/>
                <c:pt idx="0">
                  <c:v>No</c:v>
                </c:pt>
                <c:pt idx="1">
                  <c:v>Yes</c:v>
                </c:pt>
                <c:pt idx="2">
                  <c:v>Informatics and Natural and Life Sciences</c:v>
                </c:pt>
                <c:pt idx="3">
                  <c:v>Data Science</c:v>
                </c:pt>
                <c:pt idx="4">
                  <c:v>AI and ML</c:v>
                </c:pt>
                <c:pt idx="5">
                  <c:v>Privacy and Security</c:v>
                </c:pt>
                <c:pt idx="6">
                  <c:v>Informatics and Engineering</c:v>
                </c:pt>
              </c:strCache>
            </c:strRef>
          </c:cat>
          <c:val>
            <c:numRef>
              <c:f>'3.D.'!$C$2:$C$9</c:f>
              <c:numCache>
                <c:formatCode>0%</c:formatCode>
                <c:ptCount val="8"/>
                <c:pt idx="0">
                  <c:v>0.62790697674418605</c:v>
                </c:pt>
                <c:pt idx="2">
                  <c:v>0.15416666666666667</c:v>
                </c:pt>
                <c:pt idx="3">
                  <c:v>9.2499999999999999E-2</c:v>
                </c:pt>
                <c:pt idx="4">
                  <c:v>6.1666666666666661E-2</c:v>
                </c:pt>
                <c:pt idx="5">
                  <c:v>3.0833333333333331E-2</c:v>
                </c:pt>
                <c:pt idx="6">
                  <c:v>3.0833333333333331E-2</c:v>
                </c:pt>
              </c:numCache>
            </c:numRef>
          </c:val>
        </c:ser>
        <c:dLbls>
          <c:dLblPos val="outEnd"/>
          <c:showLegendKey val="0"/>
          <c:showVal val="1"/>
          <c:showCatName val="0"/>
          <c:showSerName val="0"/>
          <c:showPercent val="0"/>
          <c:showBubbleSize val="0"/>
          <c:showLeaderLines val="1"/>
        </c:dLbls>
        <c:gapWidth val="104"/>
        <c:splitType val="pos"/>
        <c:splitPos val="7"/>
        <c:secondPieSize val="60"/>
        <c:serLines>
          <c:spPr>
            <a:ln w="9525" cap="flat" cmpd="sng" algn="ctr">
              <a:solidFill>
                <a:schemeClr val="tx1">
                  <a:lumMod val="35000"/>
                  <a:lumOff val="65000"/>
                </a:schemeClr>
              </a:solidFill>
              <a:round/>
            </a:ln>
            <a:effectLst/>
          </c:spPr>
        </c:serLines>
      </c:ofPieChart>
      <c:spPr>
        <a:noFill/>
        <a:ln>
          <a:noFill/>
        </a:ln>
        <a:effectLst/>
      </c:spPr>
    </c:plotArea>
    <c:legend>
      <c:legendPos val="b"/>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ayout>
        <c:manualLayout>
          <c:xMode val="edge"/>
          <c:yMode val="edge"/>
          <c:x val="0.24476879269548013"/>
          <c:y val="0.6876678168037984"/>
          <c:w val="0.33758012642785851"/>
          <c:h val="0.11657916432676567"/>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Which department in your university is seen to own </a:t>
            </a:r>
          </a:p>
          <a:p>
            <a:pPr>
              <a:defRPr/>
            </a:pPr>
            <a:r>
              <a:rPr lang="en-GB" sz="1100" b="1"/>
              <a:t>the Data Science area?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6006623700709603E-2"/>
          <c:y val="0.19481894403540259"/>
          <c:w val="0.95441595813446733"/>
          <c:h val="0.29173016973017946"/>
        </c:manualLayout>
      </c:layout>
      <c:barChart>
        <c:barDir val="bar"/>
        <c:grouping val="percentStacked"/>
        <c:varyColors val="0"/>
        <c:ser>
          <c:idx val="0"/>
          <c:order val="0"/>
          <c:tx>
            <c:strRef>
              <c:f>'4.A.'!$A$2</c:f>
              <c:strCache>
                <c:ptCount val="1"/>
                <c:pt idx="0">
                  <c:v>Informatics Department</c:v>
                </c:pt>
              </c:strCache>
            </c:strRef>
          </c:tx>
          <c:spPr>
            <a:solidFill>
              <a:schemeClr val="accent1"/>
            </a:solidFill>
            <a:ln>
              <a:noFill/>
            </a:ln>
            <a:effectLst/>
          </c:spPr>
          <c:invertIfNegative val="0"/>
          <c:dLbls>
            <c:dLbl>
              <c:idx val="0"/>
              <c:layout>
                <c:manualLayout>
                  <c:x val="-4.1440038059575111E-3"/>
                  <c:y val="9.7222222222222224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'4.A.'!$C$2</c:f>
              <c:numCache>
                <c:formatCode>0%</c:formatCode>
                <c:ptCount val="1"/>
                <c:pt idx="0">
                  <c:v>0.45652173913043476</c:v>
                </c:pt>
              </c:numCache>
            </c:numRef>
          </c:val>
        </c:ser>
        <c:ser>
          <c:idx val="1"/>
          <c:order val="1"/>
          <c:tx>
            <c:strRef>
              <c:f>'4.A.'!$A$3</c:f>
              <c:strCache>
                <c:ptCount val="1"/>
                <c:pt idx="0">
                  <c:v>Jointly Informatics and Mathematics/Statistics Departments</c:v>
                </c:pt>
              </c:strCache>
            </c:strRef>
          </c:tx>
          <c:spPr>
            <a:solidFill>
              <a:schemeClr val="accent1">
                <a:lumMod val="60000"/>
                <a:lumOff val="40000"/>
              </a:schemeClr>
            </a:solidFill>
            <a:ln>
              <a:noFill/>
            </a:ln>
            <a:effectLst/>
          </c:spPr>
          <c:invertIfNegative val="0"/>
          <c:dLbls>
            <c:dLbl>
              <c:idx val="0"/>
              <c:layout>
                <c:manualLayout>
                  <c:x val="-2.0720019029787555E-3"/>
                  <c:y val="9.2592592592592587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'4.A.'!$C$3</c:f>
              <c:numCache>
                <c:formatCode>0%</c:formatCode>
                <c:ptCount val="1"/>
                <c:pt idx="0">
                  <c:v>0.30434782608695654</c:v>
                </c:pt>
              </c:numCache>
            </c:numRef>
          </c:val>
        </c:ser>
        <c:ser>
          <c:idx val="2"/>
          <c:order val="2"/>
          <c:tx>
            <c:strRef>
              <c:f>'4.A.'!$A$4</c:f>
              <c:strCache>
                <c:ptCount val="1"/>
                <c:pt idx="0">
                  <c:v>Several Departments (e.g. Informatics, Mathematics, Economics, Engineering, Humanities, etc.)</c:v>
                </c:pt>
              </c:strCache>
            </c:strRef>
          </c:tx>
          <c:spPr>
            <a:solidFill>
              <a:schemeClr val="accent1">
                <a:lumMod val="20000"/>
                <a:lumOff val="80000"/>
              </a:schemeClr>
            </a:solidFill>
            <a:ln>
              <a:noFill/>
            </a:ln>
            <a:effectLst/>
          </c:spPr>
          <c:invertIfNegative val="0"/>
          <c:dLbls>
            <c:dLbl>
              <c:idx val="0"/>
              <c:layout>
                <c:manualLayout>
                  <c:x val="4.1440038059573593E-3"/>
                  <c:y val="9.7222222222222224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'4.A.'!$C$4</c:f>
              <c:numCache>
                <c:formatCode>0%</c:formatCode>
                <c:ptCount val="1"/>
                <c:pt idx="0">
                  <c:v>0.13043478260869565</c:v>
                </c:pt>
              </c:numCache>
            </c:numRef>
          </c:val>
        </c:ser>
        <c:ser>
          <c:idx val="3"/>
          <c:order val="3"/>
          <c:tx>
            <c:strRef>
              <c:f>'4.A.'!$A$5</c:f>
              <c:strCache>
                <c:ptCount val="1"/>
                <c:pt idx="0">
                  <c:v>Other Single Department (e.g. Statistics, Economics, Mathematics)</c:v>
                </c:pt>
              </c:strCache>
            </c:strRef>
          </c:tx>
          <c:spPr>
            <a:solidFill>
              <a:schemeClr val="accent5">
                <a:lumMod val="40000"/>
                <a:lumOff val="60000"/>
              </a:schemeClr>
            </a:solidFill>
            <a:ln>
              <a:noFill/>
            </a:ln>
            <a:effectLst/>
          </c:spPr>
          <c:invertIfNegative val="0"/>
          <c:dLbls>
            <c:dLbl>
              <c:idx val="0"/>
              <c:layout>
                <c:manualLayout>
                  <c:x val="-1.519450509362477E-16"/>
                  <c:y val="9.2592592592592587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'4.A.'!$C$5</c:f>
              <c:numCache>
                <c:formatCode>0%</c:formatCode>
                <c:ptCount val="1"/>
                <c:pt idx="0">
                  <c:v>6.5217391304347824E-2</c:v>
                </c:pt>
              </c:numCache>
            </c:numRef>
          </c:val>
        </c:ser>
        <c:ser>
          <c:idx val="4"/>
          <c:order val="4"/>
          <c:tx>
            <c:strRef>
              <c:f>'4.A.'!$A$6</c:f>
              <c:strCache>
                <c:ptCount val="1"/>
                <c:pt idx="0">
                  <c:v>Unclear</c:v>
                </c:pt>
              </c:strCache>
            </c:strRef>
          </c:tx>
          <c:spPr>
            <a:solidFill>
              <a:schemeClr val="accent3"/>
            </a:solidFill>
            <a:ln>
              <a:noFill/>
            </a:ln>
            <a:effectLst/>
          </c:spPr>
          <c:invertIfNegative val="0"/>
          <c:dLbls>
            <c:dLbl>
              <c:idx val="0"/>
              <c:layout>
                <c:manualLayout>
                  <c:x val="-1.519450509362477E-16"/>
                  <c:y val="9.7222222222222224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'4.A.'!$C$6</c:f>
              <c:numCache>
                <c:formatCode>0%</c:formatCode>
                <c:ptCount val="1"/>
                <c:pt idx="0">
                  <c:v>4.3478260869565216E-2</c:v>
                </c:pt>
              </c:numCache>
            </c:numRef>
          </c:val>
        </c:ser>
        <c:dLbls>
          <c:dLblPos val="ctr"/>
          <c:showLegendKey val="0"/>
          <c:showVal val="1"/>
          <c:showCatName val="0"/>
          <c:showSerName val="0"/>
          <c:showPercent val="0"/>
          <c:showBubbleSize val="0"/>
        </c:dLbls>
        <c:gapWidth val="182"/>
        <c:overlap val="100"/>
        <c:axId val="422835848"/>
        <c:axId val="422836240"/>
      </c:barChart>
      <c:catAx>
        <c:axId val="422835848"/>
        <c:scaling>
          <c:orientation val="minMax"/>
        </c:scaling>
        <c:delete val="1"/>
        <c:axPos val="l"/>
        <c:numFmt formatCode="General" sourceLinked="1"/>
        <c:majorTickMark val="out"/>
        <c:minorTickMark val="none"/>
        <c:tickLblPos val="nextTo"/>
        <c:crossAx val="422836240"/>
        <c:crosses val="autoZero"/>
        <c:auto val="1"/>
        <c:lblAlgn val="ctr"/>
        <c:lblOffset val="100"/>
        <c:noMultiLvlLbl val="0"/>
      </c:catAx>
      <c:valAx>
        <c:axId val="422836240"/>
        <c:scaling>
          <c:orientation val="minMax"/>
        </c:scaling>
        <c:delete val="1"/>
        <c:axPos val="b"/>
        <c:numFmt formatCode="0%" sourceLinked="1"/>
        <c:majorTickMark val="out"/>
        <c:minorTickMark val="none"/>
        <c:tickLblPos val="nextTo"/>
        <c:crossAx val="422835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Has the rise of the Data</a:t>
            </a:r>
            <a:r>
              <a:rPr lang="en-GB" sz="1100" b="1" baseline="0"/>
              <a:t> Science</a:t>
            </a:r>
            <a:r>
              <a:rPr lang="en-GB" sz="1100" b="1"/>
              <a:t> area changed the perception of Informatics overall in your university?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7936507936507936E-2"/>
          <c:y val="0.42331410005316883"/>
          <c:w val="0.94412698412698415"/>
          <c:h val="0.26576860878181996"/>
        </c:manualLayout>
      </c:layout>
      <c:barChart>
        <c:barDir val="bar"/>
        <c:grouping val="percentStacked"/>
        <c:varyColors val="0"/>
        <c:ser>
          <c:idx val="0"/>
          <c:order val="0"/>
          <c:tx>
            <c:strRef>
              <c:f>'4.B.'!$A$2</c:f>
              <c:strCache>
                <c:ptCount val="1"/>
                <c:pt idx="0">
                  <c:v>Yes</c:v>
                </c:pt>
              </c:strCache>
            </c:strRef>
          </c:tx>
          <c:spPr>
            <a:solidFill>
              <a:schemeClr val="accent1"/>
            </a:solidFill>
            <a:ln>
              <a:noFill/>
            </a:ln>
            <a:effectLst/>
          </c:spPr>
          <c:invertIfNegative val="0"/>
          <c:dLbls>
            <c:dLbl>
              <c:idx val="0"/>
              <c:layout>
                <c:manualLayout>
                  <c:x val="-1.2698412698412745E-2"/>
                  <c:y val="0.1013645846507864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'4.B.'!$C$2</c:f>
              <c:numCache>
                <c:formatCode>0%</c:formatCode>
                <c:ptCount val="1"/>
                <c:pt idx="0">
                  <c:v>0.61363636363636365</c:v>
                </c:pt>
              </c:numCache>
            </c:numRef>
          </c:val>
        </c:ser>
        <c:ser>
          <c:idx val="1"/>
          <c:order val="1"/>
          <c:tx>
            <c:strRef>
              <c:f>'4.B.'!$A$3</c:f>
              <c:strCache>
                <c:ptCount val="1"/>
                <c:pt idx="0">
                  <c:v>No</c:v>
                </c:pt>
              </c:strCache>
            </c:strRef>
          </c:tx>
          <c:spPr>
            <a:solidFill>
              <a:schemeClr val="accent2"/>
            </a:solidFill>
            <a:ln>
              <a:noFill/>
            </a:ln>
            <a:effectLst/>
          </c:spPr>
          <c:invertIfNegative val="0"/>
          <c:dLbls>
            <c:dLbl>
              <c:idx val="0"/>
              <c:layout>
                <c:manualLayout>
                  <c:x val="-2.5396825396825397E-3"/>
                  <c:y val="0.10916186039315461"/>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'4.B.'!$C$3</c:f>
              <c:numCache>
                <c:formatCode>0%</c:formatCode>
                <c:ptCount val="1"/>
                <c:pt idx="0">
                  <c:v>0.38636363636363635</c:v>
                </c:pt>
              </c:numCache>
            </c:numRef>
          </c:val>
        </c:ser>
        <c:dLbls>
          <c:dLblPos val="ctr"/>
          <c:showLegendKey val="0"/>
          <c:showVal val="1"/>
          <c:showCatName val="0"/>
          <c:showSerName val="0"/>
          <c:showPercent val="0"/>
          <c:showBubbleSize val="0"/>
        </c:dLbls>
        <c:gapWidth val="150"/>
        <c:overlap val="100"/>
        <c:axId val="418544640"/>
        <c:axId val="418545032"/>
      </c:barChart>
      <c:catAx>
        <c:axId val="418544640"/>
        <c:scaling>
          <c:orientation val="minMax"/>
        </c:scaling>
        <c:delete val="1"/>
        <c:axPos val="l"/>
        <c:numFmt formatCode="General" sourceLinked="1"/>
        <c:majorTickMark val="none"/>
        <c:minorTickMark val="none"/>
        <c:tickLblPos val="nextTo"/>
        <c:crossAx val="418545032"/>
        <c:crosses val="autoZero"/>
        <c:auto val="1"/>
        <c:lblAlgn val="ctr"/>
        <c:lblOffset val="100"/>
        <c:noMultiLvlLbl val="0"/>
      </c:catAx>
      <c:valAx>
        <c:axId val="418545032"/>
        <c:scaling>
          <c:orientation val="minMax"/>
        </c:scaling>
        <c:delete val="1"/>
        <c:axPos val="b"/>
        <c:numFmt formatCode="0%" sourceLinked="1"/>
        <c:majorTickMark val="none"/>
        <c:minorTickMark val="none"/>
        <c:tickLblPos val="nextTo"/>
        <c:crossAx val="418544640"/>
        <c:crosses val="autoZero"/>
        <c:crossBetween val="between"/>
      </c:valAx>
      <c:spPr>
        <a:noFill/>
        <a:ln w="25400">
          <a:noFill/>
        </a:ln>
        <a:effectLst/>
      </c:spPr>
    </c:plotArea>
    <c:legend>
      <c:legendPos val="b"/>
      <c:layout>
        <c:manualLayout>
          <c:xMode val="edge"/>
          <c:yMode val="edge"/>
          <c:x val="0.41744621922259711"/>
          <c:y val="0.78265001774340703"/>
          <c:w val="0.17334793150856145"/>
          <c:h val="0.1315799490905429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GB" sz="1100" b="1"/>
              <a:t>  Does your university set up centres for interdisciplinary work? </a:t>
            </a:r>
          </a:p>
          <a:p>
            <a:pPr>
              <a:defRPr/>
            </a:pPr>
            <a:r>
              <a:rPr lang="en-GB" sz="1100" b="1"/>
              <a:t>If yes, for what are these centres?</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2174199786996065E-4"/>
          <c:y val="0.24776784924356365"/>
          <c:w val="0.98623305858697496"/>
          <c:h val="0.41706106426962097"/>
        </c:manualLayout>
      </c:layout>
      <c:ofPieChart>
        <c:ofPieType val="bar"/>
        <c:varyColors val="1"/>
        <c:ser>
          <c:idx val="1"/>
          <c:order val="0"/>
          <c:dPt>
            <c:idx val="0"/>
            <c:bubble3D val="0"/>
            <c:spPr>
              <a:solidFill>
                <a:schemeClr val="accent2"/>
              </a:solidFill>
              <a:ln w="19050">
                <a:solidFill>
                  <a:schemeClr val="lt1"/>
                </a:solidFill>
              </a:ln>
              <a:effectLst/>
            </c:spPr>
          </c:dPt>
          <c:dPt>
            <c:idx val="1"/>
            <c:bubble3D val="0"/>
            <c:spPr>
              <a:solidFill>
                <a:schemeClr val="accent1"/>
              </a:solidFill>
              <a:ln w="19050">
                <a:solidFill>
                  <a:schemeClr val="lt1"/>
                </a:solidFill>
              </a:ln>
              <a:effectLst/>
            </c:spPr>
          </c:dPt>
          <c:dPt>
            <c:idx val="2"/>
            <c:bubble3D val="0"/>
            <c:spPr>
              <a:solidFill>
                <a:schemeClr val="accent1">
                  <a:lumMod val="75000"/>
                </a:schemeClr>
              </a:solidFill>
              <a:ln w="19050">
                <a:solidFill>
                  <a:schemeClr val="lt1"/>
                </a:solidFill>
              </a:ln>
              <a:effectLst/>
            </c:spPr>
          </c:dPt>
          <c:dPt>
            <c:idx val="3"/>
            <c:bubble3D val="0"/>
            <c:spPr>
              <a:solidFill>
                <a:schemeClr val="accent1">
                  <a:lumMod val="60000"/>
                  <a:lumOff val="40000"/>
                </a:schemeClr>
              </a:solidFill>
              <a:ln w="19050">
                <a:solidFill>
                  <a:schemeClr val="lt1"/>
                </a:solidFill>
              </a:ln>
              <a:effectLst/>
            </c:spPr>
          </c:dPt>
          <c:dPt>
            <c:idx val="4"/>
            <c:bubble3D val="0"/>
            <c:spPr>
              <a:solidFill>
                <a:schemeClr val="accent1">
                  <a:lumMod val="40000"/>
                  <a:lumOff val="60000"/>
                </a:schemeClr>
              </a:solidFill>
              <a:ln w="19050">
                <a:solidFill>
                  <a:schemeClr val="lt1"/>
                </a:solidFill>
                <a:round/>
              </a:ln>
              <a:effectLst>
                <a:softEdge rad="0"/>
              </a:effectLst>
            </c:spPr>
          </c:dPt>
          <c:dPt>
            <c:idx val="5"/>
            <c:bubble3D val="0"/>
            <c:spPr>
              <a:solidFill>
                <a:schemeClr val="accent1">
                  <a:lumMod val="20000"/>
                  <a:lumOff val="80000"/>
                </a:schemeClr>
              </a:solidFill>
              <a:ln w="19050">
                <a:solidFill>
                  <a:schemeClr val="lt1"/>
                </a:solidFill>
              </a:ln>
              <a:effectLst/>
            </c:spPr>
          </c:dPt>
          <c:dPt>
            <c:idx val="6"/>
            <c:bubble3D val="0"/>
            <c:spPr>
              <a:solidFill>
                <a:schemeClr val="accent1"/>
              </a:solidFill>
              <a:ln w="19050">
                <a:solidFill>
                  <a:schemeClr val="lt1"/>
                </a:solidFill>
              </a:ln>
              <a:effectLst/>
            </c:spPr>
          </c:dPt>
          <c:dPt>
            <c:idx val="7"/>
            <c:bubble3D val="0"/>
            <c:spPr>
              <a:solidFill>
                <a:schemeClr val="accent3">
                  <a:lumMod val="40000"/>
                  <a:lumOff val="60000"/>
                </a:schemeClr>
              </a:solidFill>
              <a:ln w="19050">
                <a:solidFill>
                  <a:schemeClr val="lt1"/>
                </a:solidFill>
              </a:ln>
              <a:effectLst/>
            </c:spPr>
          </c:dPt>
          <c:dPt>
            <c:idx val="8"/>
            <c:bubble3D val="0"/>
            <c:spPr>
              <a:solidFill>
                <a:schemeClr val="accent1"/>
              </a:solidFill>
              <a:ln w="19050">
                <a:solidFill>
                  <a:schemeClr val="lt1"/>
                </a:solidFill>
              </a:ln>
              <a:effectLst/>
            </c:spPr>
          </c:dPt>
          <c:dLbls>
            <c:dLbl>
              <c:idx val="2"/>
              <c:layout>
                <c:manualLayout>
                  <c:x val="-9.0548061797877978E-3"/>
                  <c:y val="-8.988764044943821E-3"/>
                </c:manualLayout>
              </c:layout>
              <c:dLblPos val="bestFit"/>
              <c:showLegendKey val="0"/>
              <c:showVal val="0"/>
              <c:showCatName val="1"/>
              <c:showSerName val="0"/>
              <c:showPercent val="0"/>
              <c:showBubbleSize val="0"/>
              <c:extLst>
                <c:ext xmlns:c15="http://schemas.microsoft.com/office/drawing/2012/chart" uri="{CE6537A1-D6FC-4f65-9D91-7224C49458BB}">
                  <c15:layout>
                    <c:manualLayout>
                      <c:w val="0.2191888211156704"/>
                      <c:h val="7.5781487101669195E-2"/>
                    </c:manualLayout>
                  </c15:layout>
                </c:ext>
              </c:extLst>
            </c:dLbl>
            <c:dLbl>
              <c:idx val="3"/>
              <c:layout>
                <c:manualLayout>
                  <c:x val="-4.5274476513865311E-3"/>
                  <c:y val="-9.104603497596564E-3"/>
                </c:manualLayout>
              </c:layout>
              <c:tx>
                <c:rich>
                  <a:bodyPr/>
                  <a:lstStyle/>
                  <a:p>
                    <a:fld id="{5BDF2DB0-579E-4B67-950A-0F8854970909}" type="CATEGORYNAME">
                      <a:rPr lang="en-US"/>
                      <a:pPr/>
                      <a:t>[CATEGORY NAME]</a:t>
                    </a:fld>
                    <a:r>
                      <a:rPr lang="en-US"/>
                      <a:t> </a:t>
                    </a:r>
                  </a:p>
                </c:rich>
              </c:tx>
              <c:dLblPos val="bestFit"/>
              <c:showLegendKey val="0"/>
              <c:showVal val="0"/>
              <c:showCatName val="1"/>
              <c:showSerName val="0"/>
              <c:showPercent val="0"/>
              <c:showBubbleSize val="0"/>
              <c:extLst>
                <c:ext xmlns:c15="http://schemas.microsoft.com/office/drawing/2012/chart" uri="{CE6537A1-D6FC-4f65-9D91-7224C49458BB}">
                  <c15:layout>
                    <c:manualLayout>
                      <c:w val="0.2506140845070422"/>
                      <c:h val="7.5781487101669195E-2"/>
                    </c:manualLayout>
                  </c15:layout>
                  <c15:dlblFieldTable/>
                  <c15:showDataLabelsRange val="0"/>
                </c:ext>
              </c:extLst>
            </c:dLbl>
            <c:dLbl>
              <c:idx val="4"/>
              <c:layout>
                <c:manualLayout>
                  <c:x val="-4.5275367743718778E-3"/>
                  <c:y val="-3.1507859270400737E-3"/>
                </c:manualLayout>
              </c:layout>
              <c:dLblPos val="bestFit"/>
              <c:showLegendKey val="0"/>
              <c:showVal val="0"/>
              <c:showCatName val="1"/>
              <c:showSerName val="0"/>
              <c:showPercent val="0"/>
              <c:showBubbleSize val="0"/>
              <c:extLst>
                <c:ext xmlns:c15="http://schemas.microsoft.com/office/drawing/2012/chart" uri="{CE6537A1-D6FC-4f65-9D91-7224C49458BB}">
                  <c15:layout>
                    <c:manualLayout>
                      <c:w val="0.22827033381390707"/>
                      <c:h val="7.5781487101669195E-2"/>
                    </c:manualLayout>
                  </c15:layout>
                </c:ext>
              </c:extLst>
            </c:dLbl>
            <c:dLbl>
              <c:idx val="5"/>
              <c:layout>
                <c:manualLayout>
                  <c:x val="-4.5274476513865311E-3"/>
                  <c:y val="-1.1583945265268808E-4"/>
                </c:manualLayout>
              </c:layout>
              <c:dLblPos val="bestFit"/>
              <c:showLegendKey val="0"/>
              <c:showVal val="0"/>
              <c:showCatName val="1"/>
              <c:showSerName val="0"/>
              <c:showPercent val="0"/>
              <c:showBubbleSize val="0"/>
              <c:extLst>
                <c:ext xmlns:c15="http://schemas.microsoft.com/office/drawing/2012/chart" uri="{CE6537A1-D6FC-4f65-9D91-7224C49458BB}">
                  <c15:layout/>
                </c:ext>
              </c:extLst>
            </c:dLbl>
            <c:dLbl>
              <c:idx val="6"/>
              <c:delete val="1"/>
              <c:extLst>
                <c:ext xmlns:c15="http://schemas.microsoft.com/office/drawing/2012/chart" uri="{CE6537A1-D6FC-4f65-9D91-7224C49458BB}"/>
              </c:extLst>
            </c:dLbl>
            <c:dLbl>
              <c:idx val="7"/>
              <c:layout>
                <c:manualLayout>
                  <c:x val="-7.9385407893622813E-3"/>
                  <c:y val="1.8364092128933321E-2"/>
                </c:manualLayout>
              </c:layout>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2732154818675834"/>
                      <c:h val="8.1851289833080432E-2"/>
                    </c:manualLayout>
                  </c15:layout>
                </c:ext>
              </c:extLst>
            </c:dLbl>
            <c:dLbl>
              <c:idx val="8"/>
              <c:layout>
                <c:manualLayout>
                  <c:x val="-4.8999817297880211E-3"/>
                  <c:y val="6.0821610781803832E-4"/>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'5.A.'!$A$2:$A$7</c:f>
              <c:strCache>
                <c:ptCount val="6"/>
                <c:pt idx="0">
                  <c:v>No</c:v>
                </c:pt>
                <c:pt idx="1">
                  <c:v>Yes</c:v>
                </c:pt>
                <c:pt idx="2">
                  <c:v>Research</c:v>
                </c:pt>
                <c:pt idx="3">
                  <c:v>Translation (technology transfer)</c:v>
                </c:pt>
                <c:pt idx="4">
                  <c:v>Teaching</c:v>
                </c:pt>
                <c:pt idx="5">
                  <c:v>Consultancy</c:v>
                </c:pt>
              </c:strCache>
            </c:strRef>
          </c:cat>
          <c:val>
            <c:numRef>
              <c:f>'5.A.'!$C$2:$C$7</c:f>
              <c:numCache>
                <c:formatCode>0%</c:formatCode>
                <c:ptCount val="6"/>
                <c:pt idx="0">
                  <c:v>0.28260869565217389</c:v>
                </c:pt>
                <c:pt idx="2">
                  <c:v>0.3254794520547945</c:v>
                </c:pt>
                <c:pt idx="3">
                  <c:v>0.16767123287671232</c:v>
                </c:pt>
                <c:pt idx="4">
                  <c:v>0.12821917808219177</c:v>
                </c:pt>
                <c:pt idx="5">
                  <c:v>9.8630136986301367E-2</c:v>
                </c:pt>
              </c:numCache>
            </c:numRef>
          </c:val>
        </c:ser>
        <c:dLbls>
          <c:dLblPos val="outEnd"/>
          <c:showLegendKey val="0"/>
          <c:showVal val="1"/>
          <c:showCatName val="0"/>
          <c:showSerName val="0"/>
          <c:showPercent val="0"/>
          <c:showBubbleSize val="0"/>
          <c:showLeaderLines val="1"/>
        </c:dLbls>
        <c:gapWidth val="104"/>
        <c:splitType val="pos"/>
        <c:splitPos val="5"/>
        <c:secondPieSize val="60"/>
        <c:serLines>
          <c:spPr>
            <a:ln w="9525" cap="flat" cmpd="sng" algn="ctr">
              <a:solidFill>
                <a:schemeClr val="tx1">
                  <a:lumMod val="35000"/>
                  <a:lumOff val="65000"/>
                </a:schemeClr>
              </a:solidFill>
              <a:round/>
            </a:ln>
            <a:effectLst/>
          </c:spPr>
        </c:serLines>
      </c:ofPieChart>
      <c:spPr>
        <a:noFill/>
        <a:ln>
          <a:noFill/>
        </a:ln>
        <a:effectLst/>
      </c:spPr>
    </c:plotArea>
    <c:legend>
      <c:legendPos val="b"/>
      <c:legendEntry>
        <c:idx val="2"/>
        <c:delete val="1"/>
      </c:legendEntry>
      <c:legendEntry>
        <c:idx val="3"/>
        <c:delete val="1"/>
      </c:legendEntry>
      <c:legendEntry>
        <c:idx val="4"/>
        <c:delete val="1"/>
      </c:legendEntry>
      <c:legendEntry>
        <c:idx val="5"/>
        <c:delete val="1"/>
      </c:legendEntry>
      <c:layout>
        <c:manualLayout>
          <c:xMode val="edge"/>
          <c:yMode val="edge"/>
          <c:x val="0.24476879269548013"/>
          <c:y val="0.6876678168037984"/>
          <c:w val="0.33758012642785851"/>
          <c:h val="0.11657916432676567"/>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 Are they rooted in a single department, owned by the departments involved or independent?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7936507936507936E-2"/>
          <c:y val="0.38351288178529924"/>
          <c:w val="0.94412698412698415"/>
          <c:h val="0.26576860878181996"/>
        </c:manualLayout>
      </c:layout>
      <c:barChart>
        <c:barDir val="bar"/>
        <c:grouping val="percentStacked"/>
        <c:varyColors val="0"/>
        <c:ser>
          <c:idx val="0"/>
          <c:order val="0"/>
          <c:tx>
            <c:strRef>
              <c:f>'5.C.'!$A$2</c:f>
              <c:strCache>
                <c:ptCount val="1"/>
                <c:pt idx="0">
                  <c:v>Independent</c:v>
                </c:pt>
              </c:strCache>
            </c:strRef>
          </c:tx>
          <c:spPr>
            <a:solidFill>
              <a:schemeClr val="accent1"/>
            </a:solidFill>
            <a:ln>
              <a:noFill/>
            </a:ln>
            <a:effectLst/>
          </c:spPr>
          <c:invertIfNegative val="0"/>
          <c:dLbls>
            <c:dLbl>
              <c:idx val="0"/>
              <c:layout>
                <c:manualLayout>
                  <c:x val="-1.2698412698412745E-2"/>
                  <c:y val="0.1013645846507864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'5.C.'!$C$2</c:f>
              <c:numCache>
                <c:formatCode>0%</c:formatCode>
                <c:ptCount val="1"/>
                <c:pt idx="0">
                  <c:v>0.29166666666666669</c:v>
                </c:pt>
              </c:numCache>
            </c:numRef>
          </c:val>
        </c:ser>
        <c:ser>
          <c:idx val="1"/>
          <c:order val="1"/>
          <c:tx>
            <c:strRef>
              <c:f>'5.C.'!$A$3</c:f>
              <c:strCache>
                <c:ptCount val="1"/>
                <c:pt idx="0">
                  <c:v>Owned by the departments involved</c:v>
                </c:pt>
              </c:strCache>
            </c:strRef>
          </c:tx>
          <c:spPr>
            <a:solidFill>
              <a:schemeClr val="accent2"/>
            </a:solidFill>
            <a:ln>
              <a:noFill/>
            </a:ln>
            <a:effectLst/>
          </c:spPr>
          <c:invertIfNegative val="0"/>
          <c:dLbls>
            <c:dLbl>
              <c:idx val="0"/>
              <c:layout>
                <c:manualLayout>
                  <c:x val="-7.6190476190477118E-3"/>
                  <c:y val="9.9502487562188935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'5.C.'!$C$3</c:f>
              <c:numCache>
                <c:formatCode>0%</c:formatCode>
                <c:ptCount val="1"/>
                <c:pt idx="0">
                  <c:v>0.16666666666666666</c:v>
                </c:pt>
              </c:numCache>
            </c:numRef>
          </c:val>
        </c:ser>
        <c:ser>
          <c:idx val="2"/>
          <c:order val="2"/>
          <c:tx>
            <c:strRef>
              <c:f>'5.C.'!$A$4</c:f>
              <c:strCache>
                <c:ptCount val="1"/>
                <c:pt idx="0">
                  <c:v>Rooted in a single department</c:v>
                </c:pt>
              </c:strCache>
            </c:strRef>
          </c:tx>
          <c:spPr>
            <a:solidFill>
              <a:schemeClr val="accent3"/>
            </a:solidFill>
            <a:ln>
              <a:noFill/>
            </a:ln>
            <a:effectLst/>
          </c:spPr>
          <c:invertIfNegative val="0"/>
          <c:dLbls>
            <c:dLbl>
              <c:idx val="0"/>
              <c:layout>
                <c:manualLayout>
                  <c:x val="0"/>
                  <c:y val="9.950248756218906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'5.C.'!$C$4</c:f>
              <c:numCache>
                <c:formatCode>0%</c:formatCode>
                <c:ptCount val="1"/>
                <c:pt idx="0">
                  <c:v>4.1666666666666664E-2</c:v>
                </c:pt>
              </c:numCache>
            </c:numRef>
          </c:val>
        </c:ser>
        <c:dLbls>
          <c:dLblPos val="ctr"/>
          <c:showLegendKey val="0"/>
          <c:showVal val="1"/>
          <c:showCatName val="0"/>
          <c:showSerName val="0"/>
          <c:showPercent val="0"/>
          <c:showBubbleSize val="0"/>
        </c:dLbls>
        <c:gapWidth val="150"/>
        <c:overlap val="100"/>
        <c:axId val="418546208"/>
        <c:axId val="418546600"/>
      </c:barChart>
      <c:catAx>
        <c:axId val="418546208"/>
        <c:scaling>
          <c:orientation val="minMax"/>
        </c:scaling>
        <c:delete val="1"/>
        <c:axPos val="l"/>
        <c:numFmt formatCode="General" sourceLinked="1"/>
        <c:majorTickMark val="none"/>
        <c:minorTickMark val="none"/>
        <c:tickLblPos val="nextTo"/>
        <c:crossAx val="418546600"/>
        <c:crosses val="autoZero"/>
        <c:auto val="1"/>
        <c:lblAlgn val="ctr"/>
        <c:lblOffset val="100"/>
        <c:noMultiLvlLbl val="0"/>
      </c:catAx>
      <c:valAx>
        <c:axId val="418546600"/>
        <c:scaling>
          <c:orientation val="minMax"/>
        </c:scaling>
        <c:delete val="1"/>
        <c:axPos val="b"/>
        <c:numFmt formatCode="0%" sourceLinked="1"/>
        <c:majorTickMark val="none"/>
        <c:minorTickMark val="none"/>
        <c:tickLblPos val="nextTo"/>
        <c:crossAx val="418546208"/>
        <c:crosses val="autoZero"/>
        <c:crossBetween val="between"/>
      </c:valAx>
      <c:spPr>
        <a:noFill/>
        <a:ln w="25400">
          <a:noFill/>
        </a:ln>
        <a:effectLst/>
      </c:spPr>
    </c:plotArea>
    <c:legend>
      <c:legendPos val="b"/>
      <c:layout>
        <c:manualLayout>
          <c:xMode val="edge"/>
          <c:yMode val="edge"/>
          <c:x val="1.5238095238095238E-2"/>
          <c:y val="0.69645730903355385"/>
          <c:w val="0.58433795775528063"/>
          <c:h val="0.26451156292030653"/>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 Are they rooted in a single department, owned by the departments involved or independent?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7936507936507936E-2"/>
          <c:y val="0.34595443175236895"/>
          <c:w val="0.94412698412698415"/>
          <c:h val="0.26576860878181996"/>
        </c:manualLayout>
      </c:layout>
      <c:barChart>
        <c:barDir val="bar"/>
        <c:grouping val="percentStacked"/>
        <c:varyColors val="0"/>
        <c:ser>
          <c:idx val="0"/>
          <c:order val="0"/>
          <c:tx>
            <c:strRef>
              <c:f>'5.D.'!$A$2</c:f>
              <c:strCache>
                <c:ptCount val="1"/>
                <c:pt idx="0">
                  <c:v>Elsewhere on campus</c:v>
                </c:pt>
              </c:strCache>
            </c:strRef>
          </c:tx>
          <c:spPr>
            <a:solidFill>
              <a:schemeClr val="accent1"/>
            </a:solidFill>
            <a:ln>
              <a:noFill/>
            </a:ln>
            <a:effectLst/>
          </c:spPr>
          <c:invertIfNegative val="0"/>
          <c:dLbls>
            <c:dLbl>
              <c:idx val="0"/>
              <c:layout>
                <c:manualLayout>
                  <c:x val="-1.2698412698412745E-2"/>
                  <c:y val="0.1013645846507864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'5.D.'!$C$2</c:f>
              <c:numCache>
                <c:formatCode>0%</c:formatCode>
                <c:ptCount val="1"/>
                <c:pt idx="0">
                  <c:v>0.52777777777777779</c:v>
                </c:pt>
              </c:numCache>
            </c:numRef>
          </c:val>
        </c:ser>
        <c:ser>
          <c:idx val="1"/>
          <c:order val="1"/>
          <c:tx>
            <c:strRef>
              <c:f>'5.D.'!$A$3</c:f>
              <c:strCache>
                <c:ptCount val="1"/>
                <c:pt idx="0">
                  <c:v>Nearby a department</c:v>
                </c:pt>
              </c:strCache>
            </c:strRef>
          </c:tx>
          <c:spPr>
            <a:solidFill>
              <a:schemeClr val="accent2"/>
            </a:solidFill>
            <a:ln>
              <a:noFill/>
            </a:ln>
            <a:effectLst/>
          </c:spPr>
          <c:invertIfNegative val="0"/>
          <c:dLbls>
            <c:dLbl>
              <c:idx val="0"/>
              <c:layout>
                <c:manualLayout>
                  <c:x val="-7.6190476190477118E-3"/>
                  <c:y val="9.9502487562188935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'5.D.'!$C$3</c:f>
              <c:numCache>
                <c:formatCode>0%</c:formatCode>
                <c:ptCount val="1"/>
                <c:pt idx="0">
                  <c:v>0.25</c:v>
                </c:pt>
              </c:numCache>
            </c:numRef>
          </c:val>
        </c:ser>
        <c:ser>
          <c:idx val="2"/>
          <c:order val="2"/>
          <c:tx>
            <c:strRef>
              <c:f>'5.D.'!$A$4</c:f>
              <c:strCache>
                <c:ptCount val="1"/>
                <c:pt idx="0">
                  <c:v>Within a department</c:v>
                </c:pt>
              </c:strCache>
            </c:strRef>
          </c:tx>
          <c:spPr>
            <a:solidFill>
              <a:schemeClr val="accent3"/>
            </a:solidFill>
            <a:ln>
              <a:noFill/>
            </a:ln>
            <a:effectLst/>
          </c:spPr>
          <c:invertIfNegative val="0"/>
          <c:dLbls>
            <c:dLbl>
              <c:idx val="0"/>
              <c:layout>
                <c:manualLayout>
                  <c:x val="0"/>
                  <c:y val="9.950248756218906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'5.D.'!$C$4</c:f>
              <c:numCache>
                <c:formatCode>0%</c:formatCode>
                <c:ptCount val="1"/>
                <c:pt idx="0">
                  <c:v>0.22222222222222221</c:v>
                </c:pt>
              </c:numCache>
            </c:numRef>
          </c:val>
        </c:ser>
        <c:dLbls>
          <c:dLblPos val="ctr"/>
          <c:showLegendKey val="0"/>
          <c:showVal val="1"/>
          <c:showCatName val="0"/>
          <c:showSerName val="0"/>
          <c:showPercent val="0"/>
          <c:showBubbleSize val="0"/>
        </c:dLbls>
        <c:gapWidth val="150"/>
        <c:overlap val="100"/>
        <c:axId val="418547384"/>
        <c:axId val="418547776"/>
      </c:barChart>
      <c:catAx>
        <c:axId val="418547384"/>
        <c:scaling>
          <c:orientation val="minMax"/>
        </c:scaling>
        <c:delete val="1"/>
        <c:axPos val="l"/>
        <c:numFmt formatCode="General" sourceLinked="1"/>
        <c:majorTickMark val="none"/>
        <c:minorTickMark val="none"/>
        <c:tickLblPos val="nextTo"/>
        <c:crossAx val="418547776"/>
        <c:crosses val="autoZero"/>
        <c:auto val="1"/>
        <c:lblAlgn val="ctr"/>
        <c:lblOffset val="100"/>
        <c:noMultiLvlLbl val="0"/>
      </c:catAx>
      <c:valAx>
        <c:axId val="418547776"/>
        <c:scaling>
          <c:orientation val="minMax"/>
        </c:scaling>
        <c:delete val="1"/>
        <c:axPos val="b"/>
        <c:numFmt formatCode="0%" sourceLinked="1"/>
        <c:majorTickMark val="none"/>
        <c:minorTickMark val="none"/>
        <c:tickLblPos val="nextTo"/>
        <c:crossAx val="418547384"/>
        <c:crosses val="autoZero"/>
        <c:crossBetween val="between"/>
      </c:valAx>
      <c:spPr>
        <a:noFill/>
        <a:ln w="25400">
          <a:noFill/>
        </a:ln>
        <a:effectLst/>
      </c:spPr>
    </c:plotArea>
    <c:legend>
      <c:legendPos val="b"/>
      <c:layout>
        <c:manualLayout>
          <c:xMode val="edge"/>
          <c:yMode val="edge"/>
          <c:x val="0.12952380952380951"/>
          <c:y val="0.61508015723386689"/>
          <c:w val="0.75703637045369321"/>
          <c:h val="0.26451156292030653"/>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Membership in Informatics</a:t>
            </a:r>
            <a:r>
              <a:rPr lang="en-GB" sz="1100" b="1" baseline="0"/>
              <a:t> Europe</a:t>
            </a:r>
            <a:endParaRPr lang="en-GB"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'Contact information'!$A$30:$A$31</c:f>
              <c:strCache>
                <c:ptCount val="2"/>
                <c:pt idx="0">
                  <c:v>Member</c:v>
                </c:pt>
                <c:pt idx="1">
                  <c:v>Non-member</c:v>
                </c:pt>
              </c:strCache>
            </c:strRef>
          </c:cat>
          <c:val>
            <c:numRef>
              <c:f>'Contact information'!$C$30:$C$31</c:f>
              <c:numCache>
                <c:formatCode>0%</c:formatCode>
                <c:ptCount val="2"/>
                <c:pt idx="0">
                  <c:v>0.76595744680851063</c:v>
                </c:pt>
                <c:pt idx="1">
                  <c:v>0.23404255319148937</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 How are any centres funded? Does the university provide any money to startup or are they funded by external money?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7936507936507936E-2"/>
          <c:y val="0.24397810738773931"/>
          <c:w val="0.94412698412698415"/>
          <c:h val="0.22959287065860953"/>
        </c:manualLayout>
      </c:layout>
      <c:barChart>
        <c:barDir val="bar"/>
        <c:grouping val="percentStacked"/>
        <c:varyColors val="0"/>
        <c:ser>
          <c:idx val="0"/>
          <c:order val="0"/>
          <c:tx>
            <c:strRef>
              <c:f>'5.E.'!$A$2</c:f>
              <c:strCache>
                <c:ptCount val="1"/>
                <c:pt idx="0">
                  <c:v>Internal funding (University, departments money)</c:v>
                </c:pt>
              </c:strCache>
            </c:strRef>
          </c:tx>
          <c:spPr>
            <a:solidFill>
              <a:schemeClr val="accent1"/>
            </a:solidFill>
            <a:ln>
              <a:noFill/>
            </a:ln>
            <a:effectLst/>
          </c:spPr>
          <c:invertIfNegative val="0"/>
          <c:dLbls>
            <c:dLbl>
              <c:idx val="0"/>
              <c:layout>
                <c:manualLayout>
                  <c:x val="-1.2698412698412745E-2"/>
                  <c:y val="0.1013645846507864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'5.E.'!$C$2</c:f>
              <c:numCache>
                <c:formatCode>0%</c:formatCode>
                <c:ptCount val="1"/>
                <c:pt idx="0">
                  <c:v>0.375</c:v>
                </c:pt>
              </c:numCache>
            </c:numRef>
          </c:val>
        </c:ser>
        <c:ser>
          <c:idx val="1"/>
          <c:order val="1"/>
          <c:tx>
            <c:strRef>
              <c:f>'5.E.'!$A$3</c:f>
              <c:strCache>
                <c:ptCount val="1"/>
                <c:pt idx="0">
                  <c:v>External funding (money from local and national government, national and EU research funds, industry)</c:v>
                </c:pt>
              </c:strCache>
            </c:strRef>
          </c:tx>
          <c:spPr>
            <a:solidFill>
              <a:schemeClr val="accent2"/>
            </a:solidFill>
            <a:ln>
              <a:noFill/>
            </a:ln>
            <a:effectLst/>
          </c:spPr>
          <c:invertIfNegative val="0"/>
          <c:dLbls>
            <c:dLbl>
              <c:idx val="0"/>
              <c:layout>
                <c:manualLayout>
                  <c:x val="-7.6190476190477118E-3"/>
                  <c:y val="9.9502487562188935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'5.E.'!$C$3</c:f>
              <c:numCache>
                <c:formatCode>0%</c:formatCode>
                <c:ptCount val="1"/>
                <c:pt idx="0">
                  <c:v>0.25</c:v>
                </c:pt>
              </c:numCache>
            </c:numRef>
          </c:val>
        </c:ser>
        <c:ser>
          <c:idx val="2"/>
          <c:order val="2"/>
          <c:tx>
            <c:strRef>
              <c:f>'5.E.'!$A$4</c:f>
              <c:strCache>
                <c:ptCount val="1"/>
                <c:pt idx="0">
                  <c:v>Both internal and external funding</c:v>
                </c:pt>
              </c:strCache>
            </c:strRef>
          </c:tx>
          <c:spPr>
            <a:solidFill>
              <a:schemeClr val="accent3"/>
            </a:solidFill>
            <a:ln>
              <a:noFill/>
            </a:ln>
            <a:effectLst/>
          </c:spPr>
          <c:invertIfNegative val="0"/>
          <c:dLbls>
            <c:dLbl>
              <c:idx val="0"/>
              <c:layout>
                <c:manualLayout>
                  <c:x val="0"/>
                  <c:y val="9.950248756218906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'5.E.'!$C$4</c:f>
              <c:numCache>
                <c:formatCode>0%</c:formatCode>
                <c:ptCount val="1"/>
                <c:pt idx="0">
                  <c:v>0.375</c:v>
                </c:pt>
              </c:numCache>
            </c:numRef>
          </c:val>
        </c:ser>
        <c:dLbls>
          <c:dLblPos val="ctr"/>
          <c:showLegendKey val="0"/>
          <c:showVal val="1"/>
          <c:showCatName val="0"/>
          <c:showSerName val="0"/>
          <c:showPercent val="0"/>
          <c:showBubbleSize val="0"/>
        </c:dLbls>
        <c:gapWidth val="150"/>
        <c:overlap val="100"/>
        <c:axId val="423240032"/>
        <c:axId val="423240424"/>
      </c:barChart>
      <c:catAx>
        <c:axId val="423240032"/>
        <c:scaling>
          <c:orientation val="minMax"/>
        </c:scaling>
        <c:delete val="1"/>
        <c:axPos val="l"/>
        <c:numFmt formatCode="General" sourceLinked="1"/>
        <c:majorTickMark val="none"/>
        <c:minorTickMark val="none"/>
        <c:tickLblPos val="nextTo"/>
        <c:crossAx val="423240424"/>
        <c:crosses val="autoZero"/>
        <c:auto val="1"/>
        <c:lblAlgn val="ctr"/>
        <c:lblOffset val="100"/>
        <c:noMultiLvlLbl val="0"/>
      </c:catAx>
      <c:valAx>
        <c:axId val="423240424"/>
        <c:scaling>
          <c:orientation val="minMax"/>
        </c:scaling>
        <c:delete val="1"/>
        <c:axPos val="b"/>
        <c:numFmt formatCode="0%" sourceLinked="1"/>
        <c:majorTickMark val="none"/>
        <c:minorTickMark val="none"/>
        <c:tickLblPos val="nextTo"/>
        <c:crossAx val="423240032"/>
        <c:crosses val="autoZero"/>
        <c:crossBetween val="between"/>
      </c:valAx>
      <c:spPr>
        <a:noFill/>
        <a:ln w="25400">
          <a:noFill/>
        </a:ln>
        <a:effectLst/>
      </c:spPr>
    </c:plotArea>
    <c:legend>
      <c:legendPos val="b"/>
      <c:layout>
        <c:manualLayout>
          <c:xMode val="edge"/>
          <c:yMode val="edge"/>
          <c:x val="5.0793650793650794E-2"/>
          <c:y val="0.58793017151925775"/>
          <c:w val="0.89671891013623295"/>
          <c:h val="0.3678707603410039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Are there plans to set up more centres or to close centres?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7936507936507936E-2"/>
          <c:y val="0.29076041243290968"/>
          <c:w val="0.94412698412698415"/>
          <c:h val="0.31255226323602908"/>
        </c:manualLayout>
      </c:layout>
      <c:barChart>
        <c:barDir val="bar"/>
        <c:grouping val="percentStacked"/>
        <c:varyColors val="0"/>
        <c:ser>
          <c:idx val="0"/>
          <c:order val="0"/>
          <c:tx>
            <c:strRef>
              <c:f>'5.F.'!$A$2</c:f>
              <c:strCache>
                <c:ptCount val="1"/>
                <c:pt idx="0">
                  <c:v>Set up more centres</c:v>
                </c:pt>
              </c:strCache>
            </c:strRef>
          </c:tx>
          <c:spPr>
            <a:solidFill>
              <a:schemeClr val="accent1"/>
            </a:solidFill>
            <a:ln>
              <a:noFill/>
            </a:ln>
            <a:effectLst/>
          </c:spPr>
          <c:invertIfNegative val="0"/>
          <c:dLbls>
            <c:dLbl>
              <c:idx val="0"/>
              <c:layout>
                <c:manualLayout>
                  <c:x val="-1.2698412698412745E-2"/>
                  <c:y val="0.1013645846507864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'5.F.'!$C$2</c:f>
              <c:numCache>
                <c:formatCode>0%</c:formatCode>
                <c:ptCount val="1"/>
                <c:pt idx="0">
                  <c:v>0.24390243902439024</c:v>
                </c:pt>
              </c:numCache>
            </c:numRef>
          </c:val>
        </c:ser>
        <c:ser>
          <c:idx val="1"/>
          <c:order val="1"/>
          <c:tx>
            <c:strRef>
              <c:f>'5.F.'!$A$3</c:f>
              <c:strCache>
                <c:ptCount val="1"/>
                <c:pt idx="0">
                  <c:v>Neither set up nor close centres</c:v>
                </c:pt>
              </c:strCache>
            </c:strRef>
          </c:tx>
          <c:spPr>
            <a:solidFill>
              <a:schemeClr val="accent3"/>
            </a:solidFill>
            <a:ln>
              <a:noFill/>
            </a:ln>
            <a:effectLst/>
          </c:spPr>
          <c:invertIfNegative val="0"/>
          <c:dLbls>
            <c:dLbl>
              <c:idx val="0"/>
              <c:layout>
                <c:manualLayout>
                  <c:x val="-2.5396825396825397E-3"/>
                  <c:y val="0.10916186039315461"/>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'5.F.'!$C$3</c:f>
              <c:numCache>
                <c:formatCode>0%</c:formatCode>
                <c:ptCount val="1"/>
                <c:pt idx="0">
                  <c:v>0.75609756097560976</c:v>
                </c:pt>
              </c:numCache>
            </c:numRef>
          </c:val>
        </c:ser>
        <c:dLbls>
          <c:dLblPos val="ctr"/>
          <c:showLegendKey val="0"/>
          <c:showVal val="1"/>
          <c:showCatName val="0"/>
          <c:showSerName val="0"/>
          <c:showPercent val="0"/>
          <c:showBubbleSize val="0"/>
        </c:dLbls>
        <c:gapWidth val="150"/>
        <c:overlap val="100"/>
        <c:axId val="423241208"/>
        <c:axId val="423241600"/>
      </c:barChart>
      <c:catAx>
        <c:axId val="423241208"/>
        <c:scaling>
          <c:orientation val="minMax"/>
        </c:scaling>
        <c:delete val="1"/>
        <c:axPos val="l"/>
        <c:numFmt formatCode="General" sourceLinked="1"/>
        <c:majorTickMark val="none"/>
        <c:minorTickMark val="none"/>
        <c:tickLblPos val="nextTo"/>
        <c:crossAx val="423241600"/>
        <c:crosses val="autoZero"/>
        <c:auto val="1"/>
        <c:lblAlgn val="ctr"/>
        <c:lblOffset val="100"/>
        <c:noMultiLvlLbl val="0"/>
      </c:catAx>
      <c:valAx>
        <c:axId val="423241600"/>
        <c:scaling>
          <c:orientation val="minMax"/>
        </c:scaling>
        <c:delete val="1"/>
        <c:axPos val="b"/>
        <c:numFmt formatCode="0%" sourceLinked="1"/>
        <c:majorTickMark val="none"/>
        <c:minorTickMark val="none"/>
        <c:tickLblPos val="nextTo"/>
        <c:crossAx val="423241208"/>
        <c:crosses val="autoZero"/>
        <c:crossBetween val="between"/>
      </c:valAx>
      <c:spPr>
        <a:noFill/>
        <a:ln w="25400">
          <a:noFill/>
        </a:ln>
        <a:effectLst/>
      </c:spPr>
    </c:plotArea>
    <c:legend>
      <c:legendPos val="b"/>
      <c:layout>
        <c:manualLayout>
          <c:xMode val="edge"/>
          <c:yMode val="edge"/>
          <c:x val="3.1414473190851146E-2"/>
          <c:y val="0.71247453606209332"/>
          <c:w val="0.4527130108736408"/>
          <c:h val="0.22514725799896118"/>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What are the drivers or pressures (both internal to the department /school/ faculty/ university and external to the university) that you see on the horizon that may lead to new activity?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7799528279998564"/>
          <c:y val="0.2490983635598201"/>
          <c:w val="0.46084727302618061"/>
          <c:h val="0.72443348783507222"/>
        </c:manualLayout>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1"/>
              </a:solidFill>
              <a:ln w="19050">
                <a:solidFill>
                  <a:schemeClr val="lt1"/>
                </a:solidFill>
              </a:ln>
              <a:effectLst/>
            </c:spPr>
          </c:dPt>
          <c:dPt>
            <c:idx val="2"/>
            <c:bubble3D val="0"/>
            <c:spPr>
              <a:solidFill>
                <a:schemeClr val="accent1"/>
              </a:solidFill>
              <a:ln w="19050">
                <a:solidFill>
                  <a:schemeClr val="lt1"/>
                </a:solidFill>
              </a:ln>
              <a:effectLst/>
            </c:spPr>
          </c:dPt>
          <c:dPt>
            <c:idx val="3"/>
            <c:bubble3D val="0"/>
            <c:spPr>
              <a:solidFill>
                <a:schemeClr val="accent1"/>
              </a:solidFill>
              <a:ln w="19050">
                <a:solidFill>
                  <a:schemeClr val="lt1"/>
                </a:solidFill>
              </a:ln>
              <a:effectLst/>
            </c:spPr>
          </c:dPt>
          <c:dPt>
            <c:idx val="4"/>
            <c:bubble3D val="0"/>
            <c:spPr>
              <a:solidFill>
                <a:schemeClr val="accent1"/>
              </a:solidFill>
              <a:ln w="19050">
                <a:solidFill>
                  <a:schemeClr val="lt1"/>
                </a:solidFill>
              </a:ln>
              <a:effectLst/>
            </c:spPr>
          </c:dPt>
          <c:dPt>
            <c:idx val="5"/>
            <c:bubble3D val="0"/>
            <c:spPr>
              <a:solidFill>
                <a:schemeClr val="accent1"/>
              </a:solidFill>
              <a:ln w="19050">
                <a:solidFill>
                  <a:schemeClr val="lt1"/>
                </a:solidFill>
              </a:ln>
              <a:effectLst/>
            </c:spPr>
          </c:dPt>
          <c:dPt>
            <c:idx val="6"/>
            <c:bubble3D val="0"/>
            <c:spPr>
              <a:solidFill>
                <a:schemeClr val="accent1"/>
              </a:solidFill>
              <a:ln w="19050">
                <a:solidFill>
                  <a:schemeClr val="lt1"/>
                </a:solidFill>
              </a:ln>
              <a:effectLst/>
            </c:spPr>
          </c:dPt>
          <c:dPt>
            <c:idx val="7"/>
            <c:bubble3D val="0"/>
            <c:spPr>
              <a:solidFill>
                <a:schemeClr val="accent1"/>
              </a:solidFill>
              <a:ln w="19050">
                <a:solidFill>
                  <a:schemeClr val="lt1"/>
                </a:solidFill>
              </a:ln>
              <a:effectLst/>
            </c:spPr>
          </c:dPt>
          <c:dPt>
            <c:idx val="8"/>
            <c:bubble3D val="0"/>
            <c:spPr>
              <a:solidFill>
                <a:schemeClr val="accent2"/>
              </a:solidFill>
              <a:ln w="19050">
                <a:solidFill>
                  <a:schemeClr val="lt1"/>
                </a:solidFill>
              </a:ln>
              <a:effectLst/>
            </c:spPr>
          </c:dPt>
          <c:dPt>
            <c:idx val="9"/>
            <c:bubble3D val="0"/>
            <c:spPr>
              <a:solidFill>
                <a:schemeClr val="accent2"/>
              </a:solidFill>
              <a:ln w="19050">
                <a:solidFill>
                  <a:schemeClr val="lt1"/>
                </a:solidFill>
              </a:ln>
              <a:effectLst/>
            </c:spPr>
          </c:dPt>
          <c:dPt>
            <c:idx val="10"/>
            <c:bubble3D val="0"/>
            <c:spPr>
              <a:solidFill>
                <a:schemeClr val="accent2"/>
              </a:solidFill>
              <a:ln w="19050">
                <a:solidFill>
                  <a:schemeClr val="lt1"/>
                </a:solidFill>
              </a:ln>
              <a:effectLst/>
            </c:spPr>
          </c:dPt>
          <c:dPt>
            <c:idx val="11"/>
            <c:bubble3D val="0"/>
            <c:spPr>
              <a:solidFill>
                <a:schemeClr val="accent2"/>
              </a:solidFill>
              <a:ln w="19050">
                <a:solidFill>
                  <a:schemeClr val="lt1"/>
                </a:solidFill>
              </a:ln>
              <a:effectLst/>
            </c:spPr>
          </c:dPt>
          <c:dPt>
            <c:idx val="12"/>
            <c:bubble3D val="0"/>
            <c:spPr>
              <a:solidFill>
                <a:schemeClr val="accent2"/>
              </a:solidFill>
              <a:ln w="19050">
                <a:solidFill>
                  <a:schemeClr val="lt1"/>
                </a:solidFill>
              </a:ln>
              <a:effectLst/>
            </c:spPr>
          </c:dPt>
          <c:dPt>
            <c:idx val="13"/>
            <c:bubble3D val="0"/>
            <c:spPr>
              <a:solidFill>
                <a:schemeClr val="accent2"/>
              </a:solidFill>
              <a:ln w="19050">
                <a:solidFill>
                  <a:schemeClr val="lt1"/>
                </a:solidFill>
              </a:ln>
              <a:effectLst/>
            </c:spPr>
          </c:dPt>
          <c:dPt>
            <c:idx val="14"/>
            <c:bubble3D val="0"/>
            <c:spPr>
              <a:solidFill>
                <a:schemeClr val="accent2"/>
              </a:solidFill>
              <a:ln w="19050">
                <a:solidFill>
                  <a:schemeClr val="lt1"/>
                </a:solidFill>
              </a:ln>
              <a:effectLst/>
            </c:spPr>
          </c:dPt>
          <c:dLbls>
            <c:dLbl>
              <c:idx val="0"/>
              <c:layout>
                <c:manualLayout>
                  <c:x val="6.7522308288538585E-2"/>
                  <c:y val="-7.9620752171915485E-3"/>
                </c:manualLayout>
              </c:layout>
              <c:dLblPos val="bestFit"/>
              <c:showLegendKey val="0"/>
              <c:showVal val="0"/>
              <c:showCatName val="1"/>
              <c:showSerName val="0"/>
              <c:showPercent val="0"/>
              <c:showBubbleSize val="0"/>
              <c:extLst>
                <c:ext xmlns:c15="http://schemas.microsoft.com/office/drawing/2012/chart" uri="{CE6537A1-D6FC-4f65-9D91-7224C49458BB}">
                  <c15:layout>
                    <c:manualLayout>
                      <c:w val="0.25070376928027399"/>
                      <c:h val="7.7788142912614877E-2"/>
                    </c:manualLayout>
                  </c15:layout>
                </c:ext>
              </c:extLst>
            </c:dLbl>
            <c:dLbl>
              <c:idx val="1"/>
              <c:layout>
                <c:manualLayout>
                  <c:x val="1.0251931133161436E-2"/>
                  <c:y val="3.5485555599981428E-2"/>
                </c:manualLayout>
              </c:layout>
              <c:dLblPos val="bestFit"/>
              <c:showLegendKey val="0"/>
              <c:showVal val="0"/>
              <c:showCatName val="1"/>
              <c:showSerName val="0"/>
              <c:showPercent val="0"/>
              <c:showBubbleSize val="0"/>
              <c:extLst>
                <c:ext xmlns:c15="http://schemas.microsoft.com/office/drawing/2012/chart" uri="{CE6537A1-D6FC-4f65-9D91-7224C49458BB}">
                  <c15:layout>
                    <c:manualLayout>
                      <c:w val="0.23441091161892019"/>
                      <c:h val="0.1120094409670957"/>
                    </c:manualLayout>
                  </c15:layout>
                </c:ext>
              </c:extLst>
            </c:dLbl>
            <c:dLbl>
              <c:idx val="2"/>
              <c:layout>
                <c:manualLayout>
                  <c:x val="3.6351601589694436E-3"/>
                  <c:y val="3.6952673252220306E-2"/>
                </c:manualLayout>
              </c:layout>
              <c:dLblPos val="bestFit"/>
              <c:showLegendKey val="0"/>
              <c:showVal val="0"/>
              <c:showCatName val="1"/>
              <c:showSerName val="0"/>
              <c:showPercent val="0"/>
              <c:showBubbleSize val="0"/>
              <c:extLst>
                <c:ext xmlns:c15="http://schemas.microsoft.com/office/drawing/2012/chart" uri="{CE6537A1-D6FC-4f65-9D91-7224C49458BB}">
                  <c15:layout>
                    <c:manualLayout>
                      <c:w val="0.25659196549220492"/>
                      <c:h val="7.7788142912614877E-2"/>
                    </c:manualLayout>
                  </c15:layout>
                </c:ext>
              </c:extLst>
            </c:dLbl>
            <c:dLbl>
              <c:idx val="3"/>
              <c:layout>
                <c:manualLayout>
                  <c:x val="2.0776681970011587E-2"/>
                  <c:y val="3.8839493011628708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7821065351199342"/>
                      <c:h val="6.2211822745891834E-2"/>
                    </c:manualLayout>
                  </c15:layout>
                </c:ext>
              </c:extLst>
            </c:dLbl>
            <c:dLbl>
              <c:idx val="4"/>
              <c:layout>
                <c:manualLayout>
                  <c:x val="1.2087049622169069E-2"/>
                  <c:y val="1.7869105435988502E-2"/>
                </c:manualLayout>
              </c:layout>
              <c:dLblPos val="bestFit"/>
              <c:showLegendKey val="0"/>
              <c:showVal val="0"/>
              <c:showCatName val="1"/>
              <c:showSerName val="0"/>
              <c:showPercent val="0"/>
              <c:showBubbleSize val="0"/>
              <c:extLst>
                <c:ext xmlns:c15="http://schemas.microsoft.com/office/drawing/2012/chart" uri="{CE6537A1-D6FC-4f65-9D91-7224C49458BB}">
                  <c15:layout/>
                </c:ext>
              </c:extLst>
            </c:dLbl>
            <c:dLbl>
              <c:idx val="5"/>
              <c:layout>
                <c:manualLayout>
                  <c:x val="-6.2629985191411351E-3"/>
                  <c:y val="1.4444032073973538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19519454074781506"/>
                      <c:h val="7.1511008533615777E-2"/>
                    </c:manualLayout>
                  </c15:layout>
                </c:ext>
              </c:extLst>
            </c:dLbl>
            <c:dLbl>
              <c:idx val="6"/>
              <c:layout>
                <c:manualLayout>
                  <c:x val="-2.3457106574712294E-3"/>
                  <c:y val="2.2040529108489956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19337944720520983"/>
                      <c:h val="6.5327166003042308E-2"/>
                    </c:manualLayout>
                  </c15:layout>
                </c:ext>
              </c:extLst>
            </c:dLbl>
            <c:dLbl>
              <c:idx val="7"/>
              <c:layout>
                <c:manualLayout>
                  <c:x val="-5.4904965367324934E-4"/>
                  <c:y val="5.1728591329116246E-2"/>
                </c:manualLayout>
              </c:layout>
              <c:dLblPos val="bestFit"/>
              <c:showLegendKey val="0"/>
              <c:showVal val="0"/>
              <c:showCatName val="1"/>
              <c:showSerName val="0"/>
              <c:showPercent val="0"/>
              <c:showBubbleSize val="0"/>
              <c:extLst>
                <c:ext xmlns:c15="http://schemas.microsoft.com/office/drawing/2012/chart" uri="{CE6537A1-D6FC-4f65-9D91-7224C49458BB}">
                  <c15:layout>
                    <c:manualLayout>
                      <c:w val="0.22627406395640862"/>
                      <c:h val="0.1120094409670957"/>
                    </c:manualLayout>
                  </c15:layout>
                </c:ext>
              </c:extLst>
            </c:dLbl>
            <c:dLbl>
              <c:idx val="8"/>
              <c:layout>
                <c:manualLayout>
                  <c:x val="1.4260350868873768E-2"/>
                  <c:y val="-2.352392289746047E-4"/>
                </c:manualLayout>
              </c:layout>
              <c:dLblPos val="bestFit"/>
              <c:showLegendKey val="0"/>
              <c:showVal val="0"/>
              <c:showCatName val="1"/>
              <c:showSerName val="0"/>
              <c:showPercent val="0"/>
              <c:showBubbleSize val="0"/>
              <c:extLst>
                <c:ext xmlns:c15="http://schemas.microsoft.com/office/drawing/2012/chart" uri="{CE6537A1-D6FC-4f65-9D91-7224C49458BB}">
                  <c15:layout/>
                </c:ext>
              </c:extLst>
            </c:dLbl>
            <c:dLbl>
              <c:idx val="9"/>
              <c:layout>
                <c:manualLayout>
                  <c:x val="-7.0989652885191656E-2"/>
                  <c:y val="-2.841607409120242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17821086462247843"/>
                      <c:h val="6.8442350812581043E-2"/>
                    </c:manualLayout>
                  </c15:layout>
                </c:ext>
              </c:extLst>
            </c:dLbl>
            <c:dLbl>
              <c:idx val="10"/>
              <c:layout>
                <c:manualLayout>
                  <c:x val="-8.8650164430709288E-3"/>
                  <c:y val="-4.3875427704901701E-2"/>
                </c:manualLayout>
              </c:layout>
              <c:dLblPos val="bestFit"/>
              <c:showLegendKey val="0"/>
              <c:showVal val="0"/>
              <c:showCatName val="1"/>
              <c:showSerName val="0"/>
              <c:showPercent val="0"/>
              <c:showBubbleSize val="0"/>
              <c:extLst>
                <c:ext xmlns:c15="http://schemas.microsoft.com/office/drawing/2012/chart" uri="{CE6537A1-D6FC-4f65-9D91-7224C49458BB}">
                  <c15:layout/>
                </c:ext>
              </c:extLst>
            </c:dLbl>
            <c:dLbl>
              <c:idx val="11"/>
              <c:layout>
                <c:manualLayout>
                  <c:x val="-7.1726337670781314E-3"/>
                  <c:y val="-1.7225384516893975E-3"/>
                </c:manualLayout>
              </c:layout>
              <c:dLblPos val="bestFit"/>
              <c:showLegendKey val="0"/>
              <c:showVal val="0"/>
              <c:showCatName val="1"/>
              <c:showSerName val="0"/>
              <c:showPercent val="0"/>
              <c:showBubbleSize val="0"/>
              <c:extLst>
                <c:ext xmlns:c15="http://schemas.microsoft.com/office/drawing/2012/chart" uri="{CE6537A1-D6FC-4f65-9D91-7224C49458BB}">
                  <c15:layout/>
                </c:ext>
              </c:extLst>
            </c:dLbl>
            <c:dLbl>
              <c:idx val="12"/>
              <c:layout>
                <c:manualLayout>
                  <c:x val="-3.3184633701066342E-2"/>
                  <c:y val="5.2151631229914425E-2"/>
                </c:manualLayout>
              </c:layout>
              <c:dLblPos val="bestFit"/>
              <c:showLegendKey val="0"/>
              <c:showVal val="0"/>
              <c:showCatName val="1"/>
              <c:showSerName val="0"/>
              <c:showPercent val="0"/>
              <c:showBubbleSize val="0"/>
              <c:extLst>
                <c:ext xmlns:c15="http://schemas.microsoft.com/office/drawing/2012/chart" uri="{CE6537A1-D6FC-4f65-9D91-7224C49458BB}">
                  <c15:layout/>
                </c:ext>
              </c:extLst>
            </c:dLbl>
            <c:dLbl>
              <c:idx val="13"/>
              <c:layout>
                <c:manualLayout>
                  <c:x val="-3.251068990419323E-2"/>
                  <c:y val="1.6126519948360177E-2"/>
                </c:manualLayout>
              </c:layout>
              <c:dLblPos val="bestFit"/>
              <c:showLegendKey val="0"/>
              <c:showVal val="0"/>
              <c:showCatName val="1"/>
              <c:showSerName val="0"/>
              <c:showPercent val="0"/>
              <c:showBubbleSize val="0"/>
              <c:extLst>
                <c:ext xmlns:c15="http://schemas.microsoft.com/office/drawing/2012/chart" uri="{CE6537A1-D6FC-4f65-9D91-7224C49458BB}">
                  <c15:layout/>
                </c:ext>
              </c:extLst>
            </c:dLbl>
            <c:dLbl>
              <c:idx val="14"/>
              <c:layout>
                <c:manualLayout>
                  <c:x val="-3.3057953238378006E-2"/>
                  <c:y val="-7.6294533251273517E-3"/>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36037128163389121"/>
                      <c:h val="5.909655871254723E-2"/>
                    </c:manualLayout>
                  </c15:layout>
                </c:ext>
              </c:extLst>
            </c:dLbl>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'5.G.'!$A$4:$A$18</c:f>
              <c:strCache>
                <c:ptCount val="15"/>
                <c:pt idx="0">
                  <c:v>successful research projects</c:v>
                </c:pt>
                <c:pt idx="1">
                  <c:v>need to collaborate within research community</c:v>
                </c:pt>
                <c:pt idx="2">
                  <c:v>pressure to increase student enrollments</c:v>
                </c:pt>
                <c:pt idx="3">
                  <c:v>needs for curriculum adjustment</c:v>
                </c:pt>
                <c:pt idx="4">
                  <c:v>academic curiosity</c:v>
                </c:pt>
                <c:pt idx="5">
                  <c:v>students' interest in interdisciplinary topics</c:v>
                </c:pt>
                <c:pt idx="6">
                  <c:v>initiatives to set up training centres</c:v>
                </c:pt>
                <c:pt idx="7">
                  <c:v>University limitations to offer new degrees and enrol more students</c:v>
                </c:pt>
                <c:pt idx="8">
                  <c:v>need of innovation and technology transfer</c:v>
                </c:pt>
                <c:pt idx="9">
                  <c:v>global challenges and changes in society</c:v>
                </c:pt>
                <c:pt idx="10">
                  <c:v>funding</c:v>
                </c:pt>
                <c:pt idx="11">
                  <c:v>government initiatives</c:v>
                </c:pt>
                <c:pt idx="12">
                  <c:v>expanding role of Informatics in all fields</c:v>
                </c:pt>
                <c:pt idx="13">
                  <c:v>development of science</c:v>
                </c:pt>
                <c:pt idx="14">
                  <c:v>developments at other universities</c:v>
                </c:pt>
              </c:strCache>
            </c:strRef>
          </c:cat>
          <c:val>
            <c:numRef>
              <c:f>'5.G.'!$C$4:$C$18</c:f>
              <c:numCache>
                <c:formatCode>0%</c:formatCode>
                <c:ptCount val="15"/>
                <c:pt idx="0">
                  <c:v>5.6000000000000008E-2</c:v>
                </c:pt>
                <c:pt idx="1">
                  <c:v>5.6000000000000008E-2</c:v>
                </c:pt>
                <c:pt idx="2">
                  <c:v>2.8000000000000004E-2</c:v>
                </c:pt>
                <c:pt idx="3">
                  <c:v>2.8000000000000004E-2</c:v>
                </c:pt>
                <c:pt idx="4">
                  <c:v>2.8000000000000004E-2</c:v>
                </c:pt>
                <c:pt idx="5">
                  <c:v>2.8000000000000004E-2</c:v>
                </c:pt>
                <c:pt idx="6">
                  <c:v>2.8000000000000004E-2</c:v>
                </c:pt>
                <c:pt idx="7">
                  <c:v>2.8000000000000004E-2</c:v>
                </c:pt>
                <c:pt idx="8">
                  <c:v>0.192</c:v>
                </c:pt>
                <c:pt idx="9">
                  <c:v>0.14399999999999999</c:v>
                </c:pt>
                <c:pt idx="10">
                  <c:v>0.12</c:v>
                </c:pt>
                <c:pt idx="11">
                  <c:v>9.6000000000000002E-2</c:v>
                </c:pt>
                <c:pt idx="12">
                  <c:v>9.6000000000000002E-2</c:v>
                </c:pt>
                <c:pt idx="13">
                  <c:v>4.8000000000000001E-2</c:v>
                </c:pt>
                <c:pt idx="14">
                  <c:v>2.4E-2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accent1">
                <a:lumMod val="60000"/>
                <a:lumOff val="40000"/>
              </a:schemeClr>
            </a:solidFill>
          </c:spPr>
          <c:dPt>
            <c:idx val="0"/>
            <c:bubble3D val="0"/>
            <c:spPr>
              <a:solidFill>
                <a:schemeClr val="accent1">
                  <a:lumMod val="60000"/>
                  <a:lumOff val="40000"/>
                </a:schemeClr>
              </a:solidFill>
              <a:ln w="19050">
                <a:solidFill>
                  <a:schemeClr val="lt1"/>
                </a:solidFill>
              </a:ln>
              <a:effectLst/>
            </c:spPr>
          </c:dPt>
          <c:dPt>
            <c:idx val="1"/>
            <c:bubble3D val="0"/>
            <c:spPr>
              <a:solidFill>
                <a:schemeClr val="accent2">
                  <a:lumMod val="60000"/>
                  <a:lumOff val="40000"/>
                </a:schemeClr>
              </a:solidFill>
              <a:ln w="19050">
                <a:solidFill>
                  <a:schemeClr val="lt1"/>
                </a:solidFill>
              </a:ln>
              <a:effectLst/>
            </c:spPr>
          </c:dPt>
          <c:dLbls>
            <c:dLbl>
              <c:idx val="1"/>
              <c:layout>
                <c:manualLayout>
                  <c:x val="0.10529908251264511"/>
                  <c:y val="-0.1405030830476334"/>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'5.G.'!$A$2:$A$3</c:f>
              <c:strCache>
                <c:ptCount val="2"/>
                <c:pt idx="0">
                  <c:v>Internal </c:v>
                </c:pt>
                <c:pt idx="1">
                  <c:v>External</c:v>
                </c:pt>
              </c:strCache>
            </c:strRef>
          </c:cat>
          <c:val>
            <c:numRef>
              <c:f>'5.G.'!$C$2:$C$3</c:f>
              <c:numCache>
                <c:formatCode>0%</c:formatCode>
                <c:ptCount val="2"/>
                <c:pt idx="0">
                  <c:v>0.28125</c:v>
                </c:pt>
                <c:pt idx="1">
                  <c:v>0.71875</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Is substantial interdisciplinary work undertaken by academics without any institutional or department support?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7936507936507936E-2"/>
          <c:y val="0.35313861837185517"/>
          <c:w val="0.94412698412698415"/>
          <c:h val="0.28916043600892455"/>
        </c:manualLayout>
      </c:layout>
      <c:barChart>
        <c:barDir val="bar"/>
        <c:grouping val="percentStacked"/>
        <c:varyColors val="0"/>
        <c:ser>
          <c:idx val="0"/>
          <c:order val="0"/>
          <c:tx>
            <c:strRef>
              <c:f>'5.H.'!$A$2</c:f>
              <c:strCache>
                <c:ptCount val="1"/>
                <c:pt idx="0">
                  <c:v>With an institutional or department support</c:v>
                </c:pt>
              </c:strCache>
            </c:strRef>
          </c:tx>
          <c:spPr>
            <a:solidFill>
              <a:schemeClr val="accent1"/>
            </a:solidFill>
            <a:ln>
              <a:noFill/>
            </a:ln>
            <a:effectLst/>
          </c:spPr>
          <c:invertIfNegative val="0"/>
          <c:dLbls>
            <c:dLbl>
              <c:idx val="0"/>
              <c:layout>
                <c:manualLayout>
                  <c:x val="-1.2698412698412745E-2"/>
                  <c:y val="0.1013645846507864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'5.H.'!$C$2</c:f>
              <c:numCache>
                <c:formatCode>0%</c:formatCode>
                <c:ptCount val="1"/>
                <c:pt idx="0">
                  <c:v>0.51351351351351349</c:v>
                </c:pt>
              </c:numCache>
            </c:numRef>
          </c:val>
        </c:ser>
        <c:ser>
          <c:idx val="1"/>
          <c:order val="1"/>
          <c:tx>
            <c:strRef>
              <c:f>'5.H.'!$A$3</c:f>
              <c:strCache>
                <c:ptCount val="1"/>
                <c:pt idx="0">
                  <c:v>Without any institutional or department support</c:v>
                </c:pt>
              </c:strCache>
            </c:strRef>
          </c:tx>
          <c:spPr>
            <a:solidFill>
              <a:schemeClr val="accent2"/>
            </a:solidFill>
            <a:ln>
              <a:noFill/>
            </a:ln>
            <a:effectLst/>
          </c:spPr>
          <c:invertIfNegative val="0"/>
          <c:dLbls>
            <c:dLbl>
              <c:idx val="0"/>
              <c:layout>
                <c:manualLayout>
                  <c:x val="-2.5396825396825397E-3"/>
                  <c:y val="0.10916186039315461"/>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'5.H.'!$C$3</c:f>
              <c:numCache>
                <c:formatCode>0%</c:formatCode>
                <c:ptCount val="1"/>
                <c:pt idx="0">
                  <c:v>0.48648648648648651</c:v>
                </c:pt>
              </c:numCache>
            </c:numRef>
          </c:val>
        </c:ser>
        <c:dLbls>
          <c:dLblPos val="ctr"/>
          <c:showLegendKey val="0"/>
          <c:showVal val="1"/>
          <c:showCatName val="0"/>
          <c:showSerName val="0"/>
          <c:showPercent val="0"/>
          <c:showBubbleSize val="0"/>
        </c:dLbls>
        <c:gapWidth val="150"/>
        <c:overlap val="100"/>
        <c:axId val="423243168"/>
        <c:axId val="424716976"/>
      </c:barChart>
      <c:catAx>
        <c:axId val="423243168"/>
        <c:scaling>
          <c:orientation val="minMax"/>
        </c:scaling>
        <c:delete val="1"/>
        <c:axPos val="l"/>
        <c:numFmt formatCode="General" sourceLinked="1"/>
        <c:majorTickMark val="none"/>
        <c:minorTickMark val="none"/>
        <c:tickLblPos val="nextTo"/>
        <c:crossAx val="424716976"/>
        <c:crosses val="autoZero"/>
        <c:auto val="1"/>
        <c:lblAlgn val="ctr"/>
        <c:lblOffset val="100"/>
        <c:noMultiLvlLbl val="0"/>
      </c:catAx>
      <c:valAx>
        <c:axId val="424716976"/>
        <c:scaling>
          <c:orientation val="minMax"/>
        </c:scaling>
        <c:delete val="1"/>
        <c:axPos val="b"/>
        <c:numFmt formatCode="0%" sourceLinked="1"/>
        <c:majorTickMark val="none"/>
        <c:minorTickMark val="none"/>
        <c:tickLblPos val="nextTo"/>
        <c:crossAx val="423243168"/>
        <c:crosses val="autoZero"/>
        <c:crossBetween val="between"/>
      </c:valAx>
      <c:spPr>
        <a:noFill/>
        <a:ln w="25400">
          <a:noFill/>
        </a:ln>
        <a:effectLst/>
      </c:spPr>
    </c:plotArea>
    <c:legend>
      <c:legendPos val="b"/>
      <c:layout>
        <c:manualLayout>
          <c:xMode val="edge"/>
          <c:yMode val="edge"/>
          <c:x val="3.1414473190851146E-2"/>
          <c:y val="0.71247453606209332"/>
          <c:w val="0.53144316960379956"/>
          <c:h val="0.2329445337413293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Are there any centres for interdisciplinary work that have been set up due to a strategic decision by the university or department/school/faculty rather than as supporting activities of existing faculty?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2656307342113208E-2"/>
          <c:y val="0.44375330950574138"/>
          <c:w val="0.94412698412698415"/>
          <c:h val="0.25679776938675969"/>
        </c:manualLayout>
      </c:layout>
      <c:barChart>
        <c:barDir val="bar"/>
        <c:grouping val="percentStacked"/>
        <c:varyColors val="0"/>
        <c:ser>
          <c:idx val="0"/>
          <c:order val="0"/>
          <c:tx>
            <c:strRef>
              <c:f>'5.I.'!$A$2</c:f>
              <c:strCache>
                <c:ptCount val="1"/>
                <c:pt idx="0">
                  <c:v>yes</c:v>
                </c:pt>
              </c:strCache>
            </c:strRef>
          </c:tx>
          <c:spPr>
            <a:solidFill>
              <a:schemeClr val="accent1"/>
            </a:solidFill>
            <a:ln>
              <a:noFill/>
            </a:ln>
            <a:effectLst/>
          </c:spPr>
          <c:invertIfNegative val="0"/>
          <c:dLbls>
            <c:dLbl>
              <c:idx val="0"/>
              <c:layout>
                <c:manualLayout>
                  <c:x val="-1.2698412698412745E-2"/>
                  <c:y val="0.1013645846507864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'5.I.'!$C$2</c:f>
              <c:numCache>
                <c:formatCode>0%</c:formatCode>
                <c:ptCount val="1"/>
                <c:pt idx="0">
                  <c:v>0.55882352941176472</c:v>
                </c:pt>
              </c:numCache>
            </c:numRef>
          </c:val>
        </c:ser>
        <c:ser>
          <c:idx val="1"/>
          <c:order val="1"/>
          <c:tx>
            <c:strRef>
              <c:f>'5.I.'!$A$3</c:f>
              <c:strCache>
                <c:ptCount val="1"/>
                <c:pt idx="0">
                  <c:v>no</c:v>
                </c:pt>
              </c:strCache>
            </c:strRef>
          </c:tx>
          <c:spPr>
            <a:solidFill>
              <a:schemeClr val="accent2"/>
            </a:solidFill>
            <a:ln>
              <a:noFill/>
            </a:ln>
            <a:effectLst/>
          </c:spPr>
          <c:invertIfNegative val="0"/>
          <c:dLbls>
            <c:dLbl>
              <c:idx val="0"/>
              <c:layout>
                <c:manualLayout>
                  <c:x val="-2.5396825396825397E-3"/>
                  <c:y val="0.10916186039315461"/>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'5.I.'!$C$3</c:f>
              <c:numCache>
                <c:formatCode>0%</c:formatCode>
                <c:ptCount val="1"/>
                <c:pt idx="0">
                  <c:v>0.44117647058823528</c:v>
                </c:pt>
              </c:numCache>
            </c:numRef>
          </c:val>
        </c:ser>
        <c:dLbls>
          <c:dLblPos val="ctr"/>
          <c:showLegendKey val="0"/>
          <c:showVal val="1"/>
          <c:showCatName val="0"/>
          <c:showSerName val="0"/>
          <c:showPercent val="0"/>
          <c:showBubbleSize val="0"/>
        </c:dLbls>
        <c:gapWidth val="150"/>
        <c:overlap val="100"/>
        <c:axId val="424717760"/>
        <c:axId val="424718152"/>
      </c:barChart>
      <c:catAx>
        <c:axId val="424717760"/>
        <c:scaling>
          <c:orientation val="minMax"/>
        </c:scaling>
        <c:delete val="1"/>
        <c:axPos val="l"/>
        <c:numFmt formatCode="General" sourceLinked="1"/>
        <c:majorTickMark val="none"/>
        <c:minorTickMark val="none"/>
        <c:tickLblPos val="nextTo"/>
        <c:crossAx val="424718152"/>
        <c:crosses val="autoZero"/>
        <c:auto val="1"/>
        <c:lblAlgn val="ctr"/>
        <c:lblOffset val="100"/>
        <c:noMultiLvlLbl val="0"/>
      </c:catAx>
      <c:valAx>
        <c:axId val="424718152"/>
        <c:scaling>
          <c:orientation val="minMax"/>
        </c:scaling>
        <c:delete val="1"/>
        <c:axPos val="b"/>
        <c:numFmt formatCode="0%" sourceLinked="1"/>
        <c:majorTickMark val="none"/>
        <c:minorTickMark val="none"/>
        <c:tickLblPos val="nextTo"/>
        <c:crossAx val="424717760"/>
        <c:crosses val="autoZero"/>
        <c:crossBetween val="between"/>
      </c:valAx>
      <c:spPr>
        <a:noFill/>
        <a:ln w="25400">
          <a:noFill/>
        </a:ln>
        <a:effectLst/>
      </c:spPr>
    </c:plotArea>
    <c:legend>
      <c:legendPos val="b"/>
      <c:layout>
        <c:manualLayout>
          <c:xMode val="edge"/>
          <c:yMode val="edge"/>
          <c:x val="0.29474525560848103"/>
          <c:y val="0.73836468243269759"/>
          <c:w val="0.38513051355306249"/>
          <c:h val="0.2329445337413293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Does your university have something in their official strategy to widen the role of Informatics or to encourage interdisciplinary research?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2656307342113208E-2"/>
          <c:y val="0.34666598034503976"/>
          <c:w val="0.94412698412698415"/>
          <c:h val="0.25679776938675969"/>
        </c:manualLayout>
      </c:layout>
      <c:barChart>
        <c:barDir val="bar"/>
        <c:grouping val="percentStacked"/>
        <c:varyColors val="0"/>
        <c:ser>
          <c:idx val="0"/>
          <c:order val="0"/>
          <c:tx>
            <c:strRef>
              <c:f>'5.J.'!$A$2</c:f>
              <c:strCache>
                <c:ptCount val="1"/>
                <c:pt idx="0">
                  <c:v>yes</c:v>
                </c:pt>
              </c:strCache>
            </c:strRef>
          </c:tx>
          <c:spPr>
            <a:solidFill>
              <a:schemeClr val="accent1"/>
            </a:solidFill>
            <a:ln>
              <a:noFill/>
            </a:ln>
            <a:effectLst/>
          </c:spPr>
          <c:invertIfNegative val="0"/>
          <c:dLbls>
            <c:dLbl>
              <c:idx val="0"/>
              <c:layout>
                <c:manualLayout>
                  <c:x val="-1.2698412698412745E-2"/>
                  <c:y val="0.1013645846507864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'5.J.'!$C$2</c:f>
              <c:numCache>
                <c:formatCode>0%</c:formatCode>
                <c:ptCount val="1"/>
                <c:pt idx="0">
                  <c:v>0.5</c:v>
                </c:pt>
              </c:numCache>
            </c:numRef>
          </c:val>
        </c:ser>
        <c:ser>
          <c:idx val="1"/>
          <c:order val="1"/>
          <c:tx>
            <c:strRef>
              <c:f>'5.J.'!$A$3</c:f>
              <c:strCache>
                <c:ptCount val="1"/>
                <c:pt idx="0">
                  <c:v>no</c:v>
                </c:pt>
              </c:strCache>
            </c:strRef>
          </c:tx>
          <c:spPr>
            <a:solidFill>
              <a:schemeClr val="accent2"/>
            </a:solidFill>
            <a:ln>
              <a:noFill/>
            </a:ln>
            <a:effectLst/>
          </c:spPr>
          <c:invertIfNegative val="0"/>
          <c:dLbls>
            <c:dLbl>
              <c:idx val="0"/>
              <c:layout>
                <c:manualLayout>
                  <c:x val="-2.5396825396825397E-3"/>
                  <c:y val="0.10916186039315461"/>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'5.J.'!$C$3</c:f>
              <c:numCache>
                <c:formatCode>0%</c:formatCode>
                <c:ptCount val="1"/>
                <c:pt idx="0">
                  <c:v>0.5</c:v>
                </c:pt>
              </c:numCache>
            </c:numRef>
          </c:val>
        </c:ser>
        <c:dLbls>
          <c:dLblPos val="ctr"/>
          <c:showLegendKey val="0"/>
          <c:showVal val="1"/>
          <c:showCatName val="0"/>
          <c:showSerName val="0"/>
          <c:showPercent val="0"/>
          <c:showBubbleSize val="0"/>
        </c:dLbls>
        <c:gapWidth val="150"/>
        <c:overlap val="100"/>
        <c:axId val="424718936"/>
        <c:axId val="424719328"/>
      </c:barChart>
      <c:catAx>
        <c:axId val="424718936"/>
        <c:scaling>
          <c:orientation val="minMax"/>
        </c:scaling>
        <c:delete val="1"/>
        <c:axPos val="l"/>
        <c:numFmt formatCode="General" sourceLinked="1"/>
        <c:majorTickMark val="none"/>
        <c:minorTickMark val="none"/>
        <c:tickLblPos val="nextTo"/>
        <c:crossAx val="424719328"/>
        <c:crosses val="autoZero"/>
        <c:auto val="1"/>
        <c:lblAlgn val="ctr"/>
        <c:lblOffset val="100"/>
        <c:noMultiLvlLbl val="0"/>
      </c:catAx>
      <c:valAx>
        <c:axId val="424719328"/>
        <c:scaling>
          <c:orientation val="minMax"/>
        </c:scaling>
        <c:delete val="1"/>
        <c:axPos val="b"/>
        <c:numFmt formatCode="0%" sourceLinked="1"/>
        <c:majorTickMark val="none"/>
        <c:minorTickMark val="none"/>
        <c:tickLblPos val="nextTo"/>
        <c:crossAx val="424718936"/>
        <c:crosses val="autoZero"/>
        <c:crossBetween val="between"/>
      </c:valAx>
      <c:spPr>
        <a:noFill/>
        <a:ln w="25400">
          <a:noFill/>
        </a:ln>
        <a:effectLst/>
      </c:spPr>
    </c:plotArea>
    <c:legend>
      <c:legendPos val="b"/>
      <c:layout>
        <c:manualLayout>
          <c:xMode val="edge"/>
          <c:yMode val="edge"/>
          <c:x val="0.34763867790862429"/>
          <c:y val="0.68011228493627651"/>
          <c:w val="0.38513051355306249"/>
          <c:h val="0.2329445337413293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When compared with single disciplinary research, does your University</a:t>
            </a:r>
            <a:r>
              <a:rPr lang="en-GB" sz="1100" b="1" baseline="0"/>
              <a:t> </a:t>
            </a:r>
            <a:r>
              <a:rPr lang="en-GB" sz="1100" b="1"/>
              <a:t>encourage or discourage (or neither) interdisciplinary research?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7936507936507936E-2"/>
          <c:y val="0.42331410005316883"/>
          <c:w val="0.94412698412698415"/>
          <c:h val="0.26576860878181996"/>
        </c:manualLayout>
      </c:layout>
      <c:barChart>
        <c:barDir val="bar"/>
        <c:grouping val="percentStacked"/>
        <c:varyColors val="0"/>
        <c:ser>
          <c:idx val="0"/>
          <c:order val="0"/>
          <c:tx>
            <c:strRef>
              <c:f>'1.A.'!$A$2</c:f>
              <c:strCache>
                <c:ptCount val="1"/>
                <c:pt idx="0">
                  <c:v>Encourage</c:v>
                </c:pt>
              </c:strCache>
            </c:strRef>
          </c:tx>
          <c:spPr>
            <a:solidFill>
              <a:schemeClr val="accent1"/>
            </a:solidFill>
            <a:ln>
              <a:noFill/>
            </a:ln>
            <a:effectLst/>
          </c:spPr>
          <c:invertIfNegative val="0"/>
          <c:dLbls>
            <c:dLbl>
              <c:idx val="0"/>
              <c:layout>
                <c:manualLayout>
                  <c:x val="-1.2698412698412745E-2"/>
                  <c:y val="0.1013645846507864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'1.A.'!$C$2</c:f>
              <c:numCache>
                <c:formatCode>0%</c:formatCode>
                <c:ptCount val="1"/>
                <c:pt idx="0">
                  <c:v>0.71111111111111114</c:v>
                </c:pt>
              </c:numCache>
            </c:numRef>
          </c:val>
        </c:ser>
        <c:ser>
          <c:idx val="1"/>
          <c:order val="1"/>
          <c:tx>
            <c:strRef>
              <c:f>'1.A.'!$A$3</c:f>
              <c:strCache>
                <c:ptCount val="1"/>
                <c:pt idx="0">
                  <c:v>Neither encourage nor discourage</c:v>
                </c:pt>
              </c:strCache>
            </c:strRef>
          </c:tx>
          <c:spPr>
            <a:solidFill>
              <a:schemeClr val="bg1">
                <a:lumMod val="65000"/>
              </a:schemeClr>
            </a:solidFill>
            <a:ln>
              <a:noFill/>
            </a:ln>
            <a:effectLst/>
          </c:spPr>
          <c:invertIfNegative val="0"/>
          <c:dLbls>
            <c:dLbl>
              <c:idx val="0"/>
              <c:layout>
                <c:manualLayout>
                  <c:x val="-2.7936507936507936E-2"/>
                  <c:y val="0.11695913613552279"/>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'1.A.'!$C$3</c:f>
              <c:numCache>
                <c:formatCode>0%</c:formatCode>
                <c:ptCount val="1"/>
                <c:pt idx="0">
                  <c:v>0.26666666666666666</c:v>
                </c:pt>
              </c:numCache>
            </c:numRef>
          </c:val>
        </c:ser>
        <c:ser>
          <c:idx val="2"/>
          <c:order val="2"/>
          <c:tx>
            <c:strRef>
              <c:f>'1.A.'!$A$4</c:f>
              <c:strCache>
                <c:ptCount val="1"/>
                <c:pt idx="0">
                  <c:v>Discourage</c:v>
                </c:pt>
              </c:strCache>
            </c:strRef>
          </c:tx>
          <c:spPr>
            <a:solidFill>
              <a:schemeClr val="accent2"/>
            </a:solidFill>
            <a:ln>
              <a:noFill/>
            </a:ln>
            <a:effectLst/>
          </c:spPr>
          <c:invertIfNegative val="0"/>
          <c:dLbls>
            <c:dLbl>
              <c:idx val="0"/>
              <c:layout>
                <c:manualLayout>
                  <c:x val="0"/>
                  <c:y val="0.12475641187789098"/>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'1.A.'!$C$4</c:f>
              <c:numCache>
                <c:formatCode>0%</c:formatCode>
                <c:ptCount val="1"/>
                <c:pt idx="0">
                  <c:v>2.2222222222222223E-2</c:v>
                </c:pt>
              </c:numCache>
            </c:numRef>
          </c:val>
        </c:ser>
        <c:dLbls>
          <c:dLblPos val="ctr"/>
          <c:showLegendKey val="0"/>
          <c:showVal val="1"/>
          <c:showCatName val="0"/>
          <c:showSerName val="0"/>
          <c:showPercent val="0"/>
          <c:showBubbleSize val="0"/>
        </c:dLbls>
        <c:gapWidth val="150"/>
        <c:overlap val="100"/>
        <c:axId val="418305688"/>
        <c:axId val="418306080"/>
      </c:barChart>
      <c:catAx>
        <c:axId val="418305688"/>
        <c:scaling>
          <c:orientation val="minMax"/>
        </c:scaling>
        <c:delete val="1"/>
        <c:axPos val="l"/>
        <c:numFmt formatCode="General" sourceLinked="1"/>
        <c:majorTickMark val="none"/>
        <c:minorTickMark val="none"/>
        <c:tickLblPos val="nextTo"/>
        <c:crossAx val="418306080"/>
        <c:crosses val="autoZero"/>
        <c:auto val="1"/>
        <c:lblAlgn val="ctr"/>
        <c:lblOffset val="100"/>
        <c:noMultiLvlLbl val="0"/>
      </c:catAx>
      <c:valAx>
        <c:axId val="418306080"/>
        <c:scaling>
          <c:orientation val="minMax"/>
        </c:scaling>
        <c:delete val="1"/>
        <c:axPos val="b"/>
        <c:numFmt formatCode="0%" sourceLinked="1"/>
        <c:majorTickMark val="none"/>
        <c:minorTickMark val="none"/>
        <c:tickLblPos val="nextTo"/>
        <c:crossAx val="418305688"/>
        <c:crosses val="autoZero"/>
        <c:crossBetween val="between"/>
      </c:valAx>
      <c:spPr>
        <a:noFill/>
        <a:ln w="25400">
          <a:noFill/>
        </a:ln>
        <a:effectLst/>
      </c:spPr>
    </c:plotArea>
    <c:legend>
      <c:legendPos val="b"/>
      <c:layout>
        <c:manualLayout>
          <c:xMode val="edge"/>
          <c:yMode val="edge"/>
          <c:x val="0.15919930008748906"/>
          <c:y val="0.79044729348577503"/>
          <c:w val="0.71207759030121232"/>
          <c:h val="0.1315799490905429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When compared with single disciplinary research, does your Informatics department encourage or discourage (or neither) interdisciplinary research?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7936507936507936E-2"/>
          <c:y val="0.42331410005316883"/>
          <c:w val="0.94412698412698415"/>
          <c:h val="0.26576860878181996"/>
        </c:manualLayout>
      </c:layout>
      <c:barChart>
        <c:barDir val="bar"/>
        <c:grouping val="percentStacked"/>
        <c:varyColors val="0"/>
        <c:ser>
          <c:idx val="0"/>
          <c:order val="0"/>
          <c:tx>
            <c:strRef>
              <c:f>'1.B.'!$A$2</c:f>
              <c:strCache>
                <c:ptCount val="1"/>
                <c:pt idx="0">
                  <c:v>Encourage</c:v>
                </c:pt>
              </c:strCache>
            </c:strRef>
          </c:tx>
          <c:spPr>
            <a:solidFill>
              <a:schemeClr val="accent1"/>
            </a:solidFill>
            <a:ln>
              <a:noFill/>
            </a:ln>
            <a:effectLst/>
          </c:spPr>
          <c:invertIfNegative val="0"/>
          <c:dLbls>
            <c:dLbl>
              <c:idx val="0"/>
              <c:layout>
                <c:manualLayout>
                  <c:x val="-1.2698412698412745E-2"/>
                  <c:y val="0.1013645846507864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'1.B.'!$C$2</c:f>
              <c:numCache>
                <c:formatCode>0%</c:formatCode>
                <c:ptCount val="1"/>
                <c:pt idx="0">
                  <c:v>0.65909090909090906</c:v>
                </c:pt>
              </c:numCache>
            </c:numRef>
          </c:val>
        </c:ser>
        <c:ser>
          <c:idx val="1"/>
          <c:order val="1"/>
          <c:tx>
            <c:strRef>
              <c:f>'1.B.'!$A$3</c:f>
              <c:strCache>
                <c:ptCount val="1"/>
                <c:pt idx="0">
                  <c:v>Neither encourage nor discourage</c:v>
                </c:pt>
              </c:strCache>
            </c:strRef>
          </c:tx>
          <c:spPr>
            <a:solidFill>
              <a:schemeClr val="bg1">
                <a:lumMod val="65000"/>
              </a:schemeClr>
            </a:solidFill>
            <a:ln>
              <a:noFill/>
            </a:ln>
            <a:effectLst/>
          </c:spPr>
          <c:invertIfNegative val="0"/>
          <c:dLbls>
            <c:dLbl>
              <c:idx val="0"/>
              <c:layout>
                <c:manualLayout>
                  <c:x val="-2.5396825396825397E-3"/>
                  <c:y val="0.10916186039315461"/>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'1.B.'!$C$3</c:f>
              <c:numCache>
                <c:formatCode>0%</c:formatCode>
                <c:ptCount val="1"/>
                <c:pt idx="0">
                  <c:v>0.31818181818181818</c:v>
                </c:pt>
              </c:numCache>
            </c:numRef>
          </c:val>
        </c:ser>
        <c:ser>
          <c:idx val="2"/>
          <c:order val="2"/>
          <c:tx>
            <c:strRef>
              <c:f>'1.B.'!$A$4</c:f>
              <c:strCache>
                <c:ptCount val="1"/>
                <c:pt idx="0">
                  <c:v>Discourage</c:v>
                </c:pt>
              </c:strCache>
            </c:strRef>
          </c:tx>
          <c:spPr>
            <a:solidFill>
              <a:schemeClr val="accent2"/>
            </a:solidFill>
            <a:ln>
              <a:noFill/>
            </a:ln>
            <a:effectLst/>
          </c:spPr>
          <c:invertIfNegative val="0"/>
          <c:dLbls>
            <c:dLbl>
              <c:idx val="0"/>
              <c:layout>
                <c:manualLayout>
                  <c:x val="0"/>
                  <c:y val="0.1013645846507864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'1.B.'!$C$4</c:f>
              <c:numCache>
                <c:formatCode>0%</c:formatCode>
                <c:ptCount val="1"/>
                <c:pt idx="0">
                  <c:v>2.2727272727272728E-2</c:v>
                </c:pt>
              </c:numCache>
            </c:numRef>
          </c:val>
        </c:ser>
        <c:dLbls>
          <c:dLblPos val="ctr"/>
          <c:showLegendKey val="0"/>
          <c:showVal val="1"/>
          <c:showCatName val="0"/>
          <c:showSerName val="0"/>
          <c:showPercent val="0"/>
          <c:showBubbleSize val="0"/>
        </c:dLbls>
        <c:gapWidth val="150"/>
        <c:overlap val="100"/>
        <c:axId val="418308432"/>
        <c:axId val="421722728"/>
      </c:barChart>
      <c:catAx>
        <c:axId val="418308432"/>
        <c:scaling>
          <c:orientation val="minMax"/>
        </c:scaling>
        <c:delete val="1"/>
        <c:axPos val="l"/>
        <c:numFmt formatCode="General" sourceLinked="1"/>
        <c:majorTickMark val="none"/>
        <c:minorTickMark val="none"/>
        <c:tickLblPos val="nextTo"/>
        <c:crossAx val="421722728"/>
        <c:crosses val="autoZero"/>
        <c:auto val="1"/>
        <c:lblAlgn val="ctr"/>
        <c:lblOffset val="100"/>
        <c:noMultiLvlLbl val="0"/>
      </c:catAx>
      <c:valAx>
        <c:axId val="421722728"/>
        <c:scaling>
          <c:orientation val="minMax"/>
        </c:scaling>
        <c:delete val="1"/>
        <c:axPos val="b"/>
        <c:numFmt formatCode="0%" sourceLinked="1"/>
        <c:majorTickMark val="none"/>
        <c:minorTickMark val="none"/>
        <c:tickLblPos val="nextTo"/>
        <c:crossAx val="418308432"/>
        <c:crosses val="autoZero"/>
        <c:crossBetween val="between"/>
      </c:valAx>
      <c:spPr>
        <a:noFill/>
        <a:ln w="25400">
          <a:noFill/>
        </a:ln>
        <a:effectLst/>
      </c:spPr>
    </c:plotArea>
    <c:legend>
      <c:legendPos val="b"/>
      <c:layout>
        <c:manualLayout>
          <c:xMode val="edge"/>
          <c:yMode val="edge"/>
          <c:x val="0.15919930008748906"/>
          <c:y val="0.79044729348577503"/>
          <c:w val="0.71207759030121232"/>
          <c:h val="0.1315799490905429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GB" sz="1100" b="1"/>
              <a:t>Are there interdisciplinary areas of research where your university could (should) enter but aren’t due to lack of university support?</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2172562936675168E-4"/>
          <c:y val="0.22087868758438578"/>
          <c:w val="0.98623305858697496"/>
          <c:h val="0.41706106426962097"/>
        </c:manualLayout>
      </c:layout>
      <c:ofPieChart>
        <c:ofPieType val="bar"/>
        <c:varyColors val="1"/>
        <c:ser>
          <c:idx val="1"/>
          <c:order val="0"/>
          <c:dPt>
            <c:idx val="0"/>
            <c:bubble3D val="0"/>
            <c:spPr>
              <a:solidFill>
                <a:schemeClr val="accent2"/>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1"/>
              </a:solidFill>
              <a:ln w="19050">
                <a:solidFill>
                  <a:schemeClr val="lt1"/>
                </a:solidFill>
              </a:ln>
              <a:effectLst/>
            </c:spPr>
          </c:dPt>
          <c:dPt>
            <c:idx val="3"/>
            <c:bubble3D val="0"/>
            <c:spPr>
              <a:solidFill>
                <a:srgbClr val="0070C0"/>
              </a:solidFill>
              <a:ln w="19050">
                <a:solidFill>
                  <a:schemeClr val="lt1"/>
                </a:solidFill>
              </a:ln>
              <a:effectLst/>
            </c:spPr>
          </c:dPt>
          <c:dPt>
            <c:idx val="4"/>
            <c:bubble3D val="0"/>
            <c:spPr>
              <a:solidFill>
                <a:schemeClr val="accent1">
                  <a:lumMod val="60000"/>
                  <a:lumOff val="40000"/>
                </a:schemeClr>
              </a:solidFill>
              <a:ln w="19050">
                <a:solidFill>
                  <a:schemeClr val="lt1"/>
                </a:solidFill>
                <a:round/>
              </a:ln>
              <a:effectLst>
                <a:softEdge rad="0"/>
              </a:effectLst>
            </c:spPr>
          </c:dPt>
          <c:dPt>
            <c:idx val="5"/>
            <c:bubble3D val="0"/>
            <c:spPr>
              <a:solidFill>
                <a:schemeClr val="accent1">
                  <a:lumMod val="40000"/>
                  <a:lumOff val="60000"/>
                </a:schemeClr>
              </a:solidFill>
              <a:ln w="19050">
                <a:solidFill>
                  <a:schemeClr val="lt1"/>
                </a:solidFill>
              </a:ln>
              <a:effectLst/>
            </c:spPr>
          </c:dPt>
          <c:dPt>
            <c:idx val="6"/>
            <c:bubble3D val="0"/>
            <c:spPr>
              <a:solidFill>
                <a:schemeClr val="accent1">
                  <a:lumMod val="20000"/>
                  <a:lumOff val="80000"/>
                </a:schemeClr>
              </a:solidFill>
              <a:ln w="19050">
                <a:solidFill>
                  <a:schemeClr val="lt1"/>
                </a:solidFill>
              </a:ln>
              <a:effectLst/>
            </c:spPr>
          </c:dPt>
          <c:dPt>
            <c:idx val="7"/>
            <c:bubble3D val="0"/>
            <c:spPr>
              <a:solidFill>
                <a:schemeClr val="accent3">
                  <a:lumMod val="40000"/>
                  <a:lumOff val="60000"/>
                </a:schemeClr>
              </a:solidFill>
              <a:ln w="19050">
                <a:solidFill>
                  <a:schemeClr val="lt1"/>
                </a:solidFill>
              </a:ln>
              <a:effectLst/>
            </c:spPr>
          </c:dPt>
          <c:dPt>
            <c:idx val="8"/>
            <c:bubble3D val="0"/>
            <c:spPr>
              <a:solidFill>
                <a:schemeClr val="accent6">
                  <a:lumMod val="20000"/>
                  <a:lumOff val="80000"/>
                </a:schemeClr>
              </a:solidFill>
              <a:ln w="19050">
                <a:solidFill>
                  <a:schemeClr val="lt1"/>
                </a:solidFill>
              </a:ln>
              <a:effectLst/>
            </c:spPr>
          </c:dPt>
          <c:dPt>
            <c:idx val="9"/>
            <c:bubble3D val="0"/>
            <c:spPr>
              <a:solidFill>
                <a:schemeClr val="accent3">
                  <a:lumMod val="40000"/>
                  <a:lumOff val="60000"/>
                </a:schemeClr>
              </a:solidFill>
              <a:ln w="19050">
                <a:solidFill>
                  <a:schemeClr val="lt1"/>
                </a:solidFill>
              </a:ln>
              <a:effectLst/>
            </c:spPr>
          </c:dPt>
          <c:dPt>
            <c:idx val="10"/>
            <c:bubble3D val="0"/>
            <c:spPr>
              <a:solidFill>
                <a:schemeClr val="accent3">
                  <a:lumMod val="20000"/>
                  <a:lumOff val="80000"/>
                </a:schemeClr>
              </a:solidFill>
              <a:ln w="19050">
                <a:solidFill>
                  <a:schemeClr val="lt1"/>
                </a:solidFill>
              </a:ln>
              <a:effectLst/>
            </c:spPr>
          </c:dPt>
          <c:dPt>
            <c:idx val="11"/>
            <c:bubble3D val="0"/>
            <c:spPr>
              <a:solidFill>
                <a:schemeClr val="bg1">
                  <a:lumMod val="95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Lbls>
            <c:dLbl>
              <c:idx val="3"/>
              <c:layout>
                <c:manualLayout>
                  <c:x val="-2.2535211267606459E-3"/>
                  <c:y val="9.104704097116844E-3"/>
                </c:manualLayout>
              </c:layout>
              <c:tx>
                <c:rich>
                  <a:bodyPr/>
                  <a:lstStyle/>
                  <a:p>
                    <a:r>
                      <a:rPr lang="en-US"/>
                      <a:t>Data Science</a:t>
                    </a:r>
                  </a:p>
                </c:rich>
              </c:tx>
              <c:dLblPos val="bestFit"/>
              <c:showLegendKey val="0"/>
              <c:showVal val="1"/>
              <c:showCatName val="0"/>
              <c:showSerName val="0"/>
              <c:showPercent val="0"/>
              <c:showBubbleSize val="0"/>
              <c:extLst>
                <c:ext xmlns:c15="http://schemas.microsoft.com/office/drawing/2012/chart" uri="{CE6537A1-D6FC-4f65-9D91-7224C49458BB}"/>
              </c:extLst>
            </c:dLbl>
            <c:dLbl>
              <c:idx val="4"/>
              <c:layout>
                <c:manualLayout>
                  <c:x val="-1.6525630690748206E-16"/>
                  <c:y val="-1.5174506828528129E-2"/>
                </c:manualLayout>
              </c:layout>
              <c:tx>
                <c:rich>
                  <a:bodyPr/>
                  <a:lstStyle/>
                  <a:p>
                    <a:r>
                      <a:rPr lang="en-US"/>
                      <a:t>Smart Cities</a:t>
                    </a:r>
                  </a:p>
                </c:rich>
              </c:tx>
              <c:dLblPos val="bestFit"/>
              <c:showLegendKey val="0"/>
              <c:showVal val="1"/>
              <c:showCatName val="0"/>
              <c:showSerName val="0"/>
              <c:showPercent val="0"/>
              <c:showBubbleSize val="0"/>
              <c:extLst>
                <c:ext xmlns:c15="http://schemas.microsoft.com/office/drawing/2012/chart" uri="{CE6537A1-D6FC-4f65-9D91-7224C49458BB}"/>
              </c:extLst>
            </c:dLbl>
            <c:dLbl>
              <c:idx val="5"/>
              <c:layout>
                <c:manualLayout>
                  <c:x val="-1.6525630690748206E-16"/>
                  <c:y val="-1.2139605462822514E-2"/>
                </c:manualLayout>
              </c:layout>
              <c:tx>
                <c:rich>
                  <a:bodyPr/>
                  <a:lstStyle/>
                  <a:p>
                    <a:r>
                      <a:rPr lang="en-US"/>
                      <a:t>AI and ML</a:t>
                    </a:r>
                  </a:p>
                </c:rich>
              </c:tx>
              <c:dLblPos val="bestFit"/>
              <c:showLegendKey val="0"/>
              <c:showVal val="1"/>
              <c:showCatName val="0"/>
              <c:showSerName val="0"/>
              <c:showPercent val="0"/>
              <c:showBubbleSize val="0"/>
              <c:extLst>
                <c:ext xmlns:c15="http://schemas.microsoft.com/office/drawing/2012/chart" uri="{CE6537A1-D6FC-4f65-9D91-7224C49458BB}"/>
              </c:extLst>
            </c:dLbl>
            <c:dLbl>
              <c:idx val="6"/>
              <c:layout>
                <c:manualLayout>
                  <c:x val="-1.6525630690748206E-16"/>
                  <c:y val="0"/>
                </c:manualLayout>
              </c:layout>
              <c:tx>
                <c:rich>
                  <a:bodyPr/>
                  <a:lstStyle/>
                  <a:p>
                    <a:fld id="{234ACB96-E04E-4B8A-B644-4C2128EA6ACE}" type="CATEGORYNAME">
                      <a:rPr lang="en-US"/>
                      <a:pPr/>
                      <a:t>[CATEGORY NAME]</a:t>
                    </a:fld>
                    <a:endParaRPr lang="en-GB"/>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7"/>
              <c:layout>
                <c:manualLayout>
                  <c:x val="-1.6525630690748206E-16"/>
                  <c:y val="9.1047040971168995E-3"/>
                </c:manualLayout>
              </c:layout>
              <c:tx>
                <c:rich>
                  <a:bodyPr/>
                  <a:lstStyle/>
                  <a:p>
                    <a:r>
                      <a:rPr lang="en-US"/>
                      <a:t>Other areas</a:t>
                    </a:r>
                  </a:p>
                </c:rich>
              </c:tx>
              <c:dLblPos val="bestFit"/>
              <c:showLegendKey val="0"/>
              <c:showVal val="1"/>
              <c:showCatName val="0"/>
              <c:showSerName val="0"/>
              <c:showPercent val="0"/>
              <c:showBubbleSize val="0"/>
              <c:extLst>
                <c:ext xmlns:c15="http://schemas.microsoft.com/office/drawing/2012/chart" uri="{CE6537A1-D6FC-4f65-9D91-7224C49458BB}"/>
              </c:extLst>
            </c:dLbl>
            <c:dLbl>
              <c:idx val="8"/>
              <c:layout>
                <c:manualLayout>
                  <c:x val="2.2535211267604807E-3"/>
                  <c:y val="1.2139247009905249E-2"/>
                </c:manualLayout>
              </c:layout>
              <c:tx>
                <c:rich>
                  <a:bodyPr rot="0" spcFirstLastPara="1" vertOverflow="ellipsis" vert="horz" wrap="square" lIns="38100" tIns="19050" rIns="38100" bIns="19050" anchor="ctr" anchorCtr="0">
                    <a:noAutofit/>
                  </a:bodyPr>
                  <a:lstStyle/>
                  <a:p>
                    <a:pPr algn="l">
                      <a:defRPr sz="900" b="0" i="0" u="none" strike="noStrike" kern="1200" baseline="0">
                        <a:solidFill>
                          <a:sysClr val="windowText" lastClr="000000"/>
                        </a:solidFill>
                        <a:latin typeface="+mn-lt"/>
                        <a:ea typeface="+mn-ea"/>
                        <a:cs typeface="+mn-cs"/>
                      </a:defRPr>
                    </a:pPr>
                    <a:r>
                      <a:rPr lang="en-US">
                        <a:solidFill>
                          <a:sysClr val="windowText" lastClr="000000"/>
                        </a:solidFill>
                      </a:rPr>
                      <a:t>Other areas</a:t>
                    </a:r>
                  </a:p>
                </c:rich>
              </c:tx>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3340845070422536"/>
                      <c:h val="5.1411229135053103E-2"/>
                    </c:manualLayout>
                  </c15:layout>
                </c:ext>
              </c:extLst>
            </c:dLbl>
            <c:dLbl>
              <c:idx val="9"/>
              <c:layout>
                <c:manualLayout>
                  <c:x val="2.2535211267604807E-3"/>
                  <c:y val="5.7663125948406675E-2"/>
                </c:manualLayout>
              </c:layout>
              <c:tx>
                <c:rich>
                  <a:bodyPr/>
                  <a:lstStyle/>
                  <a:p>
                    <a:r>
                      <a:rPr lang="en-US"/>
                      <a:t>Other areas </a:t>
                    </a:r>
                  </a:p>
                </c:rich>
              </c:tx>
              <c:dLblPos val="bestFit"/>
              <c:showLegendKey val="0"/>
              <c:showVal val="1"/>
              <c:showCatName val="0"/>
              <c:showSerName val="0"/>
              <c:showPercent val="0"/>
              <c:showBubbleSize val="0"/>
              <c:extLst>
                <c:ext xmlns:c15="http://schemas.microsoft.com/office/drawing/2012/chart" uri="{CE6537A1-D6FC-4f65-9D91-7224C49458BB}"/>
              </c:extLst>
            </c:dLbl>
            <c:dLbl>
              <c:idx val="12"/>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'1.C.'!$A$2:$A$13</c:f>
              <c:strCache>
                <c:ptCount val="8"/>
                <c:pt idx="0">
                  <c:v>No</c:v>
                </c:pt>
                <c:pt idx="1">
                  <c:v>Neither yes nor no </c:v>
                </c:pt>
                <c:pt idx="2">
                  <c:v>Yes</c:v>
                </c:pt>
                <c:pt idx="3">
                  <c:v>Data Science </c:v>
                </c:pt>
                <c:pt idx="4">
                  <c:v>Smart Cities</c:v>
                </c:pt>
                <c:pt idx="5">
                  <c:v>AI and ML</c:v>
                </c:pt>
                <c:pt idx="6">
                  <c:v>Privacy and Security</c:v>
                </c:pt>
                <c:pt idx="7">
                  <c:v>Other areas</c:v>
                </c:pt>
              </c:strCache>
            </c:strRef>
          </c:cat>
          <c:val>
            <c:numRef>
              <c:f>'1.C.'!$C$2:$C$13</c:f>
              <c:numCache>
                <c:formatCode>0%</c:formatCode>
                <c:ptCount val="12"/>
                <c:pt idx="0">
                  <c:v>0.51351351351351349</c:v>
                </c:pt>
                <c:pt idx="1">
                  <c:v>0.1891891891891892</c:v>
                </c:pt>
                <c:pt idx="3">
                  <c:v>0.16</c:v>
                </c:pt>
                <c:pt idx="4">
                  <c:v>4.1379310344827586E-2</c:v>
                </c:pt>
                <c:pt idx="5">
                  <c:v>3.1034482758620689E-2</c:v>
                </c:pt>
                <c:pt idx="6">
                  <c:v>2.0689655172413793E-2</c:v>
                </c:pt>
                <c:pt idx="7">
                  <c:v>0.05</c:v>
                </c:pt>
              </c:numCache>
            </c:numRef>
          </c:val>
        </c:ser>
        <c:ser>
          <c:idx val="0"/>
          <c:order val="1"/>
          <c:dPt>
            <c:idx val="0"/>
            <c:bubble3D val="0"/>
            <c:spPr>
              <a:solidFill>
                <a:schemeClr val="accent2"/>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1"/>
              </a:solidFill>
              <a:ln w="19050">
                <a:solidFill>
                  <a:schemeClr val="lt1"/>
                </a:solidFill>
              </a:ln>
              <a:effectLst/>
            </c:spPr>
          </c:dPt>
          <c:dPt>
            <c:idx val="3"/>
            <c:bubble3D val="0"/>
            <c:spPr>
              <a:solidFill>
                <a:srgbClr val="0070C0"/>
              </a:solidFill>
              <a:ln w="19050">
                <a:solidFill>
                  <a:schemeClr val="lt1"/>
                </a:solidFill>
              </a:ln>
              <a:effectLst/>
            </c:spPr>
          </c:dPt>
          <c:dPt>
            <c:idx val="4"/>
            <c:bubble3D val="0"/>
            <c:explosion val="118"/>
            <c:spPr>
              <a:solidFill>
                <a:schemeClr val="accent1">
                  <a:lumMod val="60000"/>
                  <a:lumOff val="40000"/>
                </a:schemeClr>
              </a:solidFill>
              <a:ln w="19050">
                <a:solidFill>
                  <a:schemeClr val="lt1"/>
                </a:solidFill>
                <a:round/>
              </a:ln>
              <a:effectLst>
                <a:softEdge rad="0"/>
              </a:effectLst>
            </c:spPr>
          </c:dPt>
          <c:dPt>
            <c:idx val="5"/>
            <c:bubble3D val="0"/>
            <c:spPr>
              <a:solidFill>
                <a:schemeClr val="accent1">
                  <a:lumMod val="40000"/>
                  <a:lumOff val="60000"/>
                </a:schemeClr>
              </a:solidFill>
              <a:ln w="19050">
                <a:solidFill>
                  <a:schemeClr val="lt1"/>
                </a:solidFill>
              </a:ln>
              <a:effectLst/>
            </c:spPr>
          </c:dPt>
          <c:dPt>
            <c:idx val="6"/>
            <c:bubble3D val="0"/>
            <c:spPr>
              <a:solidFill>
                <a:schemeClr val="accent1">
                  <a:lumMod val="20000"/>
                  <a:lumOff val="80000"/>
                </a:schemeClr>
              </a:solidFill>
              <a:ln w="19050">
                <a:solidFill>
                  <a:schemeClr val="lt1"/>
                </a:solidFill>
              </a:ln>
              <a:effectLst/>
            </c:spPr>
          </c:dPt>
          <c:dPt>
            <c:idx val="7"/>
            <c:bubble3D val="0"/>
            <c:spPr>
              <a:solidFill>
                <a:schemeClr val="accent6">
                  <a:lumMod val="40000"/>
                  <a:lumOff val="60000"/>
                </a:schemeClr>
              </a:solidFill>
              <a:ln w="19050">
                <a:solidFill>
                  <a:schemeClr val="lt1"/>
                </a:solidFill>
              </a:ln>
              <a:effectLst/>
            </c:spPr>
          </c:dPt>
          <c:dPt>
            <c:idx val="8"/>
            <c:bubble3D val="0"/>
            <c:spPr>
              <a:solidFill>
                <a:schemeClr val="accent6">
                  <a:lumMod val="20000"/>
                  <a:lumOff val="80000"/>
                </a:schemeClr>
              </a:solidFill>
              <a:ln w="19050">
                <a:solidFill>
                  <a:schemeClr val="lt1"/>
                </a:solidFill>
              </a:ln>
              <a:effectLst/>
            </c:spPr>
          </c:dPt>
          <c:dPt>
            <c:idx val="9"/>
            <c:bubble3D val="0"/>
            <c:spPr>
              <a:solidFill>
                <a:schemeClr val="accent3">
                  <a:lumMod val="40000"/>
                  <a:lumOff val="60000"/>
                </a:schemeClr>
              </a:solidFill>
              <a:ln w="19050">
                <a:solidFill>
                  <a:schemeClr val="lt1"/>
                </a:solidFill>
              </a:ln>
              <a:effectLst/>
            </c:spPr>
          </c:dPt>
          <c:dPt>
            <c:idx val="10"/>
            <c:bubble3D val="0"/>
            <c:spPr>
              <a:solidFill>
                <a:schemeClr val="accent3">
                  <a:lumMod val="20000"/>
                  <a:lumOff val="80000"/>
                </a:schemeClr>
              </a:solidFill>
              <a:ln w="19050">
                <a:solidFill>
                  <a:schemeClr val="lt1"/>
                </a:solidFill>
              </a:ln>
              <a:effectLst/>
            </c:spPr>
          </c:dPt>
          <c:dPt>
            <c:idx val="11"/>
            <c:bubble3D val="0"/>
            <c:spPr>
              <a:solidFill>
                <a:schemeClr val="bg1">
                  <a:lumMod val="95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Lbls>
            <c:dLbl>
              <c:idx val="0"/>
              <c:layout>
                <c:manualLayout>
                  <c:x val="-1.5278340911611401E-2"/>
                  <c:y val="-5.3572700225825338E-2"/>
                </c:manualLayout>
              </c:layout>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dLbl>
              <c:idx val="1"/>
              <c:layout>
                <c:manualLayout>
                  <c:x val="8.1696351336364645E-3"/>
                  <c:y val="1.8379075908379157E-3"/>
                </c:manualLayout>
              </c:layout>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6.7605633802817729E-3"/>
                  <c:y val="-1.5174506828528073E-2"/>
                </c:manualLayout>
              </c:layout>
              <c:tx>
                <c:rich>
                  <a:bodyPr/>
                  <a:lstStyle/>
                  <a:p>
                    <a:fld id="{D54F35A5-075A-4409-9F77-4E4DDBE8C0E4}" type="CATEGORYNAME">
                      <a:rPr lang="en-US"/>
                      <a:pPr/>
                      <a:t>[CATEGORY NAME]</a:t>
                    </a:fld>
                    <a:endParaRPr lang="en-GB"/>
                  </a:p>
                </c:rich>
              </c:tx>
              <c:dLblPos val="bestFit"/>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dLbl>
              <c:idx val="4"/>
              <c:layout>
                <c:manualLayout>
                  <c:x val="-4.5070422535212918E-3"/>
                  <c:y val="-1.2139605462822514E-2"/>
                </c:manualLayout>
              </c:layout>
              <c:tx>
                <c:rich>
                  <a:bodyPr/>
                  <a:lstStyle/>
                  <a:p>
                    <a:fld id="{9A66ECB1-7CA6-4A1D-A080-ADEA1477DF3C}" type="CATEGORYNAME">
                      <a:rPr lang="en-US"/>
                      <a:pPr/>
                      <a:t>[CATEGORY NAME]</a:t>
                    </a:fld>
                    <a:r>
                      <a:rPr lang="en-US" baseline="0"/>
                      <a:t> </a:t>
                    </a:r>
                  </a:p>
                </c:rich>
              </c:tx>
              <c:dLblPos val="bestFit"/>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dLbl>
              <c:idx val="5"/>
              <c:layout>
                <c:manualLayout>
                  <c:x val="-1.7069978928690253E-3"/>
                  <c:y val="-1.0494306572831659E-2"/>
                </c:manualLayout>
              </c:layout>
              <c:tx>
                <c:rich>
                  <a:bodyPr rot="0" spcFirstLastPara="1" vertOverflow="ellipsis" vert="horz" wrap="square" lIns="38100" tIns="19050" rIns="38100" bIns="19050" anchor="ctr" anchorCtr="0">
                    <a:noAutofit/>
                  </a:bodyPr>
                  <a:lstStyle/>
                  <a:p>
                    <a:pPr algn="l">
                      <a:defRPr sz="900" b="0" i="0" u="none" strike="noStrike" kern="1200" baseline="0">
                        <a:solidFill>
                          <a:schemeClr val="tx1">
                            <a:lumMod val="65000"/>
                            <a:lumOff val="35000"/>
                          </a:schemeClr>
                        </a:solidFill>
                        <a:latin typeface="+mn-lt"/>
                        <a:ea typeface="+mn-ea"/>
                        <a:cs typeface="+mn-cs"/>
                      </a:defRPr>
                    </a:pPr>
                    <a:fld id="{D73EC16A-3C5B-4889-810D-748679E83C2B}" type="CATEGORYNAME">
                      <a:rPr lang="en-US"/>
                      <a:pPr algn="l">
                        <a:defRPr/>
                      </a:pPr>
                      <a:t>[CATEGORY NAME]</a:t>
                    </a:fld>
                    <a:r>
                      <a:rPr lang="en-US" baseline="0"/>
                      <a:t> </a:t>
                    </a:r>
                  </a:p>
                </c:rich>
              </c:tx>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17027367193136"/>
                      <c:h val="4.7153616667481801E-2"/>
                    </c:manualLayout>
                  </c15:layout>
                  <c15:dlblFieldTable/>
                  <c15:showDataLabelsRange val="0"/>
                </c:ext>
              </c:extLst>
            </c:dLbl>
            <c:dLbl>
              <c:idx val="6"/>
              <c:layout>
                <c:manualLayout>
                  <c:x val="-4.5070422535212918E-3"/>
                  <c:y val="-3.3751926684430556E-3"/>
                </c:manualLayout>
              </c:layout>
              <c:tx>
                <c:rich>
                  <a:bodyPr/>
                  <a:lstStyle/>
                  <a:p>
                    <a:fld id="{622D2068-F016-481A-AB4E-ACCA768C7BF8}" type="CATEGORYNAME">
                      <a:rPr lang="en-US"/>
                      <a:pPr/>
                      <a:t>[CATEGORY NAME]</a:t>
                    </a:fld>
                    <a:r>
                      <a:rPr lang="en-US" baseline="0"/>
                      <a:t> </a:t>
                    </a:r>
                  </a:p>
                </c:rich>
              </c:tx>
              <c:dLblPos val="bestFit"/>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dLbl>
              <c:idx val="7"/>
              <c:delete val="1"/>
              <c:extLst>
                <c:ext xmlns:c15="http://schemas.microsoft.com/office/drawing/2012/chart" uri="{CE6537A1-D6FC-4f65-9D91-7224C49458BB}"/>
              </c:extLst>
            </c:dLbl>
            <c:dLbl>
              <c:idx val="8"/>
              <c:layout>
                <c:manualLayout>
                  <c:x val="-4.5070422535212918E-3"/>
                  <c:y val="-9.104704097116844E-3"/>
                </c:manualLayout>
              </c:layout>
              <c:tx>
                <c:rich>
                  <a:bodyPr/>
                  <a:lstStyle/>
                  <a:p>
                    <a:r>
                      <a:rPr lang="en-US"/>
                      <a:t>Digital Health</a:t>
                    </a:r>
                  </a:p>
                </c:rich>
              </c:tx>
              <c:dLblPos val="bestFit"/>
              <c:showLegendKey val="0"/>
              <c:showVal val="1"/>
              <c:showCatName val="0"/>
              <c:showSerName val="0"/>
              <c:showPercent val="0"/>
              <c:showBubbleSize val="0"/>
              <c:extLst>
                <c:ext xmlns:c15="http://schemas.microsoft.com/office/drawing/2012/chart" uri="{CE6537A1-D6FC-4f65-9D91-7224C49458BB}"/>
              </c:extLst>
            </c:dLbl>
            <c:dLbl>
              <c:idx val="9"/>
              <c:layout>
                <c:manualLayout>
                  <c:x val="-1.6525630690748206E-16"/>
                  <c:y val="7.8907435508345863E-2"/>
                </c:manualLayout>
              </c:layout>
              <c:tx>
                <c:rich>
                  <a:bodyPr/>
                  <a:lstStyle/>
                  <a:p>
                    <a:r>
                      <a:rPr lang="en-US"/>
                      <a:t>Other areas</a:t>
                    </a:r>
                  </a:p>
                </c:rich>
              </c:tx>
              <c:dLblPos val="bestFit"/>
              <c:showLegendKey val="0"/>
              <c:showVal val="1"/>
              <c:showCatName val="0"/>
              <c:showSerName val="0"/>
              <c:showPercent val="0"/>
              <c:showBubbleSize val="0"/>
              <c:extLst>
                <c:ext xmlns:c15="http://schemas.microsoft.com/office/drawing/2012/chart" uri="{CE6537A1-D6FC-4f65-9D91-7224C49458BB}"/>
              </c:extLst>
            </c:dLbl>
            <c:dLbl>
              <c:idx val="11"/>
              <c:layout>
                <c:manualLayout>
                  <c:x val="2.2535211267604807E-3"/>
                  <c:y val="4.2488619119878494E-2"/>
                </c:manualLayout>
              </c:layout>
              <c:dLblPos val="bestFi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'1.C.'!$A$2:$A$13</c:f>
              <c:strCache>
                <c:ptCount val="8"/>
                <c:pt idx="0">
                  <c:v>No</c:v>
                </c:pt>
                <c:pt idx="1">
                  <c:v>Neither yes nor no </c:v>
                </c:pt>
                <c:pt idx="2">
                  <c:v>Yes</c:v>
                </c:pt>
                <c:pt idx="3">
                  <c:v>Data Science </c:v>
                </c:pt>
                <c:pt idx="4">
                  <c:v>Smart Cities</c:v>
                </c:pt>
                <c:pt idx="5">
                  <c:v>AI and ML</c:v>
                </c:pt>
                <c:pt idx="6">
                  <c:v>Privacy and Security</c:v>
                </c:pt>
                <c:pt idx="7">
                  <c:v>Other areas</c:v>
                </c:pt>
              </c:strCache>
            </c:strRef>
          </c:cat>
          <c:val>
            <c:numRef>
              <c:f>'1.C.'!$C$2:$C$13</c:f>
              <c:numCache>
                <c:formatCode>0%</c:formatCode>
                <c:ptCount val="12"/>
                <c:pt idx="0">
                  <c:v>0.51351351351351349</c:v>
                </c:pt>
                <c:pt idx="1">
                  <c:v>0.1891891891891892</c:v>
                </c:pt>
                <c:pt idx="3">
                  <c:v>0.16</c:v>
                </c:pt>
                <c:pt idx="4">
                  <c:v>4.1379310344827586E-2</c:v>
                </c:pt>
                <c:pt idx="5">
                  <c:v>3.1034482758620689E-2</c:v>
                </c:pt>
                <c:pt idx="6">
                  <c:v>2.0689655172413793E-2</c:v>
                </c:pt>
                <c:pt idx="7">
                  <c:v>0.05</c:v>
                </c:pt>
              </c:numCache>
            </c:numRef>
          </c:val>
        </c:ser>
        <c:dLbls>
          <c:dLblPos val="outEnd"/>
          <c:showLegendKey val="0"/>
          <c:showVal val="1"/>
          <c:showCatName val="0"/>
          <c:showSerName val="0"/>
          <c:showPercent val="0"/>
          <c:showBubbleSize val="0"/>
          <c:showLeaderLines val="1"/>
        </c:dLbls>
        <c:gapWidth val="100"/>
        <c:splitType val="pos"/>
        <c:splitPos val="10"/>
        <c:secondPieSize val="60"/>
        <c:serLines>
          <c:spPr>
            <a:ln w="9525" cap="flat" cmpd="sng" algn="ctr">
              <a:solidFill>
                <a:schemeClr val="tx1">
                  <a:lumMod val="35000"/>
                  <a:lumOff val="65000"/>
                </a:schemeClr>
              </a:solidFill>
              <a:round/>
            </a:ln>
            <a:effectLst/>
          </c:spPr>
        </c:serLines>
      </c:ofPieChart>
      <c:spPr>
        <a:noFill/>
        <a:ln>
          <a:noFill/>
        </a:ln>
        <a:effectLst/>
      </c:spPr>
    </c:plotArea>
    <c:legend>
      <c:legendPos val="b"/>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ayout>
        <c:manualLayout>
          <c:xMode val="edge"/>
          <c:yMode val="edge"/>
          <c:x val="0.20649972274592432"/>
          <c:y val="0.66721434820647407"/>
          <c:w val="0.49307308417433737"/>
          <c:h val="0.11050936159535446"/>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GB" sz="1100" b="1"/>
              <a:t>Are there other players who have helped increase the interdisciplinary research in your university?</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2171724148516499E-4"/>
          <c:y val="0.214808956402574"/>
          <c:w val="0.98623305858697496"/>
          <c:h val="0.41706106426962097"/>
        </c:manualLayout>
      </c:layout>
      <c:ofPieChart>
        <c:ofPieType val="bar"/>
        <c:varyColors val="1"/>
        <c:ser>
          <c:idx val="0"/>
          <c:order val="0"/>
          <c:dPt>
            <c:idx val="0"/>
            <c:bubble3D val="0"/>
            <c:spPr>
              <a:solidFill>
                <a:schemeClr val="accent2"/>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1"/>
              </a:solidFill>
              <a:ln w="19050">
                <a:solidFill>
                  <a:schemeClr val="lt1"/>
                </a:solidFill>
              </a:ln>
              <a:effectLst/>
            </c:spPr>
          </c:dPt>
          <c:dPt>
            <c:idx val="3"/>
            <c:bubble3D val="0"/>
            <c:spPr>
              <a:solidFill>
                <a:srgbClr val="0070C0"/>
              </a:solidFill>
              <a:ln w="19050">
                <a:solidFill>
                  <a:schemeClr val="lt1"/>
                </a:solidFill>
              </a:ln>
              <a:effectLst/>
            </c:spPr>
          </c:dPt>
          <c:dPt>
            <c:idx val="4"/>
            <c:bubble3D val="0"/>
            <c:explosion val="118"/>
            <c:spPr>
              <a:solidFill>
                <a:schemeClr val="accent1">
                  <a:lumMod val="60000"/>
                  <a:lumOff val="40000"/>
                </a:schemeClr>
              </a:solidFill>
              <a:ln w="19050">
                <a:solidFill>
                  <a:schemeClr val="lt1"/>
                </a:solidFill>
                <a:round/>
              </a:ln>
              <a:effectLst>
                <a:softEdge rad="0"/>
              </a:effectLst>
            </c:spPr>
          </c:dPt>
          <c:dPt>
            <c:idx val="5"/>
            <c:bubble3D val="0"/>
            <c:spPr>
              <a:solidFill>
                <a:schemeClr val="accent1">
                  <a:lumMod val="40000"/>
                  <a:lumOff val="60000"/>
                </a:schemeClr>
              </a:solidFill>
              <a:ln w="19050">
                <a:solidFill>
                  <a:schemeClr val="lt1"/>
                </a:solidFill>
              </a:ln>
              <a:effectLst/>
            </c:spPr>
          </c:dPt>
          <c:dPt>
            <c:idx val="6"/>
            <c:bubble3D val="0"/>
            <c:spPr>
              <a:solidFill>
                <a:schemeClr val="accent1">
                  <a:lumMod val="20000"/>
                  <a:lumOff val="80000"/>
                </a:schemeClr>
              </a:solidFill>
              <a:ln w="19050">
                <a:solidFill>
                  <a:schemeClr val="lt1"/>
                </a:solidFill>
              </a:ln>
              <a:effectLst/>
            </c:spPr>
          </c:dPt>
          <c:dPt>
            <c:idx val="7"/>
            <c:bubble3D val="0"/>
            <c:spPr>
              <a:solidFill>
                <a:schemeClr val="accent1"/>
              </a:solidFill>
              <a:ln w="19050">
                <a:solidFill>
                  <a:schemeClr val="lt1"/>
                </a:solidFill>
              </a:ln>
              <a:effectLst/>
            </c:spPr>
          </c:dPt>
          <c:dLbls>
            <c:dLbl>
              <c:idx val="0"/>
              <c:layout>
                <c:manualLayout>
                  <c:x val="-1.5278340911611401E-2"/>
                  <c:y val="-5.3572700225825338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5.916114006875901E-3"/>
                  <c:y val="2.004731578507166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2"/>
              <c:delete val="1"/>
              <c:extLst>
                <c:ext xmlns:c15="http://schemas.microsoft.com/office/drawing/2012/chart" uri="{CE6537A1-D6FC-4f65-9D91-7224C49458BB}"/>
              </c:extLst>
            </c:dLbl>
            <c:dLbl>
              <c:idx val="3"/>
              <c:layout/>
              <c:tx>
                <c:rich>
                  <a:bodyPr/>
                  <a:lstStyle/>
                  <a:p>
                    <a:fld id="{D54F35A5-075A-4409-9F77-4E4DDBE8C0E4}" type="CATEGORYNAME">
                      <a:rPr lang="en-US">
                        <a:solidFill>
                          <a:sysClr val="windowText" lastClr="000000"/>
                        </a:solidFill>
                      </a:rPr>
                      <a:pPr/>
                      <a:t>[CATEGORY NAME]</a:t>
                    </a:fld>
                    <a:endParaRPr lang="en-GB"/>
                  </a:p>
                </c:rich>
              </c:tx>
              <c:dLblPos val="outEnd"/>
              <c:showLegendKey val="0"/>
              <c:showVal val="1"/>
              <c:showCatName val="1"/>
              <c:showSerName val="0"/>
              <c:showPercent val="0"/>
              <c:showBubbleSize val="0"/>
              <c:separator> </c:separator>
              <c:extLst>
                <c:ext xmlns:c15="http://schemas.microsoft.com/office/drawing/2012/chart" uri="{CE6537A1-D6FC-4f65-9D91-7224C49458BB}">
                  <c15:layout/>
                  <c15:dlblFieldTable/>
                  <c15:showDataLabelsRange val="0"/>
                </c:ext>
              </c:extLst>
            </c:dLbl>
            <c:dLbl>
              <c:idx val="4"/>
              <c:layout/>
              <c:tx>
                <c:rich>
                  <a:bodyPr/>
                  <a:lstStyle/>
                  <a:p>
                    <a:fld id="{9A66ECB1-7CA6-4A1D-A080-ADEA1477DF3C}" type="CATEGORYNAME">
                      <a:rPr lang="en-US"/>
                      <a:pPr/>
                      <a:t>[CATEGORY NAME]</a:t>
                    </a:fld>
                    <a:r>
                      <a:rPr lang="en-US" baseline="0"/>
                      <a:t> </a:t>
                    </a:r>
                  </a:p>
                </c:rich>
              </c:tx>
              <c:dLblPos val="outEnd"/>
              <c:showLegendKey val="0"/>
              <c:showVal val="1"/>
              <c:showCatName val="1"/>
              <c:showSerName val="0"/>
              <c:showPercent val="0"/>
              <c:showBubbleSize val="0"/>
              <c:separator> </c:separator>
              <c:extLst>
                <c:ext xmlns:c15="http://schemas.microsoft.com/office/drawing/2012/chart" uri="{CE6537A1-D6FC-4f65-9D91-7224C49458BB}">
                  <c15:layout/>
                  <c15:dlblFieldTable/>
                  <c15:showDataLabelsRange val="0"/>
                </c:ext>
              </c:extLst>
            </c:dLbl>
            <c:dLbl>
              <c:idx val="5"/>
              <c:layout>
                <c:manualLayout>
                  <c:x val="5.4652323389145561E-4"/>
                  <c:y val="-4.4245038414204296E-3"/>
                </c:manualLayout>
              </c:layout>
              <c:tx>
                <c:rich>
                  <a:bodyPr rot="0" spcFirstLastPara="1" vertOverflow="ellipsis" vert="horz" wrap="square" lIns="38100" tIns="19050" rIns="38100" bIns="19050" anchor="ctr" anchorCtr="0">
                    <a:noAutofit/>
                  </a:bodyPr>
                  <a:lstStyle/>
                  <a:p>
                    <a:pPr algn="l">
                      <a:defRPr sz="900" b="0" i="0" u="none" strike="noStrike" kern="1200" baseline="0">
                        <a:solidFill>
                          <a:sysClr val="windowText" lastClr="000000"/>
                        </a:solidFill>
                        <a:latin typeface="+mn-lt"/>
                        <a:ea typeface="+mn-ea"/>
                        <a:cs typeface="+mn-cs"/>
                      </a:defRPr>
                    </a:pPr>
                    <a:fld id="{D73EC16A-3C5B-4889-810D-748679E83C2B}" type="CATEGORYNAME">
                      <a:rPr lang="en-US">
                        <a:solidFill>
                          <a:sysClr val="windowText" lastClr="000000"/>
                        </a:solidFill>
                      </a:rPr>
                      <a:pPr algn="l">
                        <a:defRPr>
                          <a:solidFill>
                            <a:sysClr val="windowText" lastClr="000000"/>
                          </a:solidFill>
                        </a:defRPr>
                      </a:pPr>
                      <a:t>[CATEGORY NAME]</a:t>
                    </a:fld>
                    <a:r>
                      <a:rPr lang="en-US" baseline="0">
                        <a:solidFill>
                          <a:sysClr val="windowText" lastClr="000000"/>
                        </a:solidFill>
                      </a:rPr>
                      <a:t> </a:t>
                    </a:r>
                  </a:p>
                </c:rich>
              </c:tx>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17027367193136"/>
                      <c:h val="4.7153616667481801E-2"/>
                    </c:manualLayout>
                  </c15:layout>
                  <c15:dlblFieldTable/>
                  <c15:showDataLabelsRange val="0"/>
                </c:ext>
              </c:extLst>
            </c:dLbl>
            <c:dLbl>
              <c:idx val="6"/>
              <c:layout>
                <c:manualLayout>
                  <c:x val="-2.2535211267606459E-3"/>
                  <c:y val="1.1799314160085074E-2"/>
                </c:manualLayout>
              </c:layout>
              <c:tx>
                <c:rich>
                  <a:bodyPr/>
                  <a:lstStyle/>
                  <a:p>
                    <a:fld id="{622D2068-F016-481A-AB4E-ACCA768C7BF8}" type="CATEGORYNAME">
                      <a:rPr lang="en-US"/>
                      <a:pPr/>
                      <a:t>[CATEGORY NAME]</a:t>
                    </a:fld>
                    <a:r>
                      <a:rPr lang="en-US" baseline="0"/>
                      <a:t> </a:t>
                    </a:r>
                  </a:p>
                </c:rich>
              </c:tx>
              <c:dLblPos val="bestFit"/>
              <c:showLegendKey val="0"/>
              <c:showVal val="1"/>
              <c:showCatName val="1"/>
              <c:showSerName val="0"/>
              <c:showPercent val="0"/>
              <c:showBubbleSize val="0"/>
              <c:separator> </c:separator>
              <c:extLst>
                <c:ext xmlns:c15="http://schemas.microsoft.com/office/drawing/2012/chart" uri="{CE6537A1-D6FC-4f65-9D91-7224C49458BB}">
                  <c15:layout/>
                  <c15:dlblFieldTable/>
                  <c15:showDataLabelsRange val="0"/>
                </c:ext>
              </c:extLst>
            </c:dLbl>
            <c:dLbl>
              <c:idx val="7"/>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'1.D.'!$A$2:$A$8</c:f>
              <c:strCache>
                <c:ptCount val="7"/>
                <c:pt idx="0">
                  <c:v>No</c:v>
                </c:pt>
                <c:pt idx="1">
                  <c:v>Yes, we have other players and initiatives within a university</c:v>
                </c:pt>
                <c:pt idx="2">
                  <c:v>Yes, there are external organizations helping to increase interdisciplinary research</c:v>
                </c:pt>
                <c:pt idx="3">
                  <c:v>National Research Council or Foundation</c:v>
                </c:pt>
                <c:pt idx="4">
                  <c:v>National Government</c:v>
                </c:pt>
                <c:pt idx="5">
                  <c:v>Industry</c:v>
                </c:pt>
                <c:pt idx="6">
                  <c:v>EU Programs</c:v>
                </c:pt>
              </c:strCache>
            </c:strRef>
          </c:cat>
          <c:val>
            <c:numRef>
              <c:f>'1.D.'!$C$2:$C$8</c:f>
              <c:numCache>
                <c:formatCode>0%</c:formatCode>
                <c:ptCount val="7"/>
                <c:pt idx="0">
                  <c:v>0.27777777777777779</c:v>
                </c:pt>
                <c:pt idx="1">
                  <c:v>0.22222222222222221</c:v>
                </c:pt>
                <c:pt idx="3">
                  <c:v>0.19565217391304349</c:v>
                </c:pt>
                <c:pt idx="4">
                  <c:v>0.19565217391304349</c:v>
                </c:pt>
                <c:pt idx="5">
                  <c:v>6.3626723223753984E-2</c:v>
                </c:pt>
                <c:pt idx="6">
                  <c:v>4.1407867494824016E-2</c:v>
                </c:pt>
              </c:numCache>
            </c:numRef>
          </c:val>
        </c:ser>
        <c:dLbls>
          <c:dLblPos val="outEnd"/>
          <c:showLegendKey val="0"/>
          <c:showVal val="1"/>
          <c:showCatName val="0"/>
          <c:showSerName val="0"/>
          <c:showPercent val="0"/>
          <c:showBubbleSize val="0"/>
          <c:showLeaderLines val="0"/>
        </c:dLbls>
        <c:gapWidth val="100"/>
        <c:splitType val="pos"/>
        <c:splitPos val="5"/>
        <c:secondPieSize val="60"/>
        <c:serLines>
          <c:spPr>
            <a:ln w="9525" cap="flat" cmpd="sng" algn="ctr">
              <a:solidFill>
                <a:schemeClr val="tx1">
                  <a:lumMod val="35000"/>
                  <a:lumOff val="65000"/>
                </a:schemeClr>
              </a:solidFill>
              <a:round/>
            </a:ln>
            <a:effectLst/>
          </c:spPr>
        </c:serLines>
      </c:ofPieChart>
      <c:spPr>
        <a:noFill/>
        <a:ln>
          <a:noFill/>
        </a:ln>
        <a:effectLst/>
      </c:spPr>
    </c:plotArea>
    <c:legend>
      <c:legendPos val="b"/>
      <c:legendEntry>
        <c:idx val="3"/>
        <c:delete val="1"/>
      </c:legendEntry>
      <c:legendEntry>
        <c:idx val="4"/>
        <c:delete val="1"/>
      </c:legendEntry>
      <c:legendEntry>
        <c:idx val="5"/>
        <c:delete val="1"/>
      </c:legendEntry>
      <c:legendEntry>
        <c:idx val="6"/>
        <c:delete val="1"/>
      </c:legendEntry>
      <c:layout>
        <c:manualLayout>
          <c:xMode val="edge"/>
          <c:yMode val="edge"/>
          <c:x val="0.12086583475311199"/>
          <c:y val="0.75774092397742299"/>
          <c:w val="0.69589000936286505"/>
          <c:h val="0.18031217336770999"/>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GB" sz="1100" b="1"/>
              <a:t> Does your university run joint degrees (e.g. X and Informatics, Informatics and X, X with Informatics, Informatics with X). If yes, what are they?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2174199786996065E-4"/>
          <c:y val="0.27773039606004307"/>
          <c:w val="0.98623305858697496"/>
          <c:h val="0.41706106426962097"/>
        </c:manualLayout>
      </c:layout>
      <c:ofPieChart>
        <c:ofPieType val="bar"/>
        <c:varyColors val="1"/>
        <c:ser>
          <c:idx val="1"/>
          <c:order val="0"/>
          <c:dPt>
            <c:idx val="0"/>
            <c:bubble3D val="0"/>
            <c:spPr>
              <a:solidFill>
                <a:schemeClr val="accent2"/>
              </a:solidFill>
              <a:ln w="19050">
                <a:solidFill>
                  <a:schemeClr val="lt1"/>
                </a:solidFill>
              </a:ln>
              <a:effectLst/>
            </c:spPr>
          </c:dPt>
          <c:dPt>
            <c:idx val="1"/>
            <c:bubble3D val="0"/>
            <c:spPr>
              <a:solidFill>
                <a:schemeClr val="accent1"/>
              </a:solidFill>
              <a:ln w="19050">
                <a:solidFill>
                  <a:schemeClr val="lt1"/>
                </a:solidFill>
              </a:ln>
              <a:effectLst/>
            </c:spPr>
          </c:dPt>
          <c:dPt>
            <c:idx val="2"/>
            <c:bubble3D val="0"/>
            <c:spPr>
              <a:solidFill>
                <a:schemeClr val="accent1">
                  <a:lumMod val="75000"/>
                </a:schemeClr>
              </a:solidFill>
              <a:ln w="19050">
                <a:solidFill>
                  <a:schemeClr val="lt1"/>
                </a:solidFill>
              </a:ln>
              <a:effectLst/>
            </c:spPr>
          </c:dPt>
          <c:dPt>
            <c:idx val="3"/>
            <c:bubble3D val="0"/>
            <c:spPr>
              <a:solidFill>
                <a:schemeClr val="accent1">
                  <a:lumMod val="60000"/>
                  <a:lumOff val="40000"/>
                </a:schemeClr>
              </a:solidFill>
              <a:ln w="19050">
                <a:solidFill>
                  <a:schemeClr val="lt1"/>
                </a:solidFill>
              </a:ln>
              <a:effectLst/>
            </c:spPr>
          </c:dPt>
          <c:dPt>
            <c:idx val="4"/>
            <c:bubble3D val="0"/>
            <c:spPr>
              <a:solidFill>
                <a:schemeClr val="accent1">
                  <a:lumMod val="40000"/>
                  <a:lumOff val="60000"/>
                </a:schemeClr>
              </a:solidFill>
              <a:ln w="19050">
                <a:solidFill>
                  <a:schemeClr val="lt1"/>
                </a:solidFill>
                <a:round/>
              </a:ln>
              <a:effectLst>
                <a:softEdge rad="0"/>
              </a:effectLst>
            </c:spPr>
          </c:dPt>
          <c:dPt>
            <c:idx val="5"/>
            <c:bubble3D val="0"/>
            <c:spPr>
              <a:solidFill>
                <a:schemeClr val="accent1">
                  <a:lumMod val="20000"/>
                  <a:lumOff val="80000"/>
                </a:schemeClr>
              </a:solidFill>
              <a:ln w="19050">
                <a:solidFill>
                  <a:schemeClr val="lt1"/>
                </a:solidFill>
              </a:ln>
              <a:effectLst/>
            </c:spPr>
          </c:dPt>
          <c:dPt>
            <c:idx val="6"/>
            <c:bubble3D val="0"/>
            <c:spPr>
              <a:solidFill>
                <a:schemeClr val="accent5">
                  <a:lumMod val="20000"/>
                  <a:lumOff val="80000"/>
                </a:schemeClr>
              </a:solidFill>
              <a:ln w="19050">
                <a:solidFill>
                  <a:schemeClr val="lt1"/>
                </a:solidFill>
              </a:ln>
              <a:effectLst/>
            </c:spPr>
          </c:dPt>
          <c:dPt>
            <c:idx val="7"/>
            <c:bubble3D val="0"/>
            <c:spPr>
              <a:solidFill>
                <a:schemeClr val="accent3">
                  <a:lumMod val="40000"/>
                  <a:lumOff val="60000"/>
                </a:schemeClr>
              </a:solidFill>
              <a:ln w="19050">
                <a:solidFill>
                  <a:schemeClr val="lt1"/>
                </a:solidFill>
              </a:ln>
              <a:effectLst/>
            </c:spPr>
          </c:dPt>
          <c:dPt>
            <c:idx val="8"/>
            <c:bubble3D val="0"/>
            <c:spPr>
              <a:solidFill>
                <a:schemeClr val="accent1"/>
              </a:solidFill>
              <a:ln w="19050">
                <a:solidFill>
                  <a:schemeClr val="lt1"/>
                </a:solidFill>
              </a:ln>
              <a:effectLst/>
            </c:spPr>
          </c:dPt>
          <c:dLbls>
            <c:dLbl>
              <c:idx val="2"/>
              <c:layout>
                <c:manualLayout>
                  <c:x val="8.912298526351438E-8"/>
                  <c:y val="-8.988764044943821E-3"/>
                </c:manualLayout>
              </c:layout>
              <c:dLblPos val="bestFit"/>
              <c:showLegendKey val="0"/>
              <c:showVal val="0"/>
              <c:showCatName val="1"/>
              <c:showSerName val="0"/>
              <c:showPercent val="0"/>
              <c:showBubbleSize val="0"/>
              <c:extLst>
                <c:ext xmlns:c15="http://schemas.microsoft.com/office/drawing/2012/chart" uri="{CE6537A1-D6FC-4f65-9D91-7224C49458BB}">
                  <c15:layout>
                    <c:manualLayout>
                      <c:w val="0.2191888211156704"/>
                      <c:h val="7.5781487101669195E-2"/>
                    </c:manualLayout>
                  </c15:layout>
                </c:ext>
              </c:extLst>
            </c:dLbl>
            <c:dLbl>
              <c:idx val="3"/>
              <c:layout>
                <c:manualLayout>
                  <c:x val="8.872130403791548E-8"/>
                  <c:y val="-9.104704097116844E-3"/>
                </c:manualLayout>
              </c:layout>
              <c:tx>
                <c:rich>
                  <a:bodyPr/>
                  <a:lstStyle/>
                  <a:p>
                    <a:fld id="{5BDF2DB0-579E-4B67-950A-0F8854970909}" type="CATEGORYNAME">
                      <a:rPr lang="en-US"/>
                      <a:pPr/>
                      <a:t>[CATEGORY NAME]</a:t>
                    </a:fld>
                    <a:r>
                      <a:rPr lang="en-US"/>
                      <a:t> </a:t>
                    </a:r>
                  </a:p>
                </c:rich>
              </c:tx>
              <c:dLblPos val="bestFit"/>
              <c:showLegendKey val="0"/>
              <c:showVal val="0"/>
              <c:showCatName val="1"/>
              <c:showSerName val="0"/>
              <c:showPercent val="0"/>
              <c:showBubbleSize val="0"/>
              <c:extLst>
                <c:ext xmlns:c15="http://schemas.microsoft.com/office/drawing/2012/chart" uri="{CE6537A1-D6FC-4f65-9D91-7224C49458BB}">
                  <c15:layout>
                    <c:manualLayout>
                      <c:w val="0.2506140845070422"/>
                      <c:h val="7.5781487101669195E-2"/>
                    </c:manualLayout>
                  </c15:layout>
                  <c15:dlblFieldTable/>
                  <c15:showDataLabelsRange val="0"/>
                </c:ext>
              </c:extLst>
            </c:dLbl>
            <c:dLbl>
              <c:idx val="4"/>
              <c:layout>
                <c:manualLayout>
                  <c:x val="-8.9122985346516634E-8"/>
                  <c:y val="-6.1470406086879589E-3"/>
                </c:manualLayout>
              </c:layout>
              <c:dLblPos val="bestFit"/>
              <c:showLegendKey val="0"/>
              <c:showVal val="0"/>
              <c:showCatName val="1"/>
              <c:showSerName val="0"/>
              <c:showPercent val="0"/>
              <c:showBubbleSize val="0"/>
              <c:extLst>
                <c:ext xmlns:c15="http://schemas.microsoft.com/office/drawing/2012/chart" uri="{CE6537A1-D6FC-4f65-9D91-7224C49458BB}">
                  <c15:layout>
                    <c:manualLayout>
                      <c:w val="0.22827033381390707"/>
                      <c:h val="7.5781487101669195E-2"/>
                    </c:manualLayout>
                  </c15:layout>
                </c:ext>
              </c:extLst>
            </c:dLbl>
            <c:dLbl>
              <c:idx val="5"/>
              <c:layout>
                <c:manualLayout>
                  <c:x val="-1.6525630690748206E-16"/>
                  <c:y val="-9.104704097116844E-3"/>
                </c:manualLayout>
              </c:layout>
              <c:dLblPos val="bestFit"/>
              <c:showLegendKey val="0"/>
              <c:showVal val="0"/>
              <c:showCatName val="1"/>
              <c:showSerName val="0"/>
              <c:showPercent val="0"/>
              <c:showBubbleSize val="0"/>
              <c:extLst>
                <c:ext xmlns:c15="http://schemas.microsoft.com/office/drawing/2012/chart" uri="{CE6537A1-D6FC-4f65-9D91-7224C49458BB}"/>
              </c:extLst>
            </c:dLbl>
            <c:dLbl>
              <c:idx val="6"/>
              <c:layout>
                <c:manualLayout>
                  <c:x val="1.1167110053517523E-3"/>
                  <c:y val="-3.0349464743873308E-3"/>
                </c:manualLayout>
              </c:layout>
              <c:dLblPos val="bestFit"/>
              <c:showLegendKey val="0"/>
              <c:showVal val="0"/>
              <c:showCatName val="1"/>
              <c:showSerName val="0"/>
              <c:showPercent val="0"/>
              <c:showBubbleSize val="0"/>
              <c:extLst>
                <c:ext xmlns:c15="http://schemas.microsoft.com/office/drawing/2012/chart" uri="{CE6537A1-D6FC-4f65-9D91-7224C49458BB}">
                  <c15:layout>
                    <c:manualLayout>
                      <c:w val="0.20671549295774644"/>
                      <c:h val="7.5781487101669195E-2"/>
                    </c:manualLayout>
                  </c15:layout>
                </c:ext>
              </c:extLst>
            </c:dLbl>
            <c:dLbl>
              <c:idx val="7"/>
              <c:layout>
                <c:manualLayout>
                  <c:x val="1.1163545134107813E-3"/>
                  <c:y val="3.0349110855525083E-2"/>
                </c:manualLayout>
              </c:layout>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2732154818675834"/>
                      <c:h val="8.1851289833080432E-2"/>
                    </c:manualLayout>
                  </c15:layout>
                </c:ext>
              </c:extLst>
            </c:dLbl>
            <c:dLbl>
              <c:idx val="8"/>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'2.A.'!$A$2:$A$9</c:f>
              <c:strCache>
                <c:ptCount val="8"/>
                <c:pt idx="0">
                  <c:v>No</c:v>
                </c:pt>
                <c:pt idx="1">
                  <c:v>Yes</c:v>
                </c:pt>
                <c:pt idx="2">
                  <c:v>Business and Economics</c:v>
                </c:pt>
                <c:pt idx="3">
                  <c:v>Matematics and Statistics, incl. Data Science</c:v>
                </c:pt>
                <c:pt idx="4">
                  <c:v>Natural and Life Sciences</c:v>
                </c:pt>
                <c:pt idx="5">
                  <c:v>Engineering</c:v>
                </c:pt>
                <c:pt idx="6">
                  <c:v>Arts, Design and Media</c:v>
                </c:pt>
                <c:pt idx="7">
                  <c:v>Law, Political and Social Sciences</c:v>
                </c:pt>
              </c:strCache>
            </c:strRef>
          </c:cat>
          <c:val>
            <c:numRef>
              <c:f>'2.A.'!$C$2:$C$9</c:f>
              <c:numCache>
                <c:formatCode>0%</c:formatCode>
                <c:ptCount val="8"/>
                <c:pt idx="0">
                  <c:v>0.30434782608695654</c:v>
                </c:pt>
                <c:pt idx="2">
                  <c:v>0.17499999999999999</c:v>
                </c:pt>
                <c:pt idx="3">
                  <c:v>0.16041666666666665</c:v>
                </c:pt>
                <c:pt idx="4">
                  <c:v>0.14583333333333334</c:v>
                </c:pt>
                <c:pt idx="5">
                  <c:v>0.10208333333333333</c:v>
                </c:pt>
                <c:pt idx="6">
                  <c:v>7.2916666666666671E-2</c:v>
                </c:pt>
                <c:pt idx="7">
                  <c:v>4.3749999999999997E-2</c:v>
                </c:pt>
              </c:numCache>
            </c:numRef>
          </c:val>
        </c:ser>
        <c:ser>
          <c:idx val="0"/>
          <c:order val="1"/>
          <c:dPt>
            <c:idx val="0"/>
            <c:bubble3D val="0"/>
            <c:spPr>
              <a:solidFill>
                <a:schemeClr val="accent2"/>
              </a:solidFill>
              <a:ln w="19050">
                <a:solidFill>
                  <a:schemeClr val="lt1"/>
                </a:solidFill>
              </a:ln>
              <a:effectLst/>
            </c:spPr>
          </c:dPt>
          <c:dPt>
            <c:idx val="1"/>
            <c:bubble3D val="0"/>
            <c:spPr>
              <a:solidFill>
                <a:schemeClr val="accent1"/>
              </a:solidFill>
              <a:ln w="19050">
                <a:solidFill>
                  <a:schemeClr val="lt1"/>
                </a:solidFill>
              </a:ln>
              <a:effectLst/>
            </c:spPr>
          </c:dPt>
          <c:dPt>
            <c:idx val="2"/>
            <c:bubble3D val="0"/>
            <c:spPr>
              <a:solidFill>
                <a:schemeClr val="accent1">
                  <a:lumMod val="75000"/>
                </a:schemeClr>
              </a:solidFill>
              <a:ln w="19050">
                <a:solidFill>
                  <a:schemeClr val="lt1"/>
                </a:solidFill>
              </a:ln>
              <a:effectLst/>
            </c:spPr>
          </c:dPt>
          <c:dPt>
            <c:idx val="3"/>
            <c:bubble3D val="0"/>
            <c:spPr>
              <a:solidFill>
                <a:schemeClr val="accent1">
                  <a:lumMod val="60000"/>
                  <a:lumOff val="40000"/>
                </a:schemeClr>
              </a:solidFill>
              <a:ln w="19050">
                <a:solidFill>
                  <a:schemeClr val="lt1"/>
                </a:solidFill>
              </a:ln>
              <a:effectLst/>
            </c:spPr>
          </c:dPt>
          <c:dPt>
            <c:idx val="4"/>
            <c:bubble3D val="0"/>
            <c:explosion val="118"/>
            <c:spPr>
              <a:solidFill>
                <a:schemeClr val="accent1">
                  <a:lumMod val="40000"/>
                  <a:lumOff val="60000"/>
                </a:schemeClr>
              </a:solidFill>
              <a:ln w="19050">
                <a:solidFill>
                  <a:schemeClr val="lt1"/>
                </a:solidFill>
                <a:round/>
              </a:ln>
              <a:effectLst>
                <a:softEdge rad="0"/>
              </a:effectLst>
            </c:spPr>
          </c:dPt>
          <c:dPt>
            <c:idx val="5"/>
            <c:bubble3D val="0"/>
            <c:spPr>
              <a:solidFill>
                <a:schemeClr val="accent1">
                  <a:lumMod val="20000"/>
                  <a:lumOff val="80000"/>
                </a:schemeClr>
              </a:solidFill>
              <a:ln w="19050">
                <a:solidFill>
                  <a:schemeClr val="lt1"/>
                </a:solidFill>
              </a:ln>
              <a:effectLst/>
            </c:spPr>
          </c:dPt>
          <c:dPt>
            <c:idx val="6"/>
            <c:bubble3D val="0"/>
            <c:spPr>
              <a:solidFill>
                <a:schemeClr val="accent5">
                  <a:lumMod val="20000"/>
                  <a:lumOff val="80000"/>
                </a:schemeClr>
              </a:solidFill>
              <a:ln w="19050">
                <a:solidFill>
                  <a:schemeClr val="lt1"/>
                </a:solidFill>
              </a:ln>
              <a:effectLst/>
            </c:spPr>
          </c:dPt>
          <c:dPt>
            <c:idx val="7"/>
            <c:bubble3D val="0"/>
            <c:spPr>
              <a:solidFill>
                <a:schemeClr val="accent3">
                  <a:lumMod val="40000"/>
                  <a:lumOff val="60000"/>
                </a:schemeClr>
              </a:solidFill>
              <a:ln w="19050">
                <a:solidFill>
                  <a:schemeClr val="lt1"/>
                </a:solidFill>
              </a:ln>
              <a:effectLst/>
            </c:spPr>
          </c:dPt>
          <c:dPt>
            <c:idx val="8"/>
            <c:bubble3D val="0"/>
            <c:spPr>
              <a:solidFill>
                <a:schemeClr val="accent1"/>
              </a:solidFill>
              <a:ln w="19050">
                <a:solidFill>
                  <a:schemeClr val="lt1"/>
                </a:solidFill>
              </a:ln>
              <a:effectLst/>
            </c:spPr>
          </c:dPt>
          <c:dLbls>
            <c:dLbl>
              <c:idx val="0"/>
              <c:layout>
                <c:manualLayout>
                  <c:x val="-1.7572141510480204E-3"/>
                  <c:y val="-4.4467996128708491E-2"/>
                </c:manualLayout>
              </c:layout>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dLbl>
              <c:idx val="1"/>
              <c:layout>
                <c:manualLayout>
                  <c:x val="5.916114006875901E-3"/>
                  <c:y val="2.004731578507166E-2"/>
                </c:manualLayout>
              </c:layout>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2.2535211267604807E-3"/>
                  <c:y val="9.104704097116844E-3"/>
                </c:manualLayout>
              </c:layout>
              <c:tx>
                <c:rich>
                  <a:bodyPr/>
                  <a:lstStyle/>
                  <a:p>
                    <a:fld id="{D54F35A5-075A-4409-9F77-4E4DDBE8C0E4}" type="CATEGORYNAME">
                      <a:rPr lang="en-US"/>
                      <a:pPr/>
                      <a:t>[CATEGORY NAME]</a:t>
                    </a:fld>
                    <a:endParaRPr lang="en-GB"/>
                  </a:p>
                </c:rich>
              </c:tx>
              <c:dLblPos val="bestFit"/>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dLbl>
              <c:idx val="4"/>
              <c:layout>
                <c:manualLayout>
                  <c:x val="2.2535211267604807E-3"/>
                  <c:y val="-5.5639215622302856E-17"/>
                </c:manualLayout>
              </c:layout>
              <c:tx>
                <c:rich>
                  <a:bodyPr/>
                  <a:lstStyle/>
                  <a:p>
                    <a:fld id="{9A66ECB1-7CA6-4A1D-A080-ADEA1477DF3C}" type="CATEGORYNAME">
                      <a:rPr lang="en-US"/>
                      <a:pPr/>
                      <a:t>[CATEGORY NAME]</a:t>
                    </a:fld>
                    <a:r>
                      <a:rPr lang="en-US" baseline="0"/>
                      <a:t> </a:t>
                    </a:r>
                  </a:p>
                </c:rich>
              </c:tx>
              <c:dLblPos val="bestFit"/>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dLbl>
              <c:idx val="5"/>
              <c:layout>
                <c:manualLayout>
                  <c:x val="5.0535654874126652E-3"/>
                  <c:y val="-4.4245038414204296E-3"/>
                </c:manualLayout>
              </c:layout>
              <c:tx>
                <c:rich>
                  <a:bodyPr rot="0" spcFirstLastPara="1" vertOverflow="ellipsis" vert="horz" wrap="square" lIns="38100" tIns="19050" rIns="38100" bIns="19050" anchor="ctr" anchorCtr="0">
                    <a:noAutofit/>
                  </a:bodyPr>
                  <a:lstStyle/>
                  <a:p>
                    <a:pPr algn="l">
                      <a:defRPr sz="900" b="0" i="0" u="none" strike="noStrike" kern="1200" baseline="0">
                        <a:solidFill>
                          <a:schemeClr val="tx1">
                            <a:lumMod val="65000"/>
                            <a:lumOff val="35000"/>
                          </a:schemeClr>
                        </a:solidFill>
                        <a:latin typeface="+mn-lt"/>
                        <a:ea typeface="+mn-ea"/>
                        <a:cs typeface="+mn-cs"/>
                      </a:defRPr>
                    </a:pPr>
                    <a:fld id="{D73EC16A-3C5B-4889-810D-748679E83C2B}" type="CATEGORYNAME">
                      <a:rPr lang="en-US"/>
                      <a:pPr algn="l">
                        <a:defRPr/>
                      </a:pPr>
                      <a:t>[CATEGORY NAME]</a:t>
                    </a:fld>
                    <a:r>
                      <a:rPr lang="en-US" baseline="0"/>
                      <a:t> </a:t>
                    </a:r>
                  </a:p>
                </c:rich>
              </c:tx>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17027367193136"/>
                      <c:h val="4.7153616667481801E-2"/>
                    </c:manualLayout>
                  </c15:layout>
                  <c15:dlblFieldTable/>
                  <c15:showDataLabelsRange val="0"/>
                </c:ext>
              </c:extLst>
            </c:dLbl>
            <c:dLbl>
              <c:idx val="6"/>
              <c:layout>
                <c:manualLayout>
                  <c:x val="2.2535211267604807E-3"/>
                  <c:y val="1.1799314160085074E-2"/>
                </c:manualLayout>
              </c:layout>
              <c:tx>
                <c:rich>
                  <a:bodyPr/>
                  <a:lstStyle/>
                  <a:p>
                    <a:fld id="{622D2068-F016-481A-AB4E-ACCA768C7BF8}" type="CATEGORYNAME">
                      <a:rPr lang="en-US"/>
                      <a:pPr/>
                      <a:t>[CATEGORY NAME]</a:t>
                    </a:fld>
                    <a:r>
                      <a:rPr lang="en-US" baseline="0"/>
                      <a:t> </a:t>
                    </a:r>
                  </a:p>
                </c:rich>
              </c:tx>
              <c:dLblPos val="bestFit"/>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'2.A.'!$A$2:$A$9</c:f>
              <c:strCache>
                <c:ptCount val="8"/>
                <c:pt idx="0">
                  <c:v>No</c:v>
                </c:pt>
                <c:pt idx="1">
                  <c:v>Yes</c:v>
                </c:pt>
                <c:pt idx="2">
                  <c:v>Business and Economics</c:v>
                </c:pt>
                <c:pt idx="3">
                  <c:v>Matematics and Statistics, incl. Data Science</c:v>
                </c:pt>
                <c:pt idx="4">
                  <c:v>Natural and Life Sciences</c:v>
                </c:pt>
                <c:pt idx="5">
                  <c:v>Engineering</c:v>
                </c:pt>
                <c:pt idx="6">
                  <c:v>Arts, Design and Media</c:v>
                </c:pt>
                <c:pt idx="7">
                  <c:v>Law, Political and Social Sciences</c:v>
                </c:pt>
              </c:strCache>
            </c:strRef>
          </c:cat>
          <c:val>
            <c:numRef>
              <c:f>'2.A.'!$C$2:$C$9</c:f>
              <c:numCache>
                <c:formatCode>0%</c:formatCode>
                <c:ptCount val="8"/>
                <c:pt idx="0">
                  <c:v>0.30434782608695654</c:v>
                </c:pt>
                <c:pt idx="2">
                  <c:v>0.17499999999999999</c:v>
                </c:pt>
                <c:pt idx="3">
                  <c:v>0.16041666666666665</c:v>
                </c:pt>
                <c:pt idx="4">
                  <c:v>0.14583333333333334</c:v>
                </c:pt>
                <c:pt idx="5">
                  <c:v>0.10208333333333333</c:v>
                </c:pt>
                <c:pt idx="6">
                  <c:v>7.2916666666666671E-2</c:v>
                </c:pt>
                <c:pt idx="7">
                  <c:v>4.3749999999999997E-2</c:v>
                </c:pt>
              </c:numCache>
            </c:numRef>
          </c:val>
        </c:ser>
        <c:dLbls>
          <c:dLblPos val="outEnd"/>
          <c:showLegendKey val="0"/>
          <c:showVal val="1"/>
          <c:showCatName val="0"/>
          <c:showSerName val="0"/>
          <c:showPercent val="0"/>
          <c:showBubbleSize val="0"/>
          <c:showLeaderLines val="1"/>
        </c:dLbls>
        <c:gapWidth val="104"/>
        <c:splitType val="pos"/>
        <c:splitPos val="7"/>
        <c:secondPieSize val="60"/>
        <c:serLines>
          <c:spPr>
            <a:ln w="9525" cap="flat" cmpd="sng" algn="ctr">
              <a:solidFill>
                <a:schemeClr val="tx1">
                  <a:lumMod val="35000"/>
                  <a:lumOff val="65000"/>
                </a:schemeClr>
              </a:solidFill>
              <a:round/>
            </a:ln>
            <a:effectLst/>
          </c:spPr>
        </c:serLines>
      </c:ofPieChart>
      <c:spPr>
        <a:noFill/>
        <a:ln>
          <a:noFill/>
        </a:ln>
        <a:effectLst/>
      </c:spPr>
    </c:plotArea>
    <c:legend>
      <c:legendPos val="b"/>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ayout>
        <c:manualLayout>
          <c:xMode val="edge"/>
          <c:yMode val="edge"/>
          <c:x val="0.24929624034686665"/>
          <c:y val="0.71463410893862989"/>
          <c:w val="0.33758012642785851"/>
          <c:h val="0.11657916432676567"/>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GB" sz="1100" b="1"/>
              <a:t>Are there plans to run new joint degrees or to close down joint degrees?</a:t>
            </a:r>
          </a:p>
          <a:p>
            <a:pPr>
              <a:defRPr/>
            </a:pPr>
            <a:r>
              <a:rPr lang="en-GB" sz="1100" b="1"/>
              <a:t> If yes what are they?</a:t>
            </a:r>
          </a:p>
        </c:rich>
      </c:tx>
      <c:layout>
        <c:manualLayout>
          <c:xMode val="edge"/>
          <c:yMode val="edge"/>
          <c:x val="0.11896991653632433"/>
          <c:y val="3.5955056179775284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2174199786996065E-4"/>
          <c:y val="0.26274912265180334"/>
          <c:w val="0.98623305858697496"/>
          <c:h val="0.41706106426962097"/>
        </c:manualLayout>
      </c:layout>
      <c:ofPieChart>
        <c:ofPieType val="bar"/>
        <c:varyColors val="1"/>
        <c:ser>
          <c:idx val="0"/>
          <c:order val="0"/>
          <c:dPt>
            <c:idx val="0"/>
            <c:bubble3D val="0"/>
            <c:spPr>
              <a:solidFill>
                <a:schemeClr val="accent3"/>
              </a:solidFill>
              <a:ln w="19050">
                <a:solidFill>
                  <a:schemeClr val="lt1"/>
                </a:solidFill>
              </a:ln>
              <a:effectLst/>
            </c:spPr>
          </c:dPt>
          <c:dPt>
            <c:idx val="1"/>
            <c:bubble3D val="0"/>
            <c:spPr>
              <a:solidFill>
                <a:schemeClr val="accent1"/>
              </a:solidFill>
              <a:ln w="19050">
                <a:solidFill>
                  <a:schemeClr val="lt1"/>
                </a:solidFill>
              </a:ln>
              <a:effectLst/>
            </c:spPr>
          </c:dPt>
          <c:dPt>
            <c:idx val="2"/>
            <c:bubble3D val="0"/>
            <c:spPr>
              <a:solidFill>
                <a:schemeClr val="accent1">
                  <a:lumMod val="75000"/>
                </a:schemeClr>
              </a:solidFill>
              <a:ln w="19050">
                <a:solidFill>
                  <a:schemeClr val="lt1"/>
                </a:solidFill>
              </a:ln>
              <a:effectLst/>
            </c:spPr>
          </c:dPt>
          <c:dPt>
            <c:idx val="3"/>
            <c:bubble3D val="0"/>
            <c:spPr>
              <a:solidFill>
                <a:schemeClr val="accent1">
                  <a:lumMod val="60000"/>
                  <a:lumOff val="40000"/>
                </a:schemeClr>
              </a:solidFill>
              <a:ln w="19050">
                <a:solidFill>
                  <a:schemeClr val="lt1"/>
                </a:solidFill>
              </a:ln>
              <a:effectLst/>
            </c:spPr>
          </c:dPt>
          <c:dPt>
            <c:idx val="4"/>
            <c:bubble3D val="0"/>
            <c:spPr>
              <a:solidFill>
                <a:schemeClr val="accent1">
                  <a:lumMod val="40000"/>
                  <a:lumOff val="60000"/>
                </a:schemeClr>
              </a:solidFill>
              <a:ln w="19050">
                <a:solidFill>
                  <a:schemeClr val="lt1"/>
                </a:solidFill>
                <a:round/>
              </a:ln>
              <a:effectLst>
                <a:softEdge rad="0"/>
              </a:effectLst>
            </c:spPr>
          </c:dPt>
          <c:dPt>
            <c:idx val="5"/>
            <c:bubble3D val="0"/>
            <c:spPr>
              <a:solidFill>
                <a:schemeClr val="accent1">
                  <a:lumMod val="20000"/>
                  <a:lumOff val="80000"/>
                </a:schemeClr>
              </a:solidFill>
              <a:ln w="19050">
                <a:solidFill>
                  <a:schemeClr val="lt1"/>
                </a:solidFill>
              </a:ln>
              <a:effectLst/>
            </c:spPr>
          </c:dPt>
          <c:dPt>
            <c:idx val="6"/>
            <c:bubble3D val="0"/>
            <c:spPr>
              <a:solidFill>
                <a:schemeClr val="accent1"/>
              </a:solidFill>
              <a:ln w="19050">
                <a:solidFill>
                  <a:schemeClr val="lt1"/>
                </a:solidFill>
              </a:ln>
              <a:effectLst/>
            </c:spPr>
          </c:dPt>
          <c:dLbls>
            <c:dLbl>
              <c:idx val="0"/>
              <c:delete val="1"/>
              <c:extLst>
                <c:ext xmlns:c15="http://schemas.microsoft.com/office/drawing/2012/chart" uri="{CE6537A1-D6FC-4f65-9D91-7224C49458BB}"/>
              </c:extLst>
            </c:dLbl>
            <c:dLbl>
              <c:idx val="2"/>
              <c:layout>
                <c:manualLayout>
                  <c:x val="-9.4915979305642824E-4"/>
                  <c:y val="-2.0342931586106481E-2"/>
                </c:manualLayout>
              </c:layout>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4495755517826825"/>
                      <c:h val="9.1037160500922781E-2"/>
                    </c:manualLayout>
                  </c15:layout>
                </c:ext>
              </c:extLst>
            </c:dLbl>
            <c:dLbl>
              <c:idx val="3"/>
              <c:layout>
                <c:manualLayout>
                  <c:x val="8.9122985346516634E-8"/>
                  <c:y val="-5.7443914401210799E-3"/>
                </c:manualLayout>
              </c:layout>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4330503678551213"/>
                      <c:h val="9.4281280533363987E-2"/>
                    </c:manualLayout>
                  </c15:layout>
                </c:ext>
              </c:extLst>
            </c:dLbl>
            <c:dLbl>
              <c:idx val="4"/>
              <c:layout/>
              <c:dLblPos val="bestFit"/>
              <c:showLegendKey val="0"/>
              <c:showVal val="0"/>
              <c:showCatName val="1"/>
              <c:showSerName val="0"/>
              <c:showPercent val="0"/>
              <c:showBubbleSize val="0"/>
              <c:extLst>
                <c:ext xmlns:c15="http://schemas.microsoft.com/office/drawing/2012/chart" uri="{CE6537A1-D6FC-4f65-9D91-7224C49458BB}">
                  <c15:layout>
                    <c:manualLayout>
                      <c:w val="0.23835888934935764"/>
                      <c:h val="7.4816479400749064E-2"/>
                    </c:manualLayout>
                  </c15:layout>
                </c:ext>
              </c:extLst>
            </c:dLbl>
            <c:dLbl>
              <c:idx val="5"/>
              <c:layout>
                <c:manualLayout>
                  <c:x val="5.8108186391811382E-5"/>
                  <c:y val="2.9962546816479402E-3"/>
                </c:manualLayout>
              </c:layout>
              <c:dLblPos val="bestFit"/>
              <c:showLegendKey val="0"/>
              <c:showVal val="0"/>
              <c:showCatName val="1"/>
              <c:showSerName val="0"/>
              <c:showPercent val="0"/>
              <c:showBubbleSize val="0"/>
              <c:extLst>
                <c:ext xmlns:c15="http://schemas.microsoft.com/office/drawing/2012/chart" uri="{CE6537A1-D6FC-4f65-9D91-7224C49458BB}">
                  <c15:layout>
                    <c:manualLayout>
                      <c:w val="0.222444910854734"/>
                      <c:h val="7.4816479400749064E-2"/>
                    </c:manualLayout>
                  </c15:layout>
                </c:ext>
              </c:extLst>
            </c:dLbl>
            <c:dLbl>
              <c:idx val="6"/>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'2.B.'!$A$2:$A$7</c:f>
              <c:strCache>
                <c:ptCount val="6"/>
                <c:pt idx="0">
                  <c:v>Neither run nor close down</c:v>
                </c:pt>
                <c:pt idx="1">
                  <c:v>Run new joint degrees</c:v>
                </c:pt>
                <c:pt idx="2">
                  <c:v>Matematics and Statistics, incl. Data Science</c:v>
                </c:pt>
                <c:pt idx="3">
                  <c:v>Law, Political and Social Sciences</c:v>
                </c:pt>
                <c:pt idx="4">
                  <c:v>Natural and Life Sciences</c:v>
                </c:pt>
                <c:pt idx="5">
                  <c:v>Business and Economics</c:v>
                </c:pt>
              </c:strCache>
            </c:strRef>
          </c:cat>
          <c:val>
            <c:numRef>
              <c:f>'2.B.'!$C$2:$C$7</c:f>
              <c:numCache>
                <c:formatCode>0%</c:formatCode>
                <c:ptCount val="6"/>
                <c:pt idx="0">
                  <c:v>0.54347826086956519</c:v>
                </c:pt>
                <c:pt idx="2">
                  <c:v>0.1694736842105263</c:v>
                </c:pt>
                <c:pt idx="3">
                  <c:v>0.12105263157894737</c:v>
                </c:pt>
                <c:pt idx="4">
                  <c:v>9.6842105263157896E-2</c:v>
                </c:pt>
                <c:pt idx="5">
                  <c:v>7.2631578947368422E-2</c:v>
                </c:pt>
              </c:numCache>
            </c:numRef>
          </c:val>
        </c:ser>
        <c:ser>
          <c:idx val="1"/>
          <c:order val="1"/>
          <c:dPt>
            <c:idx val="0"/>
            <c:bubble3D val="0"/>
            <c:spPr>
              <a:solidFill>
                <a:schemeClr val="accent3"/>
              </a:solidFill>
              <a:ln w="19050">
                <a:solidFill>
                  <a:schemeClr val="lt1"/>
                </a:solidFill>
              </a:ln>
              <a:effectLst/>
            </c:spPr>
          </c:dPt>
          <c:dPt>
            <c:idx val="1"/>
            <c:bubble3D val="0"/>
            <c:spPr>
              <a:solidFill>
                <a:schemeClr val="accent1"/>
              </a:solidFill>
              <a:ln w="19050">
                <a:solidFill>
                  <a:schemeClr val="lt1"/>
                </a:solidFill>
              </a:ln>
              <a:effectLst/>
            </c:spPr>
          </c:dPt>
          <c:dPt>
            <c:idx val="2"/>
            <c:bubble3D val="0"/>
            <c:spPr>
              <a:solidFill>
                <a:schemeClr val="accent1">
                  <a:lumMod val="75000"/>
                </a:schemeClr>
              </a:solidFill>
              <a:ln w="19050">
                <a:solidFill>
                  <a:schemeClr val="lt1"/>
                </a:solidFill>
              </a:ln>
              <a:effectLst/>
            </c:spPr>
          </c:dPt>
          <c:dPt>
            <c:idx val="3"/>
            <c:bubble3D val="0"/>
            <c:spPr>
              <a:solidFill>
                <a:schemeClr val="accent1">
                  <a:lumMod val="60000"/>
                  <a:lumOff val="40000"/>
                </a:schemeClr>
              </a:solidFill>
              <a:ln w="19050">
                <a:solidFill>
                  <a:schemeClr val="lt1"/>
                </a:solidFill>
              </a:ln>
              <a:effectLst/>
            </c:spPr>
          </c:dPt>
          <c:dPt>
            <c:idx val="4"/>
            <c:bubble3D val="0"/>
            <c:spPr>
              <a:solidFill>
                <a:schemeClr val="accent1">
                  <a:lumMod val="40000"/>
                  <a:lumOff val="60000"/>
                </a:schemeClr>
              </a:solidFill>
              <a:ln w="19050">
                <a:solidFill>
                  <a:schemeClr val="lt1"/>
                </a:solidFill>
                <a:round/>
              </a:ln>
              <a:effectLst>
                <a:softEdge rad="0"/>
              </a:effectLst>
            </c:spPr>
          </c:dPt>
          <c:dPt>
            <c:idx val="5"/>
            <c:bubble3D val="0"/>
            <c:spPr>
              <a:solidFill>
                <a:schemeClr val="accent1">
                  <a:lumMod val="20000"/>
                  <a:lumOff val="80000"/>
                </a:schemeClr>
              </a:solidFill>
              <a:ln w="19050">
                <a:solidFill>
                  <a:schemeClr val="lt1"/>
                </a:solidFill>
              </a:ln>
              <a:effectLst/>
            </c:spPr>
          </c:dPt>
          <c:dPt>
            <c:idx val="6"/>
            <c:bubble3D val="0"/>
            <c:spPr>
              <a:solidFill>
                <a:schemeClr val="accent1"/>
              </a:solidFill>
              <a:ln w="19050">
                <a:solidFill>
                  <a:schemeClr val="lt1"/>
                </a:solidFill>
              </a:ln>
              <a:effectLst/>
            </c:spPr>
          </c:dPt>
          <c:dPt>
            <c:idx val="7"/>
            <c:bubble3D val="0"/>
            <c:spPr>
              <a:solidFill>
                <a:schemeClr val="accent3">
                  <a:lumMod val="40000"/>
                  <a:lumOff val="60000"/>
                </a:schemeClr>
              </a:solidFill>
              <a:ln w="19050">
                <a:solidFill>
                  <a:schemeClr val="lt1"/>
                </a:solidFill>
              </a:ln>
              <a:effectLst/>
            </c:spPr>
          </c:dPt>
          <c:dPt>
            <c:idx val="8"/>
            <c:bubble3D val="0"/>
            <c:spPr>
              <a:solidFill>
                <a:schemeClr val="accent1"/>
              </a:solidFill>
              <a:ln w="19050">
                <a:solidFill>
                  <a:schemeClr val="lt1"/>
                </a:solidFill>
              </a:ln>
              <a:effectLst/>
            </c:spPr>
          </c:dPt>
          <c:dLbls>
            <c:dLbl>
              <c:idx val="2"/>
              <c:layout>
                <c:manualLayout>
                  <c:x val="1.1320401588172427E-3"/>
                  <c:y val="-8.9887640449438748E-3"/>
                </c:manualLayout>
              </c:layout>
              <c:tx>
                <c:rich>
                  <a:bodyPr/>
                  <a:lstStyle/>
                  <a:p>
                    <a:fld id="{01C6F88C-9A3E-4E04-BBD6-90FA4BA32E4B}" type="CATEGORYNAME">
                      <a:rPr lang="en-US"/>
                      <a:pPr/>
                      <a:t>[CATEGORY NAME]</a:t>
                    </a:fld>
                    <a:r>
                      <a:rPr lang="en-US"/>
                      <a:t>, incl. Data Science</a:t>
                    </a:r>
                  </a:p>
                </c:rich>
              </c:tx>
              <c:dLblPos val="bestFit"/>
              <c:showLegendKey val="0"/>
              <c:showVal val="0"/>
              <c:showCatName val="1"/>
              <c:showSerName val="0"/>
              <c:showPercent val="0"/>
              <c:showBubbleSize val="0"/>
              <c:extLst>
                <c:ext xmlns:c15="http://schemas.microsoft.com/office/drawing/2012/chart" uri="{CE6537A1-D6FC-4f65-9D91-7224C49458BB}">
                  <c15:layout>
                    <c:manualLayout>
                      <c:w val="0.23956240614235613"/>
                      <c:h val="7.5781414963578986E-2"/>
                    </c:manualLayout>
                  </c15:layout>
                  <c15:dlblFieldTable/>
                  <c15:showDataLabelsRange val="0"/>
                </c:ext>
              </c:extLst>
            </c:dLbl>
            <c:dLbl>
              <c:idx val="3"/>
              <c:layout>
                <c:manualLayout>
                  <c:x val="0"/>
                  <c:y val="-1.1583945265279793E-4"/>
                </c:manualLayout>
              </c:layout>
              <c:tx>
                <c:rich>
                  <a:bodyPr/>
                  <a:lstStyle/>
                  <a:p>
                    <a:fld id="{5BDF2DB0-579E-4B67-950A-0F8854970909}" type="CATEGORYNAME">
                      <a:rPr lang="en-US"/>
                      <a:pPr/>
                      <a:t>[CATEGORY NAME]</a:t>
                    </a:fld>
                    <a:r>
                      <a:rPr lang="en-US"/>
                      <a:t>, incl. Data Science </a:t>
                    </a:r>
                  </a:p>
                </c:rich>
              </c:tx>
              <c:dLblPos val="bestFit"/>
              <c:showLegendKey val="0"/>
              <c:showVal val="0"/>
              <c:showCatName val="1"/>
              <c:showSerName val="0"/>
              <c:showPercent val="0"/>
              <c:showBubbleSize val="0"/>
              <c:extLst>
                <c:ext xmlns:c15="http://schemas.microsoft.com/office/drawing/2012/chart" uri="{CE6537A1-D6FC-4f65-9D91-7224C49458BB}">
                  <c15:layout>
                    <c:manualLayout>
                      <c:w val="0.2506140845070422"/>
                      <c:h val="7.5781487101669195E-2"/>
                    </c:manualLayout>
                  </c15:layout>
                  <c15:dlblFieldTable/>
                  <c15:showDataLabelsRange val="0"/>
                </c:ext>
              </c:extLst>
            </c:dLbl>
            <c:dLbl>
              <c:idx val="4"/>
              <c:layout>
                <c:manualLayout>
                  <c:x val="-8.9122985346516634E-8"/>
                  <c:y val="2.8417234362558613E-3"/>
                </c:manualLayout>
              </c:layout>
              <c:dLblPos val="bestFit"/>
              <c:showLegendKey val="0"/>
              <c:showVal val="0"/>
              <c:showCatName val="1"/>
              <c:showSerName val="0"/>
              <c:showPercent val="0"/>
              <c:showBubbleSize val="0"/>
              <c:extLst>
                <c:ext xmlns:c15="http://schemas.microsoft.com/office/drawing/2012/chart" uri="{CE6537A1-D6FC-4f65-9D91-7224C49458BB}">
                  <c15:layout>
                    <c:manualLayout>
                      <c:w val="0.22827033381390707"/>
                      <c:h val="7.5781487101669195E-2"/>
                    </c:manualLayout>
                  </c15:layout>
                </c:ext>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layout>
                <c:manualLayout>
                  <c:x val="3.3801042475325215E-3"/>
                  <c:y val="3.0349013657056036E-2"/>
                </c:manualLayout>
              </c:layout>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2732154818675834"/>
                      <c:h val="8.1851289833080432E-2"/>
                    </c:manualLayout>
                  </c15:layout>
                </c:ext>
              </c:extLst>
            </c:dLbl>
            <c:dLbl>
              <c:idx val="8"/>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'2.B.'!$A$2:$A$7</c:f>
              <c:strCache>
                <c:ptCount val="6"/>
                <c:pt idx="0">
                  <c:v>Neither run nor close down</c:v>
                </c:pt>
                <c:pt idx="1">
                  <c:v>Run new joint degrees</c:v>
                </c:pt>
                <c:pt idx="2">
                  <c:v>Matematics and Statistics, incl. Data Science</c:v>
                </c:pt>
                <c:pt idx="3">
                  <c:v>Law, Political and Social Sciences</c:v>
                </c:pt>
                <c:pt idx="4">
                  <c:v>Natural and Life Sciences</c:v>
                </c:pt>
                <c:pt idx="5">
                  <c:v>Business and Economics</c:v>
                </c:pt>
              </c:strCache>
            </c:strRef>
          </c:cat>
          <c:val>
            <c:numRef>
              <c:f>'2.B.'!$C$2:$C$7</c:f>
              <c:numCache>
                <c:formatCode>0%</c:formatCode>
                <c:ptCount val="6"/>
                <c:pt idx="0">
                  <c:v>0.54347826086956519</c:v>
                </c:pt>
                <c:pt idx="2">
                  <c:v>0.1694736842105263</c:v>
                </c:pt>
                <c:pt idx="3">
                  <c:v>0.12105263157894737</c:v>
                </c:pt>
                <c:pt idx="4">
                  <c:v>9.6842105263157896E-2</c:v>
                </c:pt>
                <c:pt idx="5">
                  <c:v>7.2631578947368422E-2</c:v>
                </c:pt>
              </c:numCache>
            </c:numRef>
          </c:val>
        </c:ser>
        <c:dLbls>
          <c:dLblPos val="outEnd"/>
          <c:showLegendKey val="0"/>
          <c:showVal val="1"/>
          <c:showCatName val="0"/>
          <c:showSerName val="0"/>
          <c:showPercent val="0"/>
          <c:showBubbleSize val="0"/>
          <c:showLeaderLines val="1"/>
        </c:dLbls>
        <c:gapWidth val="104"/>
        <c:splitType val="pos"/>
        <c:splitPos val="4"/>
        <c:secondPieSize val="60"/>
        <c:serLines>
          <c:spPr>
            <a:ln w="9525" cap="flat" cmpd="sng" algn="ctr">
              <a:solidFill>
                <a:schemeClr val="tx1">
                  <a:lumMod val="35000"/>
                  <a:lumOff val="65000"/>
                </a:schemeClr>
              </a:solidFill>
              <a:round/>
            </a:ln>
            <a:effectLst/>
          </c:spPr>
        </c:serLines>
      </c:ofPieChart>
      <c:spPr>
        <a:noFill/>
        <a:ln>
          <a:noFill/>
        </a:ln>
        <a:effectLst/>
      </c:spPr>
    </c:plotArea>
    <c:legend>
      <c:legendPos val="b"/>
      <c:legendEntry>
        <c:idx val="2"/>
        <c:delete val="1"/>
      </c:legendEntry>
      <c:legendEntry>
        <c:idx val="3"/>
        <c:delete val="1"/>
      </c:legendEntry>
      <c:legendEntry>
        <c:idx val="4"/>
        <c:delete val="1"/>
      </c:legendEntry>
      <c:legendEntry>
        <c:idx val="5"/>
        <c:delete val="1"/>
      </c:legendEntry>
      <c:layout>
        <c:manualLayout>
          <c:xMode val="edge"/>
          <c:yMode val="edge"/>
          <c:x val="0.24929624034686665"/>
          <c:y val="0.71463410893862989"/>
          <c:w val="0.33758012642785851"/>
          <c:h val="0.11657916432676567"/>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Who teaches the Informatics component of non-Informatics degrees?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2857142857142857E-2"/>
          <c:y val="0.3238113892479858"/>
          <c:w val="0.94412698412698415"/>
          <c:h val="0.26576860878181996"/>
        </c:manualLayout>
      </c:layout>
      <c:barChart>
        <c:barDir val="bar"/>
        <c:grouping val="percentStacked"/>
        <c:varyColors val="0"/>
        <c:ser>
          <c:idx val="0"/>
          <c:order val="0"/>
          <c:tx>
            <c:strRef>
              <c:f>'2.C.'!$A$2</c:f>
              <c:strCache>
                <c:ptCount val="1"/>
                <c:pt idx="0">
                  <c:v>Members of Informatics Department </c:v>
                </c:pt>
              </c:strCache>
            </c:strRef>
          </c:tx>
          <c:spPr>
            <a:solidFill>
              <a:schemeClr val="accent1"/>
            </a:solidFill>
            <a:ln>
              <a:noFill/>
            </a:ln>
            <a:effectLst/>
          </c:spPr>
          <c:invertIfNegative val="0"/>
          <c:dLbls>
            <c:dLbl>
              <c:idx val="0"/>
              <c:layout>
                <c:manualLayout>
                  <c:x val="-1.2698412698412745E-2"/>
                  <c:y val="0.1013645846507864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'2.C.'!$C$2</c:f>
              <c:numCache>
                <c:formatCode>0%</c:formatCode>
                <c:ptCount val="1"/>
                <c:pt idx="0">
                  <c:v>0.5</c:v>
                </c:pt>
              </c:numCache>
            </c:numRef>
          </c:val>
        </c:ser>
        <c:ser>
          <c:idx val="1"/>
          <c:order val="1"/>
          <c:tx>
            <c:strRef>
              <c:f>'2.C.'!$A$3</c:f>
              <c:strCache>
                <c:ptCount val="1"/>
                <c:pt idx="0">
                  <c:v>Members of Respective Departments (e.g. Physics, Mathematics, Economics, etc.)</c:v>
                </c:pt>
              </c:strCache>
            </c:strRef>
          </c:tx>
          <c:spPr>
            <a:solidFill>
              <a:schemeClr val="accent2"/>
            </a:solidFill>
            <a:ln>
              <a:noFill/>
            </a:ln>
            <a:effectLst/>
          </c:spPr>
          <c:invertIfNegative val="0"/>
          <c:dLbls>
            <c:dLbl>
              <c:idx val="0"/>
              <c:layout>
                <c:manualLayout>
                  <c:x val="0"/>
                  <c:y val="9.950248756218906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'2.C.'!$C$3</c:f>
              <c:numCache>
                <c:formatCode>0%</c:formatCode>
                <c:ptCount val="1"/>
                <c:pt idx="0">
                  <c:v>0.2857142857142857</c:v>
                </c:pt>
              </c:numCache>
            </c:numRef>
          </c:val>
        </c:ser>
        <c:ser>
          <c:idx val="2"/>
          <c:order val="2"/>
          <c:tx>
            <c:strRef>
              <c:f>'2.C.'!$A$4</c:f>
              <c:strCache>
                <c:ptCount val="1"/>
                <c:pt idx="0">
                  <c:v>Members of both Informatics and Respective Departments</c:v>
                </c:pt>
              </c:strCache>
            </c:strRef>
          </c:tx>
          <c:spPr>
            <a:solidFill>
              <a:schemeClr val="accent3"/>
            </a:solidFill>
            <a:ln>
              <a:noFill/>
            </a:ln>
            <a:effectLst/>
          </c:spPr>
          <c:invertIfNegative val="0"/>
          <c:dLbls>
            <c:dLbl>
              <c:idx val="0"/>
              <c:layout>
                <c:manualLayout>
                  <c:x val="2.5396825396825397E-3"/>
                  <c:y val="9.9502487562188935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'2.C.'!$C$4</c:f>
              <c:numCache>
                <c:formatCode>0%</c:formatCode>
                <c:ptCount val="1"/>
                <c:pt idx="0">
                  <c:v>0.21428571428571427</c:v>
                </c:pt>
              </c:numCache>
            </c:numRef>
          </c:val>
        </c:ser>
        <c:dLbls>
          <c:dLblPos val="ctr"/>
          <c:showLegendKey val="0"/>
          <c:showVal val="1"/>
          <c:showCatName val="0"/>
          <c:showSerName val="0"/>
          <c:showPercent val="0"/>
          <c:showBubbleSize val="0"/>
        </c:dLbls>
        <c:gapWidth val="150"/>
        <c:overlap val="100"/>
        <c:axId val="421723512"/>
        <c:axId val="421723904"/>
      </c:barChart>
      <c:catAx>
        <c:axId val="421723512"/>
        <c:scaling>
          <c:orientation val="minMax"/>
        </c:scaling>
        <c:delete val="1"/>
        <c:axPos val="l"/>
        <c:numFmt formatCode="General" sourceLinked="1"/>
        <c:majorTickMark val="none"/>
        <c:minorTickMark val="none"/>
        <c:tickLblPos val="nextTo"/>
        <c:crossAx val="421723904"/>
        <c:crosses val="autoZero"/>
        <c:auto val="1"/>
        <c:lblAlgn val="ctr"/>
        <c:lblOffset val="100"/>
        <c:noMultiLvlLbl val="0"/>
      </c:catAx>
      <c:valAx>
        <c:axId val="421723904"/>
        <c:scaling>
          <c:orientation val="minMax"/>
        </c:scaling>
        <c:delete val="1"/>
        <c:axPos val="b"/>
        <c:numFmt formatCode="0%" sourceLinked="1"/>
        <c:majorTickMark val="none"/>
        <c:minorTickMark val="none"/>
        <c:tickLblPos val="nextTo"/>
        <c:crossAx val="421723512"/>
        <c:crosses val="autoZero"/>
        <c:crossBetween val="between"/>
      </c:valAx>
      <c:spPr>
        <a:noFill/>
        <a:ln w="25400">
          <a:noFill/>
        </a:ln>
        <a:effectLst/>
      </c:spPr>
    </c:plotArea>
    <c:legend>
      <c:legendPos val="b"/>
      <c:layout>
        <c:manualLayout>
          <c:xMode val="edge"/>
          <c:yMode val="edge"/>
          <c:x val="0"/>
          <c:y val="0.67767775296744626"/>
          <c:w val="0.93735383077115364"/>
          <c:h val="0.23608675781198993"/>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39.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447674</xdr:colOff>
      <xdr:row>26</xdr:row>
      <xdr:rowOff>119062</xdr:rowOff>
    </xdr:from>
    <xdr:to>
      <xdr:col>10</xdr:col>
      <xdr:colOff>552449</xdr:colOff>
      <xdr:row>43</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504825</xdr:colOff>
      <xdr:row>44</xdr:row>
      <xdr:rowOff>161924</xdr:rowOff>
    </xdr:from>
    <xdr:to>
      <xdr:col>9</xdr:col>
      <xdr:colOff>723900</xdr:colOff>
      <xdr:row>59</xdr:row>
      <xdr:rowOff>109536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753676</xdr:colOff>
      <xdr:row>1</xdr:row>
      <xdr:rowOff>57150</xdr:rowOff>
    </xdr:from>
    <xdr:to>
      <xdr:col>10</xdr:col>
      <xdr:colOff>94591</xdr:colOff>
      <xdr:row>25</xdr:row>
      <xdr:rowOff>227835</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49451" y="219075"/>
          <a:ext cx="3912915" cy="45426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190500</xdr:colOff>
      <xdr:row>0</xdr:row>
      <xdr:rowOff>447674</xdr:rowOff>
    </xdr:from>
    <xdr:to>
      <xdr:col>11</xdr:col>
      <xdr:colOff>466725</xdr:colOff>
      <xdr:row>15</xdr:row>
      <xdr:rowOff>866774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0.90141</cdr:x>
      <cdr:y>0.93171</cdr:y>
    </cdr:from>
    <cdr:to>
      <cdr:x>0.97916</cdr:x>
      <cdr:y>0.98407</cdr:y>
    </cdr:to>
    <cdr:sp macro="" textlink="">
      <cdr:nvSpPr>
        <cdr:cNvPr id="2" name="TextBox 1"/>
        <cdr:cNvSpPr txBox="1"/>
      </cdr:nvSpPr>
      <cdr:spPr>
        <a:xfrm xmlns:a="http://schemas.openxmlformats.org/drawingml/2006/main">
          <a:off x="5080000" y="3898900"/>
          <a:ext cx="438155" cy="2190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n=46</a:t>
          </a:r>
        </a:p>
      </cdr:txBody>
    </cdr:sp>
  </cdr:relSizeAnchor>
  <cdr:relSizeAnchor xmlns:cdr="http://schemas.openxmlformats.org/drawingml/2006/chartDrawing">
    <cdr:from>
      <cdr:x>0.58707</cdr:x>
      <cdr:y>0.35296</cdr:y>
    </cdr:from>
    <cdr:to>
      <cdr:x>0.66651</cdr:x>
      <cdr:y>0.62761</cdr:y>
    </cdr:to>
    <cdr:grpSp>
      <cdr:nvGrpSpPr>
        <cdr:cNvPr id="22" name="Group 21"/>
        <cdr:cNvGrpSpPr/>
      </cdr:nvGrpSpPr>
      <cdr:grpSpPr>
        <a:xfrm xmlns:a="http://schemas.openxmlformats.org/drawingml/2006/main">
          <a:off x="3293595" y="1496065"/>
          <a:ext cx="445676" cy="1164138"/>
          <a:chOff x="3255511" y="1296031"/>
          <a:chExt cx="445667" cy="1164155"/>
        </a:xfrm>
      </cdr:grpSpPr>
      <cdr:sp macro="" textlink="">
        <cdr:nvSpPr>
          <cdr:cNvPr id="3" name="TextBox 1"/>
          <cdr:cNvSpPr txBox="1"/>
        </cdr:nvSpPr>
        <cdr:spPr>
          <a:xfrm xmlns:a="http://schemas.openxmlformats.org/drawingml/2006/main">
            <a:off x="3264983" y="1296031"/>
            <a:ext cx="417232" cy="22833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18%</a:t>
            </a:r>
          </a:p>
        </cdr:txBody>
      </cdr:sp>
      <cdr:sp macro="" textlink="">
        <cdr:nvSpPr>
          <cdr:cNvPr id="4" name="TextBox 1"/>
          <cdr:cNvSpPr txBox="1"/>
        </cdr:nvSpPr>
        <cdr:spPr>
          <a:xfrm xmlns:a="http://schemas.openxmlformats.org/drawingml/2006/main">
            <a:off x="3264983" y="1517938"/>
            <a:ext cx="417233" cy="22833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16%</a:t>
            </a:r>
          </a:p>
        </cdr:txBody>
      </cdr:sp>
      <cdr:sp macro="" textlink="">
        <cdr:nvSpPr>
          <cdr:cNvPr id="5" name="TextBox 1"/>
          <cdr:cNvSpPr txBox="1"/>
        </cdr:nvSpPr>
        <cdr:spPr>
          <a:xfrm xmlns:a="http://schemas.openxmlformats.org/drawingml/2006/main">
            <a:off x="3283945" y="2067843"/>
            <a:ext cx="417233" cy="2283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7%</a:t>
            </a:r>
          </a:p>
        </cdr:txBody>
      </cdr:sp>
      <cdr:sp macro="" textlink="">
        <cdr:nvSpPr>
          <cdr:cNvPr id="6" name="TextBox 1"/>
          <cdr:cNvSpPr txBox="1"/>
        </cdr:nvSpPr>
        <cdr:spPr>
          <a:xfrm xmlns:a="http://schemas.openxmlformats.org/drawingml/2006/main">
            <a:off x="3283946" y="2231852"/>
            <a:ext cx="417232" cy="22833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4%</a:t>
            </a:r>
          </a:p>
        </cdr:txBody>
      </cdr:sp>
      <cdr:sp macro="" textlink="">
        <cdr:nvSpPr>
          <cdr:cNvPr id="12" name="TextBox 1"/>
          <cdr:cNvSpPr txBox="1"/>
        </cdr:nvSpPr>
        <cdr:spPr>
          <a:xfrm xmlns:a="http://schemas.openxmlformats.org/drawingml/2006/main">
            <a:off x="3255511" y="1720534"/>
            <a:ext cx="417233" cy="2283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15%</a:t>
            </a:r>
          </a:p>
        </cdr:txBody>
      </cdr:sp>
      <cdr:sp macro="" textlink="">
        <cdr:nvSpPr>
          <cdr:cNvPr id="20" name="TextBox 1"/>
          <cdr:cNvSpPr txBox="1"/>
        </cdr:nvSpPr>
        <cdr:spPr>
          <a:xfrm xmlns:a="http://schemas.openxmlformats.org/drawingml/2006/main">
            <a:off x="3264993" y="1913492"/>
            <a:ext cx="417233" cy="22833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10%</a:t>
            </a:r>
          </a:p>
        </cdr:txBody>
      </cdr:sp>
    </cdr:grpSp>
  </cdr:relSizeAnchor>
</c:userShapes>
</file>

<file path=xl/drawings/drawing12.xml><?xml version="1.0" encoding="utf-8"?>
<xdr:wsDr xmlns:xdr="http://schemas.openxmlformats.org/drawingml/2006/spreadsheetDrawing" xmlns:a="http://schemas.openxmlformats.org/drawingml/2006/main">
  <xdr:twoCellAnchor>
    <xdr:from>
      <xdr:col>5</xdr:col>
      <xdr:colOff>38100</xdr:colOff>
      <xdr:row>0</xdr:row>
      <xdr:rowOff>361950</xdr:rowOff>
    </xdr:from>
    <xdr:to>
      <xdr:col>12</xdr:col>
      <xdr:colOff>314325</xdr:colOff>
      <xdr:row>15</xdr:row>
      <xdr:rowOff>923925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0.90141</cdr:x>
      <cdr:y>0.93171</cdr:y>
    </cdr:from>
    <cdr:to>
      <cdr:x>0.97916</cdr:x>
      <cdr:y>0.98407</cdr:y>
    </cdr:to>
    <cdr:sp macro="" textlink="">
      <cdr:nvSpPr>
        <cdr:cNvPr id="2" name="TextBox 1"/>
        <cdr:cNvSpPr txBox="1"/>
      </cdr:nvSpPr>
      <cdr:spPr>
        <a:xfrm xmlns:a="http://schemas.openxmlformats.org/drawingml/2006/main">
          <a:off x="5080000" y="3898900"/>
          <a:ext cx="438155" cy="2190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n=46</a:t>
          </a:r>
        </a:p>
      </cdr:txBody>
    </cdr:sp>
  </cdr:relSizeAnchor>
  <cdr:relSizeAnchor xmlns:cdr="http://schemas.openxmlformats.org/drawingml/2006/chartDrawing">
    <cdr:from>
      <cdr:x>0.57517</cdr:x>
      <cdr:y>0.35952</cdr:y>
    </cdr:from>
    <cdr:to>
      <cdr:x>0.64954</cdr:x>
      <cdr:y>0.41339</cdr:y>
    </cdr:to>
    <cdr:sp macro="" textlink="">
      <cdr:nvSpPr>
        <cdr:cNvPr id="3" name="TextBox 1"/>
        <cdr:cNvSpPr txBox="1"/>
      </cdr:nvSpPr>
      <cdr:spPr>
        <a:xfrm xmlns:a="http://schemas.openxmlformats.org/drawingml/2006/main">
          <a:off x="3226851" y="1407428"/>
          <a:ext cx="417233" cy="21088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17%</a:t>
          </a:r>
        </a:p>
      </cdr:txBody>
    </cdr:sp>
  </cdr:relSizeAnchor>
  <cdr:relSizeAnchor xmlns:cdr="http://schemas.openxmlformats.org/drawingml/2006/chartDrawing">
    <cdr:from>
      <cdr:x>0.57855</cdr:x>
      <cdr:y>0.54816</cdr:y>
    </cdr:from>
    <cdr:to>
      <cdr:x>0.65293</cdr:x>
      <cdr:y>0.60202</cdr:y>
    </cdr:to>
    <cdr:sp macro="" textlink="">
      <cdr:nvSpPr>
        <cdr:cNvPr id="5" name="TextBox 1"/>
        <cdr:cNvSpPr txBox="1"/>
      </cdr:nvSpPr>
      <cdr:spPr>
        <a:xfrm xmlns:a="http://schemas.openxmlformats.org/drawingml/2006/main">
          <a:off x="3245807" y="2145938"/>
          <a:ext cx="417289" cy="2108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7%</a:t>
          </a:r>
        </a:p>
      </cdr:txBody>
    </cdr:sp>
  </cdr:relSizeAnchor>
  <cdr:relSizeAnchor xmlns:cdr="http://schemas.openxmlformats.org/drawingml/2006/chartDrawing">
    <cdr:from>
      <cdr:x>0.57349</cdr:x>
      <cdr:y>0.44206</cdr:y>
    </cdr:from>
    <cdr:to>
      <cdr:x>0.64786</cdr:x>
      <cdr:y>0.49593</cdr:y>
    </cdr:to>
    <cdr:sp macro="" textlink="">
      <cdr:nvSpPr>
        <cdr:cNvPr id="12" name="TextBox 1"/>
        <cdr:cNvSpPr txBox="1"/>
      </cdr:nvSpPr>
      <cdr:spPr>
        <a:xfrm xmlns:a="http://schemas.openxmlformats.org/drawingml/2006/main">
          <a:off x="3217382" y="1730578"/>
          <a:ext cx="417233" cy="2108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12%</a:t>
          </a:r>
        </a:p>
      </cdr:txBody>
    </cdr:sp>
  </cdr:relSizeAnchor>
  <cdr:relSizeAnchor xmlns:cdr="http://schemas.openxmlformats.org/drawingml/2006/chartDrawing">
    <cdr:from>
      <cdr:x>0.57518</cdr:x>
      <cdr:y>0.4962</cdr:y>
    </cdr:from>
    <cdr:to>
      <cdr:x>0.64955</cdr:x>
      <cdr:y>0.55007</cdr:y>
    </cdr:to>
    <cdr:sp macro="" textlink="">
      <cdr:nvSpPr>
        <cdr:cNvPr id="20" name="TextBox 1"/>
        <cdr:cNvSpPr txBox="1"/>
      </cdr:nvSpPr>
      <cdr:spPr>
        <a:xfrm xmlns:a="http://schemas.openxmlformats.org/drawingml/2006/main">
          <a:off x="3226876" y="1942499"/>
          <a:ext cx="417233" cy="21088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10%</a:t>
          </a:r>
        </a:p>
      </cdr:txBody>
    </cdr:sp>
  </cdr:relSizeAnchor>
  <cdr:relSizeAnchor xmlns:cdr="http://schemas.openxmlformats.org/drawingml/2006/chartDrawing">
    <cdr:from>
      <cdr:x>0.19242</cdr:x>
      <cdr:y>0.43147</cdr:y>
    </cdr:from>
    <cdr:to>
      <cdr:x>0.26679</cdr:x>
      <cdr:y>0.48534</cdr:y>
    </cdr:to>
    <cdr:sp macro="" textlink="">
      <cdr:nvSpPr>
        <cdr:cNvPr id="7" name="TextBox 1"/>
        <cdr:cNvSpPr txBox="1"/>
      </cdr:nvSpPr>
      <cdr:spPr>
        <a:xfrm xmlns:a="http://schemas.openxmlformats.org/drawingml/2006/main">
          <a:off x="1079500" y="1689100"/>
          <a:ext cx="417233" cy="21088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54%</a:t>
          </a:r>
        </a:p>
      </cdr:txBody>
    </cdr:sp>
  </cdr:relSizeAnchor>
</c:userShapes>
</file>

<file path=xl/drawings/drawing14.xml><?xml version="1.0" encoding="utf-8"?>
<xdr:wsDr xmlns:xdr="http://schemas.openxmlformats.org/drawingml/2006/spreadsheetDrawing" xmlns:a="http://schemas.openxmlformats.org/drawingml/2006/main">
  <xdr:twoCellAnchor>
    <xdr:from>
      <xdr:col>5</xdr:col>
      <xdr:colOff>295275</xdr:colOff>
      <xdr:row>0</xdr:row>
      <xdr:rowOff>266699</xdr:rowOff>
    </xdr:from>
    <xdr:to>
      <xdr:col>13</xdr:col>
      <xdr:colOff>571500</xdr:colOff>
      <xdr:row>8</xdr:row>
      <xdr:rowOff>180974</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0.91238</cdr:x>
      <cdr:y>0.8655</cdr:y>
    </cdr:from>
    <cdr:to>
      <cdr:x>1</cdr:x>
      <cdr:y>1</cdr:y>
    </cdr:to>
    <cdr:sp macro="" textlink="">
      <cdr:nvSpPr>
        <cdr:cNvPr id="2" name="TextBox 1"/>
        <cdr:cNvSpPr txBox="1"/>
      </cdr:nvSpPr>
      <cdr:spPr>
        <a:xfrm xmlns:a="http://schemas.openxmlformats.org/drawingml/2006/main">
          <a:off x="4562475" y="1409700"/>
          <a:ext cx="438150" cy="2190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solidFill>
                <a:sysClr val="windowText" lastClr="000000"/>
              </a:solidFill>
            </a:rPr>
            <a:t>n=42</a:t>
          </a:r>
        </a:p>
      </cdr:txBody>
    </cdr:sp>
  </cdr:relSizeAnchor>
</c:userShapes>
</file>

<file path=xl/drawings/drawing16.xml><?xml version="1.0" encoding="utf-8"?>
<xdr:wsDr xmlns:xdr="http://schemas.openxmlformats.org/drawingml/2006/spreadsheetDrawing" xmlns:a="http://schemas.openxmlformats.org/drawingml/2006/main">
  <xdr:twoCellAnchor>
    <xdr:from>
      <xdr:col>5</xdr:col>
      <xdr:colOff>361950</xdr:colOff>
      <xdr:row>0</xdr:row>
      <xdr:rowOff>219075</xdr:rowOff>
    </xdr:from>
    <xdr:to>
      <xdr:col>14</xdr:col>
      <xdr:colOff>47625</xdr:colOff>
      <xdr:row>8</xdr:row>
      <xdr:rowOff>314325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0.91238</cdr:x>
      <cdr:y>0.8655</cdr:y>
    </cdr:from>
    <cdr:to>
      <cdr:x>1</cdr:x>
      <cdr:y>1</cdr:y>
    </cdr:to>
    <cdr:sp macro="" textlink="">
      <cdr:nvSpPr>
        <cdr:cNvPr id="2" name="TextBox 1"/>
        <cdr:cNvSpPr txBox="1"/>
      </cdr:nvSpPr>
      <cdr:spPr>
        <a:xfrm xmlns:a="http://schemas.openxmlformats.org/drawingml/2006/main">
          <a:off x="4562475" y="1409700"/>
          <a:ext cx="438150" cy="2190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solidFill>
                <a:sysClr val="windowText" lastClr="000000"/>
              </a:solidFill>
            </a:rPr>
            <a:t>n=41</a:t>
          </a:r>
        </a:p>
      </cdr:txBody>
    </cdr:sp>
  </cdr:relSizeAnchor>
</c:userShapes>
</file>

<file path=xl/drawings/drawing18.xml><?xml version="1.0" encoding="utf-8"?>
<xdr:wsDr xmlns:xdr="http://schemas.openxmlformats.org/drawingml/2006/spreadsheetDrawing" xmlns:a="http://schemas.openxmlformats.org/drawingml/2006/main">
  <xdr:twoCellAnchor>
    <xdr:from>
      <xdr:col>4</xdr:col>
      <xdr:colOff>371475</xdr:colOff>
      <xdr:row>0</xdr:row>
      <xdr:rowOff>295275</xdr:rowOff>
    </xdr:from>
    <xdr:to>
      <xdr:col>13</xdr:col>
      <xdr:colOff>57150</xdr:colOff>
      <xdr:row>8</xdr:row>
      <xdr:rowOff>142874</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0.91238</cdr:x>
      <cdr:y>0.8655</cdr:y>
    </cdr:from>
    <cdr:to>
      <cdr:x>1</cdr:x>
      <cdr:y>1</cdr:y>
    </cdr:to>
    <cdr:sp macro="" textlink="">
      <cdr:nvSpPr>
        <cdr:cNvPr id="2" name="TextBox 1"/>
        <cdr:cNvSpPr txBox="1"/>
      </cdr:nvSpPr>
      <cdr:spPr>
        <a:xfrm xmlns:a="http://schemas.openxmlformats.org/drawingml/2006/main">
          <a:off x="4562475" y="1409700"/>
          <a:ext cx="438150" cy="2190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t>n=46</a:t>
          </a:r>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66675</xdr:colOff>
      <xdr:row>0</xdr:row>
      <xdr:rowOff>314325</xdr:rowOff>
    </xdr:from>
    <xdr:to>
      <xdr:col>10</xdr:col>
      <xdr:colOff>495300</xdr:colOff>
      <xdr:row>8</xdr:row>
      <xdr:rowOff>161924</xdr:rowOff>
    </xdr:to>
    <xdr:graphicFrame macro="">
      <xdr:nvGraphicFramePr>
        <xdr:cNvPr id="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238125</xdr:colOff>
      <xdr:row>0</xdr:row>
      <xdr:rowOff>171450</xdr:rowOff>
    </xdr:from>
    <xdr:to>
      <xdr:col>13</xdr:col>
      <xdr:colOff>514350</xdr:colOff>
      <xdr:row>8</xdr:row>
      <xdr:rowOff>285750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0.91238</cdr:x>
      <cdr:y>0.8655</cdr:y>
    </cdr:from>
    <cdr:to>
      <cdr:x>1</cdr:x>
      <cdr:y>1</cdr:y>
    </cdr:to>
    <cdr:sp macro="" textlink="">
      <cdr:nvSpPr>
        <cdr:cNvPr id="2" name="TextBox 1"/>
        <cdr:cNvSpPr txBox="1"/>
      </cdr:nvSpPr>
      <cdr:spPr>
        <a:xfrm xmlns:a="http://schemas.openxmlformats.org/drawingml/2006/main">
          <a:off x="4562475" y="1409700"/>
          <a:ext cx="438150" cy="2190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solidFill>
                <a:sysClr val="windowText" lastClr="000000"/>
              </a:solidFill>
            </a:rPr>
            <a:t>n=31</a:t>
          </a:r>
        </a:p>
      </cdr:txBody>
    </cdr:sp>
  </cdr:relSizeAnchor>
</c:userShapes>
</file>

<file path=xl/drawings/drawing22.xml><?xml version="1.0" encoding="utf-8"?>
<xdr:wsDr xmlns:xdr="http://schemas.openxmlformats.org/drawingml/2006/spreadsheetDrawing" xmlns:a="http://schemas.openxmlformats.org/drawingml/2006/main">
  <xdr:twoCellAnchor>
    <xdr:from>
      <xdr:col>4</xdr:col>
      <xdr:colOff>257175</xdr:colOff>
      <xdr:row>0</xdr:row>
      <xdr:rowOff>152400</xdr:rowOff>
    </xdr:from>
    <xdr:to>
      <xdr:col>12</xdr:col>
      <xdr:colOff>533400</xdr:colOff>
      <xdr:row>8</xdr:row>
      <xdr:rowOff>400050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0.91238</cdr:x>
      <cdr:y>0.8655</cdr:y>
    </cdr:from>
    <cdr:to>
      <cdr:x>1</cdr:x>
      <cdr:y>1</cdr:y>
    </cdr:to>
    <cdr:sp macro="" textlink="">
      <cdr:nvSpPr>
        <cdr:cNvPr id="2" name="TextBox 1"/>
        <cdr:cNvSpPr txBox="1"/>
      </cdr:nvSpPr>
      <cdr:spPr>
        <a:xfrm xmlns:a="http://schemas.openxmlformats.org/drawingml/2006/main">
          <a:off x="4562475" y="1409700"/>
          <a:ext cx="438150" cy="2190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solidFill>
                <a:sysClr val="windowText" lastClr="000000"/>
              </a:solidFill>
            </a:rPr>
            <a:t>n=25</a:t>
          </a:r>
        </a:p>
      </cdr:txBody>
    </cdr:sp>
  </cdr:relSizeAnchor>
</c:userShapes>
</file>

<file path=xl/drawings/drawing24.xml><?xml version="1.0" encoding="utf-8"?>
<xdr:wsDr xmlns:xdr="http://schemas.openxmlformats.org/drawingml/2006/spreadsheetDrawing" xmlns:a="http://schemas.openxmlformats.org/drawingml/2006/main">
  <xdr:twoCellAnchor>
    <xdr:from>
      <xdr:col>5</xdr:col>
      <xdr:colOff>200025</xdr:colOff>
      <xdr:row>0</xdr:row>
      <xdr:rowOff>123825</xdr:rowOff>
    </xdr:from>
    <xdr:to>
      <xdr:col>14</xdr:col>
      <xdr:colOff>495300</xdr:colOff>
      <xdr:row>16</xdr:row>
      <xdr:rowOff>428625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542925</xdr:colOff>
      <xdr:row>8</xdr:row>
      <xdr:rowOff>152400</xdr:rowOff>
    </xdr:from>
    <xdr:to>
      <xdr:col>11</xdr:col>
      <xdr:colOff>369608</xdr:colOff>
      <xdr:row>10</xdr:row>
      <xdr:rowOff>39439</xdr:rowOff>
    </xdr:to>
    <xdr:sp macro="" textlink="">
      <xdr:nvSpPr>
        <xdr:cNvPr id="3" name="TextBox 1"/>
        <xdr:cNvSpPr txBox="1"/>
      </xdr:nvSpPr>
      <xdr:spPr>
        <a:xfrm>
          <a:off x="10029825" y="1609725"/>
          <a:ext cx="417233" cy="210889"/>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900"/>
            <a:t>15%</a:t>
          </a:r>
        </a:p>
      </xdr:txBody>
    </xdr:sp>
    <xdr:clientData/>
  </xdr:twoCellAnchor>
  <xdr:twoCellAnchor>
    <xdr:from>
      <xdr:col>10</xdr:col>
      <xdr:colOff>571500</xdr:colOff>
      <xdr:row>10</xdr:row>
      <xdr:rowOff>152400</xdr:rowOff>
    </xdr:from>
    <xdr:to>
      <xdr:col>11</xdr:col>
      <xdr:colOff>398183</xdr:colOff>
      <xdr:row>12</xdr:row>
      <xdr:rowOff>39439</xdr:rowOff>
    </xdr:to>
    <xdr:sp macro="" textlink="">
      <xdr:nvSpPr>
        <xdr:cNvPr id="4" name="TextBox 1"/>
        <xdr:cNvSpPr txBox="1"/>
      </xdr:nvSpPr>
      <xdr:spPr>
        <a:xfrm>
          <a:off x="10058400" y="1933575"/>
          <a:ext cx="417233" cy="210889"/>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900"/>
            <a:t>9%</a:t>
          </a:r>
        </a:p>
      </xdr:txBody>
    </xdr:sp>
    <xdr:clientData/>
  </xdr:twoCellAnchor>
  <xdr:twoCellAnchor>
    <xdr:from>
      <xdr:col>10</xdr:col>
      <xdr:colOff>571500</xdr:colOff>
      <xdr:row>12</xdr:row>
      <xdr:rowOff>66675</xdr:rowOff>
    </xdr:from>
    <xdr:to>
      <xdr:col>11</xdr:col>
      <xdr:colOff>398183</xdr:colOff>
      <xdr:row>12</xdr:row>
      <xdr:rowOff>277564</xdr:rowOff>
    </xdr:to>
    <xdr:sp macro="" textlink="">
      <xdr:nvSpPr>
        <xdr:cNvPr id="5" name="TextBox 1"/>
        <xdr:cNvSpPr txBox="1"/>
      </xdr:nvSpPr>
      <xdr:spPr>
        <a:xfrm>
          <a:off x="10058400" y="2171700"/>
          <a:ext cx="417233" cy="210889"/>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900"/>
            <a:t>6%</a:t>
          </a:r>
        </a:p>
      </xdr:txBody>
    </xdr:sp>
    <xdr:clientData/>
  </xdr:twoCellAnchor>
  <xdr:twoCellAnchor>
    <xdr:from>
      <xdr:col>10</xdr:col>
      <xdr:colOff>581025</xdr:colOff>
      <xdr:row>12</xdr:row>
      <xdr:rowOff>219075</xdr:rowOff>
    </xdr:from>
    <xdr:to>
      <xdr:col>11</xdr:col>
      <xdr:colOff>407708</xdr:colOff>
      <xdr:row>13</xdr:row>
      <xdr:rowOff>58489</xdr:rowOff>
    </xdr:to>
    <xdr:sp macro="" textlink="">
      <xdr:nvSpPr>
        <xdr:cNvPr id="6" name="TextBox 1"/>
        <xdr:cNvSpPr txBox="1"/>
      </xdr:nvSpPr>
      <xdr:spPr>
        <a:xfrm>
          <a:off x="10067925" y="2324100"/>
          <a:ext cx="417233" cy="210889"/>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900"/>
            <a:t>3%</a:t>
          </a:r>
        </a:p>
      </xdr:txBody>
    </xdr:sp>
    <xdr:clientData/>
  </xdr:twoCellAnchor>
  <xdr:twoCellAnchor>
    <xdr:from>
      <xdr:col>10</xdr:col>
      <xdr:colOff>581025</xdr:colOff>
      <xdr:row>12</xdr:row>
      <xdr:rowOff>352425</xdr:rowOff>
    </xdr:from>
    <xdr:to>
      <xdr:col>11</xdr:col>
      <xdr:colOff>407708</xdr:colOff>
      <xdr:row>14</xdr:row>
      <xdr:rowOff>29914</xdr:rowOff>
    </xdr:to>
    <xdr:sp macro="" textlink="">
      <xdr:nvSpPr>
        <xdr:cNvPr id="7" name="TextBox 1"/>
        <xdr:cNvSpPr txBox="1"/>
      </xdr:nvSpPr>
      <xdr:spPr>
        <a:xfrm>
          <a:off x="10067925" y="2457450"/>
          <a:ext cx="417233" cy="210889"/>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900"/>
            <a:t>3%</a:t>
          </a:r>
        </a:p>
      </xdr:txBody>
    </xdr:sp>
    <xdr:clientData/>
  </xdr:twoCellAnchor>
</xdr:wsDr>
</file>

<file path=xl/drawings/drawing25.xml><?xml version="1.0" encoding="utf-8"?>
<c:userShapes xmlns:c="http://schemas.openxmlformats.org/drawingml/2006/chart">
  <cdr:relSizeAnchor xmlns:cdr="http://schemas.openxmlformats.org/drawingml/2006/chartDrawing">
    <cdr:from>
      <cdr:x>0.90141</cdr:x>
      <cdr:y>0.93171</cdr:y>
    </cdr:from>
    <cdr:to>
      <cdr:x>0.97916</cdr:x>
      <cdr:y>0.98407</cdr:y>
    </cdr:to>
    <cdr:sp macro="" textlink="">
      <cdr:nvSpPr>
        <cdr:cNvPr id="2" name="TextBox 1"/>
        <cdr:cNvSpPr txBox="1"/>
      </cdr:nvSpPr>
      <cdr:spPr>
        <a:xfrm xmlns:a="http://schemas.openxmlformats.org/drawingml/2006/main">
          <a:off x="5080000" y="3898900"/>
          <a:ext cx="438155" cy="2190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n=43</a:t>
          </a:r>
        </a:p>
      </cdr:txBody>
    </cdr:sp>
  </cdr:relSizeAnchor>
</c:userShapes>
</file>

<file path=xl/drawings/drawing26.xml><?xml version="1.0" encoding="utf-8"?>
<xdr:wsDr xmlns:xdr="http://schemas.openxmlformats.org/drawingml/2006/spreadsheetDrawing" xmlns:a="http://schemas.openxmlformats.org/drawingml/2006/main">
  <xdr:twoCellAnchor>
    <xdr:from>
      <xdr:col>4</xdr:col>
      <xdr:colOff>538165</xdr:colOff>
      <xdr:row>1</xdr:row>
      <xdr:rowOff>123824</xdr:rowOff>
    </xdr:from>
    <xdr:to>
      <xdr:col>13</xdr:col>
      <xdr:colOff>361950</xdr:colOff>
      <xdr:row>12</xdr:row>
      <xdr:rowOff>104776</xdr:rowOff>
    </xdr:to>
    <xdr:grpSp>
      <xdr:nvGrpSpPr>
        <xdr:cNvPr id="2" name="Group 1"/>
        <xdr:cNvGrpSpPr/>
      </xdr:nvGrpSpPr>
      <xdr:grpSpPr>
        <a:xfrm>
          <a:off x="6196015" y="504824"/>
          <a:ext cx="5138735" cy="2247902"/>
          <a:chOff x="6224590" y="581024"/>
          <a:chExt cx="5138735" cy="2247902"/>
        </a:xfrm>
      </xdr:grpSpPr>
      <xdr:graphicFrame macro="">
        <xdr:nvGraphicFramePr>
          <xdr:cNvPr id="3" name="Chart 2"/>
          <xdr:cNvGraphicFramePr/>
        </xdr:nvGraphicFramePr>
        <xdr:xfrm>
          <a:off x="6224590" y="581024"/>
          <a:ext cx="5138735" cy="2247902"/>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1"/>
          <xdr:cNvSpPr txBox="1"/>
        </xdr:nvSpPr>
        <xdr:spPr>
          <a:xfrm>
            <a:off x="10925175" y="2562225"/>
            <a:ext cx="436195" cy="22193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900"/>
              <a:t>n=46</a:t>
            </a:r>
          </a:p>
        </xdr:txBody>
      </xdr:sp>
    </xdr:grp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314325</xdr:colOff>
      <xdr:row>0</xdr:row>
      <xdr:rowOff>123825</xdr:rowOff>
    </xdr:from>
    <xdr:to>
      <xdr:col>13</xdr:col>
      <xdr:colOff>0</xdr:colOff>
      <xdr:row>7</xdr:row>
      <xdr:rowOff>247649</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0.91238</cdr:x>
      <cdr:y>0.8655</cdr:y>
    </cdr:from>
    <cdr:to>
      <cdr:x>1</cdr:x>
      <cdr:y>1</cdr:y>
    </cdr:to>
    <cdr:sp macro="" textlink="">
      <cdr:nvSpPr>
        <cdr:cNvPr id="2" name="TextBox 1"/>
        <cdr:cNvSpPr txBox="1"/>
      </cdr:nvSpPr>
      <cdr:spPr>
        <a:xfrm xmlns:a="http://schemas.openxmlformats.org/drawingml/2006/main">
          <a:off x="4562475" y="1409700"/>
          <a:ext cx="438150" cy="2190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t>n=44</a:t>
          </a:r>
        </a:p>
      </cdr:txBody>
    </cdr:sp>
  </cdr:relSizeAnchor>
</c:userShapes>
</file>

<file path=xl/drawings/drawing29.xml><?xml version="1.0" encoding="utf-8"?>
<xdr:wsDr xmlns:xdr="http://schemas.openxmlformats.org/drawingml/2006/spreadsheetDrawing" xmlns:a="http://schemas.openxmlformats.org/drawingml/2006/main">
  <xdr:twoCellAnchor>
    <xdr:from>
      <xdr:col>4</xdr:col>
      <xdr:colOff>609600</xdr:colOff>
      <xdr:row>0</xdr:row>
      <xdr:rowOff>200025</xdr:rowOff>
    </xdr:from>
    <xdr:to>
      <xdr:col>12</xdr:col>
      <xdr:colOff>123825</xdr:colOff>
      <xdr:row>17</xdr:row>
      <xdr:rowOff>390525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0.91238</cdr:x>
      <cdr:y>0.8655</cdr:y>
    </cdr:from>
    <cdr:to>
      <cdr:x>1</cdr:x>
      <cdr:y>1</cdr:y>
    </cdr:to>
    <cdr:sp macro="" textlink="">
      <cdr:nvSpPr>
        <cdr:cNvPr id="2" name="TextBox 1"/>
        <cdr:cNvSpPr txBox="1"/>
      </cdr:nvSpPr>
      <cdr:spPr>
        <a:xfrm xmlns:a="http://schemas.openxmlformats.org/drawingml/2006/main">
          <a:off x="4562475" y="1409700"/>
          <a:ext cx="438150" cy="2190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t>n=45</a:t>
          </a:r>
        </a:p>
      </cdr:txBody>
    </cdr:sp>
  </cdr:relSizeAnchor>
</c:userShapes>
</file>

<file path=xl/drawings/drawing30.xml><?xml version="1.0" encoding="utf-8"?>
<c:userShapes xmlns:c="http://schemas.openxmlformats.org/drawingml/2006/chart">
  <cdr:relSizeAnchor xmlns:cdr="http://schemas.openxmlformats.org/drawingml/2006/chartDrawing">
    <cdr:from>
      <cdr:x>0.90141</cdr:x>
      <cdr:y>0.93171</cdr:y>
    </cdr:from>
    <cdr:to>
      <cdr:x>0.97916</cdr:x>
      <cdr:y>0.98407</cdr:y>
    </cdr:to>
    <cdr:sp macro="" textlink="">
      <cdr:nvSpPr>
        <cdr:cNvPr id="2" name="TextBox 1"/>
        <cdr:cNvSpPr txBox="1"/>
      </cdr:nvSpPr>
      <cdr:spPr>
        <a:xfrm xmlns:a="http://schemas.openxmlformats.org/drawingml/2006/main">
          <a:off x="5080000" y="3898900"/>
          <a:ext cx="438155" cy="2190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n=46</a:t>
          </a:r>
        </a:p>
      </cdr:txBody>
    </cdr:sp>
  </cdr:relSizeAnchor>
  <cdr:relSizeAnchor xmlns:cdr="http://schemas.openxmlformats.org/drawingml/2006/chartDrawing">
    <cdr:from>
      <cdr:x>0.58291</cdr:x>
      <cdr:y>0.3603</cdr:y>
    </cdr:from>
    <cdr:to>
      <cdr:x>0.65728</cdr:x>
      <cdr:y>0.41211</cdr:y>
    </cdr:to>
    <cdr:sp macro="" textlink="">
      <cdr:nvSpPr>
        <cdr:cNvPr id="3" name="TextBox 1"/>
        <cdr:cNvSpPr txBox="1"/>
      </cdr:nvSpPr>
      <cdr:spPr>
        <a:xfrm xmlns:a="http://schemas.openxmlformats.org/drawingml/2006/main">
          <a:off x="3270250" y="1527175"/>
          <a:ext cx="417240" cy="2196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33%</a:t>
          </a:r>
        </a:p>
      </cdr:txBody>
    </cdr:sp>
  </cdr:relSizeAnchor>
  <cdr:relSizeAnchor xmlns:cdr="http://schemas.openxmlformats.org/drawingml/2006/chartDrawing">
    <cdr:from>
      <cdr:x>0.58292</cdr:x>
      <cdr:y>0.444</cdr:y>
    </cdr:from>
    <cdr:to>
      <cdr:x>0.65729</cdr:x>
      <cdr:y>0.49581</cdr:y>
    </cdr:to>
    <cdr:sp macro="" textlink="">
      <cdr:nvSpPr>
        <cdr:cNvPr id="4" name="TextBox 1"/>
        <cdr:cNvSpPr txBox="1"/>
      </cdr:nvSpPr>
      <cdr:spPr>
        <a:xfrm xmlns:a="http://schemas.openxmlformats.org/drawingml/2006/main">
          <a:off x="3270303" y="1881944"/>
          <a:ext cx="417241" cy="2196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17%</a:t>
          </a:r>
        </a:p>
      </cdr:txBody>
    </cdr:sp>
  </cdr:relSizeAnchor>
  <cdr:relSizeAnchor xmlns:cdr="http://schemas.openxmlformats.org/drawingml/2006/chartDrawing">
    <cdr:from>
      <cdr:x>0.58121</cdr:x>
      <cdr:y>0.49626</cdr:y>
    </cdr:from>
    <cdr:to>
      <cdr:x>0.65558</cdr:x>
      <cdr:y>0.54807</cdr:y>
    </cdr:to>
    <cdr:sp macro="" textlink="">
      <cdr:nvSpPr>
        <cdr:cNvPr id="5" name="TextBox 1"/>
        <cdr:cNvSpPr txBox="1"/>
      </cdr:nvSpPr>
      <cdr:spPr>
        <a:xfrm xmlns:a="http://schemas.openxmlformats.org/drawingml/2006/main">
          <a:off x="3260735" y="2103445"/>
          <a:ext cx="417241" cy="2196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13%</a:t>
          </a:r>
        </a:p>
      </cdr:txBody>
    </cdr:sp>
  </cdr:relSizeAnchor>
  <cdr:relSizeAnchor xmlns:cdr="http://schemas.openxmlformats.org/drawingml/2006/chartDrawing">
    <cdr:from>
      <cdr:x>0.57951</cdr:x>
      <cdr:y>0.54007</cdr:y>
    </cdr:from>
    <cdr:to>
      <cdr:x>0.65388</cdr:x>
      <cdr:y>0.59189</cdr:y>
    </cdr:to>
    <cdr:sp macro="" textlink="">
      <cdr:nvSpPr>
        <cdr:cNvPr id="6" name="TextBox 1"/>
        <cdr:cNvSpPr txBox="1"/>
      </cdr:nvSpPr>
      <cdr:spPr>
        <a:xfrm xmlns:a="http://schemas.openxmlformats.org/drawingml/2006/main">
          <a:off x="3251200" y="2289175"/>
          <a:ext cx="417241" cy="2196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10%</a:t>
          </a:r>
        </a:p>
      </cdr:txBody>
    </cdr:sp>
  </cdr:relSizeAnchor>
</c:userShapes>
</file>

<file path=xl/drawings/drawing31.xml><?xml version="1.0" encoding="utf-8"?>
<xdr:wsDr xmlns:xdr="http://schemas.openxmlformats.org/drawingml/2006/spreadsheetDrawing" xmlns:a="http://schemas.openxmlformats.org/drawingml/2006/main">
  <xdr:twoCellAnchor>
    <xdr:from>
      <xdr:col>4</xdr:col>
      <xdr:colOff>752475</xdr:colOff>
      <xdr:row>0</xdr:row>
      <xdr:rowOff>114300</xdr:rowOff>
    </xdr:from>
    <xdr:to>
      <xdr:col>11</xdr:col>
      <xdr:colOff>419100</xdr:colOff>
      <xdr:row>9</xdr:row>
      <xdr:rowOff>38100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0.91238</cdr:x>
      <cdr:y>0.8655</cdr:y>
    </cdr:from>
    <cdr:to>
      <cdr:x>1</cdr:x>
      <cdr:y>1</cdr:y>
    </cdr:to>
    <cdr:sp macro="" textlink="">
      <cdr:nvSpPr>
        <cdr:cNvPr id="2" name="TextBox 1"/>
        <cdr:cNvSpPr txBox="1"/>
      </cdr:nvSpPr>
      <cdr:spPr>
        <a:xfrm xmlns:a="http://schemas.openxmlformats.org/drawingml/2006/main">
          <a:off x="4562475" y="1409700"/>
          <a:ext cx="438150" cy="2190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solidFill>
                <a:sysClr val="windowText" lastClr="000000"/>
              </a:solidFill>
            </a:rPr>
            <a:t>n=36</a:t>
          </a:r>
        </a:p>
      </cdr:txBody>
    </cdr:sp>
  </cdr:relSizeAnchor>
</c:userShapes>
</file>

<file path=xl/drawings/drawing33.xml><?xml version="1.0" encoding="utf-8"?>
<xdr:wsDr xmlns:xdr="http://schemas.openxmlformats.org/drawingml/2006/spreadsheetDrawing" xmlns:a="http://schemas.openxmlformats.org/drawingml/2006/main">
  <xdr:twoCellAnchor>
    <xdr:from>
      <xdr:col>6</xdr:col>
      <xdr:colOff>57150</xdr:colOff>
      <xdr:row>0</xdr:row>
      <xdr:rowOff>285750</xdr:rowOff>
    </xdr:from>
    <xdr:to>
      <xdr:col>14</xdr:col>
      <xdr:colOff>333375</xdr:colOff>
      <xdr:row>8</xdr:row>
      <xdr:rowOff>619125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0.91238</cdr:x>
      <cdr:y>0.8655</cdr:y>
    </cdr:from>
    <cdr:to>
      <cdr:x>1</cdr:x>
      <cdr:y>1</cdr:y>
    </cdr:to>
    <cdr:sp macro="" textlink="">
      <cdr:nvSpPr>
        <cdr:cNvPr id="2" name="TextBox 1"/>
        <cdr:cNvSpPr txBox="1"/>
      </cdr:nvSpPr>
      <cdr:spPr>
        <a:xfrm xmlns:a="http://schemas.openxmlformats.org/drawingml/2006/main">
          <a:off x="4562475" y="1409700"/>
          <a:ext cx="438150" cy="2190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solidFill>
                <a:sysClr val="windowText" lastClr="000000"/>
              </a:solidFill>
            </a:rPr>
            <a:t>n=36</a:t>
          </a:r>
        </a:p>
      </cdr:txBody>
    </cdr:sp>
  </cdr:relSizeAnchor>
</c:userShapes>
</file>

<file path=xl/drawings/drawing35.xml><?xml version="1.0" encoding="utf-8"?>
<xdr:wsDr xmlns:xdr="http://schemas.openxmlformats.org/drawingml/2006/spreadsheetDrawing" xmlns:a="http://schemas.openxmlformats.org/drawingml/2006/main">
  <xdr:twoCellAnchor>
    <xdr:from>
      <xdr:col>5</xdr:col>
      <xdr:colOff>314325</xdr:colOff>
      <xdr:row>0</xdr:row>
      <xdr:rowOff>152400</xdr:rowOff>
    </xdr:from>
    <xdr:to>
      <xdr:col>14</xdr:col>
      <xdr:colOff>0</xdr:colOff>
      <xdr:row>9</xdr:row>
      <xdr:rowOff>171450</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0.91238</cdr:x>
      <cdr:y>0.8655</cdr:y>
    </cdr:from>
    <cdr:to>
      <cdr:x>1</cdr:x>
      <cdr:y>1</cdr:y>
    </cdr:to>
    <cdr:sp macro="" textlink="">
      <cdr:nvSpPr>
        <cdr:cNvPr id="2" name="TextBox 1"/>
        <cdr:cNvSpPr txBox="1"/>
      </cdr:nvSpPr>
      <cdr:spPr>
        <a:xfrm xmlns:a="http://schemas.openxmlformats.org/drawingml/2006/main">
          <a:off x="4562475" y="1409700"/>
          <a:ext cx="438150" cy="2190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solidFill>
                <a:sysClr val="windowText" lastClr="000000"/>
              </a:solidFill>
            </a:rPr>
            <a:t>n=32</a:t>
          </a:r>
        </a:p>
      </cdr:txBody>
    </cdr:sp>
  </cdr:relSizeAnchor>
</c:userShapes>
</file>

<file path=xl/drawings/drawing37.xml><?xml version="1.0" encoding="utf-8"?>
<xdr:wsDr xmlns:xdr="http://schemas.openxmlformats.org/drawingml/2006/spreadsheetDrawing" xmlns:a="http://schemas.openxmlformats.org/drawingml/2006/main">
  <xdr:twoCellAnchor>
    <xdr:from>
      <xdr:col>5</xdr:col>
      <xdr:colOff>180975</xdr:colOff>
      <xdr:row>0</xdr:row>
      <xdr:rowOff>161925</xdr:rowOff>
    </xdr:from>
    <xdr:to>
      <xdr:col>13</xdr:col>
      <xdr:colOff>457200</xdr:colOff>
      <xdr:row>7</xdr:row>
      <xdr:rowOff>314324</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0.91238</cdr:x>
      <cdr:y>0.8655</cdr:y>
    </cdr:from>
    <cdr:to>
      <cdr:x>1</cdr:x>
      <cdr:y>1</cdr:y>
    </cdr:to>
    <cdr:sp macro="" textlink="">
      <cdr:nvSpPr>
        <cdr:cNvPr id="2" name="TextBox 1"/>
        <cdr:cNvSpPr txBox="1"/>
      </cdr:nvSpPr>
      <cdr:spPr>
        <a:xfrm xmlns:a="http://schemas.openxmlformats.org/drawingml/2006/main">
          <a:off x="4562475" y="1409700"/>
          <a:ext cx="438150" cy="2190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t>n=41</a:t>
          </a:r>
        </a:p>
      </cdr:txBody>
    </cdr:sp>
  </cdr:relSizeAnchor>
</c:userShapes>
</file>

<file path=xl/drawings/drawing39.xml><?xml version="1.0" encoding="utf-8"?>
<xdr:wsDr xmlns:xdr="http://schemas.openxmlformats.org/drawingml/2006/spreadsheetDrawing" xmlns:a="http://schemas.openxmlformats.org/drawingml/2006/main">
  <xdr:twoCellAnchor>
    <xdr:from>
      <xdr:col>4</xdr:col>
      <xdr:colOff>385761</xdr:colOff>
      <xdr:row>0</xdr:row>
      <xdr:rowOff>123823</xdr:rowOff>
    </xdr:from>
    <xdr:to>
      <xdr:col>12</xdr:col>
      <xdr:colOff>685800</xdr:colOff>
      <xdr:row>22</xdr:row>
      <xdr:rowOff>257175</xdr:rowOff>
    </xdr:to>
    <xdr:grpSp>
      <xdr:nvGrpSpPr>
        <xdr:cNvPr id="11" name="Group 10"/>
        <xdr:cNvGrpSpPr/>
      </xdr:nvGrpSpPr>
      <xdr:grpSpPr>
        <a:xfrm>
          <a:off x="6910386" y="123823"/>
          <a:ext cx="6396039" cy="4591052"/>
          <a:chOff x="6310311" y="314323"/>
          <a:chExt cx="6472239" cy="4286252"/>
        </a:xfrm>
      </xdr:grpSpPr>
      <xdr:graphicFrame macro="">
        <xdr:nvGraphicFramePr>
          <xdr:cNvPr id="9" name="Chart 8"/>
          <xdr:cNvGraphicFramePr/>
        </xdr:nvGraphicFramePr>
        <xdr:xfrm>
          <a:off x="6310311" y="314323"/>
          <a:ext cx="6472239" cy="428625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xdr:cNvGraphicFramePr/>
        </xdr:nvGraphicFramePr>
        <xdr:xfrm>
          <a:off x="8115299" y="2047875"/>
          <a:ext cx="2981325" cy="176212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12</xdr:col>
      <xdr:colOff>219075</xdr:colOff>
      <xdr:row>22</xdr:row>
      <xdr:rowOff>19051</xdr:rowOff>
    </xdr:from>
    <xdr:to>
      <xdr:col>12</xdr:col>
      <xdr:colOff>695325</xdr:colOff>
      <xdr:row>22</xdr:row>
      <xdr:rowOff>266701</xdr:rowOff>
    </xdr:to>
    <xdr:sp macro="" textlink="">
      <xdr:nvSpPr>
        <xdr:cNvPr id="12" name="TextBox 1"/>
        <xdr:cNvSpPr txBox="1"/>
      </xdr:nvSpPr>
      <xdr:spPr>
        <a:xfrm>
          <a:off x="12839700" y="4476751"/>
          <a:ext cx="476250" cy="2476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900"/>
            <a:t>n=32</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390525</xdr:colOff>
      <xdr:row>0</xdr:row>
      <xdr:rowOff>200025</xdr:rowOff>
    </xdr:from>
    <xdr:to>
      <xdr:col>11</xdr:col>
      <xdr:colOff>57150</xdr:colOff>
      <xdr:row>8</xdr:row>
      <xdr:rowOff>171449</xdr:rowOff>
    </xdr:to>
    <xdr:graphicFrame macro="">
      <xdr:nvGraphicFramePr>
        <xdr:cNvPr id="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0.2589</cdr:x>
      <cdr:y>0.49733</cdr:y>
    </cdr:from>
    <cdr:to>
      <cdr:x>0.62783</cdr:x>
      <cdr:y>0.65775</cdr:y>
    </cdr:to>
    <cdr:sp macro="" textlink="">
      <cdr:nvSpPr>
        <cdr:cNvPr id="3" name="TextBox 2"/>
        <cdr:cNvSpPr txBox="1"/>
      </cdr:nvSpPr>
      <cdr:spPr>
        <a:xfrm xmlns:a="http://schemas.openxmlformats.org/drawingml/2006/main">
          <a:off x="762000" y="885825"/>
          <a:ext cx="1085850"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t>External</a:t>
          </a:r>
        </a:p>
      </cdr:txBody>
    </cdr:sp>
  </cdr:relSizeAnchor>
  <cdr:relSizeAnchor xmlns:cdr="http://schemas.openxmlformats.org/drawingml/2006/chartDrawing">
    <cdr:from>
      <cdr:x>0.53506</cdr:x>
      <cdr:y>0.31729</cdr:y>
    </cdr:from>
    <cdr:to>
      <cdr:x>0.90399</cdr:x>
      <cdr:y>0.47772</cdr:y>
    </cdr:to>
    <cdr:sp macro="" textlink="">
      <cdr:nvSpPr>
        <cdr:cNvPr id="4" name="TextBox 1"/>
        <cdr:cNvSpPr txBox="1"/>
      </cdr:nvSpPr>
      <cdr:spPr>
        <a:xfrm xmlns:a="http://schemas.openxmlformats.org/drawingml/2006/main">
          <a:off x="1574800" y="565150"/>
          <a:ext cx="1085850"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a:t>Internal</a:t>
          </a:r>
        </a:p>
      </cdr:txBody>
    </cdr:sp>
  </cdr:relSizeAnchor>
</c:userShapes>
</file>

<file path=xl/drawings/drawing41.xml><?xml version="1.0" encoding="utf-8"?>
<xdr:wsDr xmlns:xdr="http://schemas.openxmlformats.org/drawingml/2006/spreadsheetDrawing" xmlns:a="http://schemas.openxmlformats.org/drawingml/2006/main">
  <xdr:twoCellAnchor>
    <xdr:from>
      <xdr:col>5</xdr:col>
      <xdr:colOff>171450</xdr:colOff>
      <xdr:row>0</xdr:row>
      <xdr:rowOff>200025</xdr:rowOff>
    </xdr:from>
    <xdr:to>
      <xdr:col>11</xdr:col>
      <xdr:colOff>600075</xdr:colOff>
      <xdr:row>6</xdr:row>
      <xdr:rowOff>285749</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0.91238</cdr:x>
      <cdr:y>0.8655</cdr:y>
    </cdr:from>
    <cdr:to>
      <cdr:x>1</cdr:x>
      <cdr:y>1</cdr:y>
    </cdr:to>
    <cdr:sp macro="" textlink="">
      <cdr:nvSpPr>
        <cdr:cNvPr id="2" name="TextBox 1"/>
        <cdr:cNvSpPr txBox="1"/>
      </cdr:nvSpPr>
      <cdr:spPr>
        <a:xfrm xmlns:a="http://schemas.openxmlformats.org/drawingml/2006/main">
          <a:off x="4562475" y="1409700"/>
          <a:ext cx="438150" cy="2190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t>n=37</a:t>
          </a:r>
        </a:p>
      </cdr:txBody>
    </cdr:sp>
  </cdr:relSizeAnchor>
</c:userShapes>
</file>

<file path=xl/drawings/drawing43.xml><?xml version="1.0" encoding="utf-8"?>
<xdr:wsDr xmlns:xdr="http://schemas.openxmlformats.org/drawingml/2006/spreadsheetDrawing" xmlns:a="http://schemas.openxmlformats.org/drawingml/2006/main">
  <xdr:twoCellAnchor>
    <xdr:from>
      <xdr:col>5</xdr:col>
      <xdr:colOff>38099</xdr:colOff>
      <xdr:row>0</xdr:row>
      <xdr:rowOff>247648</xdr:rowOff>
    </xdr:from>
    <xdr:to>
      <xdr:col>13</xdr:col>
      <xdr:colOff>85724</xdr:colOff>
      <xdr:row>7</xdr:row>
      <xdr:rowOff>247649</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4.xml><?xml version="1.0" encoding="utf-8"?>
<c:userShapes xmlns:c="http://schemas.openxmlformats.org/drawingml/2006/chart">
  <cdr:relSizeAnchor xmlns:cdr="http://schemas.openxmlformats.org/drawingml/2006/chartDrawing">
    <cdr:from>
      <cdr:x>0.91238</cdr:x>
      <cdr:y>0.8655</cdr:y>
    </cdr:from>
    <cdr:to>
      <cdr:x>1</cdr:x>
      <cdr:y>1</cdr:y>
    </cdr:to>
    <cdr:sp macro="" textlink="">
      <cdr:nvSpPr>
        <cdr:cNvPr id="2" name="TextBox 1"/>
        <cdr:cNvSpPr txBox="1"/>
      </cdr:nvSpPr>
      <cdr:spPr>
        <a:xfrm xmlns:a="http://schemas.openxmlformats.org/drawingml/2006/main">
          <a:off x="4562475" y="1409700"/>
          <a:ext cx="438150" cy="2190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t>n=34</a:t>
          </a:r>
        </a:p>
      </cdr:txBody>
    </cdr:sp>
  </cdr:relSizeAnchor>
</c:userShapes>
</file>

<file path=xl/drawings/drawing45.xml><?xml version="1.0" encoding="utf-8"?>
<xdr:wsDr xmlns:xdr="http://schemas.openxmlformats.org/drawingml/2006/spreadsheetDrawing" xmlns:a="http://schemas.openxmlformats.org/drawingml/2006/main">
  <xdr:twoCellAnchor>
    <xdr:from>
      <xdr:col>6</xdr:col>
      <xdr:colOff>57151</xdr:colOff>
      <xdr:row>0</xdr:row>
      <xdr:rowOff>142875</xdr:rowOff>
    </xdr:from>
    <xdr:to>
      <xdr:col>14</xdr:col>
      <xdr:colOff>152400</xdr:colOff>
      <xdr:row>7</xdr:row>
      <xdr:rowOff>161926</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c:userShapes xmlns:c="http://schemas.openxmlformats.org/drawingml/2006/chart">
  <cdr:relSizeAnchor xmlns:cdr="http://schemas.openxmlformats.org/drawingml/2006/chartDrawing">
    <cdr:from>
      <cdr:x>0.91238</cdr:x>
      <cdr:y>0.8655</cdr:y>
    </cdr:from>
    <cdr:to>
      <cdr:x>1</cdr:x>
      <cdr:y>1</cdr:y>
    </cdr:to>
    <cdr:sp macro="" textlink="">
      <cdr:nvSpPr>
        <cdr:cNvPr id="2" name="TextBox 1"/>
        <cdr:cNvSpPr txBox="1"/>
      </cdr:nvSpPr>
      <cdr:spPr>
        <a:xfrm xmlns:a="http://schemas.openxmlformats.org/drawingml/2006/main">
          <a:off x="4562475" y="1409700"/>
          <a:ext cx="438150" cy="2190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t>n=36</a:t>
          </a:r>
        </a:p>
      </cdr:txBody>
    </cdr:sp>
  </cdr:relSizeAnchor>
</c:userShapes>
</file>

<file path=xl/drawings/drawing5.xml><?xml version="1.0" encoding="utf-8"?>
<c:userShapes xmlns:c="http://schemas.openxmlformats.org/drawingml/2006/chart">
  <cdr:relSizeAnchor xmlns:cdr="http://schemas.openxmlformats.org/drawingml/2006/chartDrawing">
    <cdr:from>
      <cdr:x>0.91238</cdr:x>
      <cdr:y>0.8655</cdr:y>
    </cdr:from>
    <cdr:to>
      <cdr:x>1</cdr:x>
      <cdr:y>1</cdr:y>
    </cdr:to>
    <cdr:sp macro="" textlink="">
      <cdr:nvSpPr>
        <cdr:cNvPr id="2" name="TextBox 1"/>
        <cdr:cNvSpPr txBox="1"/>
      </cdr:nvSpPr>
      <cdr:spPr>
        <a:xfrm xmlns:a="http://schemas.openxmlformats.org/drawingml/2006/main">
          <a:off x="4562475" y="1409700"/>
          <a:ext cx="438150" cy="2190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t>n=44</a:t>
          </a:r>
        </a:p>
      </cdr:txBody>
    </cdr:sp>
  </cdr:relSizeAnchor>
</c:userShapes>
</file>

<file path=xl/drawings/drawing6.xml><?xml version="1.0" encoding="utf-8"?>
<xdr:wsDr xmlns:xdr="http://schemas.openxmlformats.org/drawingml/2006/spreadsheetDrawing" xmlns:a="http://schemas.openxmlformats.org/drawingml/2006/main">
  <xdr:twoCellAnchor>
    <xdr:from>
      <xdr:col>4</xdr:col>
      <xdr:colOff>190500</xdr:colOff>
      <xdr:row>0</xdr:row>
      <xdr:rowOff>228600</xdr:rowOff>
    </xdr:from>
    <xdr:to>
      <xdr:col>11</xdr:col>
      <xdr:colOff>492125</xdr:colOff>
      <xdr:row>21</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0.90141</cdr:x>
      <cdr:y>0.93171</cdr:y>
    </cdr:from>
    <cdr:to>
      <cdr:x>0.97916</cdr:x>
      <cdr:y>0.98407</cdr:y>
    </cdr:to>
    <cdr:sp macro="" textlink="">
      <cdr:nvSpPr>
        <cdr:cNvPr id="2" name="TextBox 1"/>
        <cdr:cNvSpPr txBox="1"/>
      </cdr:nvSpPr>
      <cdr:spPr>
        <a:xfrm xmlns:a="http://schemas.openxmlformats.org/drawingml/2006/main">
          <a:off x="5080000" y="3898900"/>
          <a:ext cx="438155" cy="2190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n=37</a:t>
          </a:r>
        </a:p>
      </cdr:txBody>
    </cdr:sp>
  </cdr:relSizeAnchor>
  <cdr:relSizeAnchor xmlns:cdr="http://schemas.openxmlformats.org/drawingml/2006/chartDrawing">
    <cdr:from>
      <cdr:x>0.01183</cdr:x>
      <cdr:y>0.78095</cdr:y>
    </cdr:from>
    <cdr:to>
      <cdr:x>0.97521</cdr:x>
      <cdr:y>0.99286</cdr:y>
    </cdr:to>
    <cdr:sp macro="" textlink="">
      <cdr:nvSpPr>
        <cdr:cNvPr id="9" name="TextBox 8"/>
        <cdr:cNvSpPr txBox="1"/>
      </cdr:nvSpPr>
      <cdr:spPr>
        <a:xfrm xmlns:a="http://schemas.openxmlformats.org/drawingml/2006/main">
          <a:off x="66673" y="3124200"/>
          <a:ext cx="5429251" cy="8477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i="1" u="sng">
              <a:solidFill>
                <a:sysClr val="windowText" lastClr="000000"/>
              </a:solidFill>
            </a:rPr>
            <a:t>Data Science</a:t>
          </a:r>
          <a:r>
            <a:rPr lang="en-GB" sz="900" i="1">
              <a:solidFill>
                <a:sysClr val="windowText" lastClr="000000"/>
              </a:solidFill>
            </a:rPr>
            <a:t>: Applied Statistics,</a:t>
          </a:r>
          <a:r>
            <a:rPr lang="en-GB" sz="900" i="1" baseline="0">
              <a:solidFill>
                <a:sysClr val="windowText" lastClr="000000"/>
              </a:solidFill>
            </a:rPr>
            <a:t> </a:t>
          </a:r>
          <a:r>
            <a:rPr lang="en-GB" sz="900" i="1">
              <a:solidFill>
                <a:sysClr val="windowText" lastClr="000000"/>
              </a:solidFill>
            </a:rPr>
            <a:t>Bioinformatics, Biomedical Data Science, Data Analysis, Digital Health,</a:t>
          </a:r>
          <a:r>
            <a:rPr lang="en-GB" sz="900" i="1" baseline="0">
              <a:solidFill>
                <a:sysClr val="windowText" lastClr="000000"/>
              </a:solidFill>
            </a:rPr>
            <a:t> </a:t>
          </a:r>
          <a:r>
            <a:rPr lang="en-GB" sz="900" i="1">
              <a:solidFill>
                <a:sysClr val="windowText" lastClr="000000"/>
              </a:solidFill>
            </a:rPr>
            <a:t>Predictive/Precision Medicine</a:t>
          </a:r>
        </a:p>
        <a:p xmlns:a="http://schemas.openxmlformats.org/drawingml/2006/main">
          <a:r>
            <a:rPr lang="en-GB" sz="900" i="1" u="sng" baseline="0">
              <a:solidFill>
                <a:sysClr val="windowText" lastClr="000000"/>
              </a:solidFill>
            </a:rPr>
            <a:t>Smart Cities</a:t>
          </a:r>
          <a:r>
            <a:rPr lang="en-GB" sz="900" i="1" baseline="0">
              <a:solidFill>
                <a:sysClr val="windowText" lastClr="000000"/>
              </a:solidFill>
            </a:rPr>
            <a:t>: Data-driven Economy, Smart Building, Remote Sensing, , Energy Management</a:t>
          </a:r>
        </a:p>
        <a:p xmlns:a="http://schemas.openxmlformats.org/drawingml/2006/main">
          <a:r>
            <a:rPr lang="en-GB" sz="900" i="1" u="sng" baseline="0">
              <a:solidFill>
                <a:sysClr val="windowText" lastClr="000000"/>
              </a:solidFill>
            </a:rPr>
            <a:t>Other areas</a:t>
          </a:r>
          <a:r>
            <a:rPr lang="en-GB" sz="900" i="1" u="none" baseline="0">
              <a:solidFill>
                <a:sysClr val="windowText" lastClr="000000"/>
              </a:solidFill>
            </a:rPr>
            <a:t>: Design Interaction, Game Research, Quantum Computing,</a:t>
          </a:r>
          <a:r>
            <a:rPr lang="en-GB" sz="900" i="1">
              <a:solidFill>
                <a:sysClr val="windowText" lastClr="000000"/>
              </a:solidFill>
            </a:rPr>
            <a:t> Informatics for Environmental Sciences</a:t>
          </a:r>
        </a:p>
      </cdr:txBody>
    </cdr:sp>
  </cdr:relSizeAnchor>
  <cdr:relSizeAnchor xmlns:cdr="http://schemas.openxmlformats.org/drawingml/2006/chartDrawing">
    <cdr:from>
      <cdr:x>0.5769</cdr:x>
      <cdr:y>0.35794</cdr:y>
    </cdr:from>
    <cdr:to>
      <cdr:x>0.65127</cdr:x>
      <cdr:y>0.41429</cdr:y>
    </cdr:to>
    <cdr:sp macro="" textlink="">
      <cdr:nvSpPr>
        <cdr:cNvPr id="4" name="TextBox 1"/>
        <cdr:cNvSpPr txBox="1"/>
      </cdr:nvSpPr>
      <cdr:spPr>
        <a:xfrm xmlns:a="http://schemas.openxmlformats.org/drawingml/2006/main">
          <a:off x="3251200" y="1431925"/>
          <a:ext cx="419121" cy="2254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16%</a:t>
          </a:r>
        </a:p>
      </cdr:txBody>
    </cdr:sp>
  </cdr:relSizeAnchor>
  <cdr:relSizeAnchor xmlns:cdr="http://schemas.openxmlformats.org/drawingml/2006/chartDrawing">
    <cdr:from>
      <cdr:x>0.58197</cdr:x>
      <cdr:y>0.41746</cdr:y>
    </cdr:from>
    <cdr:to>
      <cdr:x>0.65634</cdr:x>
      <cdr:y>0.47381</cdr:y>
    </cdr:to>
    <cdr:sp macro="" textlink="">
      <cdr:nvSpPr>
        <cdr:cNvPr id="5" name="TextBox 1"/>
        <cdr:cNvSpPr txBox="1"/>
      </cdr:nvSpPr>
      <cdr:spPr>
        <a:xfrm xmlns:a="http://schemas.openxmlformats.org/drawingml/2006/main">
          <a:off x="3279775" y="1670050"/>
          <a:ext cx="419121" cy="2254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4%</a:t>
          </a:r>
        </a:p>
      </cdr:txBody>
    </cdr:sp>
  </cdr:relSizeAnchor>
  <cdr:relSizeAnchor xmlns:cdr="http://schemas.openxmlformats.org/drawingml/2006/chartDrawing">
    <cdr:from>
      <cdr:x>0.58366</cdr:x>
      <cdr:y>0.5127</cdr:y>
    </cdr:from>
    <cdr:to>
      <cdr:x>0.65803</cdr:x>
      <cdr:y>0.56905</cdr:y>
    </cdr:to>
    <cdr:sp macro="" textlink="">
      <cdr:nvSpPr>
        <cdr:cNvPr id="6" name="TextBox 1"/>
        <cdr:cNvSpPr txBox="1"/>
      </cdr:nvSpPr>
      <cdr:spPr>
        <a:xfrm xmlns:a="http://schemas.openxmlformats.org/drawingml/2006/main">
          <a:off x="3289300" y="2051050"/>
          <a:ext cx="419121" cy="2254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5%</a:t>
          </a:r>
        </a:p>
      </cdr:txBody>
    </cdr:sp>
  </cdr:relSizeAnchor>
  <cdr:relSizeAnchor xmlns:cdr="http://schemas.openxmlformats.org/drawingml/2006/chartDrawing">
    <cdr:from>
      <cdr:x>0.58366</cdr:x>
      <cdr:y>0.45317</cdr:y>
    </cdr:from>
    <cdr:to>
      <cdr:x>0.65803</cdr:x>
      <cdr:y>0.50952</cdr:y>
    </cdr:to>
    <cdr:sp macro="" textlink="">
      <cdr:nvSpPr>
        <cdr:cNvPr id="7" name="TextBox 1"/>
        <cdr:cNvSpPr txBox="1"/>
      </cdr:nvSpPr>
      <cdr:spPr>
        <a:xfrm xmlns:a="http://schemas.openxmlformats.org/drawingml/2006/main">
          <a:off x="3289300" y="1812925"/>
          <a:ext cx="419121" cy="2254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3%</a:t>
          </a:r>
        </a:p>
      </cdr:txBody>
    </cdr:sp>
  </cdr:relSizeAnchor>
  <cdr:relSizeAnchor xmlns:cdr="http://schemas.openxmlformats.org/drawingml/2006/chartDrawing">
    <cdr:from>
      <cdr:x>0.58366</cdr:x>
      <cdr:y>0.47937</cdr:y>
    </cdr:from>
    <cdr:to>
      <cdr:x>0.65803</cdr:x>
      <cdr:y>0.53571</cdr:y>
    </cdr:to>
    <cdr:sp macro="" textlink="">
      <cdr:nvSpPr>
        <cdr:cNvPr id="8" name="TextBox 1"/>
        <cdr:cNvSpPr txBox="1"/>
      </cdr:nvSpPr>
      <cdr:spPr>
        <a:xfrm xmlns:a="http://schemas.openxmlformats.org/drawingml/2006/main">
          <a:off x="3289300" y="1917700"/>
          <a:ext cx="419121" cy="2254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2%</a:t>
          </a:r>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568325</xdr:colOff>
      <xdr:row>0</xdr:row>
      <xdr:rowOff>123825</xdr:rowOff>
    </xdr:from>
    <xdr:to>
      <xdr:col>11</xdr:col>
      <xdr:colOff>107950</xdr:colOff>
      <xdr:row>16</xdr:row>
      <xdr:rowOff>555625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0.90141</cdr:x>
      <cdr:y>0.93171</cdr:y>
    </cdr:from>
    <cdr:to>
      <cdr:x>0.97916</cdr:x>
      <cdr:y>0.98407</cdr:y>
    </cdr:to>
    <cdr:sp macro="" textlink="">
      <cdr:nvSpPr>
        <cdr:cNvPr id="2" name="TextBox 1"/>
        <cdr:cNvSpPr txBox="1"/>
      </cdr:nvSpPr>
      <cdr:spPr>
        <a:xfrm xmlns:a="http://schemas.openxmlformats.org/drawingml/2006/main">
          <a:off x="5080000" y="3898900"/>
          <a:ext cx="438155" cy="2190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n=36</a:t>
          </a:r>
        </a:p>
      </cdr:txBody>
    </cdr:sp>
  </cdr:relSizeAnchor>
  <cdr:relSizeAnchor xmlns:cdr="http://schemas.openxmlformats.org/drawingml/2006/chartDrawing">
    <cdr:from>
      <cdr:x>0.58197</cdr:x>
      <cdr:y>0.3217</cdr:y>
    </cdr:from>
    <cdr:to>
      <cdr:x>0.65634</cdr:x>
      <cdr:y>0.37557</cdr:y>
    </cdr:to>
    <cdr:sp macro="" textlink="">
      <cdr:nvSpPr>
        <cdr:cNvPr id="3" name="TextBox 1"/>
        <cdr:cNvSpPr txBox="1"/>
      </cdr:nvSpPr>
      <cdr:spPr>
        <a:xfrm xmlns:a="http://schemas.openxmlformats.org/drawingml/2006/main">
          <a:off x="3279776" y="1346199"/>
          <a:ext cx="419100" cy="225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20%</a:t>
          </a:r>
        </a:p>
      </cdr:txBody>
    </cdr:sp>
  </cdr:relSizeAnchor>
  <cdr:relSizeAnchor xmlns:cdr="http://schemas.openxmlformats.org/drawingml/2006/chartDrawing">
    <cdr:from>
      <cdr:x>0.58028</cdr:x>
      <cdr:y>0.40592</cdr:y>
    </cdr:from>
    <cdr:to>
      <cdr:x>0.65465</cdr:x>
      <cdr:y>0.45979</cdr:y>
    </cdr:to>
    <cdr:sp macro="" textlink="">
      <cdr:nvSpPr>
        <cdr:cNvPr id="4" name="TextBox 1"/>
        <cdr:cNvSpPr txBox="1"/>
      </cdr:nvSpPr>
      <cdr:spPr>
        <a:xfrm xmlns:a="http://schemas.openxmlformats.org/drawingml/2006/main">
          <a:off x="3270250" y="1698625"/>
          <a:ext cx="419100" cy="225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20%</a:t>
          </a:r>
        </a:p>
      </cdr:txBody>
    </cdr:sp>
  </cdr:relSizeAnchor>
  <cdr:relSizeAnchor xmlns:cdr="http://schemas.openxmlformats.org/drawingml/2006/chartDrawing">
    <cdr:from>
      <cdr:x>0.58535</cdr:x>
      <cdr:y>0.4742</cdr:y>
    </cdr:from>
    <cdr:to>
      <cdr:x>0.65972</cdr:x>
      <cdr:y>0.52807</cdr:y>
    </cdr:to>
    <cdr:sp macro="" textlink="">
      <cdr:nvSpPr>
        <cdr:cNvPr id="5" name="TextBox 1"/>
        <cdr:cNvSpPr txBox="1"/>
      </cdr:nvSpPr>
      <cdr:spPr>
        <a:xfrm xmlns:a="http://schemas.openxmlformats.org/drawingml/2006/main">
          <a:off x="3298825" y="1984375"/>
          <a:ext cx="419100" cy="225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6%</a:t>
          </a:r>
        </a:p>
      </cdr:txBody>
    </cdr:sp>
  </cdr:relSizeAnchor>
  <cdr:relSizeAnchor xmlns:cdr="http://schemas.openxmlformats.org/drawingml/2006/chartDrawing">
    <cdr:from>
      <cdr:x>0.58366</cdr:x>
      <cdr:y>0.51517</cdr:y>
    </cdr:from>
    <cdr:to>
      <cdr:x>0.65803</cdr:x>
      <cdr:y>0.56904</cdr:y>
    </cdr:to>
    <cdr:sp macro="" textlink="">
      <cdr:nvSpPr>
        <cdr:cNvPr id="6" name="TextBox 1"/>
        <cdr:cNvSpPr txBox="1"/>
      </cdr:nvSpPr>
      <cdr:spPr>
        <a:xfrm xmlns:a="http://schemas.openxmlformats.org/drawingml/2006/main">
          <a:off x="3289300" y="2155825"/>
          <a:ext cx="419100" cy="225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4%</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informatics-europe.org/images/documents/Wide-role-Informatics-questionnaire.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6.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22" workbookViewId="0">
      <selection activeCell="E48" sqref="E48"/>
    </sheetView>
  </sheetViews>
  <sheetFormatPr defaultColWidth="8.85546875" defaultRowHeight="12.75" x14ac:dyDescent="0.2"/>
  <cols>
    <col min="2" max="2" width="13.42578125" customWidth="1"/>
  </cols>
  <sheetData>
    <row r="1" spans="1:3" x14ac:dyDescent="0.2">
      <c r="A1" t="s">
        <v>1231</v>
      </c>
    </row>
    <row r="3" spans="1:3" x14ac:dyDescent="0.2">
      <c r="A3" s="53" t="s">
        <v>1264</v>
      </c>
      <c r="C3" t="s">
        <v>1232</v>
      </c>
    </row>
    <row r="4" spans="1:3" x14ac:dyDescent="0.2">
      <c r="C4" s="49" t="s">
        <v>1233</v>
      </c>
    </row>
    <row r="5" spans="1:3" x14ac:dyDescent="0.2">
      <c r="C5" s="97" t="s">
        <v>1234</v>
      </c>
    </row>
    <row r="6" spans="1:3" s="44" customFormat="1" x14ac:dyDescent="0.2"/>
    <row r="7" spans="1:3" x14ac:dyDescent="0.2">
      <c r="A7" s="53" t="s">
        <v>1265</v>
      </c>
      <c r="C7" s="44" t="s">
        <v>1232</v>
      </c>
    </row>
    <row r="8" spans="1:3" x14ac:dyDescent="0.2">
      <c r="C8" s="49" t="s">
        <v>1235</v>
      </c>
    </row>
    <row r="9" spans="1:3" x14ac:dyDescent="0.2">
      <c r="C9" s="49" t="s">
        <v>1236</v>
      </c>
    </row>
    <row r="10" spans="1:3" x14ac:dyDescent="0.2">
      <c r="C10" s="97" t="s">
        <v>1237</v>
      </c>
    </row>
    <row r="12" spans="1:3" x14ac:dyDescent="0.2">
      <c r="A12" s="53" t="s">
        <v>1266</v>
      </c>
      <c r="C12" s="49" t="s">
        <v>1238</v>
      </c>
    </row>
    <row r="14" spans="1:3" x14ac:dyDescent="0.2">
      <c r="A14" s="98" t="s">
        <v>1262</v>
      </c>
      <c r="C14" s="49" t="s">
        <v>1241</v>
      </c>
    </row>
    <row r="15" spans="1:3" x14ac:dyDescent="0.2">
      <c r="A15" s="53" t="s">
        <v>1621</v>
      </c>
      <c r="C15" s="97" t="s">
        <v>1239</v>
      </c>
    </row>
    <row r="16" spans="1:3" x14ac:dyDescent="0.2">
      <c r="A16" s="53" t="s">
        <v>1622</v>
      </c>
      <c r="C16" s="97" t="s">
        <v>1240</v>
      </c>
    </row>
    <row r="17" spans="1:3" x14ac:dyDescent="0.2">
      <c r="A17" s="53" t="s">
        <v>1623</v>
      </c>
      <c r="C17" s="97" t="s">
        <v>1243</v>
      </c>
    </row>
    <row r="18" spans="1:3" x14ac:dyDescent="0.2">
      <c r="A18" s="53" t="s">
        <v>1624</v>
      </c>
      <c r="C18" s="97" t="s">
        <v>1242</v>
      </c>
    </row>
    <row r="19" spans="1:3" x14ac:dyDescent="0.2">
      <c r="A19" s="53" t="s">
        <v>1625</v>
      </c>
      <c r="C19" s="102" t="s">
        <v>1271</v>
      </c>
    </row>
    <row r="21" spans="1:3" x14ac:dyDescent="0.2">
      <c r="A21" s="53" t="s">
        <v>1263</v>
      </c>
      <c r="C21" s="101" t="s">
        <v>1267</v>
      </c>
    </row>
    <row r="22" spans="1:3" x14ac:dyDescent="0.2">
      <c r="A22" s="53" t="s">
        <v>1626</v>
      </c>
      <c r="C22" s="102" t="s">
        <v>1292</v>
      </c>
    </row>
    <row r="23" spans="1:3" x14ac:dyDescent="0.2">
      <c r="A23" s="53" t="s">
        <v>1628</v>
      </c>
      <c r="C23" s="102" t="s">
        <v>1268</v>
      </c>
    </row>
    <row r="24" spans="1:3" x14ac:dyDescent="0.2">
      <c r="A24" s="53" t="s">
        <v>1627</v>
      </c>
      <c r="C24" s="102" t="s">
        <v>1269</v>
      </c>
    </row>
    <row r="25" spans="1:3" x14ac:dyDescent="0.2">
      <c r="A25" s="53" t="s">
        <v>1629</v>
      </c>
      <c r="C25" s="102" t="s">
        <v>1270</v>
      </c>
    </row>
    <row r="26" spans="1:3" x14ac:dyDescent="0.2">
      <c r="A26" s="53" t="s">
        <v>1630</v>
      </c>
      <c r="C26" s="102" t="s">
        <v>1271</v>
      </c>
    </row>
    <row r="28" spans="1:3" x14ac:dyDescent="0.2">
      <c r="A28" s="53" t="s">
        <v>1272</v>
      </c>
      <c r="C28" s="101" t="s">
        <v>1273</v>
      </c>
    </row>
    <row r="29" spans="1:3" x14ac:dyDescent="0.2">
      <c r="A29" s="53" t="s">
        <v>1631</v>
      </c>
      <c r="C29" s="102" t="s">
        <v>1274</v>
      </c>
    </row>
    <row r="30" spans="1:3" x14ac:dyDescent="0.2">
      <c r="A30" s="53" t="s">
        <v>1632</v>
      </c>
      <c r="C30" s="102" t="s">
        <v>1275</v>
      </c>
    </row>
    <row r="31" spans="1:3" x14ac:dyDescent="0.2">
      <c r="A31" s="53" t="s">
        <v>1633</v>
      </c>
      <c r="C31" s="102" t="s">
        <v>1276</v>
      </c>
    </row>
    <row r="32" spans="1:3" x14ac:dyDescent="0.2">
      <c r="A32" s="53" t="s">
        <v>1634</v>
      </c>
      <c r="C32" s="102" t="s">
        <v>1277</v>
      </c>
    </row>
    <row r="33" spans="1:3" x14ac:dyDescent="0.2">
      <c r="A33" s="53" t="s">
        <v>1635</v>
      </c>
      <c r="C33" s="102" t="s">
        <v>1271</v>
      </c>
    </row>
    <row r="35" spans="1:3" x14ac:dyDescent="0.2">
      <c r="A35" s="53" t="s">
        <v>374</v>
      </c>
      <c r="C35" s="101" t="s">
        <v>1281</v>
      </c>
    </row>
    <row r="36" spans="1:3" x14ac:dyDescent="0.2">
      <c r="A36" s="53" t="s">
        <v>1636</v>
      </c>
      <c r="C36" s="102" t="s">
        <v>1278</v>
      </c>
    </row>
    <row r="37" spans="1:3" x14ac:dyDescent="0.2">
      <c r="A37" s="53" t="s">
        <v>1637</v>
      </c>
      <c r="C37" s="102" t="s">
        <v>1279</v>
      </c>
    </row>
    <row r="38" spans="1:3" x14ac:dyDescent="0.2">
      <c r="A38" s="53" t="s">
        <v>1638</v>
      </c>
      <c r="C38" s="102" t="s">
        <v>1271</v>
      </c>
    </row>
    <row r="40" spans="1:3" x14ac:dyDescent="0.2">
      <c r="A40" s="53" t="s">
        <v>1280</v>
      </c>
    </row>
    <row r="41" spans="1:3" x14ac:dyDescent="0.2">
      <c r="A41" s="53" t="s">
        <v>1639</v>
      </c>
      <c r="C41" s="102" t="s">
        <v>1291</v>
      </c>
    </row>
    <row r="42" spans="1:3" x14ac:dyDescent="0.2">
      <c r="A42" s="53" t="s">
        <v>1640</v>
      </c>
      <c r="C42" s="102" t="s">
        <v>1282</v>
      </c>
    </row>
    <row r="43" spans="1:3" x14ac:dyDescent="0.2">
      <c r="A43" s="53" t="s">
        <v>1641</v>
      </c>
      <c r="C43" s="102" t="s">
        <v>1283</v>
      </c>
    </row>
    <row r="44" spans="1:3" x14ac:dyDescent="0.2">
      <c r="A44" s="53" t="s">
        <v>1642</v>
      </c>
      <c r="C44" s="102" t="s">
        <v>1284</v>
      </c>
    </row>
    <row r="45" spans="1:3" x14ac:dyDescent="0.2">
      <c r="A45" s="53" t="s">
        <v>1643</v>
      </c>
      <c r="C45" s="102" t="s">
        <v>1285</v>
      </c>
    </row>
    <row r="46" spans="1:3" x14ac:dyDescent="0.2">
      <c r="A46" s="53" t="s">
        <v>1644</v>
      </c>
      <c r="C46" s="102" t="s">
        <v>1285</v>
      </c>
    </row>
    <row r="47" spans="1:3" x14ac:dyDescent="0.2">
      <c r="A47" s="53" t="s">
        <v>1645</v>
      </c>
      <c r="C47" s="102" t="s">
        <v>1286</v>
      </c>
    </row>
    <row r="48" spans="1:3" x14ac:dyDescent="0.2">
      <c r="A48" s="53" t="s">
        <v>1646</v>
      </c>
      <c r="C48" s="102" t="s">
        <v>1287</v>
      </c>
    </row>
    <row r="49" spans="1:4" x14ac:dyDescent="0.2">
      <c r="A49" s="53" t="s">
        <v>1647</v>
      </c>
      <c r="C49" s="102" t="s">
        <v>1288</v>
      </c>
    </row>
    <row r="50" spans="1:4" x14ac:dyDescent="0.2">
      <c r="A50" s="53" t="s">
        <v>1648</v>
      </c>
      <c r="C50" s="102" t="s">
        <v>1289</v>
      </c>
    </row>
    <row r="51" spans="1:4" x14ac:dyDescent="0.2">
      <c r="A51" s="53" t="s">
        <v>1650</v>
      </c>
      <c r="C51" s="102" t="s">
        <v>1271</v>
      </c>
    </row>
    <row r="52" spans="1:4" x14ac:dyDescent="0.2">
      <c r="A52" s="53" t="s">
        <v>1649</v>
      </c>
      <c r="C52" s="102" t="s">
        <v>1290</v>
      </c>
    </row>
    <row r="54" spans="1:4" x14ac:dyDescent="0.2">
      <c r="A54" t="s">
        <v>1324</v>
      </c>
      <c r="D54" t="s">
        <v>1327</v>
      </c>
    </row>
    <row r="55" spans="1:4" x14ac:dyDescent="0.2">
      <c r="A55" t="s">
        <v>1325</v>
      </c>
      <c r="D55" s="118" t="s">
        <v>1326</v>
      </c>
    </row>
  </sheetData>
  <hyperlinks>
    <hyperlink ref="D55"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A3" sqref="A3:C3"/>
    </sheetView>
  </sheetViews>
  <sheetFormatPr defaultColWidth="11.42578125" defaultRowHeight="12.75" x14ac:dyDescent="0.2"/>
  <cols>
    <col min="1" max="1" width="46.85546875" customWidth="1"/>
    <col min="2" max="2" width="18.7109375" customWidth="1"/>
    <col min="3" max="3" width="16.28515625" customWidth="1"/>
    <col min="4" max="4" width="18.42578125" customWidth="1"/>
  </cols>
  <sheetData>
    <row r="1" spans="1:7" ht="54.75" customHeight="1" x14ac:dyDescent="0.2">
      <c r="A1" s="74" t="s">
        <v>1540</v>
      </c>
      <c r="B1" s="107"/>
      <c r="C1" s="108"/>
    </row>
    <row r="2" spans="1:7" x14ac:dyDescent="0.2">
      <c r="A2" s="55" t="s">
        <v>15</v>
      </c>
      <c r="B2" s="4">
        <f>COUNTIF('Master data'!$S$3:$S$100,A2)</f>
        <v>14</v>
      </c>
      <c r="C2" s="68">
        <f>B2/($B$2+$B$3)</f>
        <v>0.30434782608695654</v>
      </c>
    </row>
    <row r="3" spans="1:7" x14ac:dyDescent="0.2">
      <c r="A3" s="183" t="s">
        <v>9</v>
      </c>
      <c r="B3" s="183">
        <f>COUNTIF('Master data'!$S$3:$S$100,A3)</f>
        <v>32</v>
      </c>
      <c r="C3" s="184"/>
    </row>
    <row r="4" spans="1:7" s="44" customFormat="1" x14ac:dyDescent="0.2">
      <c r="A4" s="55" t="s">
        <v>1298</v>
      </c>
      <c r="B4" s="4">
        <f>COUNTIFS('Master data'!$U$3:$U$100,"*Business*",'Master data'!$S$3:$S$100,"*yes*")</f>
        <v>12</v>
      </c>
      <c r="C4" s="68">
        <f>B4/SUM($B$4:$B$9)*0.7</f>
        <v>0.17499999999999999</v>
      </c>
    </row>
    <row r="5" spans="1:7" s="44" customFormat="1" x14ac:dyDescent="0.2">
      <c r="A5" s="120" t="s">
        <v>1542</v>
      </c>
      <c r="B5" s="4">
        <f>COUNTIFS('Master data'!$U$3:$U$100,"*Mathematics*",'Master data'!$S$3:$S$100,"*yes*")</f>
        <v>11</v>
      </c>
      <c r="C5" s="68">
        <f t="shared" ref="C5:C9" si="0">B5/SUM($B$4:$B$9)*0.7</f>
        <v>0.16041666666666665</v>
      </c>
    </row>
    <row r="6" spans="1:7" s="44" customFormat="1" x14ac:dyDescent="0.2">
      <c r="A6" s="120" t="s">
        <v>1299</v>
      </c>
      <c r="B6" s="4">
        <f>COUNTIFS('Master data'!$U$3:$U$100,"*Natural*",'Master data'!$S$3:$S$100,"*yes*")</f>
        <v>10</v>
      </c>
      <c r="C6" s="68">
        <f t="shared" si="0"/>
        <v>0.14583333333333334</v>
      </c>
    </row>
    <row r="7" spans="1:7" s="44" customFormat="1" x14ac:dyDescent="0.2">
      <c r="A7" s="55" t="s">
        <v>1319</v>
      </c>
      <c r="B7" s="4">
        <f>COUNTIFS('Master data'!$U$3:$U$100,"*Engineering*",'Master data'!$S$3:$S$100,"*yes*")</f>
        <v>7</v>
      </c>
      <c r="C7" s="68">
        <f t="shared" si="0"/>
        <v>0.10208333333333333</v>
      </c>
    </row>
    <row r="8" spans="1:7" s="44" customFormat="1" x14ac:dyDescent="0.2">
      <c r="A8" s="120" t="s">
        <v>1544</v>
      </c>
      <c r="B8" s="4">
        <f>COUNTIFS('Master data'!$U$3:$U$100,"*arts*",'Master data'!$S$3:$S$100,"*yes*")</f>
        <v>5</v>
      </c>
      <c r="C8" s="68">
        <f t="shared" si="0"/>
        <v>7.2916666666666671E-2</v>
      </c>
    </row>
    <row r="9" spans="1:7" s="44" customFormat="1" x14ac:dyDescent="0.2">
      <c r="A9" s="119" t="s">
        <v>1543</v>
      </c>
      <c r="B9" s="69">
        <f>COUNTIFS('Master data'!$U$3:$U$100,"*Law*",'Master data'!$S$3:$S$100,"*yes*")</f>
        <v>3</v>
      </c>
      <c r="C9" s="70">
        <f t="shared" si="0"/>
        <v>4.3749999999999997E-2</v>
      </c>
    </row>
    <row r="10" spans="1:7" s="44" customFormat="1" x14ac:dyDescent="0.2">
      <c r="C10" s="71">
        <f>SUM(C2:C9)</f>
        <v>1.0043478260869565</v>
      </c>
    </row>
    <row r="11" spans="1:7" s="44" customFormat="1" x14ac:dyDescent="0.2">
      <c r="C11" s="65"/>
    </row>
    <row r="12" spans="1:7" x14ac:dyDescent="0.2">
      <c r="G12" s="44"/>
    </row>
    <row r="13" spans="1:7" x14ac:dyDescent="0.2">
      <c r="A13" s="77" t="s">
        <v>1293</v>
      </c>
      <c r="B13" s="107"/>
      <c r="C13" s="108"/>
      <c r="D13" s="127"/>
      <c r="G13" s="104"/>
    </row>
    <row r="14" spans="1:7" x14ac:dyDescent="0.2">
      <c r="A14" s="78" t="s">
        <v>1294</v>
      </c>
      <c r="B14" s="103" t="s">
        <v>1296</v>
      </c>
      <c r="C14" s="109"/>
      <c r="D14" s="122"/>
    </row>
    <row r="15" spans="1:7" ht="80.25" customHeight="1" x14ac:dyDescent="0.2">
      <c r="A15" s="80" t="s">
        <v>10</v>
      </c>
      <c r="B15" s="92" t="s">
        <v>1305</v>
      </c>
      <c r="C15" s="1" t="s">
        <v>354</v>
      </c>
      <c r="D15" s="21"/>
    </row>
    <row r="16" spans="1:7" ht="89.25" x14ac:dyDescent="0.2">
      <c r="A16" s="110" t="s">
        <v>526</v>
      </c>
      <c r="B16" s="111"/>
      <c r="C16" s="5" t="s">
        <v>57</v>
      </c>
      <c r="D16" s="105"/>
    </row>
    <row r="17" spans="1:4" ht="51" x14ac:dyDescent="0.2">
      <c r="A17" s="110" t="s">
        <v>532</v>
      </c>
      <c r="B17" s="112" t="s">
        <v>1309</v>
      </c>
      <c r="C17" s="5" t="s">
        <v>93</v>
      </c>
      <c r="D17" s="105"/>
    </row>
    <row r="18" spans="1:4" ht="25.5" x14ac:dyDescent="0.2">
      <c r="A18" s="110" t="s">
        <v>119</v>
      </c>
      <c r="B18" s="92" t="s">
        <v>1303</v>
      </c>
      <c r="C18" s="5" t="s">
        <v>112</v>
      </c>
      <c r="D18" s="105"/>
    </row>
    <row r="19" spans="1:4" ht="119.1" customHeight="1" x14ac:dyDescent="0.2">
      <c r="A19" s="110" t="s">
        <v>477</v>
      </c>
      <c r="B19" s="112" t="s">
        <v>1306</v>
      </c>
      <c r="C19" s="5" t="s">
        <v>173</v>
      </c>
      <c r="D19" s="105"/>
    </row>
    <row r="20" spans="1:4" ht="25.5" x14ac:dyDescent="0.2">
      <c r="A20" s="110" t="s">
        <v>478</v>
      </c>
      <c r="B20" s="112" t="s">
        <v>1299</v>
      </c>
      <c r="C20" s="5" t="s">
        <v>193</v>
      </c>
      <c r="D20" s="105"/>
    </row>
    <row r="21" spans="1:4" ht="51" x14ac:dyDescent="0.2">
      <c r="A21" s="80" t="s">
        <v>215</v>
      </c>
      <c r="B21" s="92" t="s">
        <v>1300</v>
      </c>
      <c r="C21" s="5" t="s">
        <v>206</v>
      </c>
      <c r="D21" s="105"/>
    </row>
    <row r="22" spans="1:4" ht="51" x14ac:dyDescent="0.2">
      <c r="A22" s="110" t="s">
        <v>480</v>
      </c>
      <c r="B22" s="112" t="s">
        <v>1297</v>
      </c>
      <c r="C22" s="5" t="s">
        <v>356</v>
      </c>
      <c r="D22" s="105"/>
    </row>
    <row r="23" spans="1:4" ht="191.25" x14ac:dyDescent="0.2">
      <c r="A23" s="121" t="s">
        <v>1295</v>
      </c>
      <c r="B23" s="113" t="s">
        <v>1310</v>
      </c>
      <c r="C23" s="5" t="s">
        <v>246</v>
      </c>
      <c r="D23" s="105"/>
    </row>
    <row r="24" spans="1:4" ht="51" x14ac:dyDescent="0.2">
      <c r="A24" s="88" t="s">
        <v>1340</v>
      </c>
      <c r="B24" s="105" t="s">
        <v>1308</v>
      </c>
      <c r="C24" s="5" t="s">
        <v>281</v>
      </c>
      <c r="D24" s="105"/>
    </row>
    <row r="25" spans="1:4" ht="51" x14ac:dyDescent="0.2">
      <c r="A25" s="88" t="s">
        <v>1342</v>
      </c>
      <c r="B25" s="105" t="s">
        <v>1307</v>
      </c>
      <c r="C25" s="5" t="s">
        <v>286</v>
      </c>
      <c r="D25" s="105"/>
    </row>
    <row r="26" spans="1:4" ht="25.5" x14ac:dyDescent="0.2">
      <c r="A26" s="87" t="s">
        <v>366</v>
      </c>
      <c r="B26" s="105" t="s">
        <v>1298</v>
      </c>
      <c r="C26" s="5" t="s">
        <v>290</v>
      </c>
      <c r="D26" s="105"/>
    </row>
    <row r="27" spans="1:4" ht="29.1" customHeight="1" x14ac:dyDescent="0.2">
      <c r="A27" s="87" t="s">
        <v>606</v>
      </c>
      <c r="B27" s="105" t="s">
        <v>1299</v>
      </c>
      <c r="C27" s="5" t="s">
        <v>296</v>
      </c>
      <c r="D27" s="105"/>
    </row>
    <row r="28" spans="1:4" ht="38.25" x14ac:dyDescent="0.2">
      <c r="A28" s="87" t="s">
        <v>387</v>
      </c>
      <c r="B28" s="105" t="s">
        <v>1311</v>
      </c>
      <c r="C28" s="5" t="s">
        <v>321</v>
      </c>
      <c r="D28" s="105"/>
    </row>
    <row r="29" spans="1:4" ht="25.5" x14ac:dyDescent="0.2">
      <c r="A29" s="87" t="s">
        <v>595</v>
      </c>
      <c r="B29" s="105"/>
      <c r="C29" s="5" t="s">
        <v>587</v>
      </c>
      <c r="D29" s="105"/>
    </row>
    <row r="30" spans="1:4" ht="140.25" x14ac:dyDescent="0.2">
      <c r="A30" s="88" t="s">
        <v>805</v>
      </c>
      <c r="B30" s="105" t="s">
        <v>1316</v>
      </c>
      <c r="C30" s="6" t="s">
        <v>654</v>
      </c>
      <c r="D30" s="124"/>
    </row>
    <row r="31" spans="1:4" ht="38.25" x14ac:dyDescent="0.2">
      <c r="A31" s="87" t="s">
        <v>672</v>
      </c>
      <c r="B31" s="105" t="s">
        <v>1312</v>
      </c>
      <c r="C31" s="5" t="s">
        <v>666</v>
      </c>
      <c r="D31" s="105"/>
    </row>
    <row r="32" spans="1:4" ht="51" x14ac:dyDescent="0.2">
      <c r="A32" s="87" t="s">
        <v>626</v>
      </c>
      <c r="B32" s="105" t="s">
        <v>1298</v>
      </c>
      <c r="C32" s="5" t="s">
        <v>682</v>
      </c>
      <c r="D32" s="105"/>
    </row>
    <row r="33" spans="1:4" ht="51" x14ac:dyDescent="0.2">
      <c r="A33" s="87" t="s">
        <v>1130</v>
      </c>
      <c r="B33" s="105" t="s">
        <v>1304</v>
      </c>
      <c r="C33" s="5" t="s">
        <v>833</v>
      </c>
      <c r="D33" s="105"/>
    </row>
    <row r="34" spans="1:4" ht="51" x14ac:dyDescent="0.2">
      <c r="A34" s="87" t="s">
        <v>804</v>
      </c>
      <c r="B34" s="105" t="s">
        <v>1307</v>
      </c>
      <c r="C34" s="5" t="s">
        <v>706</v>
      </c>
      <c r="D34" s="105"/>
    </row>
    <row r="35" spans="1:4" ht="25.5" x14ac:dyDescent="0.2">
      <c r="A35" s="87" t="s">
        <v>725</v>
      </c>
      <c r="B35" s="105" t="s">
        <v>1317</v>
      </c>
      <c r="C35" s="5" t="s">
        <v>718</v>
      </c>
      <c r="D35" s="105"/>
    </row>
    <row r="36" spans="1:4" ht="38.25" x14ac:dyDescent="0.2">
      <c r="A36" s="87" t="s">
        <v>855</v>
      </c>
      <c r="B36" s="105" t="s">
        <v>1313</v>
      </c>
      <c r="C36" s="5" t="s">
        <v>756</v>
      </c>
      <c r="D36" s="105"/>
    </row>
    <row r="37" spans="1:4" ht="25.5" x14ac:dyDescent="0.2">
      <c r="A37" s="87" t="s">
        <v>783</v>
      </c>
      <c r="B37" s="105" t="s">
        <v>1298</v>
      </c>
      <c r="C37" s="5" t="s">
        <v>777</v>
      </c>
      <c r="D37" s="105"/>
    </row>
    <row r="38" spans="1:4" ht="51" x14ac:dyDescent="0.2">
      <c r="A38" s="87" t="s">
        <v>827</v>
      </c>
      <c r="B38" s="105" t="s">
        <v>1298</v>
      </c>
      <c r="C38" s="5" t="s">
        <v>831</v>
      </c>
      <c r="D38" s="105"/>
    </row>
    <row r="39" spans="1:4" ht="51" x14ac:dyDescent="0.2">
      <c r="A39" s="88" t="s">
        <v>1341</v>
      </c>
      <c r="B39" s="105" t="s">
        <v>1314</v>
      </c>
      <c r="C39" s="5" t="s">
        <v>877</v>
      </c>
      <c r="D39" s="105"/>
    </row>
    <row r="40" spans="1:4" ht="38.25" x14ac:dyDescent="0.2">
      <c r="A40" s="88" t="s">
        <v>1337</v>
      </c>
      <c r="B40" s="105" t="s">
        <v>1315</v>
      </c>
      <c r="C40" s="5" t="s">
        <v>903</v>
      </c>
      <c r="D40" s="105"/>
    </row>
    <row r="41" spans="1:4" ht="29.1" customHeight="1" x14ac:dyDescent="0.2">
      <c r="A41" s="88" t="s">
        <v>927</v>
      </c>
      <c r="B41" s="105" t="s">
        <v>1300</v>
      </c>
      <c r="C41" s="5" t="s">
        <v>923</v>
      </c>
      <c r="D41" s="105"/>
    </row>
    <row r="42" spans="1:4" ht="38.25" x14ac:dyDescent="0.2">
      <c r="A42" s="87" t="s">
        <v>1105</v>
      </c>
      <c r="B42" s="105" t="s">
        <v>1299</v>
      </c>
      <c r="C42" s="5" t="s">
        <v>1023</v>
      </c>
      <c r="D42" s="105"/>
    </row>
    <row r="43" spans="1:4" ht="25.5" x14ac:dyDescent="0.2">
      <c r="A43" s="88" t="s">
        <v>999</v>
      </c>
      <c r="B43" s="105" t="s">
        <v>1300</v>
      </c>
      <c r="C43" s="5" t="s">
        <v>994</v>
      </c>
      <c r="D43" s="105"/>
    </row>
    <row r="44" spans="1:4" ht="38.25" x14ac:dyDescent="0.2">
      <c r="A44" s="87" t="s">
        <v>1106</v>
      </c>
      <c r="B44" s="105" t="s">
        <v>1301</v>
      </c>
      <c r="C44" s="5" t="s">
        <v>1024</v>
      </c>
      <c r="D44" s="105"/>
    </row>
    <row r="45" spans="1:4" ht="76.5" x14ac:dyDescent="0.2">
      <c r="A45" s="87" t="s">
        <v>1051</v>
      </c>
      <c r="B45" s="115"/>
      <c r="C45" s="5" t="s">
        <v>1101</v>
      </c>
      <c r="D45" s="105"/>
    </row>
    <row r="46" spans="1:4" x14ac:dyDescent="0.2">
      <c r="A46" s="83" t="s">
        <v>1323</v>
      </c>
      <c r="B46" s="116"/>
      <c r="C46" s="117"/>
      <c r="D46" s="122"/>
    </row>
    <row r="47" spans="1:4" ht="38.25" x14ac:dyDescent="0.2">
      <c r="A47" s="87" t="s">
        <v>33</v>
      </c>
      <c r="B47" s="4"/>
      <c r="C47" s="24" t="s">
        <v>27</v>
      </c>
      <c r="D47" s="105"/>
    </row>
    <row r="48" spans="1:4" x14ac:dyDescent="0.2">
      <c r="A48" s="87" t="s">
        <v>378</v>
      </c>
      <c r="B48" s="4"/>
      <c r="C48" s="1" t="s">
        <v>357</v>
      </c>
      <c r="D48" s="21"/>
    </row>
    <row r="49" spans="1:4" ht="38.25" x14ac:dyDescent="0.2">
      <c r="A49" s="87" t="s">
        <v>613</v>
      </c>
      <c r="B49" s="4"/>
      <c r="C49" s="24" t="s">
        <v>312</v>
      </c>
      <c r="D49" s="105"/>
    </row>
    <row r="50" spans="1:4" ht="42" customHeight="1" x14ac:dyDescent="0.2">
      <c r="A50" s="87" t="s">
        <v>382</v>
      </c>
      <c r="B50" s="4"/>
      <c r="C50" s="1" t="s">
        <v>316</v>
      </c>
      <c r="D50" s="21"/>
    </row>
    <row r="51" spans="1:4" ht="25.5" x14ac:dyDescent="0.2">
      <c r="A51" s="87" t="s">
        <v>939</v>
      </c>
      <c r="B51" s="4"/>
      <c r="C51" s="24" t="s">
        <v>932</v>
      </c>
      <c r="D51" s="105"/>
    </row>
    <row r="52" spans="1:4" ht="114.75" x14ac:dyDescent="0.2">
      <c r="A52" s="89" t="s">
        <v>1079</v>
      </c>
      <c r="B52" s="69"/>
      <c r="C52" s="57" t="s">
        <v>1073</v>
      </c>
      <c r="D52" s="21"/>
    </row>
    <row r="55" spans="1:4" x14ac:dyDescent="0.2">
      <c r="A55" t="s">
        <v>1320</v>
      </c>
      <c r="B55" s="49" t="s">
        <v>1338</v>
      </c>
    </row>
    <row r="56" spans="1:4" x14ac:dyDescent="0.2">
      <c r="A56" s="49" t="s">
        <v>1298</v>
      </c>
      <c r="B56" s="49" t="s">
        <v>1339</v>
      </c>
    </row>
    <row r="57" spans="1:4" x14ac:dyDescent="0.2">
      <c r="A57" t="s">
        <v>1319</v>
      </c>
      <c r="B57" s="49" t="s">
        <v>1345</v>
      </c>
    </row>
    <row r="58" spans="1:4" x14ac:dyDescent="0.2">
      <c r="A58" t="s">
        <v>1321</v>
      </c>
      <c r="B58" s="49" t="s">
        <v>1344</v>
      </c>
    </row>
    <row r="59" spans="1:4" x14ac:dyDescent="0.2">
      <c r="A59" t="s">
        <v>1318</v>
      </c>
      <c r="B59" s="49" t="s">
        <v>1343</v>
      </c>
    </row>
    <row r="60" spans="1:4" x14ac:dyDescent="0.2">
      <c r="A60" t="s">
        <v>1299</v>
      </c>
      <c r="B60" s="49" t="s">
        <v>1346</v>
      </c>
    </row>
  </sheetData>
  <sortState ref="A60:A64">
    <sortCondition ref="A59"/>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D5" sqref="D5"/>
    </sheetView>
  </sheetViews>
  <sheetFormatPr defaultColWidth="11.42578125" defaultRowHeight="12.75" x14ac:dyDescent="0.2"/>
  <cols>
    <col min="1" max="1" width="47.140625" customWidth="1"/>
    <col min="2" max="2" width="17.42578125" customWidth="1"/>
    <col min="3" max="3" width="15.85546875" customWidth="1"/>
    <col min="4" max="4" width="15.42578125" customWidth="1"/>
  </cols>
  <sheetData>
    <row r="1" spans="1:4" ht="32.25" customHeight="1" x14ac:dyDescent="0.2">
      <c r="A1" s="74" t="s">
        <v>1322</v>
      </c>
      <c r="B1" s="107"/>
      <c r="C1" s="108"/>
    </row>
    <row r="2" spans="1:4" x14ac:dyDescent="0.2">
      <c r="A2" s="54" t="s">
        <v>50</v>
      </c>
      <c r="B2" s="66">
        <f>COUNTIF('Master data'!$V$3:$V$100,A2)</f>
        <v>25</v>
      </c>
      <c r="C2" s="67">
        <f>B2/($B$3+$B$2)</f>
        <v>0.54347826086956519</v>
      </c>
    </row>
    <row r="3" spans="1:4" x14ac:dyDescent="0.2">
      <c r="A3" s="182" t="s">
        <v>11</v>
      </c>
      <c r="B3" s="183">
        <f>COUNTIF('Master data'!$V$3:$V$100,A3)</f>
        <v>21</v>
      </c>
      <c r="C3" s="184"/>
    </row>
    <row r="4" spans="1:4" s="44" customFormat="1" x14ac:dyDescent="0.2">
      <c r="A4" s="120" t="s">
        <v>1542</v>
      </c>
      <c r="B4" s="4">
        <f>COUNTIF($B$11:$B$98,"*Mathematics and Statistics*")</f>
        <v>7</v>
      </c>
      <c r="C4" s="68">
        <f>B4/SUM($B$4:$B$7)*0.46</f>
        <v>0.1694736842105263</v>
      </c>
    </row>
    <row r="5" spans="1:4" s="44" customFormat="1" x14ac:dyDescent="0.2">
      <c r="A5" s="120" t="s">
        <v>1543</v>
      </c>
      <c r="B5" s="4">
        <f>COUNTIF($B$11:$B$98,"*Law, social*")</f>
        <v>5</v>
      </c>
      <c r="C5" s="68">
        <f t="shared" ref="C5:C7" si="0">B5/SUM($B$4:$B$7)*0.46</f>
        <v>0.12105263157894737</v>
      </c>
    </row>
    <row r="6" spans="1:4" s="44" customFormat="1" x14ac:dyDescent="0.2">
      <c r="A6" s="120" t="s">
        <v>1299</v>
      </c>
      <c r="B6" s="4">
        <f>COUNTIF($B$11:$B$98,"*Natural*")</f>
        <v>4</v>
      </c>
      <c r="C6" s="68">
        <f t="shared" si="0"/>
        <v>9.6842105263157896E-2</v>
      </c>
    </row>
    <row r="7" spans="1:4" s="44" customFormat="1" x14ac:dyDescent="0.2">
      <c r="A7" s="56" t="s">
        <v>1298</v>
      </c>
      <c r="B7" s="69">
        <f>COUNTIF($B$11:$B$98,"*Business*")</f>
        <v>3</v>
      </c>
      <c r="C7" s="70">
        <f t="shared" si="0"/>
        <v>7.2631578947368422E-2</v>
      </c>
    </row>
    <row r="8" spans="1:4" x14ac:dyDescent="0.2">
      <c r="C8" s="71"/>
    </row>
    <row r="10" spans="1:4" x14ac:dyDescent="0.2">
      <c r="A10" s="77" t="s">
        <v>1328</v>
      </c>
      <c r="B10" s="123"/>
      <c r="C10" s="85"/>
      <c r="D10" s="122"/>
    </row>
    <row r="11" spans="1:4" x14ac:dyDescent="0.2">
      <c r="A11" s="78" t="s">
        <v>1370</v>
      </c>
      <c r="B11" s="103" t="s">
        <v>1296</v>
      </c>
      <c r="C11" s="109"/>
      <c r="D11" s="122"/>
    </row>
    <row r="12" spans="1:4" ht="27.75" customHeight="1" x14ac:dyDescent="0.2">
      <c r="A12" s="110" t="s">
        <v>1334</v>
      </c>
      <c r="B12" s="92" t="s">
        <v>1300</v>
      </c>
      <c r="C12" s="5" t="s">
        <v>27</v>
      </c>
      <c r="D12" s="25"/>
    </row>
    <row r="13" spans="1:4" ht="25.5" x14ac:dyDescent="0.2">
      <c r="A13" s="120" t="s">
        <v>99</v>
      </c>
      <c r="B13" s="92" t="s">
        <v>1349</v>
      </c>
      <c r="C13" s="5" t="s">
        <v>93</v>
      </c>
    </row>
    <row r="14" spans="1:4" ht="25.5" x14ac:dyDescent="0.2">
      <c r="A14" s="120" t="s">
        <v>1335</v>
      </c>
      <c r="B14" s="92" t="s">
        <v>1299</v>
      </c>
      <c r="C14" s="5" t="s">
        <v>193</v>
      </c>
    </row>
    <row r="15" spans="1:4" ht="25.5" x14ac:dyDescent="0.2">
      <c r="A15" s="120" t="s">
        <v>239</v>
      </c>
      <c r="B15" s="111" t="s">
        <v>1349</v>
      </c>
      <c r="C15" s="5" t="s">
        <v>356</v>
      </c>
    </row>
    <row r="16" spans="1:4" ht="79.5" customHeight="1" x14ac:dyDescent="0.2">
      <c r="A16" s="110" t="s">
        <v>1329</v>
      </c>
      <c r="B16" s="111" t="s">
        <v>1541</v>
      </c>
      <c r="C16" s="24" t="s">
        <v>246</v>
      </c>
    </row>
    <row r="17" spans="1:3" ht="25.5" x14ac:dyDescent="0.2">
      <c r="A17" s="110" t="s">
        <v>1330</v>
      </c>
      <c r="B17" s="92" t="s">
        <v>1300</v>
      </c>
      <c r="C17" s="24" t="s">
        <v>357</v>
      </c>
    </row>
    <row r="18" spans="1:3" ht="25.5" x14ac:dyDescent="0.2">
      <c r="A18" s="110" t="s">
        <v>380</v>
      </c>
      <c r="B18" s="92" t="s">
        <v>1298</v>
      </c>
      <c r="C18" s="24" t="s">
        <v>312</v>
      </c>
    </row>
    <row r="19" spans="1:3" ht="25.5" x14ac:dyDescent="0.2">
      <c r="A19" s="110" t="s">
        <v>1331</v>
      </c>
      <c r="B19" s="92" t="s">
        <v>1300</v>
      </c>
      <c r="C19" s="24" t="s">
        <v>321</v>
      </c>
    </row>
    <row r="20" spans="1:3" ht="25.5" customHeight="1" x14ac:dyDescent="0.2">
      <c r="A20" s="120" t="s">
        <v>596</v>
      </c>
      <c r="B20" s="4"/>
      <c r="C20" s="45" t="s">
        <v>587</v>
      </c>
    </row>
    <row r="21" spans="1:3" ht="41.25" customHeight="1" x14ac:dyDescent="0.2">
      <c r="A21" s="120" t="s">
        <v>658</v>
      </c>
      <c r="B21" s="4"/>
      <c r="C21" s="24" t="s">
        <v>654</v>
      </c>
    </row>
    <row r="22" spans="1:3" ht="51" x14ac:dyDescent="0.2">
      <c r="A22" s="110" t="s">
        <v>726</v>
      </c>
      <c r="B22" s="124" t="s">
        <v>1350</v>
      </c>
      <c r="C22" s="24" t="s">
        <v>718</v>
      </c>
    </row>
    <row r="23" spans="1:3" ht="51" x14ac:dyDescent="0.2">
      <c r="A23" s="110" t="s">
        <v>1332</v>
      </c>
      <c r="B23" s="124" t="s">
        <v>1351</v>
      </c>
      <c r="C23" s="24" t="s">
        <v>756</v>
      </c>
    </row>
    <row r="24" spans="1:3" ht="25.5" x14ac:dyDescent="0.2">
      <c r="A24" s="120" t="s">
        <v>1336</v>
      </c>
      <c r="B24" s="124" t="s">
        <v>1352</v>
      </c>
      <c r="C24" s="24" t="s">
        <v>777</v>
      </c>
    </row>
    <row r="25" spans="1:3" ht="25.5" x14ac:dyDescent="0.2">
      <c r="A25" s="55" t="s">
        <v>887</v>
      </c>
      <c r="B25" s="124" t="s">
        <v>1298</v>
      </c>
      <c r="C25" s="1" t="s">
        <v>877</v>
      </c>
    </row>
    <row r="26" spans="1:3" ht="51" x14ac:dyDescent="0.2">
      <c r="A26" s="110" t="s">
        <v>1333</v>
      </c>
      <c r="B26" s="124" t="s">
        <v>1353</v>
      </c>
      <c r="C26" s="24" t="s">
        <v>903</v>
      </c>
    </row>
    <row r="27" spans="1:3" ht="38.25" x14ac:dyDescent="0.2">
      <c r="A27" s="110" t="s">
        <v>974</v>
      </c>
      <c r="B27" s="124" t="s">
        <v>1300</v>
      </c>
      <c r="C27" s="5" t="s">
        <v>1023</v>
      </c>
    </row>
    <row r="28" spans="1:3" s="44" customFormat="1" ht="38.25" x14ac:dyDescent="0.2">
      <c r="A28" s="55" t="s">
        <v>374</v>
      </c>
      <c r="B28" s="124" t="s">
        <v>1300</v>
      </c>
      <c r="C28" s="5" t="s">
        <v>296</v>
      </c>
    </row>
    <row r="29" spans="1:3" ht="38.25" x14ac:dyDescent="0.2">
      <c r="A29" s="110" t="s">
        <v>1052</v>
      </c>
      <c r="B29" s="4"/>
      <c r="C29" s="5" t="s">
        <v>1101</v>
      </c>
    </row>
    <row r="30" spans="1:3" x14ac:dyDescent="0.2">
      <c r="A30" s="83" t="s">
        <v>1371</v>
      </c>
      <c r="B30" s="116"/>
      <c r="C30" s="117"/>
    </row>
    <row r="31" spans="1:3" ht="51" x14ac:dyDescent="0.2">
      <c r="A31" s="110" t="s">
        <v>51</v>
      </c>
      <c r="B31" s="124"/>
      <c r="C31" s="6" t="s">
        <v>43</v>
      </c>
    </row>
    <row r="32" spans="1:3" ht="68.25" customHeight="1" x14ac:dyDescent="0.2">
      <c r="A32" s="110" t="s">
        <v>1354</v>
      </c>
      <c r="B32" s="4"/>
      <c r="C32" s="6" t="s">
        <v>281</v>
      </c>
    </row>
    <row r="33" spans="1:3" x14ac:dyDescent="0.2">
      <c r="A33" s="55" t="s">
        <v>367</v>
      </c>
      <c r="B33" s="4"/>
      <c r="C33" s="6" t="s">
        <v>290</v>
      </c>
    </row>
    <row r="34" spans="1:3" x14ac:dyDescent="0.2">
      <c r="A34" s="55" t="s">
        <v>383</v>
      </c>
      <c r="B34" s="4"/>
      <c r="C34" s="5" t="s">
        <v>316</v>
      </c>
    </row>
    <row r="35" spans="1:3" ht="25.5" x14ac:dyDescent="0.2">
      <c r="A35" s="110" t="s">
        <v>940</v>
      </c>
      <c r="B35" s="4"/>
      <c r="C35" s="5" t="s">
        <v>932</v>
      </c>
    </row>
    <row r="36" spans="1:3" ht="51" x14ac:dyDescent="0.2">
      <c r="A36" s="125" t="s">
        <v>1080</v>
      </c>
      <c r="B36" s="126"/>
      <c r="C36" s="114" t="s">
        <v>1073</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election activeCell="B45" sqref="B45"/>
    </sheetView>
  </sheetViews>
  <sheetFormatPr defaultColWidth="8.85546875" defaultRowHeight="12.75" x14ac:dyDescent="0.2"/>
  <cols>
    <col min="1" max="1" width="71.7109375" customWidth="1"/>
    <col min="2" max="2" width="17.42578125" customWidth="1"/>
    <col min="3" max="3" width="10.7109375" customWidth="1"/>
  </cols>
  <sheetData>
    <row r="1" spans="1:3" ht="68.25" customHeight="1" x14ac:dyDescent="0.2">
      <c r="A1" s="74" t="s">
        <v>1355</v>
      </c>
      <c r="B1" s="107"/>
      <c r="C1" s="108"/>
    </row>
    <row r="2" spans="1:3" x14ac:dyDescent="0.2">
      <c r="A2" s="120" t="s">
        <v>1548</v>
      </c>
      <c r="B2" s="4">
        <f>COUNTIF('Master data'!$Z$3:$Z$100,"Informatics department")</f>
        <v>21</v>
      </c>
      <c r="C2" s="68">
        <f>B2/SUM($B$2:$B$4)</f>
        <v>0.5</v>
      </c>
    </row>
    <row r="3" spans="1:3" x14ac:dyDescent="0.2">
      <c r="A3" s="120" t="s">
        <v>1550</v>
      </c>
      <c r="B3" s="4">
        <f>COUNTIF('Master data'!$Z$3:$Z$100,"Respective departments")</f>
        <v>12</v>
      </c>
      <c r="C3" s="68">
        <f t="shared" ref="C3:C4" si="0">B3/SUM($B$2:$B$4)</f>
        <v>0.2857142857142857</v>
      </c>
    </row>
    <row r="4" spans="1:3" x14ac:dyDescent="0.2">
      <c r="A4" s="119" t="s">
        <v>1549</v>
      </c>
      <c r="B4" s="69">
        <f>COUNTIF('Master data'!$Z$3:$Z$100,"both Informatics and respective departments")</f>
        <v>9</v>
      </c>
      <c r="C4" s="70">
        <f t="shared" si="0"/>
        <v>0.21428571428571427</v>
      </c>
    </row>
    <row r="5" spans="1:3" x14ac:dyDescent="0.2">
      <c r="B5">
        <f>SUM(B2:B4)</f>
        <v>42</v>
      </c>
    </row>
    <row r="6" spans="1:3" x14ac:dyDescent="0.2">
      <c r="A6" s="74" t="s">
        <v>1361</v>
      </c>
      <c r="B6" s="108"/>
      <c r="C6" s="127"/>
    </row>
    <row r="7" spans="1:3" x14ac:dyDescent="0.2">
      <c r="A7" s="78" t="s">
        <v>1372</v>
      </c>
      <c r="B7" s="109"/>
    </row>
    <row r="8" spans="1:3" x14ac:dyDescent="0.2">
      <c r="A8" s="110" t="s">
        <v>12</v>
      </c>
      <c r="B8" s="5" t="s">
        <v>354</v>
      </c>
    </row>
    <row r="9" spans="1:3" ht="25.5" x14ac:dyDescent="0.2">
      <c r="A9" s="80" t="s">
        <v>35</v>
      </c>
      <c r="B9" s="5" t="s">
        <v>27</v>
      </c>
    </row>
    <row r="10" spans="1:3" x14ac:dyDescent="0.2">
      <c r="A10" s="80" t="s">
        <v>121</v>
      </c>
      <c r="B10" s="5" t="s">
        <v>112</v>
      </c>
    </row>
    <row r="11" spans="1:3" ht="38.25" x14ac:dyDescent="0.2">
      <c r="A11" s="80" t="s">
        <v>540</v>
      </c>
      <c r="B11" s="5" t="s">
        <v>193</v>
      </c>
    </row>
    <row r="12" spans="1:3" ht="25.5" x14ac:dyDescent="0.2">
      <c r="A12" s="80" t="s">
        <v>365</v>
      </c>
      <c r="B12" s="5" t="s">
        <v>286</v>
      </c>
    </row>
    <row r="13" spans="1:3" ht="25.5" x14ac:dyDescent="0.2">
      <c r="A13" s="110" t="s">
        <v>607</v>
      </c>
      <c r="B13" s="5" t="s">
        <v>296</v>
      </c>
    </row>
    <row r="14" spans="1:3" x14ac:dyDescent="0.2">
      <c r="A14" s="80" t="s">
        <v>389</v>
      </c>
      <c r="B14" s="5" t="s">
        <v>321</v>
      </c>
    </row>
    <row r="15" spans="1:3" ht="38.25" x14ac:dyDescent="0.2">
      <c r="A15" s="110" t="s">
        <v>1363</v>
      </c>
      <c r="B15" s="5" t="s">
        <v>639</v>
      </c>
    </row>
    <row r="16" spans="1:3" ht="38.25" x14ac:dyDescent="0.2">
      <c r="A16" s="110" t="s">
        <v>659</v>
      </c>
      <c r="B16" s="5" t="s">
        <v>654</v>
      </c>
    </row>
    <row r="17" spans="1:2" ht="25.5" x14ac:dyDescent="0.2">
      <c r="A17" s="80" t="s">
        <v>673</v>
      </c>
      <c r="B17" s="5" t="s">
        <v>666</v>
      </c>
    </row>
    <row r="18" spans="1:2" ht="51" x14ac:dyDescent="0.2">
      <c r="A18" s="110" t="s">
        <v>1360</v>
      </c>
      <c r="B18" s="5" t="s">
        <v>682</v>
      </c>
    </row>
    <row r="19" spans="1:2" ht="38.25" x14ac:dyDescent="0.2">
      <c r="A19" s="80" t="s">
        <v>843</v>
      </c>
      <c r="B19" s="5" t="s">
        <v>833</v>
      </c>
    </row>
    <row r="20" spans="1:2" ht="25.5" x14ac:dyDescent="0.2">
      <c r="A20" s="110" t="s">
        <v>1364</v>
      </c>
      <c r="B20" s="5" t="s">
        <v>706</v>
      </c>
    </row>
    <row r="21" spans="1:2" ht="25.5" x14ac:dyDescent="0.2">
      <c r="A21" s="80" t="s">
        <v>727</v>
      </c>
      <c r="B21" s="5" t="s">
        <v>718</v>
      </c>
    </row>
    <row r="22" spans="1:2" x14ac:dyDescent="0.2">
      <c r="A22" s="80" t="s">
        <v>763</v>
      </c>
      <c r="B22" s="5" t="s">
        <v>756</v>
      </c>
    </row>
    <row r="23" spans="1:2" x14ac:dyDescent="0.2">
      <c r="A23" s="80" t="s">
        <v>888</v>
      </c>
      <c r="B23" s="5" t="s">
        <v>877</v>
      </c>
    </row>
    <row r="24" spans="1:2" x14ac:dyDescent="0.2">
      <c r="A24" s="110" t="s">
        <v>1365</v>
      </c>
      <c r="B24" s="5" t="s">
        <v>923</v>
      </c>
    </row>
    <row r="25" spans="1:2" ht="27" customHeight="1" x14ac:dyDescent="0.2">
      <c r="A25" s="110" t="s">
        <v>1362</v>
      </c>
      <c r="B25" s="5" t="s">
        <v>932</v>
      </c>
    </row>
    <row r="26" spans="1:2" ht="25.5" x14ac:dyDescent="0.2">
      <c r="A26" s="80" t="s">
        <v>975</v>
      </c>
      <c r="B26" s="5" t="s">
        <v>1023</v>
      </c>
    </row>
    <row r="27" spans="1:2" ht="25.5" x14ac:dyDescent="0.2">
      <c r="A27" s="80" t="s">
        <v>1053</v>
      </c>
      <c r="B27" s="5" t="s">
        <v>1101</v>
      </c>
    </row>
    <row r="28" spans="1:2" ht="89.25" x14ac:dyDescent="0.2">
      <c r="A28" s="81" t="s">
        <v>1081</v>
      </c>
      <c r="B28" s="114" t="s">
        <v>1073</v>
      </c>
    </row>
    <row r="29" spans="1:2" x14ac:dyDescent="0.2">
      <c r="A29" s="78" t="s">
        <v>1373</v>
      </c>
      <c r="B29" s="109"/>
    </row>
    <row r="30" spans="1:2" ht="51" x14ac:dyDescent="0.2">
      <c r="A30" s="110" t="s">
        <v>52</v>
      </c>
      <c r="B30" s="5" t="s">
        <v>43</v>
      </c>
    </row>
    <row r="31" spans="1:2" s="44" customFormat="1" x14ac:dyDescent="0.2">
      <c r="A31" s="80" t="s">
        <v>368</v>
      </c>
      <c r="B31" s="5" t="s">
        <v>290</v>
      </c>
    </row>
    <row r="32" spans="1:2" ht="25.5" x14ac:dyDescent="0.2">
      <c r="A32" s="80" t="s">
        <v>66</v>
      </c>
      <c r="B32" s="5" t="s">
        <v>57</v>
      </c>
    </row>
    <row r="33" spans="1:2" ht="25.5" x14ac:dyDescent="0.2">
      <c r="A33" s="80" t="s">
        <v>160</v>
      </c>
      <c r="B33" s="5" t="s">
        <v>355</v>
      </c>
    </row>
    <row r="34" spans="1:2" ht="51" x14ac:dyDescent="0.2">
      <c r="A34" s="80" t="s">
        <v>571</v>
      </c>
      <c r="B34" s="5" t="s">
        <v>281</v>
      </c>
    </row>
    <row r="35" spans="1:2" ht="25.5" x14ac:dyDescent="0.2">
      <c r="A35" s="80" t="s">
        <v>597</v>
      </c>
      <c r="B35" s="5" t="s">
        <v>587</v>
      </c>
    </row>
    <row r="36" spans="1:2" ht="15" customHeight="1" x14ac:dyDescent="0.2">
      <c r="A36" s="110" t="s">
        <v>1368</v>
      </c>
      <c r="B36" s="6" t="s">
        <v>777</v>
      </c>
    </row>
    <row r="37" spans="1:2" ht="38.25" x14ac:dyDescent="0.2">
      <c r="A37" s="110" t="s">
        <v>1366</v>
      </c>
      <c r="B37" s="5" t="s">
        <v>831</v>
      </c>
    </row>
    <row r="38" spans="1:2" ht="26.25" customHeight="1" x14ac:dyDescent="0.2">
      <c r="A38" s="110" t="s">
        <v>1367</v>
      </c>
      <c r="B38" s="5" t="s">
        <v>903</v>
      </c>
    </row>
    <row r="39" spans="1:2" ht="38.25" x14ac:dyDescent="0.2">
      <c r="A39" s="80" t="s">
        <v>1000</v>
      </c>
      <c r="B39" s="5" t="s">
        <v>994</v>
      </c>
    </row>
    <row r="40" spans="1:2" ht="25.5" x14ac:dyDescent="0.2">
      <c r="A40" s="80" t="s">
        <v>1015</v>
      </c>
      <c r="B40" s="5" t="s">
        <v>1024</v>
      </c>
    </row>
    <row r="41" spans="1:2" ht="25.5" x14ac:dyDescent="0.2">
      <c r="A41" s="81" t="s">
        <v>1034</v>
      </c>
      <c r="B41" s="114" t="s">
        <v>1029</v>
      </c>
    </row>
    <row r="42" spans="1:2" ht="25.5" x14ac:dyDescent="0.2">
      <c r="A42" s="128" t="s">
        <v>1374</v>
      </c>
      <c r="B42" s="109"/>
    </row>
    <row r="43" spans="1:2" ht="25.5" x14ac:dyDescent="0.2">
      <c r="A43" s="80" t="s">
        <v>100</v>
      </c>
      <c r="B43" s="5" t="s">
        <v>93</v>
      </c>
    </row>
    <row r="44" spans="1:2" ht="25.5" x14ac:dyDescent="0.2">
      <c r="A44" s="80" t="s">
        <v>178</v>
      </c>
      <c r="B44" s="5" t="s">
        <v>173</v>
      </c>
    </row>
    <row r="45" spans="1:2" ht="127.5" x14ac:dyDescent="0.2">
      <c r="A45" s="110" t="s">
        <v>216</v>
      </c>
      <c r="B45" s="5" t="s">
        <v>206</v>
      </c>
    </row>
    <row r="46" spans="1:2" ht="25.5" x14ac:dyDescent="0.2">
      <c r="A46" s="80" t="s">
        <v>240</v>
      </c>
      <c r="B46" s="5" t="s">
        <v>356</v>
      </c>
    </row>
    <row r="47" spans="1:2" ht="25.5" x14ac:dyDescent="0.2">
      <c r="A47" s="80" t="s">
        <v>256</v>
      </c>
      <c r="B47" s="5" t="s">
        <v>246</v>
      </c>
    </row>
    <row r="48" spans="1:2" ht="25.5" x14ac:dyDescent="0.2">
      <c r="A48" s="80" t="s">
        <v>379</v>
      </c>
      <c r="B48" s="5" t="s">
        <v>357</v>
      </c>
    </row>
    <row r="49" spans="1:2" ht="114.75" x14ac:dyDescent="0.2">
      <c r="A49" s="80" t="s">
        <v>1359</v>
      </c>
      <c r="B49" s="5" t="s">
        <v>312</v>
      </c>
    </row>
    <row r="50" spans="1:2" ht="25.5" x14ac:dyDescent="0.2">
      <c r="A50" s="80" t="s">
        <v>742</v>
      </c>
      <c r="B50" s="5" t="s">
        <v>738</v>
      </c>
    </row>
    <row r="51" spans="1:2" ht="63.75" x14ac:dyDescent="0.2">
      <c r="A51" s="81" t="s">
        <v>961</v>
      </c>
      <c r="B51" s="114" t="s">
        <v>1022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H16" sqref="H16"/>
    </sheetView>
  </sheetViews>
  <sheetFormatPr defaultColWidth="8.85546875" defaultRowHeight="12.75" x14ac:dyDescent="0.2"/>
  <cols>
    <col min="1" max="1" width="56.42578125" customWidth="1"/>
    <col min="2" max="2" width="16.28515625" customWidth="1"/>
  </cols>
  <sheetData>
    <row r="1" spans="1:3" ht="41.25" customHeight="1" x14ac:dyDescent="0.2">
      <c r="A1" s="74" t="s">
        <v>483</v>
      </c>
      <c r="B1" s="107"/>
      <c r="C1" s="108"/>
    </row>
    <row r="2" spans="1:3" x14ac:dyDescent="0.2">
      <c r="A2" s="120" t="s">
        <v>67</v>
      </c>
      <c r="B2" s="4">
        <f>COUNTIF('Master data'!$AA$3:$AA$100,A2)</f>
        <v>9</v>
      </c>
      <c r="C2" s="68">
        <f>B2/SUM($B$2:$B$4)</f>
        <v>0.21951219512195122</v>
      </c>
    </row>
    <row r="3" spans="1:3" x14ac:dyDescent="0.2">
      <c r="A3" s="120" t="s">
        <v>53</v>
      </c>
      <c r="B3" s="4">
        <f>COUNTIF('Master data'!$AA$3:$AA$100,A3)</f>
        <v>21</v>
      </c>
      <c r="C3" s="68">
        <f t="shared" ref="C3:C4" si="0">B3/SUM($B$2:$B$4)</f>
        <v>0.51219512195121952</v>
      </c>
    </row>
    <row r="4" spans="1:3" ht="25.5" x14ac:dyDescent="0.2">
      <c r="A4" s="125" t="s">
        <v>1551</v>
      </c>
      <c r="B4" s="69">
        <f>COUNTIF('Master data'!$AA$3:$AA$100,A4)</f>
        <v>11</v>
      </c>
      <c r="C4" s="70">
        <f t="shared" si="0"/>
        <v>0.26829268292682928</v>
      </c>
    </row>
    <row r="5" spans="1:3" x14ac:dyDescent="0.2">
      <c r="B5">
        <f>SUM(B2:B4)</f>
        <v>41</v>
      </c>
    </row>
    <row r="7" spans="1:3" x14ac:dyDescent="0.2">
      <c r="A7" s="74" t="s">
        <v>1369</v>
      </c>
      <c r="B7" s="108"/>
    </row>
    <row r="8" spans="1:3" x14ac:dyDescent="0.2">
      <c r="A8" s="78" t="s">
        <v>1375</v>
      </c>
      <c r="B8" s="109"/>
    </row>
    <row r="9" spans="1:3" ht="25.5" x14ac:dyDescent="0.2">
      <c r="A9" s="80" t="s">
        <v>68</v>
      </c>
      <c r="B9" s="5" t="s">
        <v>57</v>
      </c>
    </row>
    <row r="10" spans="1:3" ht="13.5" customHeight="1" x14ac:dyDescent="0.2">
      <c r="A10" s="110" t="s">
        <v>147</v>
      </c>
      <c r="B10" s="5" t="s">
        <v>138</v>
      </c>
    </row>
    <row r="11" spans="1:3" x14ac:dyDescent="0.2">
      <c r="A11" s="80" t="s">
        <v>197</v>
      </c>
      <c r="B11" s="5" t="s">
        <v>193</v>
      </c>
    </row>
    <row r="12" spans="1:3" ht="38.25" x14ac:dyDescent="0.2">
      <c r="A12" s="80" t="s">
        <v>381</v>
      </c>
      <c r="B12" s="5" t="s">
        <v>312</v>
      </c>
    </row>
    <row r="13" spans="1:3" ht="38.25" x14ac:dyDescent="0.2">
      <c r="A13" s="80" t="s">
        <v>660</v>
      </c>
      <c r="B13" s="5" t="s">
        <v>654</v>
      </c>
    </row>
    <row r="14" spans="1:3" ht="25.5" x14ac:dyDescent="0.2">
      <c r="A14" s="81" t="s">
        <v>889</v>
      </c>
      <c r="B14" s="114" t="s">
        <v>877</v>
      </c>
    </row>
    <row r="15" spans="1:3" x14ac:dyDescent="0.2">
      <c r="A15" s="78" t="s">
        <v>1376</v>
      </c>
      <c r="B15" s="109"/>
    </row>
    <row r="16" spans="1:3" x14ac:dyDescent="0.2">
      <c r="A16" s="80" t="s">
        <v>217</v>
      </c>
      <c r="B16" s="5" t="s">
        <v>206</v>
      </c>
    </row>
    <row r="17" spans="1:2" ht="25.5" x14ac:dyDescent="0.2">
      <c r="A17" s="80" t="s">
        <v>362</v>
      </c>
      <c r="B17" s="5" t="s">
        <v>281</v>
      </c>
    </row>
    <row r="18" spans="1:2" x14ac:dyDescent="0.2">
      <c r="A18" s="80" t="s">
        <v>369</v>
      </c>
      <c r="B18" s="5" t="s">
        <v>290</v>
      </c>
    </row>
    <row r="19" spans="1:2" x14ac:dyDescent="0.2">
      <c r="A19" s="80" t="s">
        <v>385</v>
      </c>
      <c r="B19" s="5" t="s">
        <v>316</v>
      </c>
    </row>
    <row r="20" spans="1:2" ht="25.5" x14ac:dyDescent="0.2">
      <c r="A20" s="80" t="s">
        <v>598</v>
      </c>
      <c r="B20" s="5" t="s">
        <v>587</v>
      </c>
    </row>
    <row r="21" spans="1:2" ht="25.5" x14ac:dyDescent="0.2">
      <c r="A21" s="80" t="s">
        <v>743</v>
      </c>
      <c r="B21" s="5" t="s">
        <v>738</v>
      </c>
    </row>
    <row r="22" spans="1:2" ht="25.5" x14ac:dyDescent="0.2">
      <c r="A22" s="80" t="s">
        <v>1001</v>
      </c>
      <c r="B22" s="5" t="s">
        <v>994</v>
      </c>
    </row>
    <row r="23" spans="1:2" ht="38.25" x14ac:dyDescent="0.2">
      <c r="A23" s="80" t="s">
        <v>1054</v>
      </c>
      <c r="B23" s="5" t="s">
        <v>1101</v>
      </c>
    </row>
    <row r="24" spans="1:2" ht="43.5" customHeight="1" x14ac:dyDescent="0.2">
      <c r="A24" s="125" t="s">
        <v>1377</v>
      </c>
      <c r="B24" s="114" t="s">
        <v>1073</v>
      </c>
    </row>
    <row r="25" spans="1:2" ht="25.5" x14ac:dyDescent="0.2">
      <c r="A25" s="128" t="s">
        <v>1378</v>
      </c>
      <c r="B25" s="109"/>
    </row>
    <row r="26" spans="1:2" ht="25.5" x14ac:dyDescent="0.2">
      <c r="A26" s="89" t="s">
        <v>976</v>
      </c>
      <c r="B26" s="129" t="s">
        <v>1023</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27"/>
  <sheetViews>
    <sheetView workbookViewId="0">
      <selection activeCell="J5" sqref="J5"/>
    </sheetView>
  </sheetViews>
  <sheetFormatPr defaultColWidth="8.85546875" defaultRowHeight="12.75" x14ac:dyDescent="0.2"/>
  <cols>
    <col min="1" max="1" width="68.42578125" customWidth="1"/>
    <col min="2" max="2" width="21" customWidth="1"/>
  </cols>
  <sheetData>
    <row r="1" spans="1:2" ht="30" customHeight="1" x14ac:dyDescent="0.2">
      <c r="A1" s="74" t="s">
        <v>486</v>
      </c>
      <c r="B1" s="76"/>
    </row>
    <row r="2" spans="1:2" ht="38.25" x14ac:dyDescent="0.2">
      <c r="A2" s="80" t="s">
        <v>54</v>
      </c>
      <c r="B2" s="5" t="s">
        <v>43</v>
      </c>
    </row>
    <row r="3" spans="1:2" x14ac:dyDescent="0.2">
      <c r="A3" s="80" t="s">
        <v>90</v>
      </c>
      <c r="B3" s="5" t="s">
        <v>85</v>
      </c>
    </row>
    <row r="4" spans="1:2" ht="25.5" x14ac:dyDescent="0.2">
      <c r="A4" s="80" t="s">
        <v>101</v>
      </c>
      <c r="B4" s="5" t="s">
        <v>93</v>
      </c>
    </row>
    <row r="5" spans="1:2" ht="76.5" x14ac:dyDescent="0.2">
      <c r="A5" s="110" t="s">
        <v>534</v>
      </c>
      <c r="B5" s="5" t="s">
        <v>112</v>
      </c>
    </row>
    <row r="6" spans="1:2" ht="25.5" x14ac:dyDescent="0.2">
      <c r="A6" s="80" t="s">
        <v>161</v>
      </c>
      <c r="B6" s="5" t="s">
        <v>355</v>
      </c>
    </row>
    <row r="7" spans="1:2" ht="38.25" x14ac:dyDescent="0.2">
      <c r="A7" s="80" t="s">
        <v>198</v>
      </c>
      <c r="B7" s="5" t="s">
        <v>193</v>
      </c>
    </row>
    <row r="8" spans="1:2" ht="38.25" x14ac:dyDescent="0.2">
      <c r="A8" s="80" t="s">
        <v>218</v>
      </c>
      <c r="B8" s="5" t="s">
        <v>206</v>
      </c>
    </row>
    <row r="9" spans="1:2" ht="102" x14ac:dyDescent="0.2">
      <c r="A9" s="87" t="s">
        <v>863</v>
      </c>
      <c r="B9" s="24" t="s">
        <v>246</v>
      </c>
    </row>
    <row r="10" spans="1:2" ht="38.25" x14ac:dyDescent="0.2">
      <c r="A10" s="87" t="s">
        <v>363</v>
      </c>
      <c r="B10" s="24" t="s">
        <v>281</v>
      </c>
    </row>
    <row r="11" spans="1:2" ht="25.5" x14ac:dyDescent="0.2">
      <c r="A11" s="87" t="s">
        <v>375</v>
      </c>
      <c r="B11" s="24" t="s">
        <v>296</v>
      </c>
    </row>
    <row r="12" spans="1:2" ht="63.75" x14ac:dyDescent="0.2">
      <c r="A12" s="87" t="s">
        <v>819</v>
      </c>
      <c r="B12" s="24" t="s">
        <v>312</v>
      </c>
    </row>
    <row r="13" spans="1:2" x14ac:dyDescent="0.2">
      <c r="A13" s="87" t="s">
        <v>386</v>
      </c>
      <c r="B13" s="24" t="s">
        <v>316</v>
      </c>
    </row>
    <row r="14" spans="1:2" ht="25.5" x14ac:dyDescent="0.2">
      <c r="A14" s="87" t="s">
        <v>599</v>
      </c>
      <c r="B14" s="24" t="s">
        <v>587</v>
      </c>
    </row>
    <row r="15" spans="1:2" ht="38.25" x14ac:dyDescent="0.2">
      <c r="A15" s="88" t="s">
        <v>644</v>
      </c>
      <c r="B15" s="24" t="s">
        <v>639</v>
      </c>
    </row>
    <row r="16" spans="1:2" ht="25.5" x14ac:dyDescent="0.2">
      <c r="A16" s="87" t="s">
        <v>674</v>
      </c>
      <c r="B16" s="24" t="s">
        <v>666</v>
      </c>
    </row>
    <row r="17" spans="1:2" ht="25.5" x14ac:dyDescent="0.2">
      <c r="A17" s="87" t="s">
        <v>628</v>
      </c>
      <c r="B17" s="24" t="s">
        <v>682</v>
      </c>
    </row>
    <row r="18" spans="1:2" ht="51" x14ac:dyDescent="0.2">
      <c r="A18" s="87" t="s">
        <v>1131</v>
      </c>
      <c r="B18" s="24" t="s">
        <v>833</v>
      </c>
    </row>
    <row r="19" spans="1:2" ht="27.75" customHeight="1" x14ac:dyDescent="0.2">
      <c r="A19" s="88" t="s">
        <v>1379</v>
      </c>
      <c r="B19" s="24" t="s">
        <v>718</v>
      </c>
    </row>
    <row r="20" spans="1:2" ht="38.25" x14ac:dyDescent="0.2">
      <c r="A20" s="87" t="s">
        <v>744</v>
      </c>
      <c r="B20" s="24" t="s">
        <v>738</v>
      </c>
    </row>
    <row r="21" spans="1:2" x14ac:dyDescent="0.2">
      <c r="A21" s="87" t="s">
        <v>764</v>
      </c>
      <c r="B21" s="24" t="s">
        <v>756</v>
      </c>
    </row>
    <row r="22" spans="1:2" ht="25.5" x14ac:dyDescent="0.2">
      <c r="A22" s="87" t="s">
        <v>786</v>
      </c>
      <c r="B22" s="24" t="s">
        <v>777</v>
      </c>
    </row>
    <row r="23" spans="1:2" ht="38.25" x14ac:dyDescent="0.2">
      <c r="A23" s="87" t="s">
        <v>890</v>
      </c>
      <c r="B23" s="5" t="s">
        <v>877</v>
      </c>
    </row>
    <row r="24" spans="1:2" ht="38.25" x14ac:dyDescent="0.2">
      <c r="A24" s="88" t="s">
        <v>1380</v>
      </c>
      <c r="B24" s="24" t="s">
        <v>903</v>
      </c>
    </row>
    <row r="25" spans="1:2" ht="39.75" customHeight="1" x14ac:dyDescent="0.2">
      <c r="A25" s="88" t="s">
        <v>1381</v>
      </c>
      <c r="B25" s="24" t="s">
        <v>1029</v>
      </c>
    </row>
    <row r="26" spans="1:2" ht="38.25" x14ac:dyDescent="0.2">
      <c r="A26" s="87" t="s">
        <v>1055</v>
      </c>
      <c r="B26" s="24" t="s">
        <v>1101</v>
      </c>
    </row>
    <row r="27" spans="1:2" ht="89.25" x14ac:dyDescent="0.2">
      <c r="A27" s="89" t="s">
        <v>1083</v>
      </c>
      <c r="B27" s="90" t="s">
        <v>1073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opLeftCell="A19" workbookViewId="0">
      <selection activeCell="F15" sqref="F15"/>
    </sheetView>
  </sheetViews>
  <sheetFormatPr defaultColWidth="8.85546875" defaultRowHeight="12.75" x14ac:dyDescent="0.2"/>
  <cols>
    <col min="1" max="1" width="44.85546875" customWidth="1"/>
    <col min="2" max="2" width="15.140625" customWidth="1"/>
  </cols>
  <sheetData>
    <row r="1" spans="1:3" ht="38.25" x14ac:dyDescent="0.2">
      <c r="A1" s="74" t="s">
        <v>1382</v>
      </c>
      <c r="B1" s="107"/>
      <c r="C1" s="108"/>
    </row>
    <row r="2" spans="1:3" s="44" customFormat="1" x14ac:dyDescent="0.2">
      <c r="A2" s="55" t="s">
        <v>9</v>
      </c>
      <c r="B2" s="4">
        <f>COUNTIF('Master data'!$AD$3:$AD$100,A2)</f>
        <v>17</v>
      </c>
      <c r="C2" s="68">
        <f>B2/($B$2+$B$3)</f>
        <v>0.36956521739130432</v>
      </c>
    </row>
    <row r="3" spans="1:3" x14ac:dyDescent="0.2">
      <c r="A3" s="56" t="s">
        <v>15</v>
      </c>
      <c r="B3" s="69">
        <f>COUNTIF('Master data'!$AD$3:$AD$100,A3)</f>
        <v>29</v>
      </c>
      <c r="C3" s="70">
        <f>B3/($B$2+$B$3)</f>
        <v>0.63043478260869568</v>
      </c>
    </row>
    <row r="4" spans="1:3" x14ac:dyDescent="0.2">
      <c r="A4" s="4"/>
      <c r="B4" s="4"/>
      <c r="C4" s="151"/>
    </row>
    <row r="6" spans="1:3" x14ac:dyDescent="0.2">
      <c r="A6" s="74" t="s">
        <v>1383</v>
      </c>
      <c r="B6" s="108"/>
    </row>
    <row r="7" spans="1:3" x14ac:dyDescent="0.2">
      <c r="A7" s="78" t="s">
        <v>1167</v>
      </c>
      <c r="B7" s="109"/>
    </row>
    <row r="8" spans="1:3" ht="25.5" x14ac:dyDescent="0.2">
      <c r="A8" s="80" t="s">
        <v>102</v>
      </c>
      <c r="B8" s="5" t="s">
        <v>93</v>
      </c>
    </row>
    <row r="9" spans="1:3" x14ac:dyDescent="0.2">
      <c r="A9" s="80" t="s">
        <v>395</v>
      </c>
      <c r="B9" s="5" t="s">
        <v>290</v>
      </c>
    </row>
    <row r="10" spans="1:3" ht="25.5" x14ac:dyDescent="0.2">
      <c r="A10" s="80" t="s">
        <v>614</v>
      </c>
      <c r="B10" s="5" t="s">
        <v>312</v>
      </c>
    </row>
    <row r="11" spans="1:3" ht="51" x14ac:dyDescent="0.2">
      <c r="A11" s="80" t="s">
        <v>629</v>
      </c>
      <c r="B11" s="5" t="s">
        <v>682</v>
      </c>
    </row>
    <row r="12" spans="1:3" ht="63.75" x14ac:dyDescent="0.2">
      <c r="A12" s="110" t="s">
        <v>1384</v>
      </c>
      <c r="B12" s="5" t="s">
        <v>833</v>
      </c>
    </row>
    <row r="13" spans="1:3" ht="25.5" x14ac:dyDescent="0.2">
      <c r="A13" s="80" t="s">
        <v>891</v>
      </c>
      <c r="B13" s="5" t="s">
        <v>877</v>
      </c>
    </row>
    <row r="14" spans="1:3" ht="37.5" customHeight="1" x14ac:dyDescent="0.2">
      <c r="A14" s="110" t="s">
        <v>942</v>
      </c>
      <c r="B14" s="5" t="s">
        <v>932</v>
      </c>
    </row>
    <row r="15" spans="1:3" ht="25.5" x14ac:dyDescent="0.2">
      <c r="A15" s="80" t="s">
        <v>977</v>
      </c>
      <c r="B15" s="5" t="s">
        <v>1023</v>
      </c>
    </row>
    <row r="16" spans="1:3" ht="38.25" x14ac:dyDescent="0.2">
      <c r="A16" s="80" t="s">
        <v>1002</v>
      </c>
      <c r="B16" s="5" t="s">
        <v>994</v>
      </c>
    </row>
    <row r="17" spans="1:2" x14ac:dyDescent="0.2">
      <c r="A17" s="81" t="s">
        <v>1036</v>
      </c>
      <c r="B17" s="114" t="s">
        <v>1029</v>
      </c>
    </row>
    <row r="18" spans="1:2" s="44" customFormat="1" x14ac:dyDescent="0.2">
      <c r="A18" s="83" t="s">
        <v>1169</v>
      </c>
      <c r="B18" s="117"/>
    </row>
    <row r="19" spans="1:2" ht="51" x14ac:dyDescent="0.2">
      <c r="A19" s="110" t="s">
        <v>70</v>
      </c>
      <c r="B19" s="5" t="s">
        <v>57</v>
      </c>
    </row>
    <row r="20" spans="1:2" ht="25.5" x14ac:dyDescent="0.2">
      <c r="A20" s="110" t="s">
        <v>122</v>
      </c>
      <c r="B20" s="5" t="s">
        <v>112</v>
      </c>
    </row>
    <row r="21" spans="1:2" ht="25.5" x14ac:dyDescent="0.2">
      <c r="A21" s="110" t="s">
        <v>199</v>
      </c>
      <c r="B21" s="5" t="s">
        <v>193</v>
      </c>
    </row>
    <row r="22" spans="1:2" ht="25.5" x14ac:dyDescent="0.2">
      <c r="A22" s="110" t="s">
        <v>398</v>
      </c>
      <c r="B22" s="5" t="s">
        <v>246</v>
      </c>
    </row>
    <row r="23" spans="1:2" ht="25.5" x14ac:dyDescent="0.2">
      <c r="A23" s="110" t="s">
        <v>404</v>
      </c>
      <c r="B23" s="5" t="s">
        <v>316</v>
      </c>
    </row>
    <row r="24" spans="1:2" ht="114.75" x14ac:dyDescent="0.2">
      <c r="A24" s="110" t="s">
        <v>675</v>
      </c>
      <c r="B24" s="5" t="s">
        <v>666</v>
      </c>
    </row>
    <row r="25" spans="1:2" ht="25.5" x14ac:dyDescent="0.2">
      <c r="A25" s="110" t="s">
        <v>765</v>
      </c>
      <c r="B25" s="5" t="s">
        <v>756</v>
      </c>
    </row>
    <row r="26" spans="1:2" ht="25.5" x14ac:dyDescent="0.2">
      <c r="A26" s="110" t="s">
        <v>787</v>
      </c>
      <c r="B26" s="5" t="s">
        <v>777</v>
      </c>
    </row>
    <row r="27" spans="1:2" ht="63.75" x14ac:dyDescent="0.2">
      <c r="A27" s="110" t="s">
        <v>911</v>
      </c>
      <c r="B27" s="5" t="s">
        <v>903</v>
      </c>
    </row>
    <row r="28" spans="1:2" ht="25.5" x14ac:dyDescent="0.2">
      <c r="A28" s="110" t="s">
        <v>1056</v>
      </c>
      <c r="B28" s="5" t="s">
        <v>1101</v>
      </c>
    </row>
    <row r="29" spans="1:2" ht="76.5" x14ac:dyDescent="0.2">
      <c r="A29" s="125" t="s">
        <v>1084</v>
      </c>
      <c r="B29" s="114" t="s">
        <v>1073</v>
      </c>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opLeftCell="A19" workbookViewId="0">
      <selection activeCell="K22" sqref="K22"/>
    </sheetView>
  </sheetViews>
  <sheetFormatPr defaultColWidth="8.85546875" defaultRowHeight="12.75" x14ac:dyDescent="0.2"/>
  <cols>
    <col min="1" max="1" width="47.42578125" customWidth="1"/>
    <col min="2" max="2" width="17" customWidth="1"/>
  </cols>
  <sheetData>
    <row r="1" spans="1:3" ht="38.25" x14ac:dyDescent="0.2">
      <c r="A1" s="74" t="s">
        <v>489</v>
      </c>
      <c r="B1" s="107"/>
      <c r="C1" s="108"/>
    </row>
    <row r="2" spans="1:3" x14ac:dyDescent="0.2">
      <c r="A2" s="120" t="s">
        <v>37</v>
      </c>
      <c r="B2" s="4">
        <f>COUNTIF('Master data'!$AF$3:$AF$100,A2)</f>
        <v>23</v>
      </c>
      <c r="C2" s="68">
        <f>B2/SUM($B$2:$B$4)</f>
        <v>0.74193548387096775</v>
      </c>
    </row>
    <row r="3" spans="1:3" s="44" customFormat="1" x14ac:dyDescent="0.2">
      <c r="A3" s="120" t="s">
        <v>149</v>
      </c>
      <c r="B3" s="4">
        <f>COUNTIF('Master data'!$AF$3:$AF$100,A3)</f>
        <v>5</v>
      </c>
      <c r="C3" s="68">
        <f>B3/SUM($B$2:$B$4)</f>
        <v>0.16129032258064516</v>
      </c>
    </row>
    <row r="4" spans="1:3" x14ac:dyDescent="0.2">
      <c r="A4" s="119" t="s">
        <v>600</v>
      </c>
      <c r="B4" s="69">
        <f>COUNTIF('Master data'!$AF$3:$AF$100,A4)</f>
        <v>3</v>
      </c>
      <c r="C4" s="70">
        <f>B4/SUM($B$2:$B$4)</f>
        <v>9.6774193548387094E-2</v>
      </c>
    </row>
    <row r="5" spans="1:3" x14ac:dyDescent="0.2">
      <c r="B5">
        <f>SUM(B2:B4)</f>
        <v>31</v>
      </c>
    </row>
    <row r="6" spans="1:3" x14ac:dyDescent="0.2">
      <c r="A6" s="74" t="s">
        <v>1404</v>
      </c>
      <c r="B6" s="108"/>
    </row>
    <row r="7" spans="1:3" x14ac:dyDescent="0.2">
      <c r="A7" s="78" t="s">
        <v>1385</v>
      </c>
      <c r="B7" s="109"/>
    </row>
    <row r="8" spans="1:3" ht="27" customHeight="1" x14ac:dyDescent="0.2">
      <c r="A8" s="110" t="s">
        <v>1386</v>
      </c>
      <c r="B8" s="6" t="s">
        <v>57</v>
      </c>
    </row>
    <row r="9" spans="1:3" ht="25.5" x14ac:dyDescent="0.2">
      <c r="A9" s="80" t="s">
        <v>103</v>
      </c>
      <c r="B9" s="5" t="s">
        <v>93</v>
      </c>
    </row>
    <row r="10" spans="1:3" ht="36" customHeight="1" x14ac:dyDescent="0.2">
      <c r="A10" s="110" t="s">
        <v>1387</v>
      </c>
      <c r="B10" s="6" t="s">
        <v>173</v>
      </c>
    </row>
    <row r="11" spans="1:3" ht="38.25" x14ac:dyDescent="0.2">
      <c r="A11" s="80" t="s">
        <v>200</v>
      </c>
      <c r="B11" s="5" t="s">
        <v>193</v>
      </c>
    </row>
    <row r="12" spans="1:3" ht="49.5" customHeight="1" x14ac:dyDescent="0.2">
      <c r="A12" s="110" t="s">
        <v>219</v>
      </c>
      <c r="B12" s="5" t="s">
        <v>206</v>
      </c>
    </row>
    <row r="13" spans="1:3" ht="25.5" x14ac:dyDescent="0.2">
      <c r="A13" s="110" t="s">
        <v>1392</v>
      </c>
      <c r="B13" s="5" t="s">
        <v>281</v>
      </c>
    </row>
    <row r="14" spans="1:3" ht="51" x14ac:dyDescent="0.2">
      <c r="A14" s="80" t="s">
        <v>676</v>
      </c>
      <c r="B14" s="5" t="s">
        <v>666</v>
      </c>
    </row>
    <row r="15" spans="1:3" ht="38.25" x14ac:dyDescent="0.2">
      <c r="A15" s="80" t="s">
        <v>1107</v>
      </c>
      <c r="B15" s="5" t="s">
        <v>1022</v>
      </c>
    </row>
    <row r="16" spans="1:3" ht="25.5" x14ac:dyDescent="0.2">
      <c r="A16" s="80" t="s">
        <v>978</v>
      </c>
      <c r="B16" s="5" t="s">
        <v>1023</v>
      </c>
    </row>
    <row r="17" spans="1:2" ht="27" customHeight="1" x14ac:dyDescent="0.2">
      <c r="A17" s="125" t="s">
        <v>1388</v>
      </c>
      <c r="B17" s="114" t="s">
        <v>1101</v>
      </c>
    </row>
    <row r="18" spans="1:2" x14ac:dyDescent="0.2">
      <c r="A18" s="78" t="s">
        <v>1389</v>
      </c>
      <c r="B18" s="109"/>
    </row>
    <row r="19" spans="1:2" ht="41.25" customHeight="1" x14ac:dyDescent="0.2">
      <c r="A19" s="88" t="s">
        <v>1390</v>
      </c>
      <c r="B19" s="5" t="s">
        <v>246</v>
      </c>
    </row>
    <row r="20" spans="1:2" ht="38.25" x14ac:dyDescent="0.2">
      <c r="A20" s="87" t="s">
        <v>912</v>
      </c>
      <c r="B20" s="5" t="s">
        <v>903</v>
      </c>
    </row>
    <row r="21" spans="1:2" ht="102" x14ac:dyDescent="0.2">
      <c r="A21" s="89" t="s">
        <v>1085</v>
      </c>
      <c r="B21" s="114" t="s">
        <v>1073</v>
      </c>
    </row>
    <row r="22" spans="1:2" x14ac:dyDescent="0.2">
      <c r="A22" s="78" t="s">
        <v>1391</v>
      </c>
      <c r="B22" s="109"/>
    </row>
    <row r="23" spans="1:2" ht="42.75" customHeight="1" x14ac:dyDescent="0.2">
      <c r="A23" s="87" t="s">
        <v>645</v>
      </c>
      <c r="B23" s="45" t="s">
        <v>639</v>
      </c>
    </row>
    <row r="24" spans="1:2" ht="25.5" x14ac:dyDescent="0.2">
      <c r="A24" s="89" t="s">
        <v>788</v>
      </c>
      <c r="B24" s="90" t="s">
        <v>777</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F16" sqref="F16"/>
    </sheetView>
  </sheetViews>
  <sheetFormatPr defaultColWidth="8.85546875" defaultRowHeight="12.75" x14ac:dyDescent="0.2"/>
  <cols>
    <col min="1" max="1" width="59" customWidth="1"/>
    <col min="2" max="2" width="17.42578125" customWidth="1"/>
    <col min="3" max="3" width="9.42578125" customWidth="1"/>
  </cols>
  <sheetData>
    <row r="1" spans="1:3" ht="51" x14ac:dyDescent="0.2">
      <c r="A1" s="74" t="s">
        <v>491</v>
      </c>
      <c r="B1" s="107"/>
      <c r="C1" s="108"/>
    </row>
    <row r="2" spans="1:3" x14ac:dyDescent="0.2">
      <c r="A2" s="110" t="s">
        <v>1553</v>
      </c>
      <c r="B2" s="4">
        <f>COUNTIF('Master data'!$AI$3:$AI$100,"*one of the departments*")</f>
        <v>11</v>
      </c>
      <c r="C2" s="68">
        <f>B2/SUM($B$2:$B$4)</f>
        <v>0.44</v>
      </c>
    </row>
    <row r="3" spans="1:3" x14ac:dyDescent="0.2">
      <c r="A3" s="110" t="s">
        <v>1554</v>
      </c>
      <c r="B3" s="4">
        <f>COUNTIF('Master data'!$AI$3:$AI$100,"*both departments*")</f>
        <v>10</v>
      </c>
      <c r="C3" s="68">
        <f t="shared" ref="C3:C4" si="0">B3/SUM($B$2:$B$4)</f>
        <v>0.4</v>
      </c>
    </row>
    <row r="4" spans="1:3" x14ac:dyDescent="0.2">
      <c r="A4" s="125" t="s">
        <v>1552</v>
      </c>
      <c r="B4" s="69">
        <f>COUNTIF('Master data'!$AI$3:$AI$100,"other")</f>
        <v>4</v>
      </c>
      <c r="C4" s="70">
        <f t="shared" si="0"/>
        <v>0.16</v>
      </c>
    </row>
    <row r="5" spans="1:3" x14ac:dyDescent="0.2">
      <c r="A5" s="2"/>
      <c r="B5">
        <f>SUM(B2:B4)</f>
        <v>25</v>
      </c>
    </row>
    <row r="6" spans="1:3" x14ac:dyDescent="0.2">
      <c r="A6" s="74" t="s">
        <v>1405</v>
      </c>
      <c r="B6" s="108"/>
    </row>
    <row r="7" spans="1:3" x14ac:dyDescent="0.2">
      <c r="A7" s="78" t="s">
        <v>1398</v>
      </c>
      <c r="B7" s="109"/>
    </row>
    <row r="8" spans="1:3" x14ac:dyDescent="0.2">
      <c r="A8" s="80" t="s">
        <v>150</v>
      </c>
      <c r="B8" s="1" t="s">
        <v>138</v>
      </c>
    </row>
    <row r="9" spans="1:3" ht="76.5" x14ac:dyDescent="0.2">
      <c r="A9" s="80" t="s">
        <v>220</v>
      </c>
      <c r="B9" s="5" t="s">
        <v>206</v>
      </c>
    </row>
    <row r="10" spans="1:3" ht="25.5" x14ac:dyDescent="0.2">
      <c r="A10" s="87" t="s">
        <v>601</v>
      </c>
      <c r="B10" s="5" t="s">
        <v>587</v>
      </c>
    </row>
    <row r="11" spans="1:3" ht="51" x14ac:dyDescent="0.2">
      <c r="A11" s="87" t="s">
        <v>630</v>
      </c>
      <c r="B11" s="5" t="s">
        <v>682</v>
      </c>
    </row>
    <row r="12" spans="1:3" ht="25.5" x14ac:dyDescent="0.2">
      <c r="A12" s="87" t="s">
        <v>745</v>
      </c>
      <c r="B12" s="5" t="s">
        <v>738</v>
      </c>
    </row>
    <row r="13" spans="1:3" ht="25.5" x14ac:dyDescent="0.2">
      <c r="A13" s="87" t="s">
        <v>892</v>
      </c>
      <c r="B13" s="5" t="s">
        <v>877</v>
      </c>
    </row>
    <row r="14" spans="1:3" x14ac:dyDescent="0.2">
      <c r="A14" s="87" t="s">
        <v>929</v>
      </c>
      <c r="B14" s="5" t="s">
        <v>923</v>
      </c>
    </row>
    <row r="15" spans="1:3" ht="25.5" x14ac:dyDescent="0.2">
      <c r="A15" s="87" t="s">
        <v>963</v>
      </c>
      <c r="B15" s="5" t="s">
        <v>1022</v>
      </c>
    </row>
    <row r="16" spans="1:3" ht="25.5" x14ac:dyDescent="0.2">
      <c r="A16" s="87" t="s">
        <v>979</v>
      </c>
      <c r="B16" s="5" t="s">
        <v>1023</v>
      </c>
    </row>
    <row r="17" spans="1:2" ht="25.5" x14ac:dyDescent="0.2">
      <c r="A17" s="87" t="s">
        <v>713</v>
      </c>
      <c r="B17" s="24" t="s">
        <v>706</v>
      </c>
    </row>
    <row r="18" spans="1:2" ht="51" x14ac:dyDescent="0.2">
      <c r="A18" s="130" t="s">
        <v>1400</v>
      </c>
      <c r="B18" s="131" t="s">
        <v>246</v>
      </c>
    </row>
    <row r="19" spans="1:2" x14ac:dyDescent="0.2">
      <c r="A19" s="83" t="s">
        <v>1399</v>
      </c>
      <c r="B19" s="117"/>
    </row>
    <row r="20" spans="1:2" ht="25.5" x14ac:dyDescent="0.2">
      <c r="A20" s="88" t="s">
        <v>1401</v>
      </c>
      <c r="B20" s="45" t="s">
        <v>246</v>
      </c>
    </row>
    <row r="21" spans="1:2" s="44" customFormat="1" ht="25.5" x14ac:dyDescent="0.2">
      <c r="A21" s="87" t="s">
        <v>392</v>
      </c>
      <c r="B21" s="24" t="s">
        <v>281</v>
      </c>
    </row>
    <row r="22" spans="1:2" x14ac:dyDescent="0.2">
      <c r="A22" s="80" t="s">
        <v>14</v>
      </c>
      <c r="B22" s="5" t="s">
        <v>354</v>
      </c>
    </row>
    <row r="23" spans="1:2" ht="38.25" x14ac:dyDescent="0.2">
      <c r="A23" s="80" t="s">
        <v>72</v>
      </c>
      <c r="B23" s="5" t="s">
        <v>57</v>
      </c>
    </row>
    <row r="24" spans="1:2" ht="25.5" x14ac:dyDescent="0.2">
      <c r="A24" s="80" t="s">
        <v>201</v>
      </c>
      <c r="B24" s="5" t="s">
        <v>193</v>
      </c>
    </row>
    <row r="25" spans="1:2" ht="25.5" x14ac:dyDescent="0.2">
      <c r="A25" s="87" t="s">
        <v>405</v>
      </c>
      <c r="B25" s="24" t="s">
        <v>316</v>
      </c>
    </row>
    <row r="26" spans="1:2" ht="25.5" x14ac:dyDescent="0.2">
      <c r="A26" s="87" t="s">
        <v>729</v>
      </c>
      <c r="B26" s="24" t="s">
        <v>718</v>
      </c>
    </row>
    <row r="27" spans="1:2" ht="25.5" x14ac:dyDescent="0.2">
      <c r="A27" s="87" t="s">
        <v>766</v>
      </c>
      <c r="B27" s="24" t="s">
        <v>756</v>
      </c>
    </row>
    <row r="28" spans="1:2" ht="25.5" x14ac:dyDescent="0.2">
      <c r="A28" s="87" t="s">
        <v>789</v>
      </c>
      <c r="B28" s="24" t="s">
        <v>777</v>
      </c>
    </row>
    <row r="29" spans="1:2" ht="63.75" x14ac:dyDescent="0.2">
      <c r="A29" s="89" t="s">
        <v>1086</v>
      </c>
      <c r="B29" s="82" t="s">
        <v>1073</v>
      </c>
    </row>
    <row r="30" spans="1:2" x14ac:dyDescent="0.2">
      <c r="A30" s="83" t="s">
        <v>1402</v>
      </c>
      <c r="B30" s="117"/>
    </row>
    <row r="31" spans="1:2" ht="25.5" x14ac:dyDescent="0.2">
      <c r="A31" s="80" t="s">
        <v>162</v>
      </c>
      <c r="B31" s="5" t="s">
        <v>355</v>
      </c>
    </row>
    <row r="32" spans="1:2" x14ac:dyDescent="0.2">
      <c r="A32" s="87" t="s">
        <v>677</v>
      </c>
      <c r="B32" s="24" t="s">
        <v>666</v>
      </c>
    </row>
    <row r="33" spans="1:2" ht="63.75" x14ac:dyDescent="0.2">
      <c r="A33" s="87" t="s">
        <v>699</v>
      </c>
      <c r="B33" s="24" t="s">
        <v>833</v>
      </c>
    </row>
    <row r="34" spans="1:2" ht="24.75" customHeight="1" x14ac:dyDescent="0.2">
      <c r="A34" s="130" t="s">
        <v>1403</v>
      </c>
      <c r="B34" s="90" t="s">
        <v>903</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sqref="A1:C8"/>
    </sheetView>
  </sheetViews>
  <sheetFormatPr defaultColWidth="8.85546875" defaultRowHeight="12.75" x14ac:dyDescent="0.2"/>
  <cols>
    <col min="1" max="1" width="50.7109375" customWidth="1"/>
    <col min="2" max="2" width="16.42578125" customWidth="1"/>
    <col min="3" max="3" width="13.140625" customWidth="1"/>
  </cols>
  <sheetData>
    <row r="1" spans="1:3" ht="25.5" x14ac:dyDescent="0.2">
      <c r="A1" s="74" t="s">
        <v>492</v>
      </c>
      <c r="B1" s="107"/>
      <c r="C1" s="108"/>
    </row>
    <row r="2" spans="1:3" x14ac:dyDescent="0.2">
      <c r="A2" s="55" t="s">
        <v>15</v>
      </c>
      <c r="B2" s="4">
        <f>COUNTIF('Master data'!$AJ$3:$AJ$100,A2)</f>
        <v>27</v>
      </c>
      <c r="C2" s="68">
        <f>B2/($B$2+$B$3)</f>
        <v>0.62790697674418605</v>
      </c>
    </row>
    <row r="3" spans="1:3" x14ac:dyDescent="0.2">
      <c r="A3" s="182" t="s">
        <v>9</v>
      </c>
      <c r="B3" s="183">
        <f>COUNTIF('Master data'!$AJ$3:$AJ$100,A3)</f>
        <v>16</v>
      </c>
      <c r="C3" s="184"/>
    </row>
    <row r="4" spans="1:3" s="44" customFormat="1" x14ac:dyDescent="0.2">
      <c r="A4" s="120" t="s">
        <v>1556</v>
      </c>
      <c r="B4" s="4">
        <f>COUNTIF($B$13:$B$100,"*Natural*")</f>
        <v>5</v>
      </c>
      <c r="C4" s="68">
        <f>B4/SUM($B$4:$B$9)*0.37</f>
        <v>0.15416666666666667</v>
      </c>
    </row>
    <row r="5" spans="1:3" s="44" customFormat="1" x14ac:dyDescent="0.2">
      <c r="A5" s="120" t="s">
        <v>374</v>
      </c>
      <c r="B5" s="4">
        <f>COUNTIF($B$13:$B$100,"*Data Science*")</f>
        <v>3</v>
      </c>
      <c r="C5" s="68">
        <f t="shared" ref="C5:C8" si="0">B5/SUM($B$4:$B$9)*0.37</f>
        <v>9.2499999999999999E-2</v>
      </c>
    </row>
    <row r="6" spans="1:3" s="44" customFormat="1" x14ac:dyDescent="0.2">
      <c r="A6" s="120" t="s">
        <v>1537</v>
      </c>
      <c r="B6" s="4">
        <f>COUNTIF($B$13:$B$100,"*AI and ML*")</f>
        <v>2</v>
      </c>
      <c r="C6" s="68">
        <f t="shared" si="0"/>
        <v>6.1666666666666661E-2</v>
      </c>
    </row>
    <row r="7" spans="1:3" s="44" customFormat="1" x14ac:dyDescent="0.2">
      <c r="A7" s="120" t="s">
        <v>1257</v>
      </c>
      <c r="B7" s="4">
        <f>COUNTIF($B$13:$B$100,"*Privacy *")</f>
        <v>1</v>
      </c>
      <c r="C7" s="68">
        <f t="shared" si="0"/>
        <v>3.0833333333333331E-2</v>
      </c>
    </row>
    <row r="8" spans="1:3" s="44" customFormat="1" x14ac:dyDescent="0.2">
      <c r="A8" s="119" t="s">
        <v>1558</v>
      </c>
      <c r="B8" s="69">
        <f>COUNTIF($B$13:$B$100,"*Engineering*")</f>
        <v>1</v>
      </c>
      <c r="C8" s="70">
        <f t="shared" si="0"/>
        <v>3.0833333333333331E-2</v>
      </c>
    </row>
    <row r="9" spans="1:3" s="44" customFormat="1" x14ac:dyDescent="0.2">
      <c r="A9" s="7"/>
      <c r="B9" s="4"/>
      <c r="C9" s="151"/>
    </row>
    <row r="10" spans="1:3" x14ac:dyDescent="0.2">
      <c r="A10" s="4"/>
      <c r="B10" s="4"/>
      <c r="C10" s="154"/>
    </row>
    <row r="11" spans="1:3" x14ac:dyDescent="0.2">
      <c r="A11" s="74" t="s">
        <v>1406</v>
      </c>
      <c r="B11" s="107"/>
      <c r="C11" s="108"/>
    </row>
    <row r="12" spans="1:3" x14ac:dyDescent="0.2">
      <c r="A12" s="78" t="s">
        <v>1169</v>
      </c>
      <c r="B12" s="103" t="s">
        <v>1296</v>
      </c>
      <c r="C12" s="109"/>
    </row>
    <row r="13" spans="1:3" ht="29.25" customHeight="1" x14ac:dyDescent="0.2">
      <c r="A13" s="80" t="s">
        <v>73</v>
      </c>
      <c r="B13" s="92"/>
      <c r="C13" s="5" t="s">
        <v>57</v>
      </c>
    </row>
    <row r="14" spans="1:3" x14ac:dyDescent="0.2">
      <c r="A14" s="80" t="s">
        <v>124</v>
      </c>
      <c r="B14" s="92"/>
      <c r="C14" s="5" t="s">
        <v>112</v>
      </c>
    </row>
    <row r="15" spans="1:3" ht="25.5" x14ac:dyDescent="0.2">
      <c r="A15" s="110" t="s">
        <v>1408</v>
      </c>
      <c r="B15" s="92" t="s">
        <v>1299</v>
      </c>
      <c r="C15" s="5" t="s">
        <v>193</v>
      </c>
    </row>
    <row r="16" spans="1:3" ht="76.5" x14ac:dyDescent="0.2">
      <c r="A16" s="110" t="s">
        <v>1411</v>
      </c>
      <c r="B16" s="111" t="s">
        <v>1319</v>
      </c>
      <c r="C16" s="5" t="s">
        <v>246</v>
      </c>
    </row>
    <row r="17" spans="1:3" ht="38.25" x14ac:dyDescent="0.2">
      <c r="A17" s="110" t="s">
        <v>1409</v>
      </c>
      <c r="B17" s="111" t="s">
        <v>1537</v>
      </c>
      <c r="C17" s="5" t="s">
        <v>281</v>
      </c>
    </row>
    <row r="18" spans="1:3" x14ac:dyDescent="0.2">
      <c r="A18" s="80" t="s">
        <v>396</v>
      </c>
      <c r="B18" s="92"/>
      <c r="C18" s="5" t="s">
        <v>290</v>
      </c>
    </row>
    <row r="19" spans="1:3" ht="38.25" x14ac:dyDescent="0.2">
      <c r="A19" s="110" t="s">
        <v>606</v>
      </c>
      <c r="B19" s="92" t="s">
        <v>1299</v>
      </c>
      <c r="C19" s="5" t="s">
        <v>296</v>
      </c>
    </row>
    <row r="20" spans="1:3" ht="38.25" x14ac:dyDescent="0.2">
      <c r="A20" s="110" t="s">
        <v>572</v>
      </c>
      <c r="B20" s="111" t="s">
        <v>1555</v>
      </c>
      <c r="C20" s="5" t="s">
        <v>316</v>
      </c>
    </row>
    <row r="21" spans="1:3" x14ac:dyDescent="0.2">
      <c r="A21" s="80" t="s">
        <v>767</v>
      </c>
      <c r="B21" s="92"/>
      <c r="C21" s="5" t="s">
        <v>756</v>
      </c>
    </row>
    <row r="22" spans="1:3" ht="25.5" x14ac:dyDescent="0.2">
      <c r="A22" s="80" t="s">
        <v>790</v>
      </c>
      <c r="B22" s="111" t="s">
        <v>374</v>
      </c>
      <c r="C22" s="5" t="s">
        <v>777</v>
      </c>
    </row>
    <row r="23" spans="1:3" ht="25.5" x14ac:dyDescent="0.2">
      <c r="A23" s="110" t="s">
        <v>1410</v>
      </c>
      <c r="B23" s="111" t="s">
        <v>374</v>
      </c>
      <c r="C23" s="5" t="s">
        <v>877</v>
      </c>
    </row>
    <row r="24" spans="1:3" ht="51" x14ac:dyDescent="0.2">
      <c r="A24" s="80" t="s">
        <v>1059</v>
      </c>
      <c r="B24" s="111" t="s">
        <v>1557</v>
      </c>
      <c r="C24" s="5" t="s">
        <v>1101</v>
      </c>
    </row>
    <row r="25" spans="1:3" ht="77.25" customHeight="1" x14ac:dyDescent="0.2">
      <c r="A25" s="110" t="s">
        <v>1087</v>
      </c>
      <c r="B25" s="92" t="s">
        <v>1299</v>
      </c>
      <c r="C25" s="5" t="s">
        <v>1073</v>
      </c>
    </row>
    <row r="26" spans="1:3" x14ac:dyDescent="0.2">
      <c r="A26" s="83" t="s">
        <v>1167</v>
      </c>
      <c r="B26" s="116"/>
      <c r="C26" s="117"/>
    </row>
    <row r="27" spans="1:3" ht="25.5" x14ac:dyDescent="0.2">
      <c r="A27" s="110" t="s">
        <v>1407</v>
      </c>
      <c r="B27" s="92"/>
      <c r="C27" s="5" t="s">
        <v>93</v>
      </c>
    </row>
    <row r="28" spans="1:3" ht="25.5" x14ac:dyDescent="0.2">
      <c r="A28" s="80" t="s">
        <v>181</v>
      </c>
      <c r="B28" s="92"/>
      <c r="C28" s="5" t="s">
        <v>173</v>
      </c>
    </row>
    <row r="29" spans="1:3" ht="63.75" x14ac:dyDescent="0.2">
      <c r="A29" s="80" t="s">
        <v>221</v>
      </c>
      <c r="B29" s="92"/>
      <c r="C29" s="5" t="s">
        <v>206</v>
      </c>
    </row>
    <row r="30" spans="1:3" ht="25.5" x14ac:dyDescent="0.2">
      <c r="A30" s="80" t="s">
        <v>403</v>
      </c>
      <c r="B30" s="92"/>
      <c r="C30" s="5" t="s">
        <v>357</v>
      </c>
    </row>
    <row r="31" spans="1:3" ht="38.25" x14ac:dyDescent="0.2">
      <c r="A31" s="80" t="s">
        <v>615</v>
      </c>
      <c r="B31" s="92"/>
      <c r="C31" s="5" t="s">
        <v>312</v>
      </c>
    </row>
    <row r="32" spans="1:3" ht="25.5" x14ac:dyDescent="0.2">
      <c r="A32" s="80" t="s">
        <v>943</v>
      </c>
      <c r="B32" s="92"/>
      <c r="C32" s="5" t="s">
        <v>932</v>
      </c>
    </row>
    <row r="33" spans="1:3" ht="25.5" x14ac:dyDescent="0.2">
      <c r="A33" s="81" t="s">
        <v>980</v>
      </c>
      <c r="B33" s="94"/>
      <c r="C33" s="114" t="s">
        <v>1023</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19"/>
  <sheetViews>
    <sheetView workbookViewId="0">
      <selection activeCell="F9" sqref="F9"/>
    </sheetView>
  </sheetViews>
  <sheetFormatPr defaultColWidth="8.85546875" defaultRowHeight="12.75" x14ac:dyDescent="0.2"/>
  <cols>
    <col min="1" max="1" width="51.42578125" customWidth="1"/>
    <col min="2" max="2" width="16.85546875" customWidth="1"/>
  </cols>
  <sheetData>
    <row r="1" spans="1:2" ht="38.25" x14ac:dyDescent="0.2">
      <c r="A1" s="74" t="s">
        <v>494</v>
      </c>
      <c r="B1" s="76"/>
    </row>
    <row r="2" spans="1:2" x14ac:dyDescent="0.2">
      <c r="A2" s="80" t="s">
        <v>125</v>
      </c>
      <c r="B2" s="5" t="s">
        <v>112</v>
      </c>
    </row>
    <row r="3" spans="1:2" ht="38.25" x14ac:dyDescent="0.2">
      <c r="A3" s="80" t="s">
        <v>163</v>
      </c>
      <c r="B3" s="5" t="s">
        <v>355</v>
      </c>
    </row>
    <row r="4" spans="1:2" ht="89.25" x14ac:dyDescent="0.2">
      <c r="A4" s="80" t="s">
        <v>182</v>
      </c>
      <c r="B4" s="5" t="s">
        <v>173</v>
      </c>
    </row>
    <row r="5" spans="1:2" ht="76.5" x14ac:dyDescent="0.2">
      <c r="A5" s="80" t="s">
        <v>222</v>
      </c>
      <c r="B5" s="5" t="s">
        <v>206</v>
      </c>
    </row>
    <row r="6" spans="1:2" ht="25.5" x14ac:dyDescent="0.2">
      <c r="A6" s="88" t="s">
        <v>1412</v>
      </c>
      <c r="B6" s="5" t="s">
        <v>246</v>
      </c>
    </row>
    <row r="7" spans="1:2" ht="25.5" x14ac:dyDescent="0.2">
      <c r="A7" s="87" t="s">
        <v>394</v>
      </c>
      <c r="B7" s="5" t="s">
        <v>281</v>
      </c>
    </row>
    <row r="8" spans="1:2" x14ac:dyDescent="0.2">
      <c r="A8" s="88" t="s">
        <v>397</v>
      </c>
      <c r="B8" s="5" t="s">
        <v>290</v>
      </c>
    </row>
    <row r="9" spans="1:2" ht="51" x14ac:dyDescent="0.2">
      <c r="A9" s="88" t="s">
        <v>1413</v>
      </c>
      <c r="B9" s="5" t="s">
        <v>312</v>
      </c>
    </row>
    <row r="10" spans="1:2" ht="38.25" x14ac:dyDescent="0.2">
      <c r="A10" s="87" t="s">
        <v>647</v>
      </c>
      <c r="B10" s="5" t="s">
        <v>639</v>
      </c>
    </row>
    <row r="11" spans="1:2" ht="53.25" customHeight="1" x14ac:dyDescent="0.2">
      <c r="A11" s="88" t="s">
        <v>678</v>
      </c>
      <c r="B11" s="5" t="s">
        <v>666</v>
      </c>
    </row>
    <row r="12" spans="1:2" ht="51" x14ac:dyDescent="0.2">
      <c r="A12" s="87" t="s">
        <v>631</v>
      </c>
      <c r="B12" s="5" t="s">
        <v>682</v>
      </c>
    </row>
    <row r="13" spans="1:2" ht="89.25" x14ac:dyDescent="0.2">
      <c r="A13" s="88" t="s">
        <v>1414</v>
      </c>
      <c r="B13" s="5" t="s">
        <v>833</v>
      </c>
    </row>
    <row r="14" spans="1:2" ht="25.5" x14ac:dyDescent="0.2">
      <c r="A14" s="87" t="s">
        <v>746</v>
      </c>
      <c r="B14" s="5" t="s">
        <v>738</v>
      </c>
    </row>
    <row r="15" spans="1:2" ht="25.5" x14ac:dyDescent="0.2">
      <c r="A15" s="87" t="s">
        <v>768</v>
      </c>
      <c r="B15" s="5" t="s">
        <v>756</v>
      </c>
    </row>
    <row r="16" spans="1:2" ht="38.25" x14ac:dyDescent="0.2">
      <c r="A16" s="88" t="s">
        <v>1415</v>
      </c>
      <c r="B16" s="5" t="s">
        <v>903</v>
      </c>
    </row>
    <row r="17" spans="1:2" ht="89.25" x14ac:dyDescent="0.2">
      <c r="A17" s="88" t="s">
        <v>1416</v>
      </c>
      <c r="B17" s="5" t="s">
        <v>1023</v>
      </c>
    </row>
    <row r="18" spans="1:2" ht="25.5" x14ac:dyDescent="0.2">
      <c r="A18" s="87" t="s">
        <v>1060</v>
      </c>
      <c r="B18" s="5" t="s">
        <v>1101</v>
      </c>
    </row>
    <row r="19" spans="1:2" ht="63.75" x14ac:dyDescent="0.2">
      <c r="A19" s="89" t="s">
        <v>1088</v>
      </c>
      <c r="B19" s="114" t="s">
        <v>1073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59"/>
  <sheetViews>
    <sheetView topLeftCell="N15" zoomScale="80" zoomScaleNormal="80" zoomScalePageLayoutView="80" workbookViewId="0">
      <selection activeCell="T17" sqref="T17"/>
    </sheetView>
  </sheetViews>
  <sheetFormatPr defaultColWidth="8.85546875" defaultRowHeight="12.75" x14ac:dyDescent="0.2"/>
  <cols>
    <col min="1" max="1" width="5.28515625" style="4" customWidth="1"/>
    <col min="2" max="2" width="17" style="1" customWidth="1"/>
    <col min="3" max="3" width="19.140625" style="4" customWidth="1"/>
    <col min="4" max="4" width="25" style="30" customWidth="1"/>
    <col min="5" max="5" width="25.28515625" style="30" customWidth="1"/>
    <col min="6" max="6" width="16.85546875" style="30" customWidth="1"/>
    <col min="7" max="7" width="26.42578125" style="1" customWidth="1"/>
    <col min="8" max="8" width="28.140625" style="30" customWidth="1"/>
    <col min="9" max="9" width="28.28515625" style="30" customWidth="1"/>
    <col min="10" max="10" width="26.42578125" style="30" customWidth="1"/>
    <col min="11" max="11" width="22.28515625" style="30" customWidth="1"/>
    <col min="12" max="12" width="31.42578125" style="30" customWidth="1"/>
    <col min="13" max="13" width="46.85546875" style="30" customWidth="1"/>
    <col min="14" max="14" width="35.42578125" style="1" customWidth="1"/>
    <col min="15" max="15" width="22.140625" style="30" customWidth="1"/>
    <col min="16" max="16" width="32" style="30" customWidth="1"/>
    <col min="17" max="17" width="24.85546875" style="30" customWidth="1"/>
    <col min="18" max="18" width="24.7109375" style="30" customWidth="1"/>
    <col min="19" max="19" width="37.140625" style="30" customWidth="1"/>
    <col min="20" max="20" width="27.7109375" style="30" customWidth="1"/>
    <col min="21" max="21" width="28.7109375" style="30" customWidth="1"/>
    <col min="22" max="22" width="29.42578125" style="1" customWidth="1"/>
    <col min="23" max="23" width="16.140625" style="30" customWidth="1"/>
    <col min="24" max="24" width="23.42578125" style="30" customWidth="1"/>
    <col min="25" max="25" width="18.7109375" style="30" customWidth="1"/>
    <col min="26" max="26" width="24.140625" style="30" customWidth="1"/>
    <col min="27" max="27" width="29.85546875" style="30" customWidth="1"/>
    <col min="28" max="29" width="18.7109375" style="30" customWidth="1"/>
    <col min="30" max="30" width="32.42578125" style="1" customWidth="1"/>
    <col min="31" max="31" width="24.140625" style="30" customWidth="1"/>
    <col min="32" max="32" width="37" style="30" customWidth="1"/>
    <col min="33" max="34" width="24.140625" style="30" customWidth="1"/>
    <col min="35" max="35" width="31.85546875" style="1" customWidth="1"/>
    <col min="36" max="36" width="19" style="30" customWidth="1"/>
    <col min="37" max="37" width="26.140625" style="30" customWidth="1"/>
    <col min="38" max="41" width="16.28515625" style="2" customWidth="1"/>
    <col min="42" max="46" width="25" style="2" customWidth="1"/>
    <col min="47" max="48" width="25" style="10" customWidth="1"/>
    <col min="49" max="49" width="30.42578125" style="10" customWidth="1"/>
    <col min="50" max="51" width="25" style="10" customWidth="1"/>
    <col min="52" max="52" width="34.28515625" style="10" customWidth="1"/>
    <col min="53" max="53" width="39.85546875" style="10" customWidth="1"/>
    <col min="54" max="54" width="36.7109375" style="2" customWidth="1"/>
    <col min="55" max="55" width="25" style="5" customWidth="1"/>
    <col min="56" max="16384" width="8.85546875" style="30"/>
  </cols>
  <sheetData>
    <row r="1" spans="1:55" s="39" customFormat="1" x14ac:dyDescent="0.2">
      <c r="A1" s="36"/>
      <c r="B1" s="37"/>
      <c r="C1" s="36"/>
      <c r="D1" s="42" t="s">
        <v>473</v>
      </c>
      <c r="G1" s="37"/>
      <c r="H1" s="42" t="s">
        <v>474</v>
      </c>
      <c r="N1" s="37"/>
      <c r="O1" s="42" t="s">
        <v>482</v>
      </c>
      <c r="V1" s="37"/>
      <c r="W1" s="42" t="s">
        <v>484</v>
      </c>
      <c r="AD1" s="37"/>
      <c r="AE1" s="42" t="s">
        <v>495</v>
      </c>
      <c r="AI1" s="37"/>
      <c r="AJ1" s="42" t="s">
        <v>501</v>
      </c>
      <c r="AL1" s="40"/>
      <c r="AM1" s="40"/>
      <c r="AN1" s="40"/>
      <c r="AO1" s="40"/>
      <c r="AP1" s="40"/>
      <c r="AQ1" s="40"/>
      <c r="AR1" s="40"/>
      <c r="AS1" s="40"/>
      <c r="AT1" s="40"/>
      <c r="AU1" s="40"/>
      <c r="AV1" s="40"/>
      <c r="AW1" s="40"/>
      <c r="AX1" s="40"/>
      <c r="AY1" s="40"/>
      <c r="AZ1" s="40"/>
      <c r="BA1" s="40"/>
      <c r="BB1" s="40"/>
      <c r="BC1" s="46"/>
    </row>
    <row r="2" spans="1:55" s="33" customFormat="1" ht="104.25" customHeight="1" x14ac:dyDescent="0.2">
      <c r="A2" s="41" t="s">
        <v>468</v>
      </c>
      <c r="B2" s="32" t="s">
        <v>0</v>
      </c>
      <c r="C2" s="41" t="s">
        <v>520</v>
      </c>
      <c r="D2" s="33" t="s">
        <v>276</v>
      </c>
      <c r="E2" s="33" t="s">
        <v>277</v>
      </c>
      <c r="F2" s="33" t="s">
        <v>278</v>
      </c>
      <c r="G2" s="32" t="s">
        <v>279</v>
      </c>
      <c r="H2" s="33" t="s">
        <v>465</v>
      </c>
      <c r="I2" s="33" t="s">
        <v>469</v>
      </c>
      <c r="J2" s="33" t="s">
        <v>466</v>
      </c>
      <c r="K2" s="33" t="s">
        <v>565</v>
      </c>
      <c r="L2" s="33" t="s">
        <v>467</v>
      </c>
      <c r="M2" s="33" t="s">
        <v>470</v>
      </c>
      <c r="N2" s="32" t="s">
        <v>471</v>
      </c>
      <c r="O2" s="33" t="s">
        <v>475</v>
      </c>
      <c r="P2" s="33" t="s">
        <v>566</v>
      </c>
      <c r="Q2" s="33" t="s">
        <v>476</v>
      </c>
      <c r="R2" s="33" t="s">
        <v>481</v>
      </c>
      <c r="S2" s="33" t="s">
        <v>567</v>
      </c>
      <c r="T2" s="33" t="s">
        <v>483</v>
      </c>
      <c r="U2" s="33" t="s">
        <v>487</v>
      </c>
      <c r="V2" s="32" t="s">
        <v>486</v>
      </c>
      <c r="W2" s="33" t="s">
        <v>485</v>
      </c>
      <c r="X2" s="33" t="s">
        <v>488</v>
      </c>
      <c r="Y2" s="33" t="s">
        <v>489</v>
      </c>
      <c r="Z2" s="33" t="s">
        <v>490</v>
      </c>
      <c r="AA2" s="33" t="s">
        <v>491</v>
      </c>
      <c r="AB2" s="33" t="s">
        <v>492</v>
      </c>
      <c r="AC2" s="33" t="s">
        <v>493</v>
      </c>
      <c r="AD2" s="32" t="s">
        <v>494</v>
      </c>
      <c r="AE2" s="33" t="s">
        <v>496</v>
      </c>
      <c r="AF2" s="33" t="s">
        <v>497</v>
      </c>
      <c r="AG2" s="33" t="s">
        <v>498</v>
      </c>
      <c r="AH2" s="33" t="s">
        <v>499</v>
      </c>
      <c r="AI2" s="32" t="s">
        <v>500</v>
      </c>
      <c r="AJ2" s="33" t="s">
        <v>502</v>
      </c>
      <c r="AK2" s="33" t="s">
        <v>809</v>
      </c>
      <c r="AL2" s="33" t="s">
        <v>503</v>
      </c>
      <c r="AM2" s="33" t="s">
        <v>504</v>
      </c>
      <c r="AN2" s="33" t="s">
        <v>505</v>
      </c>
      <c r="AO2" s="33" t="s">
        <v>506</v>
      </c>
      <c r="AP2" s="33" t="s">
        <v>507</v>
      </c>
      <c r="AQ2" s="33" t="s">
        <v>508</v>
      </c>
      <c r="AR2" s="33" t="s">
        <v>509</v>
      </c>
      <c r="AS2" s="33" t="s">
        <v>510</v>
      </c>
      <c r="AT2" s="33" t="s">
        <v>511</v>
      </c>
      <c r="AU2" s="33" t="s">
        <v>512</v>
      </c>
      <c r="AV2" s="33" t="s">
        <v>513</v>
      </c>
      <c r="AW2" s="33" t="s">
        <v>519</v>
      </c>
      <c r="AX2" s="33" t="s">
        <v>514</v>
      </c>
      <c r="AY2" s="33" t="s">
        <v>515</v>
      </c>
      <c r="AZ2" s="33" t="s">
        <v>810</v>
      </c>
      <c r="BA2" s="33" t="s">
        <v>516</v>
      </c>
      <c r="BB2" s="33" t="s">
        <v>517</v>
      </c>
      <c r="BC2" s="32" t="s">
        <v>518</v>
      </c>
    </row>
    <row r="3" spans="1:55" ht="55.5" customHeight="1" x14ac:dyDescent="0.2">
      <c r="A3" s="4">
        <v>1</v>
      </c>
      <c r="B3" s="1" t="s">
        <v>3</v>
      </c>
      <c r="C3" s="7" t="s">
        <v>521</v>
      </c>
      <c r="D3" s="2" t="s">
        <v>354</v>
      </c>
      <c r="E3" s="2" t="s">
        <v>4</v>
      </c>
      <c r="F3" s="2" t="s">
        <v>5</v>
      </c>
      <c r="G3" s="5" t="s">
        <v>6</v>
      </c>
      <c r="H3" s="2" t="s">
        <v>2</v>
      </c>
      <c r="I3" s="2"/>
      <c r="J3" s="2" t="s">
        <v>2</v>
      </c>
      <c r="K3" s="2"/>
      <c r="L3" s="2"/>
      <c r="M3" s="2" t="s">
        <v>7</v>
      </c>
      <c r="N3" s="5" t="s">
        <v>8</v>
      </c>
      <c r="O3" s="2" t="s">
        <v>9</v>
      </c>
      <c r="P3" s="2" t="s">
        <v>10</v>
      </c>
      <c r="Q3" s="2" t="s">
        <v>11</v>
      </c>
      <c r="R3" s="2"/>
      <c r="S3" s="2" t="s">
        <v>12</v>
      </c>
      <c r="T3" s="2"/>
      <c r="U3" s="2"/>
      <c r="V3" s="5"/>
      <c r="W3" s="2" t="s">
        <v>9</v>
      </c>
      <c r="X3" s="2"/>
      <c r="Y3" s="2"/>
      <c r="Z3" s="2" t="s">
        <v>13</v>
      </c>
      <c r="AA3" s="2" t="s">
        <v>14</v>
      </c>
      <c r="AB3" s="2" t="s">
        <v>15</v>
      </c>
      <c r="AC3" s="2"/>
      <c r="AD3" s="5"/>
      <c r="AE3" s="2" t="s">
        <v>16</v>
      </c>
      <c r="AF3" s="2"/>
      <c r="AG3" s="2" t="s">
        <v>9</v>
      </c>
      <c r="AH3" s="2"/>
      <c r="AI3" s="5"/>
      <c r="AJ3" s="2" t="s">
        <v>9</v>
      </c>
      <c r="AK3" s="2" t="s">
        <v>17</v>
      </c>
      <c r="AL3" s="2" t="s">
        <v>9</v>
      </c>
      <c r="AM3" s="2" t="s">
        <v>9</v>
      </c>
      <c r="AN3" s="2" t="s">
        <v>15</v>
      </c>
      <c r="AO3" s="2" t="s">
        <v>9</v>
      </c>
      <c r="AP3" s="2" t="s">
        <v>18</v>
      </c>
      <c r="AR3" s="2" t="s">
        <v>19</v>
      </c>
      <c r="AT3" s="2" t="s">
        <v>20</v>
      </c>
      <c r="AU3" s="10" t="s">
        <v>21</v>
      </c>
      <c r="AX3" s="10" t="s">
        <v>22</v>
      </c>
      <c r="AZ3" s="10" t="s">
        <v>23</v>
      </c>
      <c r="BA3" s="10" t="s">
        <v>24</v>
      </c>
    </row>
    <row r="4" spans="1:55" ht="62.25" customHeight="1" x14ac:dyDescent="0.2">
      <c r="A4" s="4">
        <v>2</v>
      </c>
      <c r="B4" s="1" t="s">
        <v>26</v>
      </c>
      <c r="C4" s="7" t="s">
        <v>522</v>
      </c>
      <c r="D4" s="2" t="s">
        <v>27</v>
      </c>
      <c r="E4" s="2"/>
      <c r="F4" s="2" t="s">
        <v>28</v>
      </c>
      <c r="G4" s="5" t="s">
        <v>29</v>
      </c>
      <c r="H4" s="2" t="s">
        <v>2</v>
      </c>
      <c r="I4" s="3" t="s">
        <v>30</v>
      </c>
      <c r="J4" s="2" t="s">
        <v>2</v>
      </c>
      <c r="K4" s="2"/>
      <c r="L4" s="2" t="s">
        <v>31</v>
      </c>
      <c r="M4" s="2" t="s">
        <v>32</v>
      </c>
      <c r="N4" s="5"/>
      <c r="O4" s="2" t="s">
        <v>15</v>
      </c>
      <c r="P4" s="2" t="s">
        <v>33</v>
      </c>
      <c r="Q4" s="2" t="s">
        <v>11</v>
      </c>
      <c r="R4" s="2" t="s">
        <v>34</v>
      </c>
      <c r="S4" s="2" t="s">
        <v>35</v>
      </c>
      <c r="T4" s="2" t="s">
        <v>36</v>
      </c>
      <c r="U4" s="2"/>
      <c r="V4" s="5"/>
      <c r="W4" s="2" t="s">
        <v>15</v>
      </c>
      <c r="X4" s="2"/>
      <c r="Y4" s="2" t="s">
        <v>37</v>
      </c>
      <c r="Z4" s="2"/>
      <c r="AA4" s="2"/>
      <c r="AB4" s="2" t="s">
        <v>15</v>
      </c>
      <c r="AC4" s="2"/>
      <c r="AD4" s="5"/>
      <c r="AE4" s="2" t="s">
        <v>16</v>
      </c>
      <c r="AF4" s="2"/>
      <c r="AG4" s="2" t="s">
        <v>9</v>
      </c>
      <c r="AH4" s="2" t="s">
        <v>38</v>
      </c>
      <c r="AI4" s="5"/>
      <c r="AJ4" s="2" t="s">
        <v>15</v>
      </c>
      <c r="AK4" s="2"/>
      <c r="AL4" s="2" t="s">
        <v>15</v>
      </c>
      <c r="AM4" s="2" t="s">
        <v>15</v>
      </c>
      <c r="AN4" s="2" t="s">
        <v>15</v>
      </c>
      <c r="AO4" s="2" t="s">
        <v>15</v>
      </c>
      <c r="AU4" s="10" t="s">
        <v>21</v>
      </c>
      <c r="AX4" s="10" t="s">
        <v>22</v>
      </c>
      <c r="AZ4" s="10" t="s">
        <v>39</v>
      </c>
      <c r="BA4" s="10" t="s">
        <v>40</v>
      </c>
      <c r="BC4" s="5" t="s">
        <v>41</v>
      </c>
    </row>
    <row r="5" spans="1:55" ht="72.95" customHeight="1" x14ac:dyDescent="0.2">
      <c r="A5" s="4">
        <v>3</v>
      </c>
      <c r="B5" s="1" t="s">
        <v>42</v>
      </c>
      <c r="C5" s="7" t="s">
        <v>523</v>
      </c>
      <c r="D5" s="2" t="s">
        <v>43</v>
      </c>
      <c r="E5" s="2" t="s">
        <v>358</v>
      </c>
      <c r="F5" s="2" t="s">
        <v>44</v>
      </c>
      <c r="G5" s="5" t="s">
        <v>45</v>
      </c>
      <c r="H5" s="2" t="s">
        <v>46</v>
      </c>
      <c r="I5" s="2" t="s">
        <v>47</v>
      </c>
      <c r="J5" s="2" t="s">
        <v>2</v>
      </c>
      <c r="K5" s="2" t="s">
        <v>48</v>
      </c>
      <c r="L5" s="2" t="s">
        <v>49</v>
      </c>
      <c r="M5" s="2" t="s">
        <v>15</v>
      </c>
      <c r="N5" s="6" t="s">
        <v>472</v>
      </c>
      <c r="O5" s="2" t="s">
        <v>15</v>
      </c>
      <c r="P5" s="2"/>
      <c r="Q5" s="2" t="s">
        <v>50</v>
      </c>
      <c r="R5" s="2" t="s">
        <v>51</v>
      </c>
      <c r="S5" s="2" t="s">
        <v>52</v>
      </c>
      <c r="T5" s="2" t="s">
        <v>53</v>
      </c>
      <c r="U5" s="2"/>
      <c r="V5" s="5" t="s">
        <v>54</v>
      </c>
      <c r="W5" s="2" t="s">
        <v>15</v>
      </c>
      <c r="X5" s="2"/>
      <c r="Y5" s="2"/>
      <c r="Z5" s="2"/>
      <c r="AA5" s="2"/>
      <c r="AB5" s="2" t="s">
        <v>15</v>
      </c>
      <c r="AC5" s="2"/>
      <c r="AD5" s="5"/>
      <c r="AE5" s="2" t="s">
        <v>16</v>
      </c>
      <c r="AF5" s="2"/>
      <c r="AG5" s="2" t="s">
        <v>9</v>
      </c>
      <c r="AH5" s="2" t="s">
        <v>55</v>
      </c>
      <c r="AI5" s="5"/>
      <c r="AJ5" s="2" t="s">
        <v>15</v>
      </c>
      <c r="AK5" s="2"/>
      <c r="AL5" s="2" t="s">
        <v>15</v>
      </c>
      <c r="AM5" s="2" t="s">
        <v>15</v>
      </c>
      <c r="AN5" s="2" t="s">
        <v>15</v>
      </c>
      <c r="AO5" s="2" t="s">
        <v>15</v>
      </c>
      <c r="BA5" s="10" t="s">
        <v>15</v>
      </c>
    </row>
    <row r="6" spans="1:55" ht="130.5" customHeight="1" x14ac:dyDescent="0.2">
      <c r="A6" s="4">
        <v>4</v>
      </c>
      <c r="B6" s="1" t="s">
        <v>56</v>
      </c>
      <c r="C6" s="7" t="s">
        <v>524</v>
      </c>
      <c r="D6" s="2" t="s">
        <v>57</v>
      </c>
      <c r="E6" s="2" t="s">
        <v>359</v>
      </c>
      <c r="F6" s="2" t="s">
        <v>58</v>
      </c>
      <c r="G6" s="5" t="s">
        <v>59</v>
      </c>
      <c r="H6" s="2" t="s">
        <v>2</v>
      </c>
      <c r="I6" s="2" t="s">
        <v>60</v>
      </c>
      <c r="J6" s="2" t="s">
        <v>2</v>
      </c>
      <c r="K6" s="2" t="s">
        <v>61</v>
      </c>
      <c r="L6" s="2" t="s">
        <v>62</v>
      </c>
      <c r="M6" s="2" t="s">
        <v>63</v>
      </c>
      <c r="N6" s="5" t="s">
        <v>64</v>
      </c>
      <c r="O6" s="2" t="s">
        <v>9</v>
      </c>
      <c r="P6" s="3" t="s">
        <v>526</v>
      </c>
      <c r="Q6" s="2" t="s">
        <v>50</v>
      </c>
      <c r="R6" s="2" t="s">
        <v>65</v>
      </c>
      <c r="S6" s="2" t="s">
        <v>66</v>
      </c>
      <c r="T6" s="2" t="s">
        <v>67</v>
      </c>
      <c r="U6" s="2" t="s">
        <v>68</v>
      </c>
      <c r="V6" s="5" t="s">
        <v>69</v>
      </c>
      <c r="W6" s="2" t="s">
        <v>9</v>
      </c>
      <c r="X6" s="2" t="s">
        <v>70</v>
      </c>
      <c r="Y6" s="2" t="s">
        <v>37</v>
      </c>
      <c r="Z6" s="2" t="s">
        <v>71</v>
      </c>
      <c r="AA6" s="2" t="s">
        <v>72</v>
      </c>
      <c r="AB6" s="2" t="s">
        <v>9</v>
      </c>
      <c r="AC6" s="2" t="s">
        <v>73</v>
      </c>
      <c r="AD6" s="5" t="s">
        <v>69</v>
      </c>
      <c r="AE6" s="2" t="s">
        <v>16</v>
      </c>
      <c r="AF6" s="2"/>
      <c r="AG6" s="2" t="s">
        <v>9</v>
      </c>
      <c r="AH6" s="2" t="s">
        <v>74</v>
      </c>
      <c r="AI6" s="5" t="s">
        <v>75</v>
      </c>
      <c r="AJ6" s="2" t="s">
        <v>9</v>
      </c>
      <c r="AK6" s="2" t="s">
        <v>76</v>
      </c>
      <c r="AL6" s="2" t="s">
        <v>9</v>
      </c>
      <c r="AM6" s="2" t="s">
        <v>9</v>
      </c>
      <c r="AN6" s="2" t="s">
        <v>15</v>
      </c>
      <c r="AO6" s="2" t="s">
        <v>9</v>
      </c>
      <c r="AP6" s="2" t="s">
        <v>77</v>
      </c>
      <c r="AQ6" s="2" t="s">
        <v>78</v>
      </c>
      <c r="AR6" s="2" t="s">
        <v>79</v>
      </c>
      <c r="AS6" s="2" t="s">
        <v>80</v>
      </c>
      <c r="AT6" s="2" t="s">
        <v>81</v>
      </c>
      <c r="AU6" s="10" t="s">
        <v>21</v>
      </c>
      <c r="AV6" s="10" t="s">
        <v>82</v>
      </c>
      <c r="AW6" s="9" t="s">
        <v>527</v>
      </c>
      <c r="AX6" s="10" t="s">
        <v>22</v>
      </c>
      <c r="AY6" s="10" t="s">
        <v>83</v>
      </c>
      <c r="AZ6" s="9" t="s">
        <v>528</v>
      </c>
      <c r="BA6" s="9" t="s">
        <v>529</v>
      </c>
    </row>
    <row r="7" spans="1:55" ht="38.25" x14ac:dyDescent="0.2">
      <c r="A7" s="4">
        <v>5</v>
      </c>
      <c r="B7" s="1" t="s">
        <v>84</v>
      </c>
      <c r="C7" s="7" t="s">
        <v>525</v>
      </c>
      <c r="D7" s="2" t="s">
        <v>85</v>
      </c>
      <c r="E7" s="2" t="s">
        <v>360</v>
      </c>
      <c r="F7" s="2" t="s">
        <v>86</v>
      </c>
      <c r="G7" s="5" t="s">
        <v>87</v>
      </c>
      <c r="H7" s="2" t="s">
        <v>2</v>
      </c>
      <c r="I7" s="2" t="s">
        <v>88</v>
      </c>
      <c r="J7" s="2" t="s">
        <v>2</v>
      </c>
      <c r="K7" s="2" t="s">
        <v>89</v>
      </c>
      <c r="L7" s="2"/>
      <c r="M7" s="2"/>
      <c r="N7" s="5"/>
      <c r="O7" s="2" t="s">
        <v>15</v>
      </c>
      <c r="P7" s="2"/>
      <c r="Q7" s="2" t="s">
        <v>50</v>
      </c>
      <c r="R7" s="2"/>
      <c r="S7" s="2"/>
      <c r="T7" s="2" t="s">
        <v>53</v>
      </c>
      <c r="U7" s="2"/>
      <c r="V7" s="5" t="s">
        <v>90</v>
      </c>
      <c r="W7" s="2" t="s">
        <v>15</v>
      </c>
      <c r="X7" s="2"/>
      <c r="Y7" s="2"/>
      <c r="Z7" s="2"/>
      <c r="AA7" s="2"/>
      <c r="AB7" s="2"/>
      <c r="AC7" s="2"/>
      <c r="AD7" s="5"/>
      <c r="AE7" s="2" t="s">
        <v>16</v>
      </c>
      <c r="AF7" s="2"/>
      <c r="AG7" s="2" t="s">
        <v>15</v>
      </c>
      <c r="AH7" s="2"/>
      <c r="AI7" s="5"/>
      <c r="AJ7" s="2" t="s">
        <v>9</v>
      </c>
      <c r="AK7" s="3" t="s">
        <v>530</v>
      </c>
      <c r="AL7" s="2" t="s">
        <v>9</v>
      </c>
      <c r="AM7" s="2" t="s">
        <v>15</v>
      </c>
      <c r="AN7" s="2" t="s">
        <v>15</v>
      </c>
      <c r="AO7" s="2" t="s">
        <v>9</v>
      </c>
      <c r="AP7" s="2" t="s">
        <v>77</v>
      </c>
      <c r="AR7" s="2" t="s">
        <v>79</v>
      </c>
      <c r="AT7" s="2" t="s">
        <v>91</v>
      </c>
    </row>
    <row r="8" spans="1:55" ht="76.5" x14ac:dyDescent="0.2">
      <c r="A8" s="4">
        <v>6</v>
      </c>
      <c r="B8" s="1" t="s">
        <v>92</v>
      </c>
      <c r="C8" s="7" t="s">
        <v>533</v>
      </c>
      <c r="D8" s="2" t="s">
        <v>93</v>
      </c>
      <c r="E8" s="2" t="s">
        <v>94</v>
      </c>
      <c r="F8" s="2" t="s">
        <v>95</v>
      </c>
      <c r="G8" s="5" t="s">
        <v>1</v>
      </c>
      <c r="H8" s="2" t="s">
        <v>2</v>
      </c>
      <c r="I8" s="3" t="s">
        <v>531</v>
      </c>
      <c r="J8" s="2" t="s">
        <v>46</v>
      </c>
      <c r="K8" s="2" t="s">
        <v>96</v>
      </c>
      <c r="L8" s="2" t="s">
        <v>97</v>
      </c>
      <c r="M8" s="2" t="s">
        <v>98</v>
      </c>
      <c r="N8" s="5"/>
      <c r="O8" s="2" t="s">
        <v>9</v>
      </c>
      <c r="P8" s="3" t="s">
        <v>532</v>
      </c>
      <c r="Q8" s="2" t="s">
        <v>11</v>
      </c>
      <c r="R8" s="2" t="s">
        <v>99</v>
      </c>
      <c r="S8" s="2" t="s">
        <v>100</v>
      </c>
      <c r="T8" s="2" t="s">
        <v>53</v>
      </c>
      <c r="U8" s="2"/>
      <c r="V8" s="5" t="s">
        <v>101</v>
      </c>
      <c r="W8" s="2" t="s">
        <v>15</v>
      </c>
      <c r="X8" s="2" t="s">
        <v>102</v>
      </c>
      <c r="Y8" s="2" t="s">
        <v>37</v>
      </c>
      <c r="Z8" s="2" t="s">
        <v>103</v>
      </c>
      <c r="AA8" s="2" t="s">
        <v>104</v>
      </c>
      <c r="AB8" s="2" t="s">
        <v>15</v>
      </c>
      <c r="AC8" s="2" t="s">
        <v>105</v>
      </c>
      <c r="AD8" s="5"/>
      <c r="AE8" s="2" t="s">
        <v>16</v>
      </c>
      <c r="AF8" s="2" t="s">
        <v>106</v>
      </c>
      <c r="AG8" s="2" t="s">
        <v>9</v>
      </c>
      <c r="AH8" s="2"/>
      <c r="AI8" s="5"/>
      <c r="AJ8" s="2" t="s">
        <v>9</v>
      </c>
      <c r="AK8" s="16" t="s">
        <v>585</v>
      </c>
      <c r="AL8" s="3" t="s">
        <v>9</v>
      </c>
      <c r="AM8" s="3" t="s">
        <v>9</v>
      </c>
      <c r="AN8" s="3" t="s">
        <v>15</v>
      </c>
      <c r="AO8" s="3" t="s">
        <v>9</v>
      </c>
      <c r="AP8" s="3" t="s">
        <v>77</v>
      </c>
      <c r="AQ8" s="3"/>
      <c r="AR8" s="3" t="s">
        <v>19</v>
      </c>
      <c r="AS8" s="3"/>
      <c r="AT8" s="3" t="s">
        <v>107</v>
      </c>
      <c r="AU8" s="9" t="s">
        <v>21</v>
      </c>
      <c r="AX8" s="10" t="s">
        <v>22</v>
      </c>
      <c r="AY8" s="10" t="s">
        <v>108</v>
      </c>
      <c r="AZ8" s="10" t="s">
        <v>109</v>
      </c>
      <c r="BA8" s="10" t="s">
        <v>98</v>
      </c>
      <c r="BB8" s="2" t="s">
        <v>110</v>
      </c>
    </row>
    <row r="9" spans="1:55" ht="140.1" customHeight="1" x14ac:dyDescent="0.2">
      <c r="A9" s="4">
        <v>7</v>
      </c>
      <c r="B9" s="1" t="s">
        <v>111</v>
      </c>
      <c r="C9" s="7" t="s">
        <v>525</v>
      </c>
      <c r="D9" s="2" t="s">
        <v>112</v>
      </c>
      <c r="E9" s="2" t="s">
        <v>16</v>
      </c>
      <c r="F9" s="2" t="s">
        <v>113</v>
      </c>
      <c r="G9" s="5" t="s">
        <v>114</v>
      </c>
      <c r="H9" s="2" t="s">
        <v>46</v>
      </c>
      <c r="I9" s="2"/>
      <c r="J9" s="2" t="s">
        <v>2</v>
      </c>
      <c r="K9" s="2" t="s">
        <v>115</v>
      </c>
      <c r="L9" s="2" t="s">
        <v>116</v>
      </c>
      <c r="M9" s="2" t="s">
        <v>117</v>
      </c>
      <c r="N9" s="5" t="s">
        <v>118</v>
      </c>
      <c r="O9" s="2" t="s">
        <v>9</v>
      </c>
      <c r="P9" s="2" t="s">
        <v>119</v>
      </c>
      <c r="Q9" s="2" t="s">
        <v>11</v>
      </c>
      <c r="R9" s="2" t="s">
        <v>120</v>
      </c>
      <c r="S9" s="2" t="s">
        <v>121</v>
      </c>
      <c r="T9" s="2" t="s">
        <v>36</v>
      </c>
      <c r="U9" s="2"/>
      <c r="V9" s="6" t="s">
        <v>534</v>
      </c>
      <c r="W9" s="2" t="s">
        <v>9</v>
      </c>
      <c r="X9" s="2" t="s">
        <v>122</v>
      </c>
      <c r="Y9" s="2" t="s">
        <v>37</v>
      </c>
      <c r="Z9" s="2"/>
      <c r="AA9" s="2" t="s">
        <v>123</v>
      </c>
      <c r="AB9" s="2" t="s">
        <v>9</v>
      </c>
      <c r="AC9" s="2" t="s">
        <v>124</v>
      </c>
      <c r="AD9" s="5" t="s">
        <v>125</v>
      </c>
      <c r="AE9" s="2" t="s">
        <v>16</v>
      </c>
      <c r="AF9" s="2"/>
      <c r="AG9" s="2" t="s">
        <v>9</v>
      </c>
      <c r="AH9" s="2" t="s">
        <v>126</v>
      </c>
      <c r="AI9" s="5" t="s">
        <v>127</v>
      </c>
      <c r="AJ9" s="2" t="s">
        <v>9</v>
      </c>
      <c r="AK9" s="17" t="s">
        <v>538</v>
      </c>
      <c r="AL9" s="3" t="s">
        <v>9</v>
      </c>
      <c r="AM9" s="3" t="s">
        <v>15</v>
      </c>
      <c r="AN9" s="3" t="s">
        <v>15</v>
      </c>
      <c r="AO9" s="3" t="s">
        <v>15</v>
      </c>
      <c r="AP9" s="3" t="s">
        <v>18</v>
      </c>
      <c r="AQ9" s="3" t="s">
        <v>128</v>
      </c>
      <c r="AR9" s="3" t="s">
        <v>79</v>
      </c>
      <c r="AS9" s="3" t="s">
        <v>129</v>
      </c>
      <c r="AT9" s="3" t="s">
        <v>130</v>
      </c>
      <c r="AU9" s="9" t="s">
        <v>21</v>
      </c>
      <c r="AV9" s="10" t="s">
        <v>131</v>
      </c>
      <c r="AW9" s="10" t="s">
        <v>132</v>
      </c>
      <c r="AX9" s="10" t="s">
        <v>22</v>
      </c>
      <c r="AY9" s="10" t="s">
        <v>133</v>
      </c>
      <c r="AZ9" s="10" t="s">
        <v>134</v>
      </c>
      <c r="BA9" s="10" t="s">
        <v>135</v>
      </c>
      <c r="BB9" s="2" t="s">
        <v>136</v>
      </c>
      <c r="BC9" s="5" t="s">
        <v>98</v>
      </c>
    </row>
    <row r="10" spans="1:55" ht="38.25" x14ac:dyDescent="0.2">
      <c r="A10" s="4">
        <v>8</v>
      </c>
      <c r="B10" s="1" t="s">
        <v>137</v>
      </c>
      <c r="C10" s="7" t="s">
        <v>535</v>
      </c>
      <c r="D10" s="2" t="s">
        <v>138</v>
      </c>
      <c r="E10" s="2" t="s">
        <v>139</v>
      </c>
      <c r="F10" s="2" t="s">
        <v>140</v>
      </c>
      <c r="G10" s="5" t="s">
        <v>141</v>
      </c>
      <c r="H10" s="2" t="s">
        <v>2</v>
      </c>
      <c r="I10" s="2" t="s">
        <v>142</v>
      </c>
      <c r="J10" s="2" t="s">
        <v>2</v>
      </c>
      <c r="K10" s="2" t="s">
        <v>142</v>
      </c>
      <c r="L10" s="2" t="s">
        <v>143</v>
      </c>
      <c r="M10" s="2" t="s">
        <v>144</v>
      </c>
      <c r="N10" s="5" t="s">
        <v>145</v>
      </c>
      <c r="O10" s="2" t="s">
        <v>15</v>
      </c>
      <c r="P10" s="2"/>
      <c r="Q10" s="2" t="s">
        <v>50</v>
      </c>
      <c r="R10" s="2"/>
      <c r="S10" s="2" t="s">
        <v>146</v>
      </c>
      <c r="T10" s="2" t="s">
        <v>67</v>
      </c>
      <c r="U10" s="2" t="s">
        <v>147</v>
      </c>
      <c r="V10" s="5" t="s">
        <v>148</v>
      </c>
      <c r="W10" s="2" t="s">
        <v>15</v>
      </c>
      <c r="X10" s="2"/>
      <c r="Y10" s="2" t="s">
        <v>149</v>
      </c>
      <c r="Z10" s="2"/>
      <c r="AA10" s="2" t="s">
        <v>150</v>
      </c>
      <c r="AB10" s="2" t="s">
        <v>15</v>
      </c>
      <c r="AC10" s="2"/>
      <c r="AD10" s="5" t="s">
        <v>148</v>
      </c>
      <c r="AE10" s="2" t="s">
        <v>151</v>
      </c>
      <c r="AF10" s="2"/>
      <c r="AG10" s="2" t="s">
        <v>9</v>
      </c>
      <c r="AH10" s="2"/>
      <c r="AI10" s="5" t="s">
        <v>148</v>
      </c>
      <c r="AJ10" s="2" t="s">
        <v>9</v>
      </c>
      <c r="AK10" s="3"/>
      <c r="AL10" s="3" t="s">
        <v>9</v>
      </c>
      <c r="AM10" s="3" t="s">
        <v>9</v>
      </c>
      <c r="AN10" s="3" t="s">
        <v>15</v>
      </c>
      <c r="AO10" s="3" t="s">
        <v>15</v>
      </c>
      <c r="AP10" s="3" t="s">
        <v>18</v>
      </c>
      <c r="AQ10" s="3"/>
      <c r="AR10" s="3" t="s">
        <v>79</v>
      </c>
      <c r="AS10" s="3"/>
      <c r="AT10" s="3" t="s">
        <v>152</v>
      </c>
      <c r="AU10" s="9" t="s">
        <v>21</v>
      </c>
      <c r="AW10" s="10" t="s">
        <v>153</v>
      </c>
      <c r="AX10" s="10" t="s">
        <v>22</v>
      </c>
      <c r="AZ10" s="10" t="s">
        <v>154</v>
      </c>
      <c r="BA10" s="10" t="s">
        <v>24</v>
      </c>
      <c r="BB10" s="2" t="s">
        <v>148</v>
      </c>
    </row>
    <row r="11" spans="1:55" ht="75.95" customHeight="1" x14ac:dyDescent="0.2">
      <c r="A11" s="4">
        <v>9</v>
      </c>
      <c r="B11" s="1" t="s">
        <v>155</v>
      </c>
      <c r="C11" s="7" t="s">
        <v>536</v>
      </c>
      <c r="D11" s="2" t="s">
        <v>355</v>
      </c>
      <c r="E11" s="2" t="s">
        <v>156</v>
      </c>
      <c r="F11" s="2" t="s">
        <v>157</v>
      </c>
      <c r="G11" s="5" t="s">
        <v>158</v>
      </c>
      <c r="H11" s="2" t="s">
        <v>2</v>
      </c>
      <c r="I11" s="2"/>
      <c r="J11" s="2" t="s">
        <v>2</v>
      </c>
      <c r="K11" s="2"/>
      <c r="L11" s="2"/>
      <c r="M11" s="2"/>
      <c r="N11" s="5" t="s">
        <v>159</v>
      </c>
      <c r="O11" s="2" t="s">
        <v>15</v>
      </c>
      <c r="P11" s="2"/>
      <c r="Q11" s="2" t="s">
        <v>50</v>
      </c>
      <c r="R11" s="2"/>
      <c r="S11" s="2" t="s">
        <v>160</v>
      </c>
      <c r="T11" s="2" t="s">
        <v>53</v>
      </c>
      <c r="U11" s="2"/>
      <c r="V11" s="5" t="s">
        <v>161</v>
      </c>
      <c r="W11" s="2" t="s">
        <v>9</v>
      </c>
      <c r="X11" s="2"/>
      <c r="Y11" s="2" t="s">
        <v>37</v>
      </c>
      <c r="Z11" s="2"/>
      <c r="AA11" s="2" t="s">
        <v>162</v>
      </c>
      <c r="AB11" s="2" t="s">
        <v>9</v>
      </c>
      <c r="AC11" s="2"/>
      <c r="AD11" s="5" t="s">
        <v>163</v>
      </c>
      <c r="AE11" s="2" t="s">
        <v>16</v>
      </c>
      <c r="AF11" s="2"/>
      <c r="AG11" s="2" t="s">
        <v>15</v>
      </c>
      <c r="AH11" s="2"/>
      <c r="AI11" s="5"/>
      <c r="AJ11" s="2" t="s">
        <v>9</v>
      </c>
      <c r="AK11" s="3"/>
      <c r="AL11" s="3" t="s">
        <v>9</v>
      </c>
      <c r="AM11" s="3" t="s">
        <v>9</v>
      </c>
      <c r="AN11" s="3" t="s">
        <v>9</v>
      </c>
      <c r="AO11" s="3" t="s">
        <v>15</v>
      </c>
      <c r="AP11" s="3" t="s">
        <v>18</v>
      </c>
      <c r="AQ11" s="3" t="s">
        <v>164</v>
      </c>
      <c r="AR11" s="3" t="s">
        <v>19</v>
      </c>
      <c r="AS11" s="3" t="s">
        <v>165</v>
      </c>
      <c r="AT11" s="3" t="s">
        <v>166</v>
      </c>
      <c r="AU11" s="9" t="s">
        <v>167</v>
      </c>
      <c r="AW11" s="10" t="s">
        <v>168</v>
      </c>
      <c r="AX11" s="10" t="s">
        <v>169</v>
      </c>
      <c r="AZ11" s="10" t="s">
        <v>170</v>
      </c>
      <c r="BC11" s="5" t="s">
        <v>171</v>
      </c>
    </row>
    <row r="12" spans="1:55" ht="147.75" customHeight="1" x14ac:dyDescent="0.2">
      <c r="A12" s="4">
        <v>10</v>
      </c>
      <c r="B12" s="1" t="s">
        <v>172</v>
      </c>
      <c r="C12" s="7" t="s">
        <v>525</v>
      </c>
      <c r="D12" s="2" t="s">
        <v>173</v>
      </c>
      <c r="E12" s="2" t="s">
        <v>174</v>
      </c>
      <c r="F12" s="2" t="s">
        <v>175</v>
      </c>
      <c r="G12" s="5" t="s">
        <v>176</v>
      </c>
      <c r="H12" s="2" t="s">
        <v>2</v>
      </c>
      <c r="I12" s="2" t="s">
        <v>177</v>
      </c>
      <c r="J12" s="2" t="s">
        <v>2</v>
      </c>
      <c r="K12" s="2"/>
      <c r="L12" s="2"/>
      <c r="M12" s="2"/>
      <c r="N12" s="5"/>
      <c r="O12" s="2" t="s">
        <v>9</v>
      </c>
      <c r="P12" s="3" t="s">
        <v>477</v>
      </c>
      <c r="Q12" s="2" t="s">
        <v>50</v>
      </c>
      <c r="R12" s="2"/>
      <c r="S12" s="2" t="s">
        <v>178</v>
      </c>
      <c r="T12" s="2" t="s">
        <v>53</v>
      </c>
      <c r="U12" s="2"/>
      <c r="V12" s="5"/>
      <c r="W12" s="2" t="s">
        <v>9</v>
      </c>
      <c r="X12" s="2"/>
      <c r="Y12" s="2" t="s">
        <v>37</v>
      </c>
      <c r="Z12" s="2" t="s">
        <v>179</v>
      </c>
      <c r="AA12" s="2" t="s">
        <v>180</v>
      </c>
      <c r="AB12" s="2" t="s">
        <v>15</v>
      </c>
      <c r="AC12" s="2" t="s">
        <v>181</v>
      </c>
      <c r="AD12" s="5" t="s">
        <v>182</v>
      </c>
      <c r="AE12" s="2" t="s">
        <v>16</v>
      </c>
      <c r="AF12" s="2"/>
      <c r="AG12" s="2" t="s">
        <v>9</v>
      </c>
      <c r="AH12" s="2" t="s">
        <v>183</v>
      </c>
      <c r="AI12" s="5"/>
      <c r="AJ12" s="2" t="s">
        <v>9</v>
      </c>
      <c r="AK12" s="8" t="s">
        <v>537</v>
      </c>
      <c r="AL12" s="3" t="s">
        <v>9</v>
      </c>
      <c r="AM12" s="3" t="s">
        <v>15</v>
      </c>
      <c r="AN12" s="3" t="s">
        <v>9</v>
      </c>
      <c r="AO12" s="3" t="s">
        <v>15</v>
      </c>
      <c r="AP12" s="3" t="s">
        <v>184</v>
      </c>
      <c r="AQ12" s="3" t="s">
        <v>185</v>
      </c>
      <c r="AR12" s="3" t="s">
        <v>79</v>
      </c>
      <c r="AS12" s="3" t="s">
        <v>186</v>
      </c>
      <c r="AT12" s="3" t="s">
        <v>187</v>
      </c>
      <c r="AU12" s="9" t="s">
        <v>167</v>
      </c>
      <c r="AV12" s="10" t="s">
        <v>188</v>
      </c>
      <c r="AW12" s="10" t="s">
        <v>189</v>
      </c>
      <c r="AX12" s="10" t="s">
        <v>22</v>
      </c>
      <c r="AZ12" s="10" t="s">
        <v>190</v>
      </c>
      <c r="BA12" s="10" t="s">
        <v>191</v>
      </c>
    </row>
    <row r="13" spans="1:55" ht="76.5" x14ac:dyDescent="0.2">
      <c r="A13" s="4">
        <v>11</v>
      </c>
      <c r="B13" s="1" t="s">
        <v>192</v>
      </c>
      <c r="C13" s="7" t="s">
        <v>525</v>
      </c>
      <c r="D13" s="2" t="s">
        <v>193</v>
      </c>
      <c r="E13" s="2" t="s">
        <v>25</v>
      </c>
      <c r="F13" s="2" t="s">
        <v>194</v>
      </c>
      <c r="G13" s="5" t="s">
        <v>195</v>
      </c>
      <c r="H13" s="2" t="s">
        <v>2</v>
      </c>
      <c r="I13" s="3" t="s">
        <v>539</v>
      </c>
      <c r="J13" s="2" t="s">
        <v>46</v>
      </c>
      <c r="K13" s="2" t="s">
        <v>196</v>
      </c>
      <c r="L13" s="2"/>
      <c r="M13" s="2"/>
      <c r="N13" s="5"/>
      <c r="O13" s="2" t="s">
        <v>9</v>
      </c>
      <c r="P13" s="3" t="s">
        <v>478</v>
      </c>
      <c r="Q13" s="2" t="s">
        <v>11</v>
      </c>
      <c r="R13" s="2" t="s">
        <v>570</v>
      </c>
      <c r="S13" s="3" t="s">
        <v>540</v>
      </c>
      <c r="T13" s="2" t="s">
        <v>67</v>
      </c>
      <c r="U13" s="2" t="s">
        <v>197</v>
      </c>
      <c r="V13" s="5" t="s">
        <v>198</v>
      </c>
      <c r="W13" s="2" t="s">
        <v>9</v>
      </c>
      <c r="X13" s="2" t="s">
        <v>199</v>
      </c>
      <c r="Y13" s="2" t="s">
        <v>37</v>
      </c>
      <c r="Z13" s="2" t="s">
        <v>200</v>
      </c>
      <c r="AA13" s="2" t="s">
        <v>201</v>
      </c>
      <c r="AB13" s="2" t="s">
        <v>9</v>
      </c>
      <c r="AC13" s="2" t="s">
        <v>202</v>
      </c>
      <c r="AD13" s="5"/>
      <c r="AE13" s="2" t="s">
        <v>151</v>
      </c>
      <c r="AF13" s="2" t="s">
        <v>203</v>
      </c>
      <c r="AG13" s="2" t="s">
        <v>9</v>
      </c>
      <c r="AH13" s="2"/>
      <c r="AI13" s="5"/>
      <c r="AJ13" s="2" t="s">
        <v>15</v>
      </c>
      <c r="AK13" s="3" t="s">
        <v>204</v>
      </c>
      <c r="AL13" s="3" t="s">
        <v>15</v>
      </c>
      <c r="AM13" s="3" t="s">
        <v>15</v>
      </c>
      <c r="AN13" s="3" t="s">
        <v>15</v>
      </c>
      <c r="AO13" s="3" t="s">
        <v>15</v>
      </c>
      <c r="AP13" s="3"/>
      <c r="AQ13" s="3"/>
      <c r="AR13" s="3"/>
      <c r="AS13" s="3"/>
      <c r="AT13" s="3"/>
      <c r="AU13" s="9"/>
    </row>
    <row r="14" spans="1:55" ht="242.25" customHeight="1" x14ac:dyDescent="0.2">
      <c r="A14" s="4">
        <v>12</v>
      </c>
      <c r="B14" s="1" t="s">
        <v>205</v>
      </c>
      <c r="C14" s="7" t="s">
        <v>524</v>
      </c>
      <c r="D14" s="2" t="s">
        <v>206</v>
      </c>
      <c r="E14" s="2" t="s">
        <v>207</v>
      </c>
      <c r="F14" s="2" t="s">
        <v>208</v>
      </c>
      <c r="G14" s="5" t="s">
        <v>209</v>
      </c>
      <c r="H14" s="2" t="s">
        <v>2</v>
      </c>
      <c r="I14" s="2" t="s">
        <v>210</v>
      </c>
      <c r="J14" s="2" t="s">
        <v>2</v>
      </c>
      <c r="K14" s="2" t="s">
        <v>211</v>
      </c>
      <c r="L14" s="2" t="s">
        <v>212</v>
      </c>
      <c r="M14" s="2" t="s">
        <v>213</v>
      </c>
      <c r="N14" s="5" t="s">
        <v>214</v>
      </c>
      <c r="O14" s="2" t="s">
        <v>9</v>
      </c>
      <c r="P14" s="2" t="s">
        <v>215</v>
      </c>
      <c r="Q14" s="2" t="s">
        <v>50</v>
      </c>
      <c r="R14" s="2"/>
      <c r="S14" s="2" t="s">
        <v>216</v>
      </c>
      <c r="T14" s="2" t="s">
        <v>53</v>
      </c>
      <c r="U14" s="2" t="s">
        <v>217</v>
      </c>
      <c r="V14" s="5" t="s">
        <v>218</v>
      </c>
      <c r="W14" s="2" t="s">
        <v>15</v>
      </c>
      <c r="X14" s="2"/>
      <c r="Y14" s="2" t="s">
        <v>37</v>
      </c>
      <c r="Z14" s="2" t="s">
        <v>219</v>
      </c>
      <c r="AA14" s="2" t="s">
        <v>220</v>
      </c>
      <c r="AB14" s="2" t="s">
        <v>15</v>
      </c>
      <c r="AC14" s="2" t="s">
        <v>221</v>
      </c>
      <c r="AD14" s="5" t="s">
        <v>222</v>
      </c>
      <c r="AE14" s="2" t="s">
        <v>151</v>
      </c>
      <c r="AF14" s="2" t="s">
        <v>223</v>
      </c>
      <c r="AG14" s="2" t="s">
        <v>15</v>
      </c>
      <c r="AH14" s="2" t="s">
        <v>224</v>
      </c>
      <c r="AI14" s="5" t="s">
        <v>225</v>
      </c>
      <c r="AJ14" s="2" t="s">
        <v>9</v>
      </c>
      <c r="AK14" s="2" t="s">
        <v>584</v>
      </c>
      <c r="AL14" s="2" t="s">
        <v>9</v>
      </c>
      <c r="AM14" s="2" t="s">
        <v>9</v>
      </c>
      <c r="AN14" s="2" t="s">
        <v>15</v>
      </c>
      <c r="AO14" s="2" t="s">
        <v>9</v>
      </c>
      <c r="AP14" s="2" t="s">
        <v>77</v>
      </c>
      <c r="AR14" s="2" t="s">
        <v>79</v>
      </c>
      <c r="AS14" s="2" t="s">
        <v>226</v>
      </c>
      <c r="AT14" s="2" t="s">
        <v>227</v>
      </c>
      <c r="AU14" s="10" t="s">
        <v>167</v>
      </c>
      <c r="AV14" s="10" t="s">
        <v>228</v>
      </c>
      <c r="AW14" s="18" t="s">
        <v>229</v>
      </c>
      <c r="AX14" s="10" t="s">
        <v>22</v>
      </c>
      <c r="AZ14" s="10" t="s">
        <v>230</v>
      </c>
      <c r="BA14" s="10" t="s">
        <v>231</v>
      </c>
      <c r="BB14" s="2" t="s">
        <v>232</v>
      </c>
      <c r="BC14" s="5" t="s">
        <v>233</v>
      </c>
    </row>
    <row r="15" spans="1:55" ht="127.5" x14ac:dyDescent="0.2">
      <c r="A15" s="4">
        <v>13</v>
      </c>
      <c r="B15" s="1" t="s">
        <v>234</v>
      </c>
      <c r="C15" s="7" t="s">
        <v>541</v>
      </c>
      <c r="D15" s="2" t="s">
        <v>356</v>
      </c>
      <c r="E15" s="2" t="s">
        <v>4</v>
      </c>
      <c r="F15" s="2" t="s">
        <v>235</v>
      </c>
      <c r="G15" s="5" t="s">
        <v>236</v>
      </c>
      <c r="H15" s="2" t="s">
        <v>2</v>
      </c>
      <c r="I15" s="2"/>
      <c r="J15" s="2" t="s">
        <v>2</v>
      </c>
      <c r="K15" s="2"/>
      <c r="L15" s="2" t="s">
        <v>237</v>
      </c>
      <c r="M15" s="2" t="s">
        <v>238</v>
      </c>
      <c r="N15" s="5"/>
      <c r="O15" s="2" t="s">
        <v>9</v>
      </c>
      <c r="P15" s="3" t="s">
        <v>480</v>
      </c>
      <c r="Q15" s="2" t="s">
        <v>11</v>
      </c>
      <c r="R15" s="2" t="s">
        <v>239</v>
      </c>
      <c r="S15" s="2" t="s">
        <v>240</v>
      </c>
      <c r="T15" s="2" t="s">
        <v>53</v>
      </c>
      <c r="U15" s="2"/>
      <c r="V15" s="5"/>
      <c r="W15" s="2" t="s">
        <v>9</v>
      </c>
      <c r="X15" s="2"/>
      <c r="Y15" s="2" t="s">
        <v>37</v>
      </c>
      <c r="Z15" s="2"/>
      <c r="AA15" s="2"/>
      <c r="AB15" s="2" t="s">
        <v>9</v>
      </c>
      <c r="AC15" s="2"/>
      <c r="AD15" s="5"/>
      <c r="AE15" s="2" t="s">
        <v>16</v>
      </c>
      <c r="AF15" s="2"/>
      <c r="AG15" s="2" t="s">
        <v>15</v>
      </c>
      <c r="AH15" s="2"/>
      <c r="AI15" s="5"/>
      <c r="AJ15" s="2" t="s">
        <v>9</v>
      </c>
      <c r="AK15" s="2" t="s">
        <v>241</v>
      </c>
      <c r="AL15" s="2" t="s">
        <v>15</v>
      </c>
      <c r="AM15" s="2" t="s">
        <v>15</v>
      </c>
      <c r="AN15" s="2" t="s">
        <v>15</v>
      </c>
      <c r="AO15" s="2" t="s">
        <v>15</v>
      </c>
      <c r="AP15" s="2" t="s">
        <v>184</v>
      </c>
      <c r="AR15" s="2" t="s">
        <v>242</v>
      </c>
      <c r="AU15" s="10" t="s">
        <v>167</v>
      </c>
      <c r="AX15" s="10" t="s">
        <v>22</v>
      </c>
      <c r="BA15" s="10" t="s">
        <v>243</v>
      </c>
      <c r="BC15" s="5" t="s">
        <v>244</v>
      </c>
    </row>
    <row r="16" spans="1:55" s="15" customFormat="1" ht="216" customHeight="1" x14ac:dyDescent="0.2">
      <c r="A16" s="4">
        <v>14</v>
      </c>
      <c r="B16" s="11" t="s">
        <v>245</v>
      </c>
      <c r="C16" s="12" t="s">
        <v>536</v>
      </c>
      <c r="D16" s="13" t="s">
        <v>246</v>
      </c>
      <c r="E16" s="13" t="s">
        <v>247</v>
      </c>
      <c r="F16" s="13" t="s">
        <v>248</v>
      </c>
      <c r="G16" s="14" t="s">
        <v>249</v>
      </c>
      <c r="H16" s="13" t="s">
        <v>2</v>
      </c>
      <c r="I16" s="13" t="s">
        <v>250</v>
      </c>
      <c r="J16" s="13" t="s">
        <v>2</v>
      </c>
      <c r="K16" s="13" t="s">
        <v>251</v>
      </c>
      <c r="L16" s="13" t="s">
        <v>252</v>
      </c>
      <c r="M16" s="13" t="s">
        <v>253</v>
      </c>
      <c r="N16" s="14" t="s">
        <v>254</v>
      </c>
      <c r="O16" s="13" t="s">
        <v>9</v>
      </c>
      <c r="P16" s="20" t="s">
        <v>479</v>
      </c>
      <c r="Q16" s="13" t="s">
        <v>11</v>
      </c>
      <c r="R16" s="13" t="s">
        <v>255</v>
      </c>
      <c r="S16" s="13" t="s">
        <v>256</v>
      </c>
      <c r="T16" s="13" t="s">
        <v>53</v>
      </c>
      <c r="U16" s="13" t="s">
        <v>257</v>
      </c>
      <c r="V16" s="14" t="s">
        <v>258</v>
      </c>
      <c r="W16" s="13" t="s">
        <v>9</v>
      </c>
      <c r="X16" s="13"/>
      <c r="Y16" s="13" t="s">
        <v>149</v>
      </c>
      <c r="Z16" s="13" t="s">
        <v>259</v>
      </c>
      <c r="AA16" s="13" t="s">
        <v>260</v>
      </c>
      <c r="AB16" s="13" t="s">
        <v>9</v>
      </c>
      <c r="AC16" s="13" t="s">
        <v>261</v>
      </c>
      <c r="AD16" s="14" t="s">
        <v>262</v>
      </c>
      <c r="AE16" s="13" t="s">
        <v>16</v>
      </c>
      <c r="AF16" s="13" t="s">
        <v>263</v>
      </c>
      <c r="AG16" s="13" t="s">
        <v>9</v>
      </c>
      <c r="AH16" s="13"/>
      <c r="AI16" s="14" t="s">
        <v>264</v>
      </c>
      <c r="AJ16" s="13" t="s">
        <v>9</v>
      </c>
      <c r="AK16" s="13" t="s">
        <v>265</v>
      </c>
      <c r="AL16" s="13" t="s">
        <v>9</v>
      </c>
      <c r="AM16" s="13" t="s">
        <v>15</v>
      </c>
      <c r="AN16" s="13" t="s">
        <v>15</v>
      </c>
      <c r="AO16" s="13" t="s">
        <v>15</v>
      </c>
      <c r="AP16" s="13" t="s">
        <v>77</v>
      </c>
      <c r="AQ16" s="13" t="s">
        <v>266</v>
      </c>
      <c r="AR16" s="13" t="s">
        <v>79</v>
      </c>
      <c r="AS16" s="13" t="s">
        <v>267</v>
      </c>
      <c r="AT16" s="13" t="s">
        <v>268</v>
      </c>
      <c r="AU16" s="13" t="s">
        <v>21</v>
      </c>
      <c r="AV16" s="13" t="s">
        <v>269</v>
      </c>
      <c r="AW16" s="13" t="s">
        <v>270</v>
      </c>
      <c r="AX16" s="13" t="s">
        <v>22</v>
      </c>
      <c r="AY16" s="13" t="s">
        <v>271</v>
      </c>
      <c r="AZ16" s="13" t="s">
        <v>272</v>
      </c>
      <c r="BA16" s="13" t="s">
        <v>273</v>
      </c>
      <c r="BB16" s="13" t="s">
        <v>274</v>
      </c>
      <c r="BC16" s="14" t="s">
        <v>275</v>
      </c>
    </row>
    <row r="17" spans="1:55" s="15" customFormat="1" ht="114.75" x14ac:dyDescent="0.2">
      <c r="A17" s="4">
        <v>15</v>
      </c>
      <c r="B17" s="11" t="s">
        <v>292</v>
      </c>
      <c r="C17" s="12" t="s">
        <v>536</v>
      </c>
      <c r="D17" s="13" t="s">
        <v>293</v>
      </c>
      <c r="E17" s="13" t="s">
        <v>94</v>
      </c>
      <c r="F17" s="13" t="s">
        <v>294</v>
      </c>
      <c r="G17" s="14" t="s">
        <v>295</v>
      </c>
      <c r="H17" s="13" t="s">
        <v>2</v>
      </c>
      <c r="I17" s="13" t="s">
        <v>334</v>
      </c>
      <c r="J17" s="13" t="s">
        <v>2</v>
      </c>
      <c r="K17" s="13" t="s">
        <v>335</v>
      </c>
      <c r="L17" s="13" t="s">
        <v>15</v>
      </c>
      <c r="M17" s="13" t="s">
        <v>336</v>
      </c>
      <c r="N17" s="14" t="s">
        <v>351</v>
      </c>
      <c r="O17" s="13" t="s">
        <v>9</v>
      </c>
      <c r="P17" s="13" t="s">
        <v>370</v>
      </c>
      <c r="Q17" s="13" t="s">
        <v>11</v>
      </c>
      <c r="R17" s="13" t="s">
        <v>371</v>
      </c>
      <c r="S17" s="13" t="s">
        <v>372</v>
      </c>
      <c r="T17" s="13" t="s">
        <v>67</v>
      </c>
      <c r="U17" s="13"/>
      <c r="V17" s="14" t="s">
        <v>373</v>
      </c>
      <c r="W17" s="13" t="s">
        <v>9</v>
      </c>
      <c r="X17" s="13" t="s">
        <v>398</v>
      </c>
      <c r="Y17" s="13" t="s">
        <v>149</v>
      </c>
      <c r="Z17" s="13" t="s">
        <v>399</v>
      </c>
      <c r="AA17" s="13" t="s">
        <v>400</v>
      </c>
      <c r="AB17" s="13" t="s">
        <v>9</v>
      </c>
      <c r="AC17" s="13" t="s">
        <v>401</v>
      </c>
      <c r="AD17" s="14" t="s">
        <v>402</v>
      </c>
      <c r="AE17" s="13" t="s">
        <v>408</v>
      </c>
      <c r="AF17" s="13" t="s">
        <v>411</v>
      </c>
      <c r="AG17" s="13" t="s">
        <v>15</v>
      </c>
      <c r="AH17" s="13" t="s">
        <v>418</v>
      </c>
      <c r="AI17" s="14" t="s">
        <v>419</v>
      </c>
      <c r="AJ17" s="13" t="s">
        <v>9</v>
      </c>
      <c r="AK17" s="13" t="s">
        <v>579</v>
      </c>
      <c r="AL17" s="13" t="s">
        <v>9</v>
      </c>
      <c r="AM17" s="13" t="s">
        <v>9</v>
      </c>
      <c r="AN17" s="13" t="s">
        <v>9</v>
      </c>
      <c r="AO17" s="13" t="s">
        <v>9</v>
      </c>
      <c r="AP17" s="13" t="s">
        <v>77</v>
      </c>
      <c r="AQ17" s="13" t="s">
        <v>433</v>
      </c>
      <c r="AR17" s="13" t="s">
        <v>19</v>
      </c>
      <c r="AS17" s="13" t="s">
        <v>434</v>
      </c>
      <c r="AT17" s="13" t="s">
        <v>443</v>
      </c>
      <c r="AU17" s="13" t="s">
        <v>167</v>
      </c>
      <c r="AV17" s="13" t="s">
        <v>450</v>
      </c>
      <c r="AW17" s="13"/>
      <c r="AX17" s="13" t="s">
        <v>169</v>
      </c>
      <c r="AY17" s="13" t="s">
        <v>454</v>
      </c>
      <c r="AZ17" s="13"/>
      <c r="BA17" s="13"/>
      <c r="BB17" s="13" t="s">
        <v>460</v>
      </c>
      <c r="BC17" s="14"/>
    </row>
    <row r="18" spans="1:55" s="25" customFormat="1" ht="234.95" customHeight="1" x14ac:dyDescent="0.2">
      <c r="A18" s="4">
        <v>16</v>
      </c>
      <c r="B18" s="22" t="s">
        <v>280</v>
      </c>
      <c r="C18" s="23" t="s">
        <v>536</v>
      </c>
      <c r="D18" s="10" t="s">
        <v>281</v>
      </c>
      <c r="E18" s="10" t="s">
        <v>282</v>
      </c>
      <c r="F18" s="10" t="s">
        <v>283</v>
      </c>
      <c r="G18" s="24" t="s">
        <v>284</v>
      </c>
      <c r="H18" s="10" t="s">
        <v>2</v>
      </c>
      <c r="I18" s="9" t="s">
        <v>542</v>
      </c>
      <c r="J18" s="10" t="s">
        <v>2</v>
      </c>
      <c r="K18" s="10" t="s">
        <v>325</v>
      </c>
      <c r="L18" s="10" t="s">
        <v>326</v>
      </c>
      <c r="M18" s="10" t="s">
        <v>327</v>
      </c>
      <c r="N18" s="24"/>
      <c r="O18" s="10" t="s">
        <v>9</v>
      </c>
      <c r="P18" s="10" t="s">
        <v>569</v>
      </c>
      <c r="Q18" s="10" t="s">
        <v>50</v>
      </c>
      <c r="R18" s="10" t="s">
        <v>361</v>
      </c>
      <c r="S18" s="10" t="s">
        <v>571</v>
      </c>
      <c r="T18" s="10" t="s">
        <v>53</v>
      </c>
      <c r="U18" s="10" t="s">
        <v>362</v>
      </c>
      <c r="V18" s="24" t="s">
        <v>363</v>
      </c>
      <c r="W18" s="10" t="s">
        <v>9</v>
      </c>
      <c r="X18" s="10" t="s">
        <v>390</v>
      </c>
      <c r="Y18" s="10" t="s">
        <v>37</v>
      </c>
      <c r="Z18" s="10" t="s">
        <v>391</v>
      </c>
      <c r="AA18" s="10" t="s">
        <v>392</v>
      </c>
      <c r="AB18" s="10" t="s">
        <v>9</v>
      </c>
      <c r="AC18" s="10" t="s">
        <v>393</v>
      </c>
      <c r="AD18" s="24" t="s">
        <v>394</v>
      </c>
      <c r="AE18" s="10" t="s">
        <v>151</v>
      </c>
      <c r="AF18" s="10" t="s">
        <v>407</v>
      </c>
      <c r="AG18" s="10" t="s">
        <v>9</v>
      </c>
      <c r="AH18" s="10" t="s">
        <v>417</v>
      </c>
      <c r="AI18" s="24"/>
      <c r="AJ18" s="10" t="s">
        <v>9</v>
      </c>
      <c r="AK18" s="26" t="s">
        <v>583</v>
      </c>
      <c r="AL18" s="10" t="s">
        <v>9</v>
      </c>
      <c r="AM18" s="10" t="s">
        <v>9</v>
      </c>
      <c r="AN18" s="10" t="s">
        <v>9</v>
      </c>
      <c r="AO18" s="10" t="s">
        <v>9</v>
      </c>
      <c r="AP18" s="10" t="s">
        <v>18</v>
      </c>
      <c r="AQ18" s="10" t="s">
        <v>428</v>
      </c>
      <c r="AR18" s="10" t="s">
        <v>79</v>
      </c>
      <c r="AS18" s="10" t="s">
        <v>429</v>
      </c>
      <c r="AT18" s="10" t="s">
        <v>441</v>
      </c>
      <c r="AU18" s="10" t="s">
        <v>21</v>
      </c>
      <c r="AV18" s="10"/>
      <c r="AW18" s="9" t="s">
        <v>544</v>
      </c>
      <c r="AX18" s="10" t="s">
        <v>169</v>
      </c>
      <c r="AY18" s="9" t="s">
        <v>543</v>
      </c>
      <c r="AZ18" s="9" t="s">
        <v>545</v>
      </c>
      <c r="BA18" s="19" t="s">
        <v>546</v>
      </c>
      <c r="BB18" s="10" t="s">
        <v>458</v>
      </c>
      <c r="BC18" s="24"/>
    </row>
    <row r="19" spans="1:55" s="25" customFormat="1" ht="261" customHeight="1" x14ac:dyDescent="0.2">
      <c r="A19" s="4">
        <v>17</v>
      </c>
      <c r="B19" s="22" t="s">
        <v>285</v>
      </c>
      <c r="C19" s="23" t="s">
        <v>523</v>
      </c>
      <c r="D19" s="10" t="s">
        <v>286</v>
      </c>
      <c r="E19" s="10" t="s">
        <v>287</v>
      </c>
      <c r="F19" s="10" t="s">
        <v>288</v>
      </c>
      <c r="G19" s="24" t="s">
        <v>1</v>
      </c>
      <c r="H19" s="10" t="s">
        <v>2</v>
      </c>
      <c r="I19" s="10" t="s">
        <v>328</v>
      </c>
      <c r="J19" s="10" t="s">
        <v>2</v>
      </c>
      <c r="K19" s="10" t="s">
        <v>329</v>
      </c>
      <c r="L19" s="10"/>
      <c r="M19" s="10" t="s">
        <v>330</v>
      </c>
      <c r="N19" s="24" t="s">
        <v>328</v>
      </c>
      <c r="O19" s="10" t="s">
        <v>9</v>
      </c>
      <c r="P19" s="10" t="s">
        <v>364</v>
      </c>
      <c r="Q19" s="10" t="s">
        <v>11</v>
      </c>
      <c r="R19" s="10"/>
      <c r="S19" s="10" t="s">
        <v>365</v>
      </c>
      <c r="T19" s="10"/>
      <c r="U19" s="10"/>
      <c r="V19" s="24"/>
      <c r="W19" s="10" t="s">
        <v>15</v>
      </c>
      <c r="X19" s="10"/>
      <c r="Y19" s="10"/>
      <c r="Z19" s="10"/>
      <c r="AA19" s="10"/>
      <c r="AB19" s="10"/>
      <c r="AC19" s="10"/>
      <c r="AD19" s="24"/>
      <c r="AE19" s="10" t="s">
        <v>408</v>
      </c>
      <c r="AF19" s="10" t="s">
        <v>409</v>
      </c>
      <c r="AG19" s="10" t="s">
        <v>15</v>
      </c>
      <c r="AH19" s="10"/>
      <c r="AI19" s="24"/>
      <c r="AJ19" s="10" t="s">
        <v>9</v>
      </c>
      <c r="AK19" s="10" t="s">
        <v>580</v>
      </c>
      <c r="AL19" s="10" t="s">
        <v>9</v>
      </c>
      <c r="AM19" s="10" t="s">
        <v>15</v>
      </c>
      <c r="AN19" s="10" t="s">
        <v>9</v>
      </c>
      <c r="AO19" s="10" t="s">
        <v>9</v>
      </c>
      <c r="AP19" s="10" t="s">
        <v>77</v>
      </c>
      <c r="AQ19" s="10" t="s">
        <v>430</v>
      </c>
      <c r="AR19" s="10" t="s">
        <v>242</v>
      </c>
      <c r="AS19" s="10"/>
      <c r="AT19" s="10" t="s">
        <v>581</v>
      </c>
      <c r="AU19" s="10" t="s">
        <v>167</v>
      </c>
      <c r="AV19" s="10" t="s">
        <v>448</v>
      </c>
      <c r="AW19" s="9" t="s">
        <v>557</v>
      </c>
      <c r="AX19" s="10" t="s">
        <v>22</v>
      </c>
      <c r="AY19" s="10"/>
      <c r="AZ19" s="10" t="s">
        <v>558</v>
      </c>
      <c r="BA19" s="9" t="s">
        <v>559</v>
      </c>
      <c r="BB19" s="10" t="s">
        <v>582</v>
      </c>
      <c r="BC19" s="24"/>
    </row>
    <row r="20" spans="1:55" s="25" customFormat="1" ht="89.25" x14ac:dyDescent="0.2">
      <c r="A20" s="4">
        <v>18</v>
      </c>
      <c r="B20" s="22" t="s">
        <v>289</v>
      </c>
      <c r="C20" s="23" t="s">
        <v>547</v>
      </c>
      <c r="D20" s="10" t="s">
        <v>290</v>
      </c>
      <c r="E20" s="10" t="s">
        <v>4</v>
      </c>
      <c r="F20" s="10" t="s">
        <v>291</v>
      </c>
      <c r="G20" s="24" t="s">
        <v>87</v>
      </c>
      <c r="H20" s="10" t="s">
        <v>2</v>
      </c>
      <c r="I20" s="10" t="s">
        <v>331</v>
      </c>
      <c r="J20" s="10" t="s">
        <v>2</v>
      </c>
      <c r="K20" s="10" t="s">
        <v>568</v>
      </c>
      <c r="L20" s="10" t="s">
        <v>332</v>
      </c>
      <c r="M20" s="10" t="s">
        <v>333</v>
      </c>
      <c r="N20" s="24" t="s">
        <v>350</v>
      </c>
      <c r="O20" s="10" t="s">
        <v>9</v>
      </c>
      <c r="P20" s="10" t="s">
        <v>366</v>
      </c>
      <c r="Q20" s="10" t="s">
        <v>50</v>
      </c>
      <c r="R20" s="10" t="s">
        <v>367</v>
      </c>
      <c r="S20" s="10" t="s">
        <v>368</v>
      </c>
      <c r="T20" s="10" t="s">
        <v>53</v>
      </c>
      <c r="U20" s="10" t="s">
        <v>369</v>
      </c>
      <c r="V20" s="24"/>
      <c r="W20" s="10" t="s">
        <v>15</v>
      </c>
      <c r="X20" s="10" t="s">
        <v>395</v>
      </c>
      <c r="Y20" s="10"/>
      <c r="Z20" s="10"/>
      <c r="AA20" s="10"/>
      <c r="AB20" s="10" t="s">
        <v>9</v>
      </c>
      <c r="AC20" s="10" t="s">
        <v>396</v>
      </c>
      <c r="AD20" s="24" t="s">
        <v>397</v>
      </c>
      <c r="AE20" s="10" t="s">
        <v>16</v>
      </c>
      <c r="AF20" s="10" t="s">
        <v>410</v>
      </c>
      <c r="AG20" s="10" t="s">
        <v>15</v>
      </c>
      <c r="AH20" s="10"/>
      <c r="AI20" s="24"/>
      <c r="AJ20" s="10" t="s">
        <v>9</v>
      </c>
      <c r="AK20" s="10" t="s">
        <v>424</v>
      </c>
      <c r="AL20" s="10" t="s">
        <v>9</v>
      </c>
      <c r="AM20" s="10" t="s">
        <v>9</v>
      </c>
      <c r="AN20" s="10" t="s">
        <v>15</v>
      </c>
      <c r="AO20" s="10" t="s">
        <v>15</v>
      </c>
      <c r="AP20" s="10" t="s">
        <v>18</v>
      </c>
      <c r="AQ20" s="10" t="s">
        <v>431</v>
      </c>
      <c r="AR20" s="10" t="s">
        <v>79</v>
      </c>
      <c r="AS20" s="10" t="s">
        <v>432</v>
      </c>
      <c r="AT20" s="10" t="s">
        <v>442</v>
      </c>
      <c r="AU20" s="10" t="s">
        <v>167</v>
      </c>
      <c r="AV20" s="10" t="s">
        <v>449</v>
      </c>
      <c r="AW20" s="9" t="s">
        <v>554</v>
      </c>
      <c r="AX20" s="10" t="s">
        <v>22</v>
      </c>
      <c r="AY20" s="10" t="s">
        <v>453</v>
      </c>
      <c r="AZ20" s="9" t="s">
        <v>555</v>
      </c>
      <c r="BA20" s="9" t="s">
        <v>556</v>
      </c>
      <c r="BB20" s="10" t="s">
        <v>459</v>
      </c>
      <c r="BC20" s="24"/>
    </row>
    <row r="21" spans="1:55" s="25" customFormat="1" ht="165.75" x14ac:dyDescent="0.2">
      <c r="A21" s="4">
        <v>19</v>
      </c>
      <c r="B21" s="22" t="s">
        <v>604</v>
      </c>
      <c r="C21" s="10" t="s">
        <v>522</v>
      </c>
      <c r="D21" s="10" t="s">
        <v>296</v>
      </c>
      <c r="E21" s="10" t="s">
        <v>297</v>
      </c>
      <c r="F21" s="10" t="s">
        <v>298</v>
      </c>
      <c r="G21" s="24" t="s">
        <v>299</v>
      </c>
      <c r="H21" s="10" t="s">
        <v>2</v>
      </c>
      <c r="I21" s="10" t="s">
        <v>808</v>
      </c>
      <c r="J21" s="10" t="s">
        <v>46</v>
      </c>
      <c r="K21" s="10"/>
      <c r="L21" s="10" t="s">
        <v>337</v>
      </c>
      <c r="M21" s="10" t="s">
        <v>338</v>
      </c>
      <c r="N21" s="24" t="s">
        <v>605</v>
      </c>
      <c r="O21" s="10" t="s">
        <v>9</v>
      </c>
      <c r="P21" s="10" t="s">
        <v>606</v>
      </c>
      <c r="Q21" s="10" t="s">
        <v>50</v>
      </c>
      <c r="R21" s="10" t="s">
        <v>374</v>
      </c>
      <c r="S21" s="10" t="s">
        <v>607</v>
      </c>
      <c r="T21" s="10" t="s">
        <v>53</v>
      </c>
      <c r="U21" s="10"/>
      <c r="V21" s="24" t="s">
        <v>375</v>
      </c>
      <c r="W21" s="10" t="s">
        <v>15</v>
      </c>
      <c r="X21" s="10"/>
      <c r="Y21" s="10"/>
      <c r="Z21" s="10"/>
      <c r="AA21" s="10"/>
      <c r="AB21" s="10" t="s">
        <v>9</v>
      </c>
      <c r="AC21" s="10" t="s">
        <v>606</v>
      </c>
      <c r="AD21" s="24"/>
      <c r="AE21" s="10" t="s">
        <v>151</v>
      </c>
      <c r="AF21" s="10" t="s">
        <v>412</v>
      </c>
      <c r="AG21" s="10" t="s">
        <v>9</v>
      </c>
      <c r="AH21" s="10" t="s">
        <v>608</v>
      </c>
      <c r="AI21" s="24"/>
      <c r="AJ21" s="10" t="s">
        <v>9</v>
      </c>
      <c r="AK21" s="10" t="s">
        <v>812</v>
      </c>
      <c r="AL21" s="10" t="s">
        <v>9</v>
      </c>
      <c r="AM21" s="10" t="s">
        <v>9</v>
      </c>
      <c r="AN21" s="10" t="s">
        <v>9</v>
      </c>
      <c r="AO21" s="10" t="s">
        <v>15</v>
      </c>
      <c r="AP21" s="10" t="s">
        <v>18</v>
      </c>
      <c r="AQ21" s="10" t="s">
        <v>609</v>
      </c>
      <c r="AR21" s="10" t="s">
        <v>242</v>
      </c>
      <c r="AS21" s="10" t="s">
        <v>610</v>
      </c>
      <c r="AT21" s="10" t="s">
        <v>811</v>
      </c>
      <c r="AU21" s="10" t="s">
        <v>21</v>
      </c>
      <c r="AV21" s="10"/>
      <c r="AW21" s="9" t="s">
        <v>550</v>
      </c>
      <c r="AX21" s="10" t="s">
        <v>169</v>
      </c>
      <c r="AY21" s="10" t="s">
        <v>611</v>
      </c>
      <c r="AZ21" s="10" t="s">
        <v>551</v>
      </c>
      <c r="BA21" s="9" t="s">
        <v>552</v>
      </c>
      <c r="BB21" s="10" t="s">
        <v>553</v>
      </c>
      <c r="BC21" s="22"/>
    </row>
    <row r="22" spans="1:55" s="25" customFormat="1" ht="33.950000000000003" customHeight="1" x14ac:dyDescent="0.2">
      <c r="A22" s="4">
        <v>20</v>
      </c>
      <c r="B22" s="22" t="s">
        <v>300</v>
      </c>
      <c r="C22" s="23" t="s">
        <v>548</v>
      </c>
      <c r="D22" s="10" t="s">
        <v>301</v>
      </c>
      <c r="E22" s="10" t="s">
        <v>302</v>
      </c>
      <c r="F22" s="10" t="s">
        <v>303</v>
      </c>
      <c r="G22" s="24" t="s">
        <v>1</v>
      </c>
      <c r="H22" s="10" t="s">
        <v>2</v>
      </c>
      <c r="I22" s="10" t="s">
        <v>339</v>
      </c>
      <c r="J22" s="10"/>
      <c r="K22" s="10"/>
      <c r="L22" s="10" t="s">
        <v>340</v>
      </c>
      <c r="M22" s="10"/>
      <c r="N22" s="24"/>
      <c r="O22" s="10" t="s">
        <v>15</v>
      </c>
      <c r="P22" s="10"/>
      <c r="Q22" s="10" t="s">
        <v>50</v>
      </c>
      <c r="R22" s="10"/>
      <c r="S22" s="10" t="s">
        <v>376</v>
      </c>
      <c r="T22" s="10"/>
      <c r="U22" s="10" t="s">
        <v>377</v>
      </c>
      <c r="V22" s="24"/>
      <c r="W22" s="10" t="s">
        <v>15</v>
      </c>
      <c r="X22" s="10"/>
      <c r="Y22" s="10" t="s">
        <v>37</v>
      </c>
      <c r="Z22" s="10"/>
      <c r="AA22" s="10" t="s">
        <v>377</v>
      </c>
      <c r="AB22" s="10"/>
      <c r="AC22" s="10" t="s">
        <v>377</v>
      </c>
      <c r="AD22" s="24"/>
      <c r="AE22" s="10" t="s">
        <v>16</v>
      </c>
      <c r="AF22" s="10"/>
      <c r="AG22" s="10"/>
      <c r="AH22" s="10" t="s">
        <v>377</v>
      </c>
      <c r="AI22" s="24"/>
      <c r="AJ22" s="10" t="s">
        <v>9</v>
      </c>
      <c r="AK22" s="10" t="s">
        <v>425</v>
      </c>
      <c r="AL22" s="10" t="s">
        <v>9</v>
      </c>
      <c r="AM22" s="10" t="s">
        <v>9</v>
      </c>
      <c r="AN22" s="10" t="s">
        <v>15</v>
      </c>
      <c r="AO22" s="10" t="s">
        <v>15</v>
      </c>
      <c r="AP22" s="10" t="s">
        <v>18</v>
      </c>
      <c r="AQ22" s="10"/>
      <c r="AR22" s="10" t="s">
        <v>79</v>
      </c>
      <c r="AS22" s="10" t="s">
        <v>435</v>
      </c>
      <c r="AT22" s="10" t="s">
        <v>444</v>
      </c>
      <c r="AU22" s="10" t="s">
        <v>167</v>
      </c>
      <c r="AV22" s="10" t="s">
        <v>451</v>
      </c>
      <c r="AW22" s="10"/>
      <c r="AX22" s="10"/>
      <c r="AY22" s="10" t="s">
        <v>24</v>
      </c>
      <c r="AZ22" s="10"/>
      <c r="BA22" s="10"/>
      <c r="BB22" s="10" t="s">
        <v>461</v>
      </c>
      <c r="BC22" s="24"/>
    </row>
    <row r="23" spans="1:55" s="25" customFormat="1" ht="140.25" x14ac:dyDescent="0.2">
      <c r="A23" s="4">
        <v>21</v>
      </c>
      <c r="B23" s="22"/>
      <c r="C23" s="23" t="s">
        <v>549</v>
      </c>
      <c r="D23" s="10" t="s">
        <v>304</v>
      </c>
      <c r="E23" s="10" t="s">
        <v>305</v>
      </c>
      <c r="F23" s="10" t="s">
        <v>306</v>
      </c>
      <c r="G23" s="24" t="s">
        <v>307</v>
      </c>
      <c r="H23" s="10"/>
      <c r="I23" s="10"/>
      <c r="J23" s="10"/>
      <c r="K23" s="10"/>
      <c r="L23" s="10"/>
      <c r="M23" s="10"/>
      <c r="N23" s="24"/>
      <c r="O23" s="10"/>
      <c r="P23" s="10"/>
      <c r="Q23" s="10"/>
      <c r="R23" s="10"/>
      <c r="S23" s="10"/>
      <c r="T23" s="10"/>
      <c r="U23" s="10"/>
      <c r="V23" s="24"/>
      <c r="W23" s="10"/>
      <c r="X23" s="10"/>
      <c r="Y23" s="10"/>
      <c r="Z23" s="10"/>
      <c r="AA23" s="10"/>
      <c r="AB23" s="10"/>
      <c r="AC23" s="10"/>
      <c r="AD23" s="24"/>
      <c r="AE23" s="10"/>
      <c r="AF23" s="10"/>
      <c r="AG23" s="10"/>
      <c r="AH23" s="10"/>
      <c r="AI23" s="24"/>
      <c r="AJ23" s="10" t="s">
        <v>15</v>
      </c>
      <c r="AK23" s="10" t="s">
        <v>426</v>
      </c>
      <c r="AL23" s="10" t="s">
        <v>9</v>
      </c>
      <c r="AM23" s="10" t="s">
        <v>15</v>
      </c>
      <c r="AN23" s="10" t="s">
        <v>15</v>
      </c>
      <c r="AO23" s="10" t="s">
        <v>15</v>
      </c>
      <c r="AP23" s="10" t="s">
        <v>18</v>
      </c>
      <c r="AQ23" s="10" t="s">
        <v>436</v>
      </c>
      <c r="AR23" s="10" t="s">
        <v>19</v>
      </c>
      <c r="AS23" s="10" t="s">
        <v>437</v>
      </c>
      <c r="AT23" s="10" t="s">
        <v>445</v>
      </c>
      <c r="AU23" s="10" t="s">
        <v>21</v>
      </c>
      <c r="AV23" s="10"/>
      <c r="AW23" s="10"/>
      <c r="AX23" s="10"/>
      <c r="AY23" s="10" t="s">
        <v>455</v>
      </c>
      <c r="AZ23" s="10"/>
      <c r="BA23" s="10"/>
      <c r="BB23" s="10" t="s">
        <v>462</v>
      </c>
      <c r="BC23" s="24"/>
    </row>
    <row r="24" spans="1:55" s="25" customFormat="1" ht="102" x14ac:dyDescent="0.2">
      <c r="A24" s="4">
        <v>22</v>
      </c>
      <c r="B24" s="22" t="s">
        <v>308</v>
      </c>
      <c r="C24" s="23" t="s">
        <v>561</v>
      </c>
      <c r="D24" s="10" t="s">
        <v>357</v>
      </c>
      <c r="E24" s="10" t="s">
        <v>94</v>
      </c>
      <c r="F24" s="10" t="s">
        <v>309</v>
      </c>
      <c r="G24" s="24" t="s">
        <v>310</v>
      </c>
      <c r="H24" s="10" t="s">
        <v>2</v>
      </c>
      <c r="I24" s="10" t="s">
        <v>577</v>
      </c>
      <c r="J24" s="10" t="s">
        <v>2</v>
      </c>
      <c r="K24" s="10" t="s">
        <v>341</v>
      </c>
      <c r="L24" s="10" t="s">
        <v>15</v>
      </c>
      <c r="M24" s="10" t="s">
        <v>342</v>
      </c>
      <c r="N24" s="24"/>
      <c r="O24" s="10" t="s">
        <v>15</v>
      </c>
      <c r="P24" s="10" t="s">
        <v>378</v>
      </c>
      <c r="Q24" s="10" t="s">
        <v>11</v>
      </c>
      <c r="R24" s="10" t="s">
        <v>578</v>
      </c>
      <c r="S24" s="10" t="s">
        <v>379</v>
      </c>
      <c r="T24" s="10"/>
      <c r="U24" s="10"/>
      <c r="V24" s="24"/>
      <c r="W24" s="10" t="s">
        <v>15</v>
      </c>
      <c r="X24" s="10"/>
      <c r="Y24" s="10"/>
      <c r="Z24" s="10"/>
      <c r="AA24" s="10"/>
      <c r="AB24" s="10" t="s">
        <v>15</v>
      </c>
      <c r="AC24" s="10" t="s">
        <v>403</v>
      </c>
      <c r="AD24" s="24"/>
      <c r="AE24" s="10" t="s">
        <v>16</v>
      </c>
      <c r="AF24" s="10" t="s">
        <v>413</v>
      </c>
      <c r="AG24" s="10" t="s">
        <v>15</v>
      </c>
      <c r="AH24" s="10" t="s">
        <v>420</v>
      </c>
      <c r="AI24" s="24"/>
      <c r="AJ24" s="10" t="s">
        <v>15</v>
      </c>
      <c r="AK24" s="10"/>
      <c r="AL24" s="10" t="s">
        <v>15</v>
      </c>
      <c r="AM24" s="10" t="s">
        <v>15</v>
      </c>
      <c r="AN24" s="10" t="s">
        <v>15</v>
      </c>
      <c r="AO24" s="10" t="s">
        <v>15</v>
      </c>
      <c r="AP24" s="10"/>
      <c r="AQ24" s="10"/>
      <c r="AR24" s="10"/>
      <c r="AS24" s="10"/>
      <c r="AT24" s="10"/>
      <c r="AU24" s="10"/>
      <c r="AV24" s="10"/>
      <c r="AW24" s="10"/>
      <c r="AX24" s="10"/>
      <c r="AY24" s="10"/>
      <c r="AZ24" s="10"/>
      <c r="BA24" s="10"/>
      <c r="BB24" s="10"/>
      <c r="BC24" s="24"/>
    </row>
    <row r="25" spans="1:55" s="25" customFormat="1" ht="203.1" customHeight="1" x14ac:dyDescent="0.2">
      <c r="A25" s="4">
        <v>23</v>
      </c>
      <c r="B25" s="22" t="s">
        <v>311</v>
      </c>
      <c r="C25" s="23" t="s">
        <v>523</v>
      </c>
      <c r="D25" s="10" t="s">
        <v>312</v>
      </c>
      <c r="E25" s="10" t="s">
        <v>313</v>
      </c>
      <c r="F25" s="10" t="s">
        <v>314</v>
      </c>
      <c r="G25" s="24" t="s">
        <v>195</v>
      </c>
      <c r="H25" s="10" t="s">
        <v>46</v>
      </c>
      <c r="I25" s="10" t="s">
        <v>813</v>
      </c>
      <c r="J25" s="10" t="s">
        <v>46</v>
      </c>
      <c r="K25" s="10" t="s">
        <v>814</v>
      </c>
      <c r="L25" s="10" t="s">
        <v>815</v>
      </c>
      <c r="M25" s="10" t="s">
        <v>816</v>
      </c>
      <c r="N25" s="24" t="s">
        <v>817</v>
      </c>
      <c r="O25" s="10" t="s">
        <v>15</v>
      </c>
      <c r="P25" s="10" t="s">
        <v>613</v>
      </c>
      <c r="Q25" s="10" t="s">
        <v>11</v>
      </c>
      <c r="R25" s="10" t="s">
        <v>380</v>
      </c>
      <c r="S25" s="10" t="s">
        <v>818</v>
      </c>
      <c r="T25" s="10" t="s">
        <v>67</v>
      </c>
      <c r="U25" s="10" t="s">
        <v>381</v>
      </c>
      <c r="V25" s="24" t="s">
        <v>819</v>
      </c>
      <c r="W25" s="10" t="s">
        <v>15</v>
      </c>
      <c r="X25" s="10" t="s">
        <v>614</v>
      </c>
      <c r="Y25" s="10"/>
      <c r="Z25" s="10"/>
      <c r="AA25" s="10"/>
      <c r="AB25" s="10" t="s">
        <v>15</v>
      </c>
      <c r="AC25" s="10" t="s">
        <v>615</v>
      </c>
      <c r="AD25" s="24" t="s">
        <v>576</v>
      </c>
      <c r="AE25" s="10" t="s">
        <v>16</v>
      </c>
      <c r="AF25" s="10" t="s">
        <v>414</v>
      </c>
      <c r="AG25" s="10" t="s">
        <v>9</v>
      </c>
      <c r="AH25" s="10" t="s">
        <v>421</v>
      </c>
      <c r="AI25" s="24"/>
      <c r="AJ25" s="10" t="s">
        <v>9</v>
      </c>
      <c r="AK25" s="10" t="s">
        <v>820</v>
      </c>
      <c r="AL25" s="10" t="s">
        <v>9</v>
      </c>
      <c r="AM25" s="10" t="s">
        <v>9</v>
      </c>
      <c r="AN25" s="10" t="s">
        <v>15</v>
      </c>
      <c r="AO25" s="10" t="s">
        <v>15</v>
      </c>
      <c r="AP25" s="10" t="s">
        <v>184</v>
      </c>
      <c r="AQ25" s="10" t="s">
        <v>575</v>
      </c>
      <c r="AR25" s="10" t="s">
        <v>242</v>
      </c>
      <c r="AS25" s="10"/>
      <c r="AT25" s="10" t="s">
        <v>821</v>
      </c>
      <c r="AU25" s="10" t="s">
        <v>21</v>
      </c>
      <c r="AV25" s="10"/>
      <c r="AW25" s="10" t="s">
        <v>616</v>
      </c>
      <c r="AX25" s="10" t="s">
        <v>169</v>
      </c>
      <c r="AY25" s="10"/>
      <c r="AZ25" s="10" t="s">
        <v>617</v>
      </c>
      <c r="BA25" s="10" t="s">
        <v>98</v>
      </c>
      <c r="BB25" s="10" t="s">
        <v>822</v>
      </c>
      <c r="BC25" s="24"/>
    </row>
    <row r="26" spans="1:55" s="25" customFormat="1" ht="114.75" x14ac:dyDescent="0.2">
      <c r="A26" s="4">
        <v>24</v>
      </c>
      <c r="B26" s="22" t="s">
        <v>315</v>
      </c>
      <c r="C26" s="23" t="s">
        <v>560</v>
      </c>
      <c r="D26" s="10" t="s">
        <v>316</v>
      </c>
      <c r="E26" s="10" t="s">
        <v>317</v>
      </c>
      <c r="F26" s="10" t="s">
        <v>318</v>
      </c>
      <c r="G26" s="24" t="s">
        <v>319</v>
      </c>
      <c r="H26" s="10" t="s">
        <v>2</v>
      </c>
      <c r="I26" s="10" t="s">
        <v>343</v>
      </c>
      <c r="J26" s="10" t="s">
        <v>2</v>
      </c>
      <c r="K26" s="10" t="s">
        <v>344</v>
      </c>
      <c r="L26" s="10" t="s">
        <v>345</v>
      </c>
      <c r="M26" s="10" t="s">
        <v>346</v>
      </c>
      <c r="N26" s="24" t="s">
        <v>352</v>
      </c>
      <c r="O26" s="10" t="s">
        <v>15</v>
      </c>
      <c r="P26" s="10" t="s">
        <v>382</v>
      </c>
      <c r="Q26" s="10" t="s">
        <v>50</v>
      </c>
      <c r="R26" s="10" t="s">
        <v>383</v>
      </c>
      <c r="S26" s="10" t="s">
        <v>384</v>
      </c>
      <c r="T26" s="10" t="s">
        <v>53</v>
      </c>
      <c r="U26" s="10" t="s">
        <v>385</v>
      </c>
      <c r="V26" s="24" t="s">
        <v>386</v>
      </c>
      <c r="W26" s="10" t="s">
        <v>9</v>
      </c>
      <c r="X26" s="10" t="s">
        <v>404</v>
      </c>
      <c r="Y26" s="10" t="s">
        <v>37</v>
      </c>
      <c r="Z26" s="10"/>
      <c r="AA26" s="10" t="s">
        <v>405</v>
      </c>
      <c r="AB26" s="10" t="s">
        <v>9</v>
      </c>
      <c r="AC26" s="10" t="s">
        <v>572</v>
      </c>
      <c r="AD26" s="24"/>
      <c r="AE26" s="10" t="s">
        <v>16</v>
      </c>
      <c r="AF26" s="10" t="s">
        <v>415</v>
      </c>
      <c r="AG26" s="10" t="s">
        <v>9</v>
      </c>
      <c r="AH26" s="10" t="s">
        <v>422</v>
      </c>
      <c r="AI26" s="24" t="s">
        <v>573</v>
      </c>
      <c r="AJ26" s="10" t="s">
        <v>9</v>
      </c>
      <c r="AK26" s="10" t="s">
        <v>574</v>
      </c>
      <c r="AL26" s="10" t="s">
        <v>9</v>
      </c>
      <c r="AM26" s="10" t="s">
        <v>9</v>
      </c>
      <c r="AN26" s="10" t="s">
        <v>15</v>
      </c>
      <c r="AO26" s="10" t="s">
        <v>15</v>
      </c>
      <c r="AP26" s="10" t="s">
        <v>18</v>
      </c>
      <c r="AQ26" s="10" t="s">
        <v>438</v>
      </c>
      <c r="AR26" s="10" t="s">
        <v>242</v>
      </c>
      <c r="AS26" s="10"/>
      <c r="AT26" s="10" t="s">
        <v>446</v>
      </c>
      <c r="AU26" s="10" t="s">
        <v>21</v>
      </c>
      <c r="AV26" s="10" t="s">
        <v>452</v>
      </c>
      <c r="AW26" s="10"/>
      <c r="AX26" s="10" t="s">
        <v>169</v>
      </c>
      <c r="AY26" s="10" t="s">
        <v>456</v>
      </c>
      <c r="AZ26" s="10"/>
      <c r="BA26" s="10"/>
      <c r="BB26" s="10" t="s">
        <v>463</v>
      </c>
      <c r="BC26" s="24"/>
    </row>
    <row r="27" spans="1:55" s="25" customFormat="1" ht="155.1" customHeight="1" x14ac:dyDescent="0.2">
      <c r="A27" s="4">
        <v>25</v>
      </c>
      <c r="B27" s="22" t="s">
        <v>320</v>
      </c>
      <c r="C27" s="23" t="s">
        <v>522</v>
      </c>
      <c r="D27" s="10" t="s">
        <v>321</v>
      </c>
      <c r="E27" s="10" t="s">
        <v>322</v>
      </c>
      <c r="F27" s="10" t="s">
        <v>323</v>
      </c>
      <c r="G27" s="24" t="s">
        <v>324</v>
      </c>
      <c r="H27" s="10" t="s">
        <v>2</v>
      </c>
      <c r="I27" s="10"/>
      <c r="J27" s="10" t="s">
        <v>2</v>
      </c>
      <c r="K27" s="10" t="s">
        <v>347</v>
      </c>
      <c r="L27" s="10" t="s">
        <v>348</v>
      </c>
      <c r="M27" s="10" t="s">
        <v>349</v>
      </c>
      <c r="N27" s="24" t="s">
        <v>353</v>
      </c>
      <c r="O27" s="10" t="s">
        <v>9</v>
      </c>
      <c r="P27" s="10" t="s">
        <v>387</v>
      </c>
      <c r="Q27" s="10" t="s">
        <v>11</v>
      </c>
      <c r="R27" s="10" t="s">
        <v>388</v>
      </c>
      <c r="S27" s="10" t="s">
        <v>389</v>
      </c>
      <c r="T27" s="10" t="s">
        <v>67</v>
      </c>
      <c r="U27" s="10"/>
      <c r="V27" s="24"/>
      <c r="W27" s="10" t="s">
        <v>15</v>
      </c>
      <c r="X27" s="10"/>
      <c r="Y27" s="10" t="s">
        <v>37</v>
      </c>
      <c r="Z27" s="10"/>
      <c r="AA27" s="10" t="s">
        <v>406</v>
      </c>
      <c r="AB27" s="10" t="s">
        <v>15</v>
      </c>
      <c r="AC27" s="10"/>
      <c r="AD27" s="24"/>
      <c r="AE27" s="10" t="s">
        <v>151</v>
      </c>
      <c r="AF27" s="10" t="s">
        <v>416</v>
      </c>
      <c r="AG27" s="10" t="s">
        <v>9</v>
      </c>
      <c r="AH27" s="10" t="s">
        <v>423</v>
      </c>
      <c r="AI27" s="24"/>
      <c r="AJ27" s="25" t="s">
        <v>9</v>
      </c>
      <c r="AK27" s="25" t="s">
        <v>427</v>
      </c>
      <c r="AL27" s="10" t="s">
        <v>9</v>
      </c>
      <c r="AM27" s="10" t="s">
        <v>15</v>
      </c>
      <c r="AN27" s="10" t="s">
        <v>15</v>
      </c>
      <c r="AO27" s="10" t="s">
        <v>9</v>
      </c>
      <c r="AP27" s="10" t="s">
        <v>18</v>
      </c>
      <c r="AQ27" s="10" t="s">
        <v>439</v>
      </c>
      <c r="AR27" s="10" t="s">
        <v>19</v>
      </c>
      <c r="AS27" s="10" t="s">
        <v>440</v>
      </c>
      <c r="AT27" s="10" t="s">
        <v>447</v>
      </c>
      <c r="AU27" s="10" t="s">
        <v>21</v>
      </c>
      <c r="AV27" s="10"/>
      <c r="AW27" s="9" t="s">
        <v>562</v>
      </c>
      <c r="AX27" s="10" t="s">
        <v>22</v>
      </c>
      <c r="AY27" s="10" t="s">
        <v>457</v>
      </c>
      <c r="AZ27" s="9" t="s">
        <v>563</v>
      </c>
      <c r="BA27" s="10" t="s">
        <v>564</v>
      </c>
      <c r="BB27" s="10" t="s">
        <v>464</v>
      </c>
      <c r="BC27" s="24"/>
    </row>
    <row r="28" spans="1:55" s="25" customFormat="1" ht="63.75" x14ac:dyDescent="0.2">
      <c r="A28" s="4">
        <v>26</v>
      </c>
      <c r="B28" s="22" t="s">
        <v>586</v>
      </c>
      <c r="C28" s="10" t="s">
        <v>798</v>
      </c>
      <c r="D28" s="10" t="s">
        <v>587</v>
      </c>
      <c r="E28" s="10" t="s">
        <v>25</v>
      </c>
      <c r="F28" s="10" t="s">
        <v>588</v>
      </c>
      <c r="G28" s="24" t="s">
        <v>589</v>
      </c>
      <c r="H28" s="10" t="s">
        <v>46</v>
      </c>
      <c r="I28" s="10" t="s">
        <v>590</v>
      </c>
      <c r="J28" s="10" t="s">
        <v>2</v>
      </c>
      <c r="K28" s="10" t="s">
        <v>591</v>
      </c>
      <c r="L28" s="10" t="s">
        <v>592</v>
      </c>
      <c r="M28" s="10" t="s">
        <v>593</v>
      </c>
      <c r="N28" s="24" t="s">
        <v>594</v>
      </c>
      <c r="O28" s="10" t="s">
        <v>9</v>
      </c>
      <c r="P28" s="10" t="s">
        <v>595</v>
      </c>
      <c r="Q28" s="10" t="s">
        <v>11</v>
      </c>
      <c r="R28" s="10" t="s">
        <v>596</v>
      </c>
      <c r="S28" s="10" t="s">
        <v>597</v>
      </c>
      <c r="T28" s="10" t="s">
        <v>53</v>
      </c>
      <c r="U28" s="10" t="s">
        <v>598</v>
      </c>
      <c r="V28" s="24" t="s">
        <v>599</v>
      </c>
      <c r="W28" s="10" t="s">
        <v>15</v>
      </c>
      <c r="X28" s="10"/>
      <c r="Y28" s="10" t="s">
        <v>600</v>
      </c>
      <c r="Z28" s="10"/>
      <c r="AA28" s="10" t="s">
        <v>601</v>
      </c>
      <c r="AB28" s="10" t="s">
        <v>15</v>
      </c>
      <c r="AC28" s="10"/>
      <c r="AD28" s="24"/>
      <c r="AE28" s="10" t="s">
        <v>16</v>
      </c>
      <c r="AF28" s="10"/>
      <c r="AG28" s="10" t="s">
        <v>9</v>
      </c>
      <c r="AH28" s="10"/>
      <c r="AI28" s="24"/>
      <c r="AJ28" s="10" t="s">
        <v>9</v>
      </c>
      <c r="AK28" s="10"/>
      <c r="AL28" s="10" t="s">
        <v>9</v>
      </c>
      <c r="AM28" s="10" t="s">
        <v>15</v>
      </c>
      <c r="AN28" s="10" t="s">
        <v>15</v>
      </c>
      <c r="AO28" s="10" t="s">
        <v>15</v>
      </c>
      <c r="AP28" s="10" t="s">
        <v>18</v>
      </c>
      <c r="AQ28" s="10"/>
      <c r="AR28" s="10" t="s">
        <v>79</v>
      </c>
      <c r="AS28" s="10"/>
      <c r="AT28" s="10" t="s">
        <v>602</v>
      </c>
      <c r="AU28" s="10" t="s">
        <v>21</v>
      </c>
      <c r="AV28" s="10"/>
      <c r="AW28" s="10" t="s">
        <v>603</v>
      </c>
      <c r="AX28" s="10" t="s">
        <v>169</v>
      </c>
      <c r="AY28" s="10"/>
      <c r="AZ28" s="10"/>
      <c r="BA28" s="10"/>
      <c r="BB28" s="10"/>
      <c r="BC28" s="22"/>
    </row>
    <row r="29" spans="1:55" s="25" customFormat="1" ht="38.25" x14ac:dyDescent="0.2">
      <c r="A29" s="4">
        <v>27</v>
      </c>
      <c r="B29" s="22" t="s">
        <v>638</v>
      </c>
      <c r="C29" s="10" t="s">
        <v>535</v>
      </c>
      <c r="D29" s="10" t="s">
        <v>639</v>
      </c>
      <c r="E29" s="10" t="s">
        <v>25</v>
      </c>
      <c r="F29" s="10" t="s">
        <v>640</v>
      </c>
      <c r="G29" s="24" t="s">
        <v>1</v>
      </c>
      <c r="H29" s="10" t="s">
        <v>46</v>
      </c>
      <c r="I29" s="10"/>
      <c r="J29" s="10" t="s">
        <v>46</v>
      </c>
      <c r="K29" s="10"/>
      <c r="L29" s="10" t="s">
        <v>641</v>
      </c>
      <c r="M29" s="10" t="s">
        <v>98</v>
      </c>
      <c r="N29" s="24" t="s">
        <v>642</v>
      </c>
      <c r="O29" s="10" t="s">
        <v>15</v>
      </c>
      <c r="P29" s="10"/>
      <c r="Q29" s="10" t="s">
        <v>50</v>
      </c>
      <c r="R29" s="10"/>
      <c r="S29" s="10" t="s">
        <v>643</v>
      </c>
      <c r="T29" s="10" t="s">
        <v>36</v>
      </c>
      <c r="U29" s="10"/>
      <c r="V29" s="24" t="s">
        <v>644</v>
      </c>
      <c r="W29" s="10" t="s">
        <v>15</v>
      </c>
      <c r="X29" s="10"/>
      <c r="Y29" s="10" t="s">
        <v>600</v>
      </c>
      <c r="Z29" s="10" t="s">
        <v>645</v>
      </c>
      <c r="AA29" s="10" t="s">
        <v>646</v>
      </c>
      <c r="AB29" s="10" t="s">
        <v>15</v>
      </c>
      <c r="AC29" s="10"/>
      <c r="AD29" s="24" t="s">
        <v>647</v>
      </c>
      <c r="AE29" s="10" t="s">
        <v>16</v>
      </c>
      <c r="AF29" s="10"/>
      <c r="AG29" s="10" t="s">
        <v>9</v>
      </c>
      <c r="AH29" s="10"/>
      <c r="AI29" s="24" t="s">
        <v>648</v>
      </c>
      <c r="AJ29" s="10" t="s">
        <v>15</v>
      </c>
      <c r="AK29" s="10"/>
      <c r="AL29" s="10" t="s">
        <v>15</v>
      </c>
      <c r="AM29" s="10" t="s">
        <v>15</v>
      </c>
      <c r="AN29" s="10" t="s">
        <v>15</v>
      </c>
      <c r="AO29" s="10" t="s">
        <v>15</v>
      </c>
      <c r="AP29" s="10"/>
      <c r="AQ29" s="10"/>
      <c r="AR29" s="10"/>
      <c r="AS29" s="10"/>
      <c r="AT29" s="10" t="s">
        <v>649</v>
      </c>
      <c r="AU29" s="10" t="s">
        <v>21</v>
      </c>
      <c r="AV29" s="10"/>
      <c r="AW29" s="10" t="s">
        <v>650</v>
      </c>
      <c r="AX29" s="10" t="s">
        <v>169</v>
      </c>
      <c r="AY29" s="10" t="s">
        <v>651</v>
      </c>
      <c r="AZ29" s="10" t="s">
        <v>98</v>
      </c>
      <c r="BA29" s="10" t="s">
        <v>652</v>
      </c>
      <c r="BB29" s="10" t="s">
        <v>653</v>
      </c>
      <c r="BC29" s="22" t="s">
        <v>98</v>
      </c>
    </row>
    <row r="30" spans="1:55" s="25" customFormat="1" ht="140.25" x14ac:dyDescent="0.2">
      <c r="A30" s="4">
        <v>28</v>
      </c>
      <c r="B30" s="22"/>
      <c r="C30" s="10" t="s">
        <v>561</v>
      </c>
      <c r="D30" s="10" t="s">
        <v>654</v>
      </c>
      <c r="E30" s="10" t="s">
        <v>655</v>
      </c>
      <c r="F30" s="10" t="s">
        <v>656</v>
      </c>
      <c r="G30" s="24" t="s">
        <v>87</v>
      </c>
      <c r="H30" s="10" t="s">
        <v>46</v>
      </c>
      <c r="I30" s="10"/>
      <c r="J30" s="10" t="s">
        <v>2</v>
      </c>
      <c r="K30" s="10"/>
      <c r="L30" s="10" t="s">
        <v>657</v>
      </c>
      <c r="M30" s="10" t="s">
        <v>657</v>
      </c>
      <c r="N30" s="24" t="s">
        <v>657</v>
      </c>
      <c r="O30" s="10" t="s">
        <v>9</v>
      </c>
      <c r="P30" s="10" t="s">
        <v>805</v>
      </c>
      <c r="Q30" s="10" t="s">
        <v>11</v>
      </c>
      <c r="R30" s="10" t="s">
        <v>658</v>
      </c>
      <c r="S30" s="10" t="s">
        <v>659</v>
      </c>
      <c r="T30" s="10" t="s">
        <v>67</v>
      </c>
      <c r="U30" s="10" t="s">
        <v>660</v>
      </c>
      <c r="V30" s="24" t="s">
        <v>657</v>
      </c>
      <c r="W30" s="10" t="s">
        <v>15</v>
      </c>
      <c r="X30" s="10"/>
      <c r="Y30" s="10"/>
      <c r="Z30" s="10"/>
      <c r="AA30" s="10" t="s">
        <v>657</v>
      </c>
      <c r="AB30" s="10" t="s">
        <v>15</v>
      </c>
      <c r="AC30" s="10"/>
      <c r="AD30" s="24" t="s">
        <v>657</v>
      </c>
      <c r="AE30" s="10" t="s">
        <v>16</v>
      </c>
      <c r="AF30" s="10" t="s">
        <v>661</v>
      </c>
      <c r="AG30" s="10" t="s">
        <v>15</v>
      </c>
      <c r="AH30" s="10" t="s">
        <v>662</v>
      </c>
      <c r="AI30" s="24" t="s">
        <v>657</v>
      </c>
      <c r="AJ30" s="10" t="s">
        <v>9</v>
      </c>
      <c r="AK30" s="10" t="s">
        <v>806</v>
      </c>
      <c r="AL30" s="10" t="s">
        <v>9</v>
      </c>
      <c r="AM30" s="10" t="s">
        <v>15</v>
      </c>
      <c r="AN30" s="10" t="s">
        <v>15</v>
      </c>
      <c r="AO30" s="10" t="s">
        <v>9</v>
      </c>
      <c r="AP30" s="10" t="s">
        <v>77</v>
      </c>
      <c r="AQ30" s="10"/>
      <c r="AR30" s="10" t="s">
        <v>242</v>
      </c>
      <c r="AS30" s="10"/>
      <c r="AT30" s="10" t="s">
        <v>663</v>
      </c>
      <c r="AU30" s="10" t="s">
        <v>21</v>
      </c>
      <c r="AV30" s="10" t="s">
        <v>664</v>
      </c>
      <c r="AW30" s="10"/>
      <c r="AX30" s="10" t="s">
        <v>169</v>
      </c>
      <c r="AY30" s="10"/>
      <c r="AZ30" s="10" t="s">
        <v>665</v>
      </c>
      <c r="BA30" s="10" t="s">
        <v>665</v>
      </c>
      <c r="BB30" s="10" t="s">
        <v>657</v>
      </c>
      <c r="BC30" s="22" t="s">
        <v>657</v>
      </c>
    </row>
    <row r="31" spans="1:55" s="25" customFormat="1" ht="219" customHeight="1" x14ac:dyDescent="0.2">
      <c r="A31" s="4">
        <v>29</v>
      </c>
      <c r="B31" s="22"/>
      <c r="C31" s="10" t="s">
        <v>523</v>
      </c>
      <c r="D31" s="10" t="s">
        <v>666</v>
      </c>
      <c r="E31" s="10" t="s">
        <v>667</v>
      </c>
      <c r="F31" s="10" t="s">
        <v>668</v>
      </c>
      <c r="G31" s="24" t="s">
        <v>669</v>
      </c>
      <c r="H31" s="10" t="s">
        <v>46</v>
      </c>
      <c r="I31" s="10"/>
      <c r="J31" s="10" t="s">
        <v>2</v>
      </c>
      <c r="K31" s="10" t="s">
        <v>670</v>
      </c>
      <c r="L31" s="10" t="s">
        <v>15</v>
      </c>
      <c r="M31" s="10" t="s">
        <v>24</v>
      </c>
      <c r="N31" s="24" t="s">
        <v>671</v>
      </c>
      <c r="O31" s="10" t="s">
        <v>9</v>
      </c>
      <c r="P31" s="10" t="s">
        <v>672</v>
      </c>
      <c r="Q31" s="10" t="s">
        <v>50</v>
      </c>
      <c r="R31" s="10"/>
      <c r="S31" s="10" t="s">
        <v>673</v>
      </c>
      <c r="T31" s="10" t="s">
        <v>53</v>
      </c>
      <c r="U31" s="10"/>
      <c r="V31" s="24" t="s">
        <v>674</v>
      </c>
      <c r="W31" s="10" t="s">
        <v>9</v>
      </c>
      <c r="X31" s="18" t="s">
        <v>675</v>
      </c>
      <c r="Y31" s="10" t="s">
        <v>37</v>
      </c>
      <c r="Z31" s="10" t="s">
        <v>676</v>
      </c>
      <c r="AA31" s="10" t="s">
        <v>677</v>
      </c>
      <c r="AB31" s="10" t="s">
        <v>15</v>
      </c>
      <c r="AC31" s="10"/>
      <c r="AD31" s="24" t="s">
        <v>678</v>
      </c>
      <c r="AE31" s="10" t="s">
        <v>408</v>
      </c>
      <c r="AF31" s="10" t="s">
        <v>679</v>
      </c>
      <c r="AG31" s="10" t="s">
        <v>15</v>
      </c>
      <c r="AH31" s="10"/>
      <c r="AI31" s="24" t="s">
        <v>680</v>
      </c>
      <c r="AJ31" s="10"/>
      <c r="AK31" s="10"/>
      <c r="AL31" s="10" t="s">
        <v>612</v>
      </c>
      <c r="AM31" s="10" t="s">
        <v>612</v>
      </c>
      <c r="AN31" s="10" t="s">
        <v>612</v>
      </c>
      <c r="AO31" s="10" t="s">
        <v>612</v>
      </c>
      <c r="AP31" s="10"/>
      <c r="AQ31" s="10"/>
      <c r="AR31" s="10"/>
      <c r="AS31" s="10"/>
      <c r="AT31" s="10"/>
      <c r="AU31" s="10"/>
      <c r="AV31" s="10"/>
      <c r="AW31" s="10"/>
      <c r="AX31" s="10"/>
      <c r="AY31" s="10"/>
      <c r="AZ31" s="10"/>
      <c r="BA31" s="10"/>
      <c r="BB31" s="10"/>
      <c r="BC31" s="22"/>
    </row>
    <row r="32" spans="1:55" s="15" customFormat="1" ht="51" x14ac:dyDescent="0.2">
      <c r="A32" s="4">
        <v>30</v>
      </c>
      <c r="B32" s="11" t="s">
        <v>618</v>
      </c>
      <c r="C32" s="13" t="s">
        <v>523</v>
      </c>
      <c r="D32" s="13" t="s">
        <v>619</v>
      </c>
      <c r="E32" s="13" t="s">
        <v>620</v>
      </c>
      <c r="F32" s="13" t="s">
        <v>621</v>
      </c>
      <c r="G32" s="14" t="s">
        <v>622</v>
      </c>
      <c r="H32" s="13" t="s">
        <v>2</v>
      </c>
      <c r="I32" s="13" t="s">
        <v>823</v>
      </c>
      <c r="J32" s="13" t="s">
        <v>2</v>
      </c>
      <c r="K32" s="13" t="s">
        <v>623</v>
      </c>
      <c r="L32" s="13" t="s">
        <v>15</v>
      </c>
      <c r="M32" s="13" t="s">
        <v>624</v>
      </c>
      <c r="N32" s="14" t="s">
        <v>625</v>
      </c>
      <c r="O32" s="13" t="s">
        <v>9</v>
      </c>
      <c r="P32" s="13" t="s">
        <v>626</v>
      </c>
      <c r="Q32" s="13" t="s">
        <v>50</v>
      </c>
      <c r="R32" s="13"/>
      <c r="S32" s="13" t="s">
        <v>627</v>
      </c>
      <c r="T32" s="13" t="s">
        <v>36</v>
      </c>
      <c r="U32" s="13"/>
      <c r="V32" s="14" t="s">
        <v>628</v>
      </c>
      <c r="W32" s="13" t="s">
        <v>15</v>
      </c>
      <c r="X32" s="13" t="s">
        <v>629</v>
      </c>
      <c r="Y32" s="13" t="s">
        <v>37</v>
      </c>
      <c r="Z32" s="13"/>
      <c r="AA32" s="13" t="s">
        <v>630</v>
      </c>
      <c r="AB32" s="13" t="s">
        <v>15</v>
      </c>
      <c r="AC32" s="13"/>
      <c r="AD32" s="14" t="s">
        <v>631</v>
      </c>
      <c r="AE32" s="13" t="s">
        <v>16</v>
      </c>
      <c r="AF32" s="13"/>
      <c r="AG32" s="13" t="s">
        <v>15</v>
      </c>
      <c r="AH32" s="13"/>
      <c r="AI32" s="14" t="s">
        <v>632</v>
      </c>
      <c r="AJ32" s="13" t="s">
        <v>9</v>
      </c>
      <c r="AK32" s="13" t="s">
        <v>633</v>
      </c>
      <c r="AL32" s="13" t="s">
        <v>9</v>
      </c>
      <c r="AM32" s="13" t="s">
        <v>15</v>
      </c>
      <c r="AN32" s="13" t="s">
        <v>15</v>
      </c>
      <c r="AO32" s="13" t="s">
        <v>15</v>
      </c>
      <c r="AP32" s="13" t="s">
        <v>18</v>
      </c>
      <c r="AQ32" s="13"/>
      <c r="AR32" s="13" t="s">
        <v>79</v>
      </c>
      <c r="AS32" s="13"/>
      <c r="AT32" s="13" t="s">
        <v>634</v>
      </c>
      <c r="AU32" s="13" t="s">
        <v>167</v>
      </c>
      <c r="AV32" s="13"/>
      <c r="AW32" s="13" t="s">
        <v>635</v>
      </c>
      <c r="AX32" s="13" t="s">
        <v>22</v>
      </c>
      <c r="AY32" s="13" t="s">
        <v>636</v>
      </c>
      <c r="AZ32" s="13" t="s">
        <v>15</v>
      </c>
      <c r="BA32" s="13" t="s">
        <v>637</v>
      </c>
      <c r="BB32" s="13"/>
      <c r="BC32" s="11" t="s">
        <v>15</v>
      </c>
    </row>
    <row r="33" spans="1:55" s="15" customFormat="1" ht="25.5" x14ac:dyDescent="0.2">
      <c r="A33" s="4">
        <v>31</v>
      </c>
      <c r="B33" s="11" t="s">
        <v>681</v>
      </c>
      <c r="C33" s="13" t="s">
        <v>523</v>
      </c>
      <c r="D33" s="13" t="s">
        <v>682</v>
      </c>
      <c r="E33" s="13" t="s">
        <v>683</v>
      </c>
      <c r="F33" s="13" t="s">
        <v>684</v>
      </c>
      <c r="G33" s="14" t="s">
        <v>685</v>
      </c>
      <c r="H33" s="13" t="s">
        <v>46</v>
      </c>
      <c r="I33" s="13"/>
      <c r="J33" s="13" t="s">
        <v>46</v>
      </c>
      <c r="K33" s="13"/>
      <c r="L33" s="13"/>
      <c r="M33" s="13"/>
      <c r="N33" s="14"/>
      <c r="O33" s="13" t="s">
        <v>9</v>
      </c>
      <c r="P33" s="13"/>
      <c r="Q33" s="13" t="s">
        <v>50</v>
      </c>
      <c r="R33" s="13"/>
      <c r="S33" s="13"/>
      <c r="T33" s="13" t="s">
        <v>67</v>
      </c>
      <c r="U33" s="13"/>
      <c r="V33" s="14"/>
      <c r="W33" s="13" t="s">
        <v>15</v>
      </c>
      <c r="X33" s="13"/>
      <c r="Y33" s="13" t="s">
        <v>37</v>
      </c>
      <c r="Z33" s="13"/>
      <c r="AA33" s="13"/>
      <c r="AB33" s="13" t="s">
        <v>15</v>
      </c>
      <c r="AC33" s="13"/>
      <c r="AD33" s="14"/>
      <c r="AE33" s="13" t="s">
        <v>16</v>
      </c>
      <c r="AF33" s="13"/>
      <c r="AG33" s="13" t="s">
        <v>9</v>
      </c>
      <c r="AH33" s="13"/>
      <c r="AI33" s="14"/>
      <c r="AJ33" s="13" t="s">
        <v>9</v>
      </c>
      <c r="AK33" s="13"/>
      <c r="AL33" s="13" t="s">
        <v>9</v>
      </c>
      <c r="AM33" s="13" t="s">
        <v>15</v>
      </c>
      <c r="AN33" s="13" t="s">
        <v>15</v>
      </c>
      <c r="AO33" s="13" t="s">
        <v>15</v>
      </c>
      <c r="AP33" s="13" t="s">
        <v>18</v>
      </c>
      <c r="AQ33" s="13"/>
      <c r="AR33" s="13" t="s">
        <v>79</v>
      </c>
      <c r="AS33" s="13"/>
      <c r="AT33" s="13"/>
      <c r="AU33" s="13" t="s">
        <v>21</v>
      </c>
      <c r="AV33" s="13"/>
      <c r="AW33" s="13"/>
      <c r="AX33" s="13" t="s">
        <v>22</v>
      </c>
      <c r="AY33" s="13"/>
      <c r="AZ33" s="13"/>
      <c r="BA33" s="13"/>
      <c r="BB33" s="13"/>
      <c r="BC33" s="11"/>
    </row>
    <row r="34" spans="1:55" s="15" customFormat="1" ht="127.5" x14ac:dyDescent="0.2">
      <c r="A34" s="64">
        <v>32</v>
      </c>
      <c r="B34" s="11" t="s">
        <v>687</v>
      </c>
      <c r="C34" s="13" t="s">
        <v>523</v>
      </c>
      <c r="D34" s="13" t="s">
        <v>807</v>
      </c>
      <c r="E34" s="13" t="s">
        <v>688</v>
      </c>
      <c r="F34" s="13" t="s">
        <v>689</v>
      </c>
      <c r="G34" s="14" t="s">
        <v>690</v>
      </c>
      <c r="H34" s="13" t="s">
        <v>691</v>
      </c>
      <c r="I34" s="13"/>
      <c r="J34" s="13" t="s">
        <v>691</v>
      </c>
      <c r="K34" s="13"/>
      <c r="L34" s="13" t="s">
        <v>692</v>
      </c>
      <c r="M34" s="13" t="s">
        <v>693</v>
      </c>
      <c r="N34" s="14" t="s">
        <v>694</v>
      </c>
      <c r="O34" s="13" t="s">
        <v>9</v>
      </c>
      <c r="P34" s="13" t="s">
        <v>695</v>
      </c>
      <c r="Q34" s="13" t="s">
        <v>50</v>
      </c>
      <c r="R34" s="13"/>
      <c r="S34" s="13" t="s">
        <v>696</v>
      </c>
      <c r="T34" s="13" t="s">
        <v>36</v>
      </c>
      <c r="U34" s="13"/>
      <c r="V34" s="14" t="s">
        <v>697</v>
      </c>
      <c r="W34" s="13" t="s">
        <v>15</v>
      </c>
      <c r="X34" s="13" t="s">
        <v>698</v>
      </c>
      <c r="Y34" s="13" t="s">
        <v>37</v>
      </c>
      <c r="Z34" s="13"/>
      <c r="AA34" s="13" t="s">
        <v>699</v>
      </c>
      <c r="AB34" s="13" t="s">
        <v>15</v>
      </c>
      <c r="AC34" s="13"/>
      <c r="AD34" s="14" t="s">
        <v>700</v>
      </c>
      <c r="AE34" s="13" t="s">
        <v>151</v>
      </c>
      <c r="AF34" s="13"/>
      <c r="AG34" s="13" t="s">
        <v>15</v>
      </c>
      <c r="AH34" s="13"/>
      <c r="AI34" s="14" t="s">
        <v>701</v>
      </c>
      <c r="AJ34" s="13" t="s">
        <v>15</v>
      </c>
      <c r="AK34" s="13" t="s">
        <v>702</v>
      </c>
      <c r="AL34" s="13" t="s">
        <v>15</v>
      </c>
      <c r="AM34" s="13" t="s">
        <v>15</v>
      </c>
      <c r="AN34" s="13" t="s">
        <v>15</v>
      </c>
      <c r="AO34" s="13" t="s">
        <v>15</v>
      </c>
      <c r="AP34" s="13"/>
      <c r="AQ34" s="13"/>
      <c r="AR34" s="13"/>
      <c r="AS34" s="13"/>
      <c r="AT34" s="13"/>
      <c r="AU34" s="13" t="s">
        <v>21</v>
      </c>
      <c r="AV34" s="13"/>
      <c r="AW34" s="13"/>
      <c r="AX34" s="13" t="s">
        <v>169</v>
      </c>
      <c r="AY34" s="13"/>
      <c r="AZ34" s="13" t="s">
        <v>703</v>
      </c>
      <c r="BA34" s="13" t="s">
        <v>704</v>
      </c>
      <c r="BB34" s="13"/>
      <c r="BC34" s="11"/>
    </row>
    <row r="35" spans="1:55" s="25" customFormat="1" ht="114.75" x14ac:dyDescent="0.2">
      <c r="A35" s="4">
        <v>33</v>
      </c>
      <c r="B35" s="22" t="s">
        <v>705</v>
      </c>
      <c r="C35" s="10" t="s">
        <v>799</v>
      </c>
      <c r="D35" s="10" t="s">
        <v>706</v>
      </c>
      <c r="E35" s="10" t="s">
        <v>707</v>
      </c>
      <c r="F35" s="10" t="s">
        <v>708</v>
      </c>
      <c r="G35" s="24" t="s">
        <v>709</v>
      </c>
      <c r="H35" s="10" t="s">
        <v>2</v>
      </c>
      <c r="I35" s="10" t="s">
        <v>710</v>
      </c>
      <c r="J35" s="10" t="s">
        <v>2</v>
      </c>
      <c r="K35" s="10" t="s">
        <v>803</v>
      </c>
      <c r="L35" s="10" t="s">
        <v>15</v>
      </c>
      <c r="M35" s="10"/>
      <c r="N35" s="24" t="s">
        <v>711</v>
      </c>
      <c r="O35" s="10" t="s">
        <v>9</v>
      </c>
      <c r="P35" s="10" t="s">
        <v>804</v>
      </c>
      <c r="Q35" s="10" t="s">
        <v>50</v>
      </c>
      <c r="R35" s="10"/>
      <c r="S35" s="10" t="s">
        <v>712</v>
      </c>
      <c r="T35" s="10" t="s">
        <v>67</v>
      </c>
      <c r="U35" s="10"/>
      <c r="V35" s="24"/>
      <c r="W35" s="10" t="s">
        <v>15</v>
      </c>
      <c r="X35" s="10"/>
      <c r="Y35" s="10" t="s">
        <v>37</v>
      </c>
      <c r="Z35" s="10"/>
      <c r="AA35" s="10" t="s">
        <v>713</v>
      </c>
      <c r="AB35" s="10" t="s">
        <v>15</v>
      </c>
      <c r="AC35" s="10"/>
      <c r="AD35" s="24"/>
      <c r="AE35" s="10" t="s">
        <v>151</v>
      </c>
      <c r="AF35" s="10" t="s">
        <v>714</v>
      </c>
      <c r="AG35" s="10" t="s">
        <v>15</v>
      </c>
      <c r="AH35" s="10"/>
      <c r="AI35" s="24"/>
      <c r="AJ35" s="10" t="s">
        <v>9</v>
      </c>
      <c r="AK35" s="10" t="s">
        <v>715</v>
      </c>
      <c r="AL35" s="10" t="s">
        <v>9</v>
      </c>
      <c r="AM35" s="10" t="s">
        <v>9</v>
      </c>
      <c r="AN35" s="10" t="s">
        <v>9</v>
      </c>
      <c r="AO35" s="10" t="s">
        <v>15</v>
      </c>
      <c r="AP35" s="10" t="s">
        <v>77</v>
      </c>
      <c r="AQ35" s="10"/>
      <c r="AR35" s="10" t="s">
        <v>79</v>
      </c>
      <c r="AS35" s="10"/>
      <c r="AT35" s="10" t="s">
        <v>716</v>
      </c>
      <c r="AU35" s="10" t="s">
        <v>167</v>
      </c>
      <c r="AV35" s="10"/>
      <c r="AW35" s="10"/>
      <c r="AX35" s="10" t="s">
        <v>22</v>
      </c>
      <c r="AY35" s="10"/>
      <c r="AZ35" s="10"/>
      <c r="BA35" s="10"/>
      <c r="BB35" s="10"/>
      <c r="BC35" s="22"/>
    </row>
    <row r="36" spans="1:55" s="25" customFormat="1" ht="76.5" x14ac:dyDescent="0.2">
      <c r="A36" s="4">
        <v>34</v>
      </c>
      <c r="B36" s="22" t="s">
        <v>717</v>
      </c>
      <c r="C36" s="10" t="s">
        <v>533</v>
      </c>
      <c r="D36" s="10" t="s">
        <v>718</v>
      </c>
      <c r="E36" s="10" t="s">
        <v>25</v>
      </c>
      <c r="F36" s="10" t="s">
        <v>719</v>
      </c>
      <c r="G36" s="24" t="s">
        <v>720</v>
      </c>
      <c r="H36" s="10" t="s">
        <v>2</v>
      </c>
      <c r="I36" s="10" t="s">
        <v>721</v>
      </c>
      <c r="J36" s="10" t="s">
        <v>2</v>
      </c>
      <c r="K36" s="10" t="s">
        <v>721</v>
      </c>
      <c r="L36" s="10" t="s">
        <v>722</v>
      </c>
      <c r="M36" s="10" t="s">
        <v>723</v>
      </c>
      <c r="N36" s="24" t="s">
        <v>724</v>
      </c>
      <c r="O36" s="10" t="s">
        <v>9</v>
      </c>
      <c r="P36" s="10" t="s">
        <v>725</v>
      </c>
      <c r="Q36" s="10" t="s">
        <v>11</v>
      </c>
      <c r="R36" s="10" t="s">
        <v>726</v>
      </c>
      <c r="S36" s="10" t="s">
        <v>727</v>
      </c>
      <c r="T36" s="10" t="s">
        <v>53</v>
      </c>
      <c r="U36" s="10"/>
      <c r="V36" s="24" t="s">
        <v>728</v>
      </c>
      <c r="W36" s="10" t="s">
        <v>9</v>
      </c>
      <c r="X36" s="10"/>
      <c r="Y36" s="10" t="s">
        <v>149</v>
      </c>
      <c r="Z36" s="10"/>
      <c r="AA36" s="10" t="s">
        <v>729</v>
      </c>
      <c r="AB36" s="10" t="s">
        <v>9</v>
      </c>
      <c r="AC36" s="10"/>
      <c r="AD36" s="24"/>
      <c r="AE36" s="10" t="s">
        <v>16</v>
      </c>
      <c r="AF36" s="10"/>
      <c r="AG36" s="10" t="s">
        <v>15</v>
      </c>
      <c r="AH36" s="10"/>
      <c r="AI36" s="24"/>
      <c r="AJ36" s="10" t="s">
        <v>9</v>
      </c>
      <c r="AK36" s="10" t="s">
        <v>730</v>
      </c>
      <c r="AL36" s="10" t="s">
        <v>9</v>
      </c>
      <c r="AM36" s="10" t="s">
        <v>15</v>
      </c>
      <c r="AN36" s="10" t="s">
        <v>15</v>
      </c>
      <c r="AO36" s="10" t="s">
        <v>9</v>
      </c>
      <c r="AP36" s="10" t="s">
        <v>77</v>
      </c>
      <c r="AQ36" s="10"/>
      <c r="AR36" s="10" t="s">
        <v>19</v>
      </c>
      <c r="AS36" s="10"/>
      <c r="AT36" s="10" t="s">
        <v>731</v>
      </c>
      <c r="AU36" s="10" t="s">
        <v>167</v>
      </c>
      <c r="AV36" s="10" t="s">
        <v>732</v>
      </c>
      <c r="AW36" s="10" t="s">
        <v>733</v>
      </c>
      <c r="AX36" s="10" t="s">
        <v>22</v>
      </c>
      <c r="AY36" s="10"/>
      <c r="AZ36" s="10" t="s">
        <v>734</v>
      </c>
      <c r="BA36" s="10" t="s">
        <v>735</v>
      </c>
      <c r="BB36" s="10" t="s">
        <v>736</v>
      </c>
      <c r="BC36" s="22"/>
    </row>
    <row r="37" spans="1:55" s="25" customFormat="1" ht="102" x14ac:dyDescent="0.2">
      <c r="A37" s="4">
        <v>35</v>
      </c>
      <c r="B37" s="22" t="s">
        <v>737</v>
      </c>
      <c r="C37" s="10" t="s">
        <v>800</v>
      </c>
      <c r="D37" s="10" t="s">
        <v>738</v>
      </c>
      <c r="E37" s="10" t="s">
        <v>25</v>
      </c>
      <c r="F37" s="10" t="s">
        <v>739</v>
      </c>
      <c r="G37" s="24" t="s">
        <v>740</v>
      </c>
      <c r="H37" s="10" t="s">
        <v>2</v>
      </c>
      <c r="I37" s="10"/>
      <c r="J37" s="10" t="s">
        <v>2</v>
      </c>
      <c r="K37" s="10"/>
      <c r="L37" s="10" t="s">
        <v>15</v>
      </c>
      <c r="M37" s="10" t="s">
        <v>15</v>
      </c>
      <c r="N37" s="24" t="s">
        <v>741</v>
      </c>
      <c r="O37" s="10" t="s">
        <v>15</v>
      </c>
      <c r="P37" s="10"/>
      <c r="Q37" s="10" t="s">
        <v>50</v>
      </c>
      <c r="R37" s="10"/>
      <c r="S37" s="10" t="s">
        <v>742</v>
      </c>
      <c r="T37" s="10" t="s">
        <v>53</v>
      </c>
      <c r="U37" s="10" t="s">
        <v>743</v>
      </c>
      <c r="V37" s="24" t="s">
        <v>744</v>
      </c>
      <c r="W37" s="10" t="s">
        <v>15</v>
      </c>
      <c r="X37" s="10"/>
      <c r="Y37" s="10" t="s">
        <v>37</v>
      </c>
      <c r="Z37" s="10"/>
      <c r="AA37" s="10" t="s">
        <v>745</v>
      </c>
      <c r="AB37" s="10" t="s">
        <v>15</v>
      </c>
      <c r="AC37" s="10"/>
      <c r="AD37" s="24" t="s">
        <v>746</v>
      </c>
      <c r="AE37" s="10" t="s">
        <v>408</v>
      </c>
      <c r="AF37" s="10" t="s">
        <v>747</v>
      </c>
      <c r="AG37" s="10" t="s">
        <v>15</v>
      </c>
      <c r="AH37" s="10"/>
      <c r="AI37" s="24" t="s">
        <v>748</v>
      </c>
      <c r="AJ37" s="10" t="s">
        <v>9</v>
      </c>
      <c r="AK37" s="10" t="s">
        <v>747</v>
      </c>
      <c r="AL37" s="10" t="s">
        <v>9</v>
      </c>
      <c r="AM37" s="10" t="s">
        <v>15</v>
      </c>
      <c r="AN37" s="10" t="s">
        <v>15</v>
      </c>
      <c r="AO37" s="10" t="s">
        <v>15</v>
      </c>
      <c r="AP37" s="10" t="s">
        <v>18</v>
      </c>
      <c r="AQ37" s="10"/>
      <c r="AR37" s="10" t="s">
        <v>79</v>
      </c>
      <c r="AS37" s="10"/>
      <c r="AT37" s="10" t="s">
        <v>749</v>
      </c>
      <c r="AU37" s="10" t="s">
        <v>21</v>
      </c>
      <c r="AV37" s="10"/>
      <c r="AW37" s="10" t="s">
        <v>802</v>
      </c>
      <c r="AX37" s="10" t="s">
        <v>169</v>
      </c>
      <c r="AY37" s="10" t="s">
        <v>750</v>
      </c>
      <c r="AZ37" s="10" t="s">
        <v>751</v>
      </c>
      <c r="BA37" s="10" t="s">
        <v>752</v>
      </c>
      <c r="BB37" s="10" t="s">
        <v>753</v>
      </c>
      <c r="BC37" s="24" t="s">
        <v>754</v>
      </c>
    </row>
    <row r="38" spans="1:55" s="25" customFormat="1" ht="89.25" x14ac:dyDescent="0.2">
      <c r="A38" s="4">
        <v>36</v>
      </c>
      <c r="B38" s="22" t="s">
        <v>755</v>
      </c>
      <c r="C38" s="10" t="s">
        <v>533</v>
      </c>
      <c r="D38" s="10" t="s">
        <v>756</v>
      </c>
      <c r="E38" s="10" t="s">
        <v>25</v>
      </c>
      <c r="F38" s="10" t="s">
        <v>757</v>
      </c>
      <c r="G38" s="24" t="s">
        <v>686</v>
      </c>
      <c r="H38" s="10" t="s">
        <v>2</v>
      </c>
      <c r="I38" s="10" t="s">
        <v>758</v>
      </c>
      <c r="J38" s="10" t="s">
        <v>2</v>
      </c>
      <c r="K38" s="10" t="s">
        <v>759</v>
      </c>
      <c r="L38" s="10" t="s">
        <v>760</v>
      </c>
      <c r="M38" s="10" t="s">
        <v>801</v>
      </c>
      <c r="N38" s="24" t="s">
        <v>761</v>
      </c>
      <c r="O38" s="10" t="s">
        <v>9</v>
      </c>
      <c r="P38" s="10" t="s">
        <v>855</v>
      </c>
      <c r="Q38" s="10" t="s">
        <v>11</v>
      </c>
      <c r="R38" s="10" t="s">
        <v>762</v>
      </c>
      <c r="S38" s="10" t="s">
        <v>763</v>
      </c>
      <c r="T38" s="10" t="s">
        <v>36</v>
      </c>
      <c r="U38" s="10"/>
      <c r="V38" s="24" t="s">
        <v>764</v>
      </c>
      <c r="W38" s="10" t="s">
        <v>9</v>
      </c>
      <c r="X38" s="10" t="s">
        <v>765</v>
      </c>
      <c r="Y38" s="10" t="s">
        <v>37</v>
      </c>
      <c r="Z38" s="10"/>
      <c r="AA38" s="10" t="s">
        <v>766</v>
      </c>
      <c r="AB38" s="10" t="s">
        <v>9</v>
      </c>
      <c r="AC38" s="10" t="s">
        <v>767</v>
      </c>
      <c r="AD38" s="24" t="s">
        <v>768</v>
      </c>
      <c r="AE38" s="10" t="s">
        <v>16</v>
      </c>
      <c r="AF38" s="10" t="s">
        <v>769</v>
      </c>
      <c r="AG38" s="10" t="s">
        <v>9</v>
      </c>
      <c r="AH38" s="10" t="s">
        <v>770</v>
      </c>
      <c r="AI38" s="24"/>
      <c r="AJ38" s="10" t="s">
        <v>9</v>
      </c>
      <c r="AK38" s="10" t="s">
        <v>771</v>
      </c>
      <c r="AL38" s="10" t="s">
        <v>9</v>
      </c>
      <c r="AM38" s="10" t="s">
        <v>9</v>
      </c>
      <c r="AN38" s="10" t="s">
        <v>9</v>
      </c>
      <c r="AO38" s="10" t="s">
        <v>15</v>
      </c>
      <c r="AP38" s="10" t="s">
        <v>18</v>
      </c>
      <c r="AQ38" s="10"/>
      <c r="AR38" s="10" t="s">
        <v>19</v>
      </c>
      <c r="AS38" s="10"/>
      <c r="AT38" s="10" t="s">
        <v>772</v>
      </c>
      <c r="AU38" s="10" t="s">
        <v>21</v>
      </c>
      <c r="AV38" s="10"/>
      <c r="AW38" s="10" t="s">
        <v>773</v>
      </c>
      <c r="AX38" s="10" t="s">
        <v>22</v>
      </c>
      <c r="AY38" s="10"/>
      <c r="AZ38" s="10" t="s">
        <v>774</v>
      </c>
      <c r="BA38" s="10" t="s">
        <v>775</v>
      </c>
      <c r="BB38" s="10"/>
      <c r="BC38" s="24"/>
    </row>
    <row r="39" spans="1:55" s="25" customFormat="1" ht="51" x14ac:dyDescent="0.2">
      <c r="A39" s="4">
        <v>37</v>
      </c>
      <c r="B39" s="22" t="s">
        <v>776</v>
      </c>
      <c r="C39" s="10" t="s">
        <v>525</v>
      </c>
      <c r="D39" s="10" t="s">
        <v>777</v>
      </c>
      <c r="E39" s="10" t="s">
        <v>778</v>
      </c>
      <c r="F39" s="10" t="s">
        <v>779</v>
      </c>
      <c r="G39" s="24" t="s">
        <v>1</v>
      </c>
      <c r="H39" s="10" t="s">
        <v>691</v>
      </c>
      <c r="I39" s="10"/>
      <c r="J39" s="10" t="s">
        <v>691</v>
      </c>
      <c r="K39" s="10" t="s">
        <v>780</v>
      </c>
      <c r="L39" s="10" t="s">
        <v>781</v>
      </c>
      <c r="M39" s="10" t="s">
        <v>782</v>
      </c>
      <c r="N39" s="24"/>
      <c r="O39" s="10" t="s">
        <v>9</v>
      </c>
      <c r="P39" s="10" t="s">
        <v>783</v>
      </c>
      <c r="Q39" s="10" t="s">
        <v>11</v>
      </c>
      <c r="R39" s="10" t="s">
        <v>784</v>
      </c>
      <c r="S39" s="10" t="s">
        <v>785</v>
      </c>
      <c r="T39" s="10" t="s">
        <v>53</v>
      </c>
      <c r="U39" s="10"/>
      <c r="V39" s="24" t="s">
        <v>786</v>
      </c>
      <c r="W39" s="10" t="s">
        <v>9</v>
      </c>
      <c r="X39" s="10" t="s">
        <v>787</v>
      </c>
      <c r="Y39" s="10" t="s">
        <v>600</v>
      </c>
      <c r="Z39" s="10" t="s">
        <v>788</v>
      </c>
      <c r="AA39" s="10" t="s">
        <v>789</v>
      </c>
      <c r="AB39" s="10" t="s">
        <v>9</v>
      </c>
      <c r="AC39" s="10" t="s">
        <v>790</v>
      </c>
      <c r="AD39" s="24"/>
      <c r="AE39" s="10" t="s">
        <v>408</v>
      </c>
      <c r="AF39" s="10" t="s">
        <v>791</v>
      </c>
      <c r="AG39" s="10" t="s">
        <v>15</v>
      </c>
      <c r="AH39" s="10"/>
      <c r="AI39" s="24"/>
      <c r="AJ39" s="10" t="s">
        <v>9</v>
      </c>
      <c r="AK39" s="10" t="s">
        <v>792</v>
      </c>
      <c r="AL39" s="10" t="s">
        <v>9</v>
      </c>
      <c r="AM39" s="10" t="s">
        <v>15</v>
      </c>
      <c r="AN39" s="10" t="s">
        <v>15</v>
      </c>
      <c r="AO39" s="10" t="s">
        <v>15</v>
      </c>
      <c r="AP39" s="10" t="s">
        <v>77</v>
      </c>
      <c r="AQ39" s="10"/>
      <c r="AR39" s="10" t="s">
        <v>242</v>
      </c>
      <c r="AS39" s="10"/>
      <c r="AT39" s="10" t="s">
        <v>793</v>
      </c>
      <c r="AU39" s="10" t="s">
        <v>21</v>
      </c>
      <c r="AV39" s="10"/>
      <c r="AW39" s="10" t="s">
        <v>794</v>
      </c>
      <c r="AX39" s="10" t="s">
        <v>169</v>
      </c>
      <c r="AY39" s="10" t="s">
        <v>795</v>
      </c>
      <c r="AZ39" s="10" t="s">
        <v>98</v>
      </c>
      <c r="BA39" s="10" t="s">
        <v>796</v>
      </c>
      <c r="BB39" s="10" t="s">
        <v>797</v>
      </c>
      <c r="BC39" s="22"/>
    </row>
    <row r="40" spans="1:55" s="27" customFormat="1" ht="38.25" x14ac:dyDescent="0.2">
      <c r="A40" s="27">
        <v>38</v>
      </c>
      <c r="B40" s="28">
        <v>43435.758773148147</v>
      </c>
      <c r="C40" s="26" t="s">
        <v>523</v>
      </c>
      <c r="D40" s="10" t="s">
        <v>831</v>
      </c>
      <c r="E40" s="10" t="s">
        <v>824</v>
      </c>
      <c r="F40" s="10" t="s">
        <v>825</v>
      </c>
      <c r="G40" s="29" t="s">
        <v>826</v>
      </c>
      <c r="H40" s="10" t="s">
        <v>46</v>
      </c>
      <c r="N40" s="24"/>
      <c r="O40" s="27" t="s">
        <v>9</v>
      </c>
      <c r="P40" s="27" t="s">
        <v>827</v>
      </c>
      <c r="Q40" s="10" t="s">
        <v>50</v>
      </c>
      <c r="S40" s="10" t="s">
        <v>828</v>
      </c>
      <c r="T40" s="10" t="s">
        <v>67</v>
      </c>
      <c r="V40" s="24"/>
      <c r="W40" s="27" t="s">
        <v>15</v>
      </c>
      <c r="AB40" s="27" t="s">
        <v>15</v>
      </c>
      <c r="AD40" s="24"/>
      <c r="AE40" s="10" t="s">
        <v>408</v>
      </c>
      <c r="AF40" s="27" t="s">
        <v>829</v>
      </c>
      <c r="AG40" s="27" t="s">
        <v>9</v>
      </c>
      <c r="AH40" s="10" t="s">
        <v>830</v>
      </c>
      <c r="AI40" s="24"/>
      <c r="AJ40" s="27" t="s">
        <v>15</v>
      </c>
      <c r="AL40" s="27" t="s">
        <v>15</v>
      </c>
      <c r="AM40" s="27" t="s">
        <v>15</v>
      </c>
      <c r="AN40" s="27" t="s">
        <v>15</v>
      </c>
      <c r="AO40" s="27" t="s">
        <v>15</v>
      </c>
      <c r="BC40" s="29"/>
    </row>
    <row r="41" spans="1:55" s="15" customFormat="1" ht="121.5" customHeight="1" x14ac:dyDescent="0.2">
      <c r="A41" s="64">
        <v>39</v>
      </c>
      <c r="B41" s="11" t="s">
        <v>832</v>
      </c>
      <c r="C41" s="15" t="s">
        <v>523</v>
      </c>
      <c r="D41" s="13" t="s">
        <v>833</v>
      </c>
      <c r="E41" s="13" t="s">
        <v>834</v>
      </c>
      <c r="F41" s="13" t="s">
        <v>835</v>
      </c>
      <c r="G41" s="11" t="s">
        <v>836</v>
      </c>
      <c r="H41" s="15" t="s">
        <v>2</v>
      </c>
      <c r="I41" s="13" t="s">
        <v>837</v>
      </c>
      <c r="J41" s="13" t="s">
        <v>46</v>
      </c>
      <c r="K41" s="13" t="s">
        <v>838</v>
      </c>
      <c r="L41" s="13" t="s">
        <v>839</v>
      </c>
      <c r="M41" s="13" t="s">
        <v>840</v>
      </c>
      <c r="N41" s="14" t="s">
        <v>841</v>
      </c>
      <c r="O41" s="15" t="s">
        <v>9</v>
      </c>
      <c r="P41" s="13" t="s">
        <v>842</v>
      </c>
      <c r="Q41" s="13" t="s">
        <v>50</v>
      </c>
      <c r="S41" s="13" t="s">
        <v>843</v>
      </c>
      <c r="T41" s="13"/>
      <c r="V41" s="14" t="s">
        <v>844</v>
      </c>
      <c r="W41" s="15" t="s">
        <v>15</v>
      </c>
      <c r="X41" s="13" t="s">
        <v>845</v>
      </c>
      <c r="AB41" s="15" t="s">
        <v>15</v>
      </c>
      <c r="AD41" s="14" t="s">
        <v>846</v>
      </c>
      <c r="AE41" s="13" t="s">
        <v>16</v>
      </c>
      <c r="AF41" s="13" t="s">
        <v>847</v>
      </c>
      <c r="AG41" s="15" t="s">
        <v>15</v>
      </c>
      <c r="AI41" s="14" t="s">
        <v>848</v>
      </c>
      <c r="AJ41" s="15" t="s">
        <v>9</v>
      </c>
      <c r="AK41" s="13" t="s">
        <v>849</v>
      </c>
      <c r="AL41" s="15" t="s">
        <v>9</v>
      </c>
      <c r="AM41" s="15" t="s">
        <v>15</v>
      </c>
      <c r="AN41" s="15" t="s">
        <v>15</v>
      </c>
      <c r="AO41" s="15" t="s">
        <v>15</v>
      </c>
      <c r="AP41" s="13" t="s">
        <v>77</v>
      </c>
      <c r="AR41" s="15" t="s">
        <v>242</v>
      </c>
      <c r="AT41" s="13" t="s">
        <v>850</v>
      </c>
      <c r="AU41" s="15" t="s">
        <v>21</v>
      </c>
      <c r="AW41" s="13" t="s">
        <v>851</v>
      </c>
      <c r="AX41" s="13" t="s">
        <v>169</v>
      </c>
      <c r="AY41" s="13" t="s">
        <v>852</v>
      </c>
      <c r="AZ41" s="13" t="s">
        <v>853</v>
      </c>
      <c r="BC41" s="14" t="s">
        <v>854</v>
      </c>
    </row>
    <row r="42" spans="1:55" s="25" customFormat="1" ht="184.5" customHeight="1" x14ac:dyDescent="0.2">
      <c r="A42" s="27">
        <v>40</v>
      </c>
      <c r="B42" s="22" t="s">
        <v>876</v>
      </c>
      <c r="C42" s="25" t="s">
        <v>524</v>
      </c>
      <c r="D42" s="44" t="s">
        <v>877</v>
      </c>
      <c r="E42" s="10" t="s">
        <v>878</v>
      </c>
      <c r="F42" s="44" t="s">
        <v>879</v>
      </c>
      <c r="G42" s="1" t="s">
        <v>880</v>
      </c>
      <c r="H42" s="44" t="s">
        <v>2</v>
      </c>
      <c r="I42" s="10" t="s">
        <v>881</v>
      </c>
      <c r="J42" s="44" t="s">
        <v>2</v>
      </c>
      <c r="K42" s="10" t="s">
        <v>882</v>
      </c>
      <c r="L42" s="10" t="s">
        <v>883</v>
      </c>
      <c r="M42" s="10" t="s">
        <v>884</v>
      </c>
      <c r="N42" s="24" t="s">
        <v>885</v>
      </c>
      <c r="O42" s="44" t="s">
        <v>9</v>
      </c>
      <c r="P42" s="10" t="s">
        <v>886</v>
      </c>
      <c r="Q42" s="44" t="s">
        <v>11</v>
      </c>
      <c r="R42" s="44" t="s">
        <v>887</v>
      </c>
      <c r="S42" s="10" t="s">
        <v>888</v>
      </c>
      <c r="T42" s="10" t="s">
        <v>67</v>
      </c>
      <c r="U42" s="10" t="s">
        <v>889</v>
      </c>
      <c r="V42" s="24" t="s">
        <v>890</v>
      </c>
      <c r="W42" s="44" t="s">
        <v>15</v>
      </c>
      <c r="X42" s="10" t="s">
        <v>891</v>
      </c>
      <c r="Y42" s="10" t="s">
        <v>37</v>
      </c>
      <c r="Z42" s="44"/>
      <c r="AA42" s="10" t="s">
        <v>892</v>
      </c>
      <c r="AB42" s="44" t="s">
        <v>9</v>
      </c>
      <c r="AC42" s="10" t="s">
        <v>893</v>
      </c>
      <c r="AD42" s="24"/>
      <c r="AE42" s="10" t="s">
        <v>408</v>
      </c>
      <c r="AF42" s="10" t="s">
        <v>894</v>
      </c>
      <c r="AG42" s="44" t="s">
        <v>9</v>
      </c>
      <c r="AH42" s="10" t="s">
        <v>895</v>
      </c>
      <c r="AI42" s="45"/>
      <c r="AJ42" s="44" t="s">
        <v>9</v>
      </c>
      <c r="AK42" s="10" t="s">
        <v>896</v>
      </c>
      <c r="AL42" s="44" t="s">
        <v>9</v>
      </c>
      <c r="AM42" s="44" t="s">
        <v>9</v>
      </c>
      <c r="AN42" s="44" t="s">
        <v>9</v>
      </c>
      <c r="AO42" s="44" t="s">
        <v>9</v>
      </c>
      <c r="AP42" s="44" t="s">
        <v>18</v>
      </c>
      <c r="AQ42" s="44"/>
      <c r="AR42" s="44" t="s">
        <v>79</v>
      </c>
      <c r="AS42" s="44"/>
      <c r="AT42" s="10" t="s">
        <v>897</v>
      </c>
      <c r="AU42" s="44" t="s">
        <v>21</v>
      </c>
      <c r="AV42" s="44"/>
      <c r="AW42" s="10" t="s">
        <v>898</v>
      </c>
      <c r="AX42" s="10" t="s">
        <v>22</v>
      </c>
      <c r="AY42" s="44"/>
      <c r="AZ42" s="10" t="s">
        <v>899</v>
      </c>
      <c r="BA42" s="10" t="s">
        <v>900</v>
      </c>
      <c r="BB42" s="10"/>
      <c r="BC42" s="24" t="s">
        <v>901</v>
      </c>
    </row>
    <row r="43" spans="1:55" s="25" customFormat="1" ht="216.75" x14ac:dyDescent="0.2">
      <c r="A43" s="4">
        <v>41</v>
      </c>
      <c r="B43" s="22" t="s">
        <v>902</v>
      </c>
      <c r="C43" s="25" t="s">
        <v>533</v>
      </c>
      <c r="D43" s="10" t="s">
        <v>903</v>
      </c>
      <c r="E43" s="44" t="s">
        <v>94</v>
      </c>
      <c r="F43" s="44" t="s">
        <v>904</v>
      </c>
      <c r="G43" s="1" t="s">
        <v>905</v>
      </c>
      <c r="H43" s="44" t="s">
        <v>2</v>
      </c>
      <c r="I43" s="10" t="s">
        <v>906</v>
      </c>
      <c r="J43" s="44" t="s">
        <v>2</v>
      </c>
      <c r="K43" s="10" t="s">
        <v>907</v>
      </c>
      <c r="L43" s="9" t="s">
        <v>1016</v>
      </c>
      <c r="M43" s="10" t="s">
        <v>908</v>
      </c>
      <c r="N43" s="24" t="s">
        <v>909</v>
      </c>
      <c r="O43" s="44" t="s">
        <v>9</v>
      </c>
      <c r="P43" s="10" t="s">
        <v>1017</v>
      </c>
      <c r="Q43" s="44" t="s">
        <v>11</v>
      </c>
      <c r="R43" s="10" t="s">
        <v>1018</v>
      </c>
      <c r="S43" s="10" t="s">
        <v>1019</v>
      </c>
      <c r="T43" s="10" t="s">
        <v>53</v>
      </c>
      <c r="U43" s="10"/>
      <c r="V43" s="24" t="s">
        <v>910</v>
      </c>
      <c r="W43" s="44" t="s">
        <v>9</v>
      </c>
      <c r="X43" s="10" t="s">
        <v>911</v>
      </c>
      <c r="Y43" s="10" t="s">
        <v>149</v>
      </c>
      <c r="Z43" s="10" t="s">
        <v>912</v>
      </c>
      <c r="AA43" s="10" t="s">
        <v>913</v>
      </c>
      <c r="AB43" s="44" t="s">
        <v>15</v>
      </c>
      <c r="AC43" s="44"/>
      <c r="AD43" s="24" t="s">
        <v>914</v>
      </c>
      <c r="AE43" s="10" t="s">
        <v>408</v>
      </c>
      <c r="AF43" s="10" t="s">
        <v>915</v>
      </c>
      <c r="AG43" s="44" t="s">
        <v>9</v>
      </c>
      <c r="AH43" s="10" t="s">
        <v>916</v>
      </c>
      <c r="AI43" s="45"/>
      <c r="AJ43" s="44" t="s">
        <v>9</v>
      </c>
      <c r="AK43" s="9" t="s">
        <v>1020</v>
      </c>
      <c r="AL43" s="44" t="s">
        <v>9</v>
      </c>
      <c r="AM43" s="44" t="s">
        <v>15</v>
      </c>
      <c r="AN43" s="44" t="s">
        <v>15</v>
      </c>
      <c r="AO43" s="44" t="s">
        <v>15</v>
      </c>
      <c r="AP43" s="44" t="s">
        <v>18</v>
      </c>
      <c r="AQ43" s="44"/>
      <c r="AR43" s="44" t="s">
        <v>19</v>
      </c>
      <c r="AS43" s="44"/>
      <c r="AT43" s="10" t="s">
        <v>917</v>
      </c>
      <c r="AU43" s="44" t="s">
        <v>21</v>
      </c>
      <c r="AV43" s="44"/>
      <c r="AW43" s="10" t="s">
        <v>918</v>
      </c>
      <c r="AX43" s="10" t="s">
        <v>22</v>
      </c>
      <c r="AY43" s="44" t="s">
        <v>919</v>
      </c>
      <c r="AZ43" s="10" t="s">
        <v>920</v>
      </c>
      <c r="BA43" s="44" t="s">
        <v>921</v>
      </c>
      <c r="BB43" s="44"/>
      <c r="BC43" s="1"/>
    </row>
    <row r="44" spans="1:55" s="25" customFormat="1" ht="89.25" x14ac:dyDescent="0.2">
      <c r="A44" s="27">
        <v>42</v>
      </c>
      <c r="B44" s="22" t="s">
        <v>922</v>
      </c>
      <c r="C44" s="47" t="s">
        <v>561</v>
      </c>
      <c r="D44" s="44" t="s">
        <v>923</v>
      </c>
      <c r="E44" s="10" t="s">
        <v>924</v>
      </c>
      <c r="F44" s="10" t="s">
        <v>925</v>
      </c>
      <c r="G44" s="1" t="s">
        <v>1</v>
      </c>
      <c r="H44" s="10" t="s">
        <v>46</v>
      </c>
      <c r="I44" s="44"/>
      <c r="J44" s="10" t="s">
        <v>46</v>
      </c>
      <c r="K44" s="44"/>
      <c r="L44" s="44" t="s">
        <v>15</v>
      </c>
      <c r="M44" s="10" t="s">
        <v>926</v>
      </c>
      <c r="N44" s="1"/>
      <c r="O44" s="44" t="s">
        <v>9</v>
      </c>
      <c r="P44" s="10" t="s">
        <v>927</v>
      </c>
      <c r="Q44" s="44" t="s">
        <v>50</v>
      </c>
      <c r="R44" s="44"/>
      <c r="S44" s="44" t="s">
        <v>928</v>
      </c>
      <c r="T44" s="10" t="s">
        <v>36</v>
      </c>
      <c r="U44" s="44"/>
      <c r="V44" s="24"/>
      <c r="W44" s="44" t="s">
        <v>15</v>
      </c>
      <c r="X44" s="44"/>
      <c r="Y44" s="44"/>
      <c r="Z44" s="44"/>
      <c r="AA44" s="10" t="s">
        <v>929</v>
      </c>
      <c r="AB44" s="44" t="s">
        <v>15</v>
      </c>
      <c r="AC44" s="44"/>
      <c r="AD44" s="24"/>
      <c r="AE44" s="44" t="s">
        <v>16</v>
      </c>
      <c r="AF44" s="44"/>
      <c r="AG44" s="44" t="s">
        <v>9</v>
      </c>
      <c r="AH44" s="44"/>
      <c r="AI44" s="45"/>
      <c r="AJ44" s="44" t="s">
        <v>15</v>
      </c>
      <c r="AK44" s="44"/>
      <c r="AL44" s="44" t="s">
        <v>15</v>
      </c>
      <c r="AM44" s="44" t="s">
        <v>15</v>
      </c>
      <c r="AN44" s="44" t="s">
        <v>15</v>
      </c>
      <c r="AO44" s="44" t="s">
        <v>15</v>
      </c>
      <c r="AP44" s="44"/>
      <c r="AQ44" s="44"/>
      <c r="AR44" s="44"/>
      <c r="AS44" s="44"/>
      <c r="AT44" s="44" t="s">
        <v>15</v>
      </c>
      <c r="AU44" s="44" t="s">
        <v>21</v>
      </c>
      <c r="AV44" s="44"/>
      <c r="AW44" s="10" t="s">
        <v>930</v>
      </c>
      <c r="AX44" s="10" t="s">
        <v>169</v>
      </c>
      <c r="AY44" s="44"/>
      <c r="AZ44" s="44" t="s">
        <v>15</v>
      </c>
      <c r="BA44" s="44" t="s">
        <v>15</v>
      </c>
      <c r="BB44" s="44"/>
      <c r="BC44" s="1"/>
    </row>
    <row r="45" spans="1:55" s="25" customFormat="1" ht="255" x14ac:dyDescent="0.2">
      <c r="A45" s="4">
        <v>43</v>
      </c>
      <c r="B45" s="22" t="s">
        <v>931</v>
      </c>
      <c r="C45" s="47" t="s">
        <v>561</v>
      </c>
      <c r="D45" s="44" t="s">
        <v>932</v>
      </c>
      <c r="E45" s="10" t="s">
        <v>933</v>
      </c>
      <c r="F45" s="44" t="s">
        <v>934</v>
      </c>
      <c r="G45" s="1" t="s">
        <v>880</v>
      </c>
      <c r="H45" s="10" t="s">
        <v>46</v>
      </c>
      <c r="I45" s="10" t="s">
        <v>935</v>
      </c>
      <c r="J45" s="10" t="s">
        <v>46</v>
      </c>
      <c r="K45" s="9" t="s">
        <v>1021</v>
      </c>
      <c r="L45" s="9" t="s">
        <v>936</v>
      </c>
      <c r="M45" s="10" t="s">
        <v>937</v>
      </c>
      <c r="N45" s="48" t="s">
        <v>938</v>
      </c>
      <c r="O45" s="44" t="s">
        <v>15</v>
      </c>
      <c r="P45" s="10" t="s">
        <v>939</v>
      </c>
      <c r="Q45" s="10" t="s">
        <v>50</v>
      </c>
      <c r="R45" s="10" t="s">
        <v>940</v>
      </c>
      <c r="S45" s="10" t="s">
        <v>941</v>
      </c>
      <c r="T45" s="10" t="s">
        <v>36</v>
      </c>
      <c r="U45" s="44"/>
      <c r="V45" s="24"/>
      <c r="W45" s="44" t="s">
        <v>15</v>
      </c>
      <c r="X45" s="10" t="s">
        <v>942</v>
      </c>
      <c r="Y45" s="10"/>
      <c r="Z45" s="44"/>
      <c r="AA45" s="44"/>
      <c r="AB45" s="44" t="s">
        <v>15</v>
      </c>
      <c r="AC45" s="10" t="s">
        <v>943</v>
      </c>
      <c r="AD45" s="24"/>
      <c r="AE45" s="44" t="s">
        <v>16</v>
      </c>
      <c r="AF45" s="10" t="s">
        <v>944</v>
      </c>
      <c r="AG45" s="44" t="s">
        <v>9</v>
      </c>
      <c r="AH45" s="10" t="s">
        <v>945</v>
      </c>
      <c r="AI45" s="1"/>
      <c r="AJ45" s="44" t="s">
        <v>15</v>
      </c>
      <c r="AK45" s="9" t="s">
        <v>946</v>
      </c>
      <c r="AL45" s="44" t="s">
        <v>9</v>
      </c>
      <c r="AM45" s="44" t="s">
        <v>15</v>
      </c>
      <c r="AN45" s="44" t="s">
        <v>15</v>
      </c>
      <c r="AO45" s="44" t="s">
        <v>15</v>
      </c>
      <c r="AP45" s="44" t="s">
        <v>18</v>
      </c>
      <c r="AQ45" s="44" t="s">
        <v>947</v>
      </c>
      <c r="AR45" s="44" t="s">
        <v>79</v>
      </c>
      <c r="AS45" s="10" t="s">
        <v>948</v>
      </c>
      <c r="AT45" s="10" t="s">
        <v>949</v>
      </c>
      <c r="AU45" s="44" t="s">
        <v>21</v>
      </c>
      <c r="AV45" s="10" t="s">
        <v>950</v>
      </c>
      <c r="AW45" s="10" t="s">
        <v>951</v>
      </c>
      <c r="AX45" s="10" t="s">
        <v>169</v>
      </c>
      <c r="AY45" s="10" t="s">
        <v>952</v>
      </c>
      <c r="AZ45" s="10" t="s">
        <v>953</v>
      </c>
      <c r="BA45" s="44" t="s">
        <v>954</v>
      </c>
      <c r="BB45" s="10" t="s">
        <v>955</v>
      </c>
      <c r="BC45" s="1"/>
    </row>
    <row r="46" spans="1:55" s="25" customFormat="1" ht="242.25" x14ac:dyDescent="0.2">
      <c r="A46" s="27">
        <v>44</v>
      </c>
      <c r="B46" s="22" t="s">
        <v>956</v>
      </c>
      <c r="C46" s="47" t="s">
        <v>561</v>
      </c>
      <c r="D46" s="49" t="s">
        <v>1022</v>
      </c>
      <c r="E46" s="44" t="s">
        <v>94</v>
      </c>
      <c r="F46" s="44" t="s">
        <v>957</v>
      </c>
      <c r="G46" s="1" t="s">
        <v>686</v>
      </c>
      <c r="H46" s="44" t="s">
        <v>2</v>
      </c>
      <c r="I46" s="9" t="s">
        <v>958</v>
      </c>
      <c r="J46" s="10" t="s">
        <v>46</v>
      </c>
      <c r="K46" s="44"/>
      <c r="L46" s="10" t="s">
        <v>959</v>
      </c>
      <c r="M46" s="10" t="s">
        <v>960</v>
      </c>
      <c r="N46" s="50" t="s">
        <v>1025</v>
      </c>
      <c r="O46" s="44" t="s">
        <v>15</v>
      </c>
      <c r="P46" s="44"/>
      <c r="Q46" s="10" t="s">
        <v>50</v>
      </c>
      <c r="R46" s="10"/>
      <c r="S46" s="10" t="s">
        <v>961</v>
      </c>
      <c r="T46" s="10" t="s">
        <v>36</v>
      </c>
      <c r="U46" s="44"/>
      <c r="V46" s="24"/>
      <c r="W46" s="44" t="s">
        <v>15</v>
      </c>
      <c r="X46" s="44"/>
      <c r="Y46" s="44" t="s">
        <v>37</v>
      </c>
      <c r="Z46" s="44" t="s">
        <v>962</v>
      </c>
      <c r="AA46" s="44" t="s">
        <v>963</v>
      </c>
      <c r="AB46" s="44" t="s">
        <v>15</v>
      </c>
      <c r="AC46" s="44"/>
      <c r="AD46" s="1"/>
      <c r="AE46" s="44" t="s">
        <v>964</v>
      </c>
      <c r="AF46" s="44"/>
      <c r="AG46" s="44" t="s">
        <v>15</v>
      </c>
      <c r="AH46" s="44"/>
      <c r="AI46" s="1"/>
      <c r="AJ46" s="44" t="s">
        <v>9</v>
      </c>
      <c r="AK46" s="9" t="s">
        <v>965</v>
      </c>
      <c r="AL46" s="44" t="s">
        <v>15</v>
      </c>
      <c r="AM46" s="44" t="s">
        <v>9</v>
      </c>
      <c r="AN46" s="44" t="s">
        <v>15</v>
      </c>
      <c r="AO46" s="44" t="s">
        <v>15</v>
      </c>
      <c r="AP46" s="44" t="s">
        <v>18</v>
      </c>
      <c r="AQ46" s="44"/>
      <c r="AR46" s="44" t="s">
        <v>79</v>
      </c>
      <c r="AS46" s="44"/>
      <c r="AT46" s="10" t="s">
        <v>966</v>
      </c>
      <c r="AU46" s="10" t="s">
        <v>21</v>
      </c>
      <c r="AV46" s="10" t="s">
        <v>967</v>
      </c>
      <c r="AW46" s="19" t="s">
        <v>1027</v>
      </c>
      <c r="AX46" s="9" t="s">
        <v>169</v>
      </c>
      <c r="AY46" s="44"/>
      <c r="AZ46" s="9" t="s">
        <v>965</v>
      </c>
      <c r="BA46" s="44" t="s">
        <v>15</v>
      </c>
      <c r="BB46" s="44"/>
      <c r="BC46" s="1"/>
    </row>
    <row r="47" spans="1:55" s="25" customFormat="1" ht="181.5" customHeight="1" x14ac:dyDescent="0.2">
      <c r="A47" s="4">
        <v>45</v>
      </c>
      <c r="B47" s="22" t="s">
        <v>968</v>
      </c>
      <c r="C47" s="47" t="s">
        <v>561</v>
      </c>
      <c r="D47" s="49" t="s">
        <v>1023</v>
      </c>
      <c r="E47" s="44" t="s">
        <v>25</v>
      </c>
      <c r="F47" s="44" t="s">
        <v>969</v>
      </c>
      <c r="G47" s="1" t="s">
        <v>87</v>
      </c>
      <c r="H47" s="44" t="s">
        <v>2</v>
      </c>
      <c r="I47" s="9" t="s">
        <v>970</v>
      </c>
      <c r="J47" s="10" t="s">
        <v>46</v>
      </c>
      <c r="K47" s="10" t="s">
        <v>971</v>
      </c>
      <c r="L47" s="44" t="s">
        <v>972</v>
      </c>
      <c r="M47" s="44" t="s">
        <v>972</v>
      </c>
      <c r="N47" s="50" t="s">
        <v>1026</v>
      </c>
      <c r="O47" s="44" t="s">
        <v>9</v>
      </c>
      <c r="P47" s="44" t="s">
        <v>973</v>
      </c>
      <c r="Q47" s="10" t="s">
        <v>11</v>
      </c>
      <c r="R47" s="10" t="s">
        <v>974</v>
      </c>
      <c r="S47" s="10" t="s">
        <v>975</v>
      </c>
      <c r="T47" s="10" t="s">
        <v>36</v>
      </c>
      <c r="U47" s="10" t="s">
        <v>976</v>
      </c>
      <c r="V47" s="24"/>
      <c r="W47" s="44" t="s">
        <v>15</v>
      </c>
      <c r="X47" s="10" t="s">
        <v>977</v>
      </c>
      <c r="Y47" s="10" t="s">
        <v>37</v>
      </c>
      <c r="Z47" s="10" t="s">
        <v>978</v>
      </c>
      <c r="AA47" s="10" t="s">
        <v>979</v>
      </c>
      <c r="AB47" s="44" t="s">
        <v>15</v>
      </c>
      <c r="AC47" s="10" t="s">
        <v>980</v>
      </c>
      <c r="AD47" s="24" t="s">
        <v>981</v>
      </c>
      <c r="AE47" s="44" t="s">
        <v>16</v>
      </c>
      <c r="AF47" s="10" t="s">
        <v>982</v>
      </c>
      <c r="AG47" s="44" t="s">
        <v>9</v>
      </c>
      <c r="AH47" s="10" t="s">
        <v>983</v>
      </c>
      <c r="AI47" s="1"/>
      <c r="AJ47" s="44" t="s">
        <v>9</v>
      </c>
      <c r="AK47" s="9" t="s">
        <v>984</v>
      </c>
      <c r="AL47" s="44" t="s">
        <v>9</v>
      </c>
      <c r="AM47" s="44" t="s">
        <v>15</v>
      </c>
      <c r="AN47" s="44" t="s">
        <v>15</v>
      </c>
      <c r="AO47" s="44" t="s">
        <v>15</v>
      </c>
      <c r="AP47" s="44" t="s">
        <v>18</v>
      </c>
      <c r="AQ47" s="9" t="s">
        <v>985</v>
      </c>
      <c r="AR47" s="44" t="s">
        <v>79</v>
      </c>
      <c r="AS47" s="44"/>
      <c r="AT47" s="9" t="s">
        <v>986</v>
      </c>
      <c r="AU47" s="44" t="s">
        <v>21</v>
      </c>
      <c r="AV47" s="44"/>
      <c r="AW47" s="9" t="s">
        <v>987</v>
      </c>
      <c r="AX47" s="9" t="s">
        <v>169</v>
      </c>
      <c r="AY47" s="9" t="s">
        <v>988</v>
      </c>
      <c r="AZ47" s="9" t="s">
        <v>989</v>
      </c>
      <c r="BA47" s="9" t="s">
        <v>990</v>
      </c>
      <c r="BB47" s="9" t="s">
        <v>991</v>
      </c>
      <c r="BC47" s="1" t="s">
        <v>992</v>
      </c>
    </row>
    <row r="48" spans="1:55" s="25" customFormat="1" ht="178.5" x14ac:dyDescent="0.2">
      <c r="A48" s="27">
        <v>46</v>
      </c>
      <c r="B48" s="22" t="s">
        <v>993</v>
      </c>
      <c r="C48" s="47" t="s">
        <v>561</v>
      </c>
      <c r="D48" s="44" t="s">
        <v>994</v>
      </c>
      <c r="E48" s="10" t="s">
        <v>995</v>
      </c>
      <c r="F48" s="44" t="s">
        <v>996</v>
      </c>
      <c r="G48" s="1" t="s">
        <v>880</v>
      </c>
      <c r="H48" s="10" t="s">
        <v>46</v>
      </c>
      <c r="I48" s="9" t="s">
        <v>997</v>
      </c>
      <c r="J48" s="10" t="s">
        <v>46</v>
      </c>
      <c r="K48" s="44"/>
      <c r="L48" s="44" t="s">
        <v>15</v>
      </c>
      <c r="M48" s="44" t="s">
        <v>15</v>
      </c>
      <c r="N48" s="48" t="s">
        <v>998</v>
      </c>
      <c r="O48" s="44" t="s">
        <v>9</v>
      </c>
      <c r="P48" s="44" t="s">
        <v>999</v>
      </c>
      <c r="Q48" s="10" t="s">
        <v>50</v>
      </c>
      <c r="R48" s="10"/>
      <c r="S48" s="10" t="s">
        <v>1000</v>
      </c>
      <c r="T48" s="10" t="s">
        <v>53</v>
      </c>
      <c r="U48" s="10" t="s">
        <v>1001</v>
      </c>
      <c r="V48" s="24"/>
      <c r="W48" s="44" t="s">
        <v>15</v>
      </c>
      <c r="X48" s="10" t="s">
        <v>1002</v>
      </c>
      <c r="Y48" s="10"/>
      <c r="Z48" s="10" t="s">
        <v>1003</v>
      </c>
      <c r="AA48" s="10"/>
      <c r="AB48" s="44" t="s">
        <v>15</v>
      </c>
      <c r="AC48" s="44"/>
      <c r="AD48" s="1"/>
      <c r="AE48" s="10" t="s">
        <v>151</v>
      </c>
      <c r="AF48" s="10"/>
      <c r="AG48" s="44" t="s">
        <v>9</v>
      </c>
      <c r="AH48" s="10" t="s">
        <v>1004</v>
      </c>
      <c r="AI48" s="1"/>
      <c r="AJ48" s="44" t="s">
        <v>15</v>
      </c>
      <c r="AK48" s="44"/>
      <c r="AL48" s="44" t="s">
        <v>15</v>
      </c>
      <c r="AM48" s="44" t="s">
        <v>15</v>
      </c>
      <c r="AN48" s="44" t="s">
        <v>15</v>
      </c>
      <c r="AO48" s="44" t="s">
        <v>15</v>
      </c>
      <c r="AP48" s="9" t="s">
        <v>77</v>
      </c>
      <c r="AQ48" s="9"/>
      <c r="AR48" s="9" t="s">
        <v>19</v>
      </c>
      <c r="AS48" s="44"/>
      <c r="AT48" s="9" t="s">
        <v>1005</v>
      </c>
      <c r="AU48" s="44" t="s">
        <v>21</v>
      </c>
      <c r="AV48" s="44"/>
      <c r="AW48" s="9" t="s">
        <v>1006</v>
      </c>
      <c r="AX48" s="44"/>
      <c r="AY48" s="44"/>
      <c r="AZ48" s="9" t="s">
        <v>1007</v>
      </c>
      <c r="BA48" s="9" t="s">
        <v>1008</v>
      </c>
      <c r="BB48" s="9"/>
      <c r="BC48" s="1"/>
    </row>
    <row r="49" spans="1:55" s="25" customFormat="1" ht="38.25" x14ac:dyDescent="0.2">
      <c r="A49" s="4">
        <v>47</v>
      </c>
      <c r="B49" s="22" t="s">
        <v>1009</v>
      </c>
      <c r="C49" s="47" t="s">
        <v>561</v>
      </c>
      <c r="D49" s="10" t="s">
        <v>1024</v>
      </c>
      <c r="E49" s="44" t="s">
        <v>1010</v>
      </c>
      <c r="F49" s="44" t="s">
        <v>1011</v>
      </c>
      <c r="G49" s="1" t="s">
        <v>1012</v>
      </c>
      <c r="H49" s="10" t="s">
        <v>46</v>
      </c>
      <c r="I49" s="44"/>
      <c r="J49" s="10" t="s">
        <v>46</v>
      </c>
      <c r="K49" s="44"/>
      <c r="L49" s="44" t="s">
        <v>1013</v>
      </c>
      <c r="M49" s="44"/>
      <c r="N49" s="1"/>
      <c r="O49" s="44" t="s">
        <v>9</v>
      </c>
      <c r="P49" s="44" t="s">
        <v>1014</v>
      </c>
      <c r="Q49" s="10" t="s">
        <v>50</v>
      </c>
      <c r="R49" s="10"/>
      <c r="S49" s="10" t="s">
        <v>1015</v>
      </c>
      <c r="T49" s="10" t="s">
        <v>36</v>
      </c>
      <c r="U49" s="44"/>
      <c r="V49" s="24"/>
      <c r="W49" s="44" t="s">
        <v>15</v>
      </c>
      <c r="X49" s="44"/>
      <c r="Y49" s="44"/>
      <c r="Z49" s="44"/>
      <c r="AA49" s="44"/>
      <c r="AB49" s="44" t="s">
        <v>15</v>
      </c>
      <c r="AC49" s="44"/>
      <c r="AD49" s="1"/>
      <c r="AE49" s="10" t="s">
        <v>151</v>
      </c>
      <c r="AF49" s="10"/>
      <c r="AG49" s="44" t="s">
        <v>15</v>
      </c>
      <c r="AH49" s="44"/>
      <c r="AI49" s="1"/>
      <c r="AJ49" s="44" t="s">
        <v>15</v>
      </c>
      <c r="AK49" s="44"/>
      <c r="AL49" s="44" t="s">
        <v>15</v>
      </c>
      <c r="AM49" s="44" t="s">
        <v>15</v>
      </c>
      <c r="AN49" s="44" t="s">
        <v>15</v>
      </c>
      <c r="AO49" s="44" t="s">
        <v>15</v>
      </c>
      <c r="AP49" s="44"/>
      <c r="AQ49" s="44"/>
      <c r="AR49" s="44"/>
      <c r="AS49" s="44"/>
      <c r="AT49" s="44"/>
      <c r="AU49" s="44" t="s">
        <v>21</v>
      </c>
      <c r="AV49" s="44"/>
      <c r="AW49" s="44"/>
      <c r="AX49" s="44"/>
      <c r="AY49" s="44"/>
      <c r="AZ49" s="44" t="s">
        <v>98</v>
      </c>
      <c r="BA49" s="44" t="s">
        <v>15</v>
      </c>
      <c r="BB49" s="44"/>
      <c r="BC49" s="1"/>
    </row>
    <row r="50" spans="1:55" s="25" customFormat="1" ht="178.5" x14ac:dyDescent="0.2">
      <c r="A50" s="21">
        <v>48</v>
      </c>
      <c r="B50" s="22" t="s">
        <v>1028</v>
      </c>
      <c r="C50" s="21" t="s">
        <v>536</v>
      </c>
      <c r="D50" s="25" t="s">
        <v>1029</v>
      </c>
      <c r="E50" s="25" t="s">
        <v>25</v>
      </c>
      <c r="F50" s="25" t="s">
        <v>1030</v>
      </c>
      <c r="G50" s="22" t="s">
        <v>1031</v>
      </c>
      <c r="H50" s="25" t="s">
        <v>2</v>
      </c>
      <c r="J50" s="25" t="s">
        <v>46</v>
      </c>
      <c r="K50" s="9"/>
      <c r="L50" s="26" t="s">
        <v>1103</v>
      </c>
      <c r="M50" s="25" t="s">
        <v>1032</v>
      </c>
      <c r="N50" s="51" t="s">
        <v>1033</v>
      </c>
      <c r="O50" s="25" t="s">
        <v>9</v>
      </c>
      <c r="Q50" s="25" t="s">
        <v>50</v>
      </c>
      <c r="S50" s="10" t="s">
        <v>1034</v>
      </c>
      <c r="T50" s="25" t="s">
        <v>53</v>
      </c>
      <c r="V50" s="24" t="s">
        <v>1035</v>
      </c>
      <c r="W50" s="25" t="s">
        <v>15</v>
      </c>
      <c r="X50" s="10" t="s">
        <v>1036</v>
      </c>
      <c r="AA50" s="25" t="s">
        <v>1037</v>
      </c>
      <c r="AB50" s="25" t="s">
        <v>15</v>
      </c>
      <c r="AD50" s="22" t="s">
        <v>1037</v>
      </c>
      <c r="AE50" s="10" t="s">
        <v>151</v>
      </c>
      <c r="AF50" s="10" t="s">
        <v>1038</v>
      </c>
      <c r="AG50" s="25" t="s">
        <v>9</v>
      </c>
      <c r="AI50" s="52" t="s">
        <v>1108</v>
      </c>
      <c r="AJ50" s="25" t="s">
        <v>15</v>
      </c>
      <c r="AL50" s="10" t="s">
        <v>15</v>
      </c>
      <c r="AM50" s="10" t="s">
        <v>15</v>
      </c>
      <c r="AN50" s="10" t="s">
        <v>15</v>
      </c>
      <c r="AO50" s="10" t="s">
        <v>15</v>
      </c>
      <c r="AP50" s="10"/>
      <c r="AQ50" s="10" t="s">
        <v>1037</v>
      </c>
      <c r="AR50" s="10"/>
      <c r="AS50" s="10" t="s">
        <v>1037</v>
      </c>
      <c r="AT50" s="10" t="s">
        <v>1037</v>
      </c>
      <c r="AU50" s="10" t="s">
        <v>21</v>
      </c>
      <c r="AV50" s="10"/>
      <c r="AW50" s="10" t="s">
        <v>1039</v>
      </c>
      <c r="AX50" s="10" t="s">
        <v>169</v>
      </c>
      <c r="AY50" s="10" t="s">
        <v>1040</v>
      </c>
      <c r="AZ50" s="10" t="s">
        <v>1041</v>
      </c>
      <c r="BA50" s="10" t="s">
        <v>1042</v>
      </c>
      <c r="BB50" s="10" t="s">
        <v>1043</v>
      </c>
      <c r="BC50" s="24" t="s">
        <v>1044</v>
      </c>
    </row>
    <row r="51" spans="1:55" s="25" customFormat="1" ht="204" x14ac:dyDescent="0.2">
      <c r="A51" s="21">
        <v>49</v>
      </c>
      <c r="B51" s="22" t="s">
        <v>1045</v>
      </c>
      <c r="C51" s="21" t="s">
        <v>1099</v>
      </c>
      <c r="D51" s="25" t="s">
        <v>1101</v>
      </c>
      <c r="E51" s="25" t="s">
        <v>1102</v>
      </c>
      <c r="F51" s="25" t="s">
        <v>1100</v>
      </c>
      <c r="G51" s="22" t="s">
        <v>299</v>
      </c>
      <c r="H51" s="25" t="s">
        <v>2</v>
      </c>
      <c r="I51" s="9" t="s">
        <v>1046</v>
      </c>
      <c r="J51" s="25" t="s">
        <v>2</v>
      </c>
      <c r="K51" s="9" t="s">
        <v>1047</v>
      </c>
      <c r="L51" s="9" t="s">
        <v>1048</v>
      </c>
      <c r="M51" s="9" t="s">
        <v>1049</v>
      </c>
      <c r="N51" s="51" t="s">
        <v>1050</v>
      </c>
      <c r="O51" s="25" t="s">
        <v>9</v>
      </c>
      <c r="P51" s="10" t="s">
        <v>1051</v>
      </c>
      <c r="Q51" s="25" t="s">
        <v>11</v>
      </c>
      <c r="R51" s="10" t="s">
        <v>1052</v>
      </c>
      <c r="S51" s="10" t="s">
        <v>1053</v>
      </c>
      <c r="T51" s="10" t="s">
        <v>53</v>
      </c>
      <c r="U51" s="10" t="s">
        <v>1054</v>
      </c>
      <c r="V51" s="24" t="s">
        <v>1055</v>
      </c>
      <c r="W51" s="25" t="s">
        <v>9</v>
      </c>
      <c r="X51" s="10" t="s">
        <v>1056</v>
      </c>
      <c r="Y51" s="10" t="s">
        <v>37</v>
      </c>
      <c r="Z51" s="10" t="s">
        <v>1057</v>
      </c>
      <c r="AA51" s="10" t="s">
        <v>1058</v>
      </c>
      <c r="AB51" s="25" t="s">
        <v>9</v>
      </c>
      <c r="AC51" s="10" t="s">
        <v>1059</v>
      </c>
      <c r="AD51" s="24" t="s">
        <v>1060</v>
      </c>
      <c r="AE51" s="10" t="s">
        <v>151</v>
      </c>
      <c r="AF51" s="10" t="s">
        <v>1061</v>
      </c>
      <c r="AG51" s="25" t="s">
        <v>9</v>
      </c>
      <c r="AH51" s="10" t="s">
        <v>1062</v>
      </c>
      <c r="AI51" s="45" t="s">
        <v>1063</v>
      </c>
      <c r="AJ51" s="25" t="s">
        <v>9</v>
      </c>
      <c r="AK51" s="9" t="s">
        <v>1064</v>
      </c>
      <c r="AL51" s="10" t="s">
        <v>9</v>
      </c>
      <c r="AM51" s="10" t="s">
        <v>9</v>
      </c>
      <c r="AN51" s="10" t="s">
        <v>9</v>
      </c>
      <c r="AO51" s="10" t="s">
        <v>9</v>
      </c>
      <c r="AP51" s="10" t="s">
        <v>18</v>
      </c>
      <c r="AQ51" s="10" t="s">
        <v>1065</v>
      </c>
      <c r="AR51" s="10" t="s">
        <v>79</v>
      </c>
      <c r="AS51" s="10"/>
      <c r="AT51" s="10" t="s">
        <v>1066</v>
      </c>
      <c r="AU51" s="10" t="s">
        <v>21</v>
      </c>
      <c r="AV51" s="10" t="s">
        <v>1067</v>
      </c>
      <c r="AW51" s="10" t="s">
        <v>1068</v>
      </c>
      <c r="AX51" s="10" t="s">
        <v>22</v>
      </c>
      <c r="AY51" s="10" t="s">
        <v>1069</v>
      </c>
      <c r="AZ51" s="10" t="s">
        <v>1070</v>
      </c>
      <c r="BA51" s="10" t="s">
        <v>1071</v>
      </c>
      <c r="BB51" s="10"/>
      <c r="BC51" s="24" t="s">
        <v>1109</v>
      </c>
    </row>
    <row r="52" spans="1:55" s="25" customFormat="1" ht="255" x14ac:dyDescent="0.2">
      <c r="A52" s="21">
        <v>50</v>
      </c>
      <c r="B52" s="22" t="s">
        <v>1072</v>
      </c>
      <c r="C52" s="21" t="s">
        <v>1098</v>
      </c>
      <c r="D52" s="25" t="s">
        <v>1073</v>
      </c>
      <c r="E52" s="25" t="s">
        <v>995</v>
      </c>
      <c r="F52" s="25" t="s">
        <v>1074</v>
      </c>
      <c r="G52" s="22" t="s">
        <v>1</v>
      </c>
      <c r="H52" s="25" t="s">
        <v>2</v>
      </c>
      <c r="I52" s="26" t="s">
        <v>1104</v>
      </c>
      <c r="J52" s="25" t="s">
        <v>46</v>
      </c>
      <c r="K52" s="9" t="s">
        <v>1075</v>
      </c>
      <c r="L52" s="9" t="s">
        <v>1076</v>
      </c>
      <c r="M52" s="9" t="s">
        <v>1077</v>
      </c>
      <c r="N52" s="51" t="s">
        <v>1078</v>
      </c>
      <c r="O52" s="25" t="s">
        <v>15</v>
      </c>
      <c r="P52" s="10" t="s">
        <v>1079</v>
      </c>
      <c r="Q52" s="25" t="s">
        <v>50</v>
      </c>
      <c r="R52" s="10" t="s">
        <v>1080</v>
      </c>
      <c r="S52" s="10" t="s">
        <v>1081</v>
      </c>
      <c r="T52" s="10" t="s">
        <v>53</v>
      </c>
      <c r="U52" s="10" t="s">
        <v>1082</v>
      </c>
      <c r="V52" s="24" t="s">
        <v>1083</v>
      </c>
      <c r="W52" s="25" t="s">
        <v>9</v>
      </c>
      <c r="X52" s="10" t="s">
        <v>1084</v>
      </c>
      <c r="Y52" s="10" t="s">
        <v>149</v>
      </c>
      <c r="Z52" s="10" t="s">
        <v>1085</v>
      </c>
      <c r="AA52" s="10" t="s">
        <v>1086</v>
      </c>
      <c r="AB52" s="25" t="s">
        <v>9</v>
      </c>
      <c r="AC52" s="10" t="s">
        <v>1087</v>
      </c>
      <c r="AD52" s="24" t="s">
        <v>1088</v>
      </c>
      <c r="AE52" s="10" t="s">
        <v>16</v>
      </c>
      <c r="AG52" s="25" t="s">
        <v>9</v>
      </c>
      <c r="AH52" s="10" t="s">
        <v>1089</v>
      </c>
      <c r="AI52" s="45" t="s">
        <v>1090</v>
      </c>
      <c r="AJ52" s="25" t="s">
        <v>15</v>
      </c>
      <c r="AK52" s="9" t="s">
        <v>1091</v>
      </c>
      <c r="AL52" s="10" t="s">
        <v>15</v>
      </c>
      <c r="AM52" s="10" t="s">
        <v>15</v>
      </c>
      <c r="AN52" s="10" t="s">
        <v>15</v>
      </c>
      <c r="AO52" s="10" t="s">
        <v>15</v>
      </c>
      <c r="AP52" s="10"/>
      <c r="AQ52" s="10" t="s">
        <v>612</v>
      </c>
      <c r="AR52" s="10"/>
      <c r="AS52" s="10" t="s">
        <v>612</v>
      </c>
      <c r="AT52" s="10" t="s">
        <v>612</v>
      </c>
      <c r="AU52" s="10" t="s">
        <v>21</v>
      </c>
      <c r="AV52" s="10" t="s">
        <v>1092</v>
      </c>
      <c r="AW52" s="10" t="s">
        <v>1093</v>
      </c>
      <c r="AX52" s="10" t="s">
        <v>169</v>
      </c>
      <c r="AY52" s="10" t="s">
        <v>1094</v>
      </c>
      <c r="AZ52" s="10" t="s">
        <v>1095</v>
      </c>
      <c r="BA52" s="10" t="s">
        <v>1096</v>
      </c>
      <c r="BB52" s="10" t="s">
        <v>1097</v>
      </c>
      <c r="BC52" s="24"/>
    </row>
    <row r="53" spans="1:55" s="25" customFormat="1" x14ac:dyDescent="0.2">
      <c r="A53" s="21"/>
      <c r="B53" s="22"/>
      <c r="C53" s="21"/>
      <c r="G53" s="22"/>
      <c r="N53" s="22"/>
      <c r="V53" s="22"/>
      <c r="AD53" s="22"/>
      <c r="AI53" s="22"/>
      <c r="AL53" s="10"/>
      <c r="AM53" s="10"/>
      <c r="AN53" s="10"/>
      <c r="AO53" s="10"/>
      <c r="AP53" s="10"/>
      <c r="AQ53" s="10"/>
      <c r="AR53" s="10"/>
      <c r="AS53" s="10"/>
      <c r="AT53" s="10"/>
      <c r="AU53" s="10"/>
      <c r="AV53" s="10"/>
      <c r="AW53" s="10"/>
      <c r="AX53" s="10"/>
      <c r="AY53" s="10"/>
      <c r="AZ53" s="10"/>
      <c r="BA53" s="10"/>
      <c r="BB53" s="10"/>
      <c r="BC53" s="24"/>
    </row>
    <row r="54" spans="1:55" s="25" customFormat="1" x14ac:dyDescent="0.2">
      <c r="A54" s="21"/>
      <c r="B54" s="22"/>
      <c r="C54" s="21"/>
      <c r="G54" s="22"/>
      <c r="N54" s="22"/>
      <c r="V54" s="22"/>
      <c r="AD54" s="22"/>
      <c r="AI54" s="22"/>
      <c r="AL54" s="10"/>
      <c r="AM54" s="10"/>
      <c r="AN54" s="10"/>
      <c r="AO54" s="10"/>
      <c r="AP54" s="10"/>
      <c r="AQ54" s="10"/>
      <c r="AR54" s="10"/>
      <c r="AS54" s="10"/>
      <c r="AT54" s="10"/>
      <c r="AU54" s="10"/>
      <c r="AV54" s="10"/>
      <c r="AW54" s="10"/>
      <c r="AX54" s="10"/>
      <c r="AY54" s="10"/>
      <c r="AZ54" s="10"/>
      <c r="BA54" s="10"/>
      <c r="BB54" s="10"/>
      <c r="BC54" s="24"/>
    </row>
    <row r="55" spans="1:55" s="25" customFormat="1" x14ac:dyDescent="0.2">
      <c r="A55" s="21"/>
      <c r="B55" s="22"/>
      <c r="C55" s="21"/>
      <c r="G55" s="22"/>
      <c r="N55" s="22"/>
      <c r="V55" s="22"/>
      <c r="AD55" s="22"/>
      <c r="AI55" s="22"/>
      <c r="AL55" s="10"/>
      <c r="AM55" s="10"/>
      <c r="AN55" s="10"/>
      <c r="AO55" s="10"/>
      <c r="AP55" s="10"/>
      <c r="AQ55" s="10"/>
      <c r="AR55" s="10"/>
      <c r="AS55" s="10"/>
      <c r="AT55" s="10"/>
      <c r="AU55" s="10"/>
      <c r="AV55" s="10"/>
      <c r="AW55" s="10"/>
      <c r="AX55" s="10"/>
      <c r="AY55" s="10"/>
      <c r="AZ55" s="10"/>
      <c r="BA55" s="10"/>
      <c r="BB55" s="10"/>
      <c r="BC55" s="24"/>
    </row>
    <row r="56" spans="1:55" s="25" customFormat="1" x14ac:dyDescent="0.2">
      <c r="A56" s="21"/>
      <c r="B56" s="22"/>
      <c r="C56" s="21"/>
      <c r="G56" s="22"/>
      <c r="N56" s="22"/>
      <c r="V56" s="22"/>
      <c r="AD56" s="22"/>
      <c r="AI56" s="22"/>
      <c r="AL56" s="10"/>
      <c r="AM56" s="10"/>
      <c r="AN56" s="10"/>
      <c r="AO56" s="10"/>
      <c r="AP56" s="10"/>
      <c r="AQ56" s="10"/>
      <c r="AR56" s="10"/>
      <c r="AS56" s="10"/>
      <c r="AT56" s="10"/>
      <c r="AU56" s="10"/>
      <c r="AV56" s="10"/>
      <c r="AW56" s="10"/>
      <c r="AX56" s="10"/>
      <c r="AY56" s="10"/>
      <c r="AZ56" s="10"/>
      <c r="BA56" s="10"/>
      <c r="BB56" s="10"/>
      <c r="BC56" s="24"/>
    </row>
    <row r="57" spans="1:55" s="25" customFormat="1" x14ac:dyDescent="0.2">
      <c r="A57" s="21"/>
      <c r="B57" s="22"/>
      <c r="C57" s="21"/>
      <c r="G57" s="22"/>
      <c r="N57" s="22"/>
      <c r="V57" s="22"/>
      <c r="AD57" s="22"/>
      <c r="AI57" s="22"/>
      <c r="AL57" s="10"/>
      <c r="AM57" s="10"/>
      <c r="AN57" s="10"/>
      <c r="AO57" s="10"/>
      <c r="AP57" s="10"/>
      <c r="AQ57" s="10"/>
      <c r="AR57" s="10"/>
      <c r="AS57" s="10"/>
      <c r="AT57" s="10"/>
      <c r="AU57" s="10"/>
      <c r="AV57" s="10"/>
      <c r="AW57" s="10"/>
      <c r="AX57" s="10"/>
      <c r="AY57" s="10"/>
      <c r="AZ57" s="10"/>
      <c r="BA57" s="10"/>
      <c r="BB57" s="10"/>
      <c r="BC57" s="24"/>
    </row>
    <row r="58" spans="1:55" s="25" customFormat="1" x14ac:dyDescent="0.2">
      <c r="A58" s="21"/>
      <c r="B58" s="22"/>
      <c r="C58" s="21"/>
      <c r="G58" s="22"/>
      <c r="N58" s="22"/>
      <c r="V58" s="22"/>
      <c r="AD58" s="22"/>
      <c r="AI58" s="22"/>
      <c r="AL58" s="10"/>
      <c r="AM58" s="10"/>
      <c r="AN58" s="10"/>
      <c r="AO58" s="10"/>
      <c r="AP58" s="10"/>
      <c r="AQ58" s="10"/>
      <c r="AR58" s="10"/>
      <c r="AS58" s="10"/>
      <c r="AT58" s="10"/>
      <c r="AU58" s="10"/>
      <c r="AV58" s="10"/>
      <c r="AW58" s="10"/>
      <c r="AX58" s="10"/>
      <c r="AY58" s="10"/>
      <c r="AZ58" s="10"/>
      <c r="BA58" s="10"/>
      <c r="BB58" s="10"/>
      <c r="BC58" s="24"/>
    </row>
    <row r="59" spans="1:55" s="25" customFormat="1" x14ac:dyDescent="0.2">
      <c r="A59" s="21"/>
      <c r="B59" s="22"/>
      <c r="C59" s="21"/>
      <c r="G59" s="22"/>
      <c r="N59" s="22"/>
      <c r="V59" s="22"/>
      <c r="AD59" s="22"/>
      <c r="AI59" s="22"/>
      <c r="AL59" s="10"/>
      <c r="AM59" s="10"/>
      <c r="AN59" s="10"/>
      <c r="AO59" s="10"/>
      <c r="AP59" s="10"/>
      <c r="AQ59" s="10"/>
      <c r="AR59" s="10"/>
      <c r="AS59" s="10"/>
      <c r="AT59" s="10"/>
      <c r="AU59" s="10"/>
      <c r="AV59" s="10"/>
      <c r="AW59" s="10"/>
      <c r="AX59" s="10"/>
      <c r="AY59" s="10"/>
      <c r="AZ59" s="10"/>
      <c r="BA59" s="10"/>
      <c r="BB59" s="10"/>
      <c r="BC59" s="24"/>
    </row>
    <row r="60" spans="1:55" s="25" customFormat="1" x14ac:dyDescent="0.2">
      <c r="A60" s="21"/>
      <c r="B60" s="22"/>
      <c r="C60" s="21"/>
      <c r="G60" s="22"/>
      <c r="N60" s="22"/>
      <c r="V60" s="22"/>
      <c r="AD60" s="22"/>
      <c r="AI60" s="22"/>
      <c r="AL60" s="10"/>
      <c r="AM60" s="10"/>
      <c r="AN60" s="10"/>
      <c r="AO60" s="10"/>
      <c r="AP60" s="10"/>
      <c r="AQ60" s="10"/>
      <c r="AR60" s="10"/>
      <c r="AS60" s="10"/>
      <c r="AT60" s="10"/>
      <c r="AU60" s="10"/>
      <c r="AV60" s="10"/>
      <c r="AW60" s="10"/>
      <c r="AX60" s="10"/>
      <c r="AY60" s="10"/>
      <c r="AZ60" s="10"/>
      <c r="BA60" s="10"/>
      <c r="BB60" s="10"/>
      <c r="BC60" s="24"/>
    </row>
    <row r="61" spans="1:55" s="25" customFormat="1" x14ac:dyDescent="0.2">
      <c r="A61" s="21"/>
      <c r="B61" s="22"/>
      <c r="C61" s="21"/>
      <c r="G61" s="22"/>
      <c r="N61" s="22"/>
      <c r="V61" s="22"/>
      <c r="AD61" s="22"/>
      <c r="AI61" s="22"/>
      <c r="AL61" s="10"/>
      <c r="AM61" s="10"/>
      <c r="AN61" s="10"/>
      <c r="AO61" s="10"/>
      <c r="AP61" s="10"/>
      <c r="AQ61" s="10"/>
      <c r="AR61" s="10"/>
      <c r="AS61" s="10"/>
      <c r="AT61" s="10"/>
      <c r="AU61" s="10"/>
      <c r="AV61" s="10"/>
      <c r="AW61" s="10"/>
      <c r="AX61" s="10"/>
      <c r="AY61" s="10"/>
      <c r="AZ61" s="10"/>
      <c r="BA61" s="10"/>
      <c r="BB61" s="10"/>
      <c r="BC61" s="24"/>
    </row>
    <row r="62" spans="1:55" s="25" customFormat="1" x14ac:dyDescent="0.2">
      <c r="A62" s="21"/>
      <c r="B62" s="22"/>
      <c r="C62" s="21"/>
      <c r="G62" s="22"/>
      <c r="N62" s="22"/>
      <c r="V62" s="22"/>
      <c r="AD62" s="22"/>
      <c r="AI62" s="22"/>
      <c r="AL62" s="10"/>
      <c r="AM62" s="10"/>
      <c r="AN62" s="10"/>
      <c r="AO62" s="10"/>
      <c r="AP62" s="10"/>
      <c r="AQ62" s="10"/>
      <c r="AR62" s="10"/>
      <c r="AS62" s="10"/>
      <c r="AT62" s="10"/>
      <c r="AU62" s="10"/>
      <c r="AV62" s="10"/>
      <c r="AW62" s="10"/>
      <c r="AX62" s="10"/>
      <c r="AY62" s="10"/>
      <c r="AZ62" s="10"/>
      <c r="BA62" s="10"/>
      <c r="BB62" s="10"/>
      <c r="BC62" s="24"/>
    </row>
    <row r="63" spans="1:55" s="25" customFormat="1" x14ac:dyDescent="0.2">
      <c r="A63" s="21"/>
      <c r="B63" s="22"/>
      <c r="C63" s="21"/>
      <c r="G63" s="22"/>
      <c r="N63" s="22"/>
      <c r="V63" s="22"/>
      <c r="AD63" s="22"/>
      <c r="AI63" s="22"/>
      <c r="AL63" s="10"/>
      <c r="AM63" s="10"/>
      <c r="AN63" s="10"/>
      <c r="AO63" s="10"/>
      <c r="AP63" s="10"/>
      <c r="AQ63" s="10"/>
      <c r="AR63" s="10"/>
      <c r="AS63" s="10"/>
      <c r="AT63" s="10"/>
      <c r="AU63" s="10"/>
      <c r="AV63" s="10"/>
      <c r="AW63" s="10"/>
      <c r="AX63" s="10"/>
      <c r="AY63" s="10"/>
      <c r="AZ63" s="10"/>
      <c r="BA63" s="10"/>
      <c r="BB63" s="10"/>
      <c r="BC63" s="24"/>
    </row>
    <row r="64" spans="1:55" s="25" customFormat="1" x14ac:dyDescent="0.2">
      <c r="A64" s="21"/>
      <c r="B64" s="22"/>
      <c r="C64" s="21"/>
      <c r="G64" s="22"/>
      <c r="N64" s="22"/>
      <c r="V64" s="22"/>
      <c r="AD64" s="22"/>
      <c r="AI64" s="22"/>
      <c r="AL64" s="10"/>
      <c r="AM64" s="10"/>
      <c r="AN64" s="10"/>
      <c r="AO64" s="10"/>
      <c r="AP64" s="10"/>
      <c r="AQ64" s="10"/>
      <c r="AR64" s="10"/>
      <c r="AS64" s="10"/>
      <c r="AT64" s="10"/>
      <c r="AU64" s="10"/>
      <c r="AV64" s="10"/>
      <c r="AW64" s="10"/>
      <c r="AX64" s="10"/>
      <c r="AY64" s="10"/>
      <c r="AZ64" s="10"/>
      <c r="BA64" s="10"/>
      <c r="BB64" s="10"/>
      <c r="BC64" s="24"/>
    </row>
    <row r="65" spans="1:55" s="25" customFormat="1" x14ac:dyDescent="0.2">
      <c r="A65" s="21"/>
      <c r="B65" s="22"/>
      <c r="C65" s="21"/>
      <c r="G65" s="22"/>
      <c r="N65" s="22"/>
      <c r="V65" s="22"/>
      <c r="AD65" s="22"/>
      <c r="AI65" s="22"/>
      <c r="AL65" s="10"/>
      <c r="AM65" s="10"/>
      <c r="AN65" s="10"/>
      <c r="AO65" s="10"/>
      <c r="AP65" s="10"/>
      <c r="AQ65" s="10"/>
      <c r="AR65" s="10"/>
      <c r="AS65" s="10"/>
      <c r="AT65" s="10"/>
      <c r="AU65" s="10"/>
      <c r="AV65" s="10"/>
      <c r="AW65" s="10"/>
      <c r="AX65" s="10"/>
      <c r="AY65" s="10"/>
      <c r="AZ65" s="10"/>
      <c r="BA65" s="10"/>
      <c r="BB65" s="10"/>
      <c r="BC65" s="24"/>
    </row>
    <row r="66" spans="1:55" s="25" customFormat="1" x14ac:dyDescent="0.2">
      <c r="A66" s="21"/>
      <c r="B66" s="22"/>
      <c r="C66" s="21"/>
      <c r="G66" s="22"/>
      <c r="N66" s="22"/>
      <c r="V66" s="22"/>
      <c r="AD66" s="22"/>
      <c r="AI66" s="22"/>
      <c r="AL66" s="10"/>
      <c r="AM66" s="10"/>
      <c r="AN66" s="10"/>
      <c r="AO66" s="10"/>
      <c r="AP66" s="10"/>
      <c r="AQ66" s="10"/>
      <c r="AR66" s="10"/>
      <c r="AS66" s="10"/>
      <c r="AT66" s="10"/>
      <c r="AU66" s="10"/>
      <c r="AV66" s="10"/>
      <c r="AW66" s="10"/>
      <c r="AX66" s="10"/>
      <c r="AY66" s="10"/>
      <c r="AZ66" s="10"/>
      <c r="BA66" s="10"/>
      <c r="BB66" s="10"/>
      <c r="BC66" s="24"/>
    </row>
    <row r="67" spans="1:55" s="25" customFormat="1" x14ac:dyDescent="0.2">
      <c r="A67" s="21"/>
      <c r="B67" s="22"/>
      <c r="C67" s="21"/>
      <c r="G67" s="22"/>
      <c r="N67" s="22"/>
      <c r="V67" s="22"/>
      <c r="AD67" s="22"/>
      <c r="AI67" s="22"/>
      <c r="AL67" s="10"/>
      <c r="AM67" s="10"/>
      <c r="AN67" s="10"/>
      <c r="AO67" s="10"/>
      <c r="AP67" s="10"/>
      <c r="AQ67" s="10"/>
      <c r="AR67" s="10"/>
      <c r="AS67" s="10"/>
      <c r="AT67" s="10"/>
      <c r="AU67" s="10"/>
      <c r="AV67" s="10"/>
      <c r="AW67" s="10"/>
      <c r="AX67" s="10"/>
      <c r="AY67" s="10"/>
      <c r="AZ67" s="10"/>
      <c r="BA67" s="10"/>
      <c r="BB67" s="10"/>
      <c r="BC67" s="24"/>
    </row>
    <row r="68" spans="1:55" s="25" customFormat="1" x14ac:dyDescent="0.2">
      <c r="A68" s="21"/>
      <c r="B68" s="22"/>
      <c r="C68" s="21"/>
      <c r="G68" s="22"/>
      <c r="N68" s="22"/>
      <c r="V68" s="22"/>
      <c r="AD68" s="22"/>
      <c r="AI68" s="22"/>
      <c r="AL68" s="10"/>
      <c r="AM68" s="10"/>
      <c r="AN68" s="10"/>
      <c r="AO68" s="10"/>
      <c r="AP68" s="10"/>
      <c r="AQ68" s="10"/>
      <c r="AR68" s="10"/>
      <c r="AS68" s="10"/>
      <c r="AT68" s="10"/>
      <c r="AU68" s="10"/>
      <c r="AV68" s="10"/>
      <c r="AW68" s="10"/>
      <c r="AX68" s="10"/>
      <c r="AY68" s="10"/>
      <c r="AZ68" s="10"/>
      <c r="BA68" s="10"/>
      <c r="BB68" s="10"/>
      <c r="BC68" s="24"/>
    </row>
    <row r="69" spans="1:55" s="25" customFormat="1" x14ac:dyDescent="0.2">
      <c r="A69" s="21"/>
      <c r="B69" s="22"/>
      <c r="C69" s="21"/>
      <c r="G69" s="22"/>
      <c r="N69" s="22"/>
      <c r="V69" s="22"/>
      <c r="AD69" s="22"/>
      <c r="AI69" s="22"/>
      <c r="AL69" s="10"/>
      <c r="AM69" s="10"/>
      <c r="AN69" s="10"/>
      <c r="AO69" s="10"/>
      <c r="AP69" s="10"/>
      <c r="AQ69" s="10"/>
      <c r="AR69" s="10"/>
      <c r="AS69" s="10"/>
      <c r="AT69" s="10"/>
      <c r="AU69" s="10"/>
      <c r="AV69" s="10"/>
      <c r="AW69" s="10"/>
      <c r="AX69" s="10"/>
      <c r="AY69" s="10"/>
      <c r="AZ69" s="10"/>
      <c r="BA69" s="10"/>
      <c r="BB69" s="10"/>
      <c r="BC69" s="24"/>
    </row>
    <row r="70" spans="1:55" s="25" customFormat="1" x14ac:dyDescent="0.2">
      <c r="A70" s="21"/>
      <c r="B70" s="22"/>
      <c r="C70" s="21"/>
      <c r="G70" s="22"/>
      <c r="N70" s="22"/>
      <c r="V70" s="22"/>
      <c r="AD70" s="22"/>
      <c r="AI70" s="22"/>
      <c r="AL70" s="10"/>
      <c r="AM70" s="10"/>
      <c r="AN70" s="10"/>
      <c r="AO70" s="10"/>
      <c r="AP70" s="10"/>
      <c r="AQ70" s="10"/>
      <c r="AR70" s="10"/>
      <c r="AS70" s="10"/>
      <c r="AT70" s="10"/>
      <c r="AU70" s="10"/>
      <c r="AV70" s="10"/>
      <c r="AW70" s="10"/>
      <c r="AX70" s="10"/>
      <c r="AY70" s="10"/>
      <c r="AZ70" s="10"/>
      <c r="BA70" s="10"/>
      <c r="BB70" s="10"/>
      <c r="BC70" s="24"/>
    </row>
    <row r="71" spans="1:55" s="25" customFormat="1" x14ac:dyDescent="0.2">
      <c r="A71" s="21"/>
      <c r="B71" s="22"/>
      <c r="C71" s="21"/>
      <c r="G71" s="22"/>
      <c r="N71" s="22"/>
      <c r="V71" s="22"/>
      <c r="AD71" s="22"/>
      <c r="AI71" s="22"/>
      <c r="AL71" s="10"/>
      <c r="AM71" s="10"/>
      <c r="AN71" s="10"/>
      <c r="AO71" s="10"/>
      <c r="AP71" s="10"/>
      <c r="AQ71" s="10"/>
      <c r="AR71" s="10"/>
      <c r="AS71" s="10"/>
      <c r="AT71" s="10"/>
      <c r="AU71" s="10"/>
      <c r="AV71" s="10"/>
      <c r="AW71" s="10"/>
      <c r="AX71" s="10"/>
      <c r="AY71" s="10"/>
      <c r="AZ71" s="10"/>
      <c r="BA71" s="10"/>
      <c r="BB71" s="10"/>
      <c r="BC71" s="24"/>
    </row>
    <row r="72" spans="1:55" s="25" customFormat="1" x14ac:dyDescent="0.2">
      <c r="A72" s="21"/>
      <c r="B72" s="22"/>
      <c r="C72" s="21"/>
      <c r="G72" s="22"/>
      <c r="N72" s="22"/>
      <c r="V72" s="22"/>
      <c r="AD72" s="22"/>
      <c r="AI72" s="22"/>
      <c r="AL72" s="10"/>
      <c r="AM72" s="10"/>
      <c r="AN72" s="10"/>
      <c r="AO72" s="10"/>
      <c r="AP72" s="10"/>
      <c r="AQ72" s="10"/>
      <c r="AR72" s="10"/>
      <c r="AS72" s="10"/>
      <c r="AT72" s="10"/>
      <c r="AU72" s="10"/>
      <c r="AV72" s="10"/>
      <c r="AW72" s="10"/>
      <c r="AX72" s="10"/>
      <c r="AY72" s="10"/>
      <c r="AZ72" s="10"/>
      <c r="BA72" s="10"/>
      <c r="BB72" s="10"/>
      <c r="BC72" s="24"/>
    </row>
    <row r="73" spans="1:55" s="25" customFormat="1" x14ac:dyDescent="0.2">
      <c r="A73" s="21"/>
      <c r="B73" s="22"/>
      <c r="C73" s="21"/>
      <c r="G73" s="22"/>
      <c r="N73" s="22"/>
      <c r="V73" s="22"/>
      <c r="AD73" s="22"/>
      <c r="AI73" s="22"/>
      <c r="AL73" s="10"/>
      <c r="AM73" s="10"/>
      <c r="AN73" s="10"/>
      <c r="AO73" s="10"/>
      <c r="AP73" s="10"/>
      <c r="AQ73" s="10"/>
      <c r="AR73" s="10"/>
      <c r="AS73" s="10"/>
      <c r="AT73" s="10"/>
      <c r="AU73" s="10"/>
      <c r="AV73" s="10"/>
      <c r="AW73" s="10"/>
      <c r="AX73" s="10"/>
      <c r="AY73" s="10"/>
      <c r="AZ73" s="10"/>
      <c r="BA73" s="10"/>
      <c r="BB73" s="10"/>
      <c r="BC73" s="24"/>
    </row>
    <row r="74" spans="1:55" s="25" customFormat="1" x14ac:dyDescent="0.2">
      <c r="A74" s="21"/>
      <c r="B74" s="22"/>
      <c r="C74" s="21"/>
      <c r="G74" s="22"/>
      <c r="N74" s="22"/>
      <c r="V74" s="22"/>
      <c r="AD74" s="22"/>
      <c r="AI74" s="22"/>
      <c r="AL74" s="10"/>
      <c r="AM74" s="10"/>
      <c r="AN74" s="10"/>
      <c r="AO74" s="10"/>
      <c r="AP74" s="10"/>
      <c r="AQ74" s="10"/>
      <c r="AR74" s="10"/>
      <c r="AS74" s="10"/>
      <c r="AT74" s="10"/>
      <c r="AU74" s="10"/>
      <c r="AV74" s="10"/>
      <c r="AW74" s="10"/>
      <c r="AX74" s="10"/>
      <c r="AY74" s="10"/>
      <c r="AZ74" s="10"/>
      <c r="BA74" s="10"/>
      <c r="BB74" s="10"/>
      <c r="BC74" s="24"/>
    </row>
    <row r="75" spans="1:55" s="25" customFormat="1" x14ac:dyDescent="0.2">
      <c r="A75" s="21"/>
      <c r="B75" s="22"/>
      <c r="C75" s="21"/>
      <c r="G75" s="22"/>
      <c r="N75" s="22"/>
      <c r="V75" s="22"/>
      <c r="AD75" s="22"/>
      <c r="AI75" s="22"/>
      <c r="AL75" s="10"/>
      <c r="AM75" s="10"/>
      <c r="AN75" s="10"/>
      <c r="AO75" s="10"/>
      <c r="AP75" s="10"/>
      <c r="AQ75" s="10"/>
      <c r="AR75" s="10"/>
      <c r="AS75" s="10"/>
      <c r="AT75" s="10"/>
      <c r="AU75" s="10"/>
      <c r="AV75" s="10"/>
      <c r="AW75" s="10"/>
      <c r="AX75" s="10"/>
      <c r="AY75" s="10"/>
      <c r="AZ75" s="10"/>
      <c r="BA75" s="10"/>
      <c r="BB75" s="10"/>
      <c r="BC75" s="24"/>
    </row>
    <row r="76" spans="1:55" s="25" customFormat="1" x14ac:dyDescent="0.2">
      <c r="A76" s="21"/>
      <c r="B76" s="22"/>
      <c r="C76" s="21"/>
      <c r="G76" s="22"/>
      <c r="N76" s="22"/>
      <c r="V76" s="22"/>
      <c r="AD76" s="22"/>
      <c r="AI76" s="22"/>
      <c r="AL76" s="10"/>
      <c r="AM76" s="10"/>
      <c r="AN76" s="10"/>
      <c r="AO76" s="10"/>
      <c r="AP76" s="10"/>
      <c r="AQ76" s="10"/>
      <c r="AR76" s="10"/>
      <c r="AS76" s="10"/>
      <c r="AT76" s="10"/>
      <c r="AU76" s="10"/>
      <c r="AV76" s="10"/>
      <c r="AW76" s="10"/>
      <c r="AX76" s="10"/>
      <c r="AY76" s="10"/>
      <c r="AZ76" s="10"/>
      <c r="BA76" s="10"/>
      <c r="BB76" s="10"/>
      <c r="BC76" s="24"/>
    </row>
    <row r="77" spans="1:55" s="25" customFormat="1" x14ac:dyDescent="0.2">
      <c r="A77" s="21"/>
      <c r="B77" s="22"/>
      <c r="C77" s="21"/>
      <c r="G77" s="22"/>
      <c r="N77" s="22"/>
      <c r="V77" s="22"/>
      <c r="AD77" s="22"/>
      <c r="AI77" s="22"/>
      <c r="AL77" s="10"/>
      <c r="AM77" s="10"/>
      <c r="AN77" s="10"/>
      <c r="AO77" s="10"/>
      <c r="AP77" s="10"/>
      <c r="AQ77" s="10"/>
      <c r="AR77" s="10"/>
      <c r="AS77" s="10"/>
      <c r="AT77" s="10"/>
      <c r="AU77" s="10"/>
      <c r="AV77" s="10"/>
      <c r="AW77" s="10"/>
      <c r="AX77" s="10"/>
      <c r="AY77" s="10"/>
      <c r="AZ77" s="10"/>
      <c r="BA77" s="10"/>
      <c r="BB77" s="10"/>
      <c r="BC77" s="24"/>
    </row>
    <row r="78" spans="1:55" s="25" customFormat="1" x14ac:dyDescent="0.2">
      <c r="A78" s="21"/>
      <c r="B78" s="22"/>
      <c r="C78" s="21"/>
      <c r="G78" s="22"/>
      <c r="N78" s="22"/>
      <c r="V78" s="22"/>
      <c r="AD78" s="22"/>
      <c r="AI78" s="22"/>
      <c r="AL78" s="10"/>
      <c r="AM78" s="10"/>
      <c r="AN78" s="10"/>
      <c r="AO78" s="10"/>
      <c r="AP78" s="10"/>
      <c r="AQ78" s="10"/>
      <c r="AR78" s="10"/>
      <c r="AS78" s="10"/>
      <c r="AT78" s="10"/>
      <c r="AU78" s="10"/>
      <c r="AV78" s="10"/>
      <c r="AW78" s="10"/>
      <c r="AX78" s="10"/>
      <c r="AY78" s="10"/>
      <c r="AZ78" s="10"/>
      <c r="BA78" s="10"/>
      <c r="BB78" s="10"/>
      <c r="BC78" s="24"/>
    </row>
    <row r="79" spans="1:55" s="25" customFormat="1" x14ac:dyDescent="0.2">
      <c r="A79" s="21"/>
      <c r="B79" s="22"/>
      <c r="C79" s="21"/>
      <c r="G79" s="22"/>
      <c r="N79" s="22"/>
      <c r="V79" s="22"/>
      <c r="AD79" s="22"/>
      <c r="AI79" s="22"/>
      <c r="AL79" s="10"/>
      <c r="AM79" s="10"/>
      <c r="AN79" s="10"/>
      <c r="AO79" s="10"/>
      <c r="AP79" s="10"/>
      <c r="AQ79" s="10"/>
      <c r="AR79" s="10"/>
      <c r="AS79" s="10"/>
      <c r="AT79" s="10"/>
      <c r="AU79" s="10"/>
      <c r="AV79" s="10"/>
      <c r="AW79" s="10"/>
      <c r="AX79" s="10"/>
      <c r="AY79" s="10"/>
      <c r="AZ79" s="10"/>
      <c r="BA79" s="10"/>
      <c r="BB79" s="10"/>
      <c r="BC79" s="24"/>
    </row>
    <row r="80" spans="1:55" s="25" customFormat="1" x14ac:dyDescent="0.2">
      <c r="A80" s="21"/>
      <c r="B80" s="22"/>
      <c r="C80" s="21"/>
      <c r="G80" s="22"/>
      <c r="N80" s="22"/>
      <c r="V80" s="22"/>
      <c r="AD80" s="22"/>
      <c r="AI80" s="22"/>
      <c r="AL80" s="10"/>
      <c r="AM80" s="10"/>
      <c r="AN80" s="10"/>
      <c r="AO80" s="10"/>
      <c r="AP80" s="10"/>
      <c r="AQ80" s="10"/>
      <c r="AR80" s="10"/>
      <c r="AS80" s="10"/>
      <c r="AT80" s="10"/>
      <c r="AU80" s="10"/>
      <c r="AV80" s="10"/>
      <c r="AW80" s="10"/>
      <c r="AX80" s="10"/>
      <c r="AY80" s="10"/>
      <c r="AZ80" s="10"/>
      <c r="BA80" s="10"/>
      <c r="BB80" s="10"/>
      <c r="BC80" s="24"/>
    </row>
    <row r="81" spans="1:55" s="25" customFormat="1" x14ac:dyDescent="0.2">
      <c r="A81" s="21"/>
      <c r="B81" s="22"/>
      <c r="C81" s="21"/>
      <c r="G81" s="22"/>
      <c r="N81" s="22"/>
      <c r="V81" s="22"/>
      <c r="AD81" s="22"/>
      <c r="AI81" s="22"/>
      <c r="AL81" s="10"/>
      <c r="AM81" s="10"/>
      <c r="AN81" s="10"/>
      <c r="AO81" s="10"/>
      <c r="AP81" s="10"/>
      <c r="AQ81" s="10"/>
      <c r="AR81" s="10"/>
      <c r="AS81" s="10"/>
      <c r="AT81" s="10"/>
      <c r="AU81" s="10"/>
      <c r="AV81" s="10"/>
      <c r="AW81" s="10"/>
      <c r="AX81" s="10"/>
      <c r="AY81" s="10"/>
      <c r="AZ81" s="10"/>
      <c r="BA81" s="10"/>
      <c r="BB81" s="10"/>
      <c r="BC81" s="24"/>
    </row>
    <row r="82" spans="1:55" s="25" customFormat="1" x14ac:dyDescent="0.2">
      <c r="A82" s="21"/>
      <c r="B82" s="22"/>
      <c r="C82" s="21"/>
      <c r="G82" s="22"/>
      <c r="N82" s="22"/>
      <c r="V82" s="22"/>
      <c r="AD82" s="22"/>
      <c r="AI82" s="22"/>
      <c r="AL82" s="10"/>
      <c r="AM82" s="10"/>
      <c r="AN82" s="10"/>
      <c r="AO82" s="10"/>
      <c r="AP82" s="10"/>
      <c r="AQ82" s="10"/>
      <c r="AR82" s="10"/>
      <c r="AS82" s="10"/>
      <c r="AT82" s="10"/>
      <c r="AU82" s="10"/>
      <c r="AV82" s="10"/>
      <c r="AW82" s="10"/>
      <c r="AX82" s="10"/>
      <c r="AY82" s="10"/>
      <c r="AZ82" s="10"/>
      <c r="BA82" s="10"/>
      <c r="BB82" s="10"/>
      <c r="BC82" s="24"/>
    </row>
    <row r="83" spans="1:55" s="25" customFormat="1" x14ac:dyDescent="0.2">
      <c r="A83" s="21"/>
      <c r="B83" s="22"/>
      <c r="C83" s="21"/>
      <c r="G83" s="22"/>
      <c r="N83" s="22"/>
      <c r="V83" s="22"/>
      <c r="AD83" s="22"/>
      <c r="AI83" s="22"/>
      <c r="AL83" s="10"/>
      <c r="AM83" s="10"/>
      <c r="AN83" s="10"/>
      <c r="AO83" s="10"/>
      <c r="AP83" s="10"/>
      <c r="AQ83" s="10"/>
      <c r="AR83" s="10"/>
      <c r="AS83" s="10"/>
      <c r="AT83" s="10"/>
      <c r="AU83" s="10"/>
      <c r="AV83" s="10"/>
      <c r="AW83" s="10"/>
      <c r="AX83" s="10"/>
      <c r="AY83" s="10"/>
      <c r="AZ83" s="10"/>
      <c r="BA83" s="10"/>
      <c r="BB83" s="10"/>
      <c r="BC83" s="24"/>
    </row>
    <row r="84" spans="1:55" s="25" customFormat="1" x14ac:dyDescent="0.2">
      <c r="A84" s="21"/>
      <c r="B84" s="22"/>
      <c r="C84" s="21"/>
      <c r="G84" s="22"/>
      <c r="N84" s="22"/>
      <c r="V84" s="22"/>
      <c r="AD84" s="22"/>
      <c r="AI84" s="22"/>
      <c r="AL84" s="10"/>
      <c r="AM84" s="10"/>
      <c r="AN84" s="10"/>
      <c r="AO84" s="10"/>
      <c r="AP84" s="10"/>
      <c r="AQ84" s="10"/>
      <c r="AR84" s="10"/>
      <c r="AS84" s="10"/>
      <c r="AT84" s="10"/>
      <c r="AU84" s="10"/>
      <c r="AV84" s="10"/>
      <c r="AW84" s="10"/>
      <c r="AX84" s="10"/>
      <c r="AY84" s="10"/>
      <c r="AZ84" s="10"/>
      <c r="BA84" s="10"/>
      <c r="BB84" s="10"/>
      <c r="BC84" s="24"/>
    </row>
    <row r="85" spans="1:55" s="25" customFormat="1" x14ac:dyDescent="0.2">
      <c r="A85" s="21"/>
      <c r="B85" s="22"/>
      <c r="C85" s="21"/>
      <c r="G85" s="22"/>
      <c r="N85" s="22"/>
      <c r="V85" s="22"/>
      <c r="AD85" s="22"/>
      <c r="AI85" s="22"/>
      <c r="AL85" s="10"/>
      <c r="AM85" s="10"/>
      <c r="AN85" s="10"/>
      <c r="AO85" s="10"/>
      <c r="AP85" s="10"/>
      <c r="AQ85" s="10"/>
      <c r="AR85" s="10"/>
      <c r="AS85" s="10"/>
      <c r="AT85" s="10"/>
      <c r="AU85" s="10"/>
      <c r="AV85" s="10"/>
      <c r="AW85" s="10"/>
      <c r="AX85" s="10"/>
      <c r="AY85" s="10"/>
      <c r="AZ85" s="10"/>
      <c r="BA85" s="10"/>
      <c r="BB85" s="10"/>
      <c r="BC85" s="24"/>
    </row>
    <row r="86" spans="1:55" s="25" customFormat="1" x14ac:dyDescent="0.2">
      <c r="A86" s="21"/>
      <c r="B86" s="22"/>
      <c r="C86" s="21"/>
      <c r="G86" s="22"/>
      <c r="N86" s="22"/>
      <c r="V86" s="22"/>
      <c r="AD86" s="22"/>
      <c r="AI86" s="22"/>
      <c r="AL86" s="10"/>
      <c r="AM86" s="10"/>
      <c r="AN86" s="10"/>
      <c r="AO86" s="10"/>
      <c r="AP86" s="10"/>
      <c r="AQ86" s="10"/>
      <c r="AR86" s="10"/>
      <c r="AS86" s="10"/>
      <c r="AT86" s="10"/>
      <c r="AU86" s="10"/>
      <c r="AV86" s="10"/>
      <c r="AW86" s="10"/>
      <c r="AX86" s="10"/>
      <c r="AY86" s="10"/>
      <c r="AZ86" s="10"/>
      <c r="BA86" s="10"/>
      <c r="BB86" s="10"/>
      <c r="BC86" s="24"/>
    </row>
    <row r="87" spans="1:55" s="25" customFormat="1" x14ac:dyDescent="0.2">
      <c r="A87" s="21"/>
      <c r="B87" s="22"/>
      <c r="C87" s="21"/>
      <c r="G87" s="22"/>
      <c r="N87" s="22"/>
      <c r="V87" s="22"/>
      <c r="AD87" s="22"/>
      <c r="AI87" s="22"/>
      <c r="AL87" s="10"/>
      <c r="AM87" s="10"/>
      <c r="AN87" s="10"/>
      <c r="AO87" s="10"/>
      <c r="AP87" s="10"/>
      <c r="AQ87" s="10"/>
      <c r="AR87" s="10"/>
      <c r="AS87" s="10"/>
      <c r="AT87" s="10"/>
      <c r="AU87" s="10"/>
      <c r="AV87" s="10"/>
      <c r="AW87" s="10"/>
      <c r="AX87" s="10"/>
      <c r="AY87" s="10"/>
      <c r="AZ87" s="10"/>
      <c r="BA87" s="10"/>
      <c r="BB87" s="10"/>
      <c r="BC87" s="24"/>
    </row>
    <row r="88" spans="1:55" s="25" customFormat="1" x14ac:dyDescent="0.2">
      <c r="A88" s="21"/>
      <c r="B88" s="22"/>
      <c r="C88" s="21"/>
      <c r="G88" s="22"/>
      <c r="N88" s="22"/>
      <c r="V88" s="22"/>
      <c r="AD88" s="22"/>
      <c r="AI88" s="22"/>
      <c r="AL88" s="10"/>
      <c r="AM88" s="10"/>
      <c r="AN88" s="10"/>
      <c r="AO88" s="10"/>
      <c r="AP88" s="10"/>
      <c r="AQ88" s="10"/>
      <c r="AR88" s="10"/>
      <c r="AS88" s="10"/>
      <c r="AT88" s="10"/>
      <c r="AU88" s="10"/>
      <c r="AV88" s="10"/>
      <c r="AW88" s="10"/>
      <c r="AX88" s="10"/>
      <c r="AY88" s="10"/>
      <c r="AZ88" s="10"/>
      <c r="BA88" s="10"/>
      <c r="BB88" s="10"/>
      <c r="BC88" s="24"/>
    </row>
    <row r="89" spans="1:55" s="25" customFormat="1" x14ac:dyDescent="0.2">
      <c r="A89" s="21"/>
      <c r="B89" s="22"/>
      <c r="C89" s="21"/>
      <c r="G89" s="22"/>
      <c r="N89" s="22"/>
      <c r="V89" s="22"/>
      <c r="AD89" s="22"/>
      <c r="AI89" s="22"/>
      <c r="AL89" s="10"/>
      <c r="AM89" s="10"/>
      <c r="AN89" s="10"/>
      <c r="AO89" s="10"/>
      <c r="AP89" s="10"/>
      <c r="AQ89" s="10"/>
      <c r="AR89" s="10"/>
      <c r="AS89" s="10"/>
      <c r="AT89" s="10"/>
      <c r="AU89" s="10"/>
      <c r="AV89" s="10"/>
      <c r="AW89" s="10"/>
      <c r="AX89" s="10"/>
      <c r="AY89" s="10"/>
      <c r="AZ89" s="10"/>
      <c r="BA89" s="10"/>
      <c r="BB89" s="10"/>
      <c r="BC89" s="24"/>
    </row>
    <row r="90" spans="1:55" s="25" customFormat="1" x14ac:dyDescent="0.2">
      <c r="A90" s="21"/>
      <c r="B90" s="22"/>
      <c r="C90" s="21"/>
      <c r="G90" s="22"/>
      <c r="N90" s="22"/>
      <c r="V90" s="22"/>
      <c r="AD90" s="22"/>
      <c r="AI90" s="22"/>
      <c r="AL90" s="10"/>
      <c r="AM90" s="10"/>
      <c r="AN90" s="10"/>
      <c r="AO90" s="10"/>
      <c r="AP90" s="10"/>
      <c r="AQ90" s="10"/>
      <c r="AR90" s="10"/>
      <c r="AS90" s="10"/>
      <c r="AT90" s="10"/>
      <c r="AU90" s="10"/>
      <c r="AV90" s="10"/>
      <c r="AW90" s="10"/>
      <c r="AX90" s="10"/>
      <c r="AY90" s="10"/>
      <c r="AZ90" s="10"/>
      <c r="BA90" s="10"/>
      <c r="BB90" s="10"/>
      <c r="BC90" s="24"/>
    </row>
    <row r="91" spans="1:55" s="25" customFormat="1" x14ac:dyDescent="0.2">
      <c r="A91" s="21"/>
      <c r="B91" s="22"/>
      <c r="C91" s="21"/>
      <c r="G91" s="22"/>
      <c r="N91" s="22"/>
      <c r="V91" s="22"/>
      <c r="AD91" s="22"/>
      <c r="AI91" s="22"/>
      <c r="AL91" s="10"/>
      <c r="AM91" s="10"/>
      <c r="AN91" s="10"/>
      <c r="AO91" s="10"/>
      <c r="AP91" s="10"/>
      <c r="AQ91" s="10"/>
      <c r="AR91" s="10"/>
      <c r="AS91" s="10"/>
      <c r="AT91" s="10"/>
      <c r="AU91" s="10"/>
      <c r="AV91" s="10"/>
      <c r="AW91" s="10"/>
      <c r="AX91" s="10"/>
      <c r="AY91" s="10"/>
      <c r="AZ91" s="10"/>
      <c r="BA91" s="10"/>
      <c r="BB91" s="10"/>
      <c r="BC91" s="24"/>
    </row>
    <row r="92" spans="1:55" s="25" customFormat="1" x14ac:dyDescent="0.2">
      <c r="A92" s="21"/>
      <c r="B92" s="22"/>
      <c r="C92" s="21"/>
      <c r="G92" s="22"/>
      <c r="N92" s="22"/>
      <c r="V92" s="22"/>
      <c r="AD92" s="22"/>
      <c r="AI92" s="22"/>
      <c r="AL92" s="10"/>
      <c r="AM92" s="10"/>
      <c r="AN92" s="10"/>
      <c r="AO92" s="10"/>
      <c r="AP92" s="10"/>
      <c r="AQ92" s="10"/>
      <c r="AR92" s="10"/>
      <c r="AS92" s="10"/>
      <c r="AT92" s="10"/>
      <c r="AU92" s="10"/>
      <c r="AV92" s="10"/>
      <c r="AW92" s="10"/>
      <c r="AX92" s="10"/>
      <c r="AY92" s="10"/>
      <c r="AZ92" s="10"/>
      <c r="BA92" s="10"/>
      <c r="BB92" s="10"/>
      <c r="BC92" s="24"/>
    </row>
    <row r="93" spans="1:55" s="25" customFormat="1" x14ac:dyDescent="0.2">
      <c r="A93" s="21"/>
      <c r="B93" s="22"/>
      <c r="C93" s="21"/>
      <c r="G93" s="22"/>
      <c r="N93" s="22"/>
      <c r="V93" s="22"/>
      <c r="AD93" s="22"/>
      <c r="AI93" s="22"/>
      <c r="AL93" s="10"/>
      <c r="AM93" s="10"/>
      <c r="AN93" s="10"/>
      <c r="AO93" s="10"/>
      <c r="AP93" s="10"/>
      <c r="AQ93" s="10"/>
      <c r="AR93" s="10"/>
      <c r="AS93" s="10"/>
      <c r="AT93" s="10"/>
      <c r="AU93" s="10"/>
      <c r="AV93" s="10"/>
      <c r="AW93" s="10"/>
      <c r="AX93" s="10"/>
      <c r="AY93" s="10"/>
      <c r="AZ93" s="10"/>
      <c r="BA93" s="10"/>
      <c r="BB93" s="10"/>
      <c r="BC93" s="24"/>
    </row>
    <row r="94" spans="1:55" s="25" customFormat="1" x14ac:dyDescent="0.2">
      <c r="A94" s="21"/>
      <c r="B94" s="22"/>
      <c r="C94" s="21"/>
      <c r="G94" s="22"/>
      <c r="N94" s="22"/>
      <c r="V94" s="22"/>
      <c r="AD94" s="22"/>
      <c r="AI94" s="22"/>
      <c r="AL94" s="10"/>
      <c r="AM94" s="10"/>
      <c r="AN94" s="10"/>
      <c r="AO94" s="10"/>
      <c r="AP94" s="10"/>
      <c r="AQ94" s="10"/>
      <c r="AR94" s="10"/>
      <c r="AS94" s="10"/>
      <c r="AT94" s="10"/>
      <c r="AU94" s="10"/>
      <c r="AV94" s="10"/>
      <c r="AW94" s="10"/>
      <c r="AX94" s="10"/>
      <c r="AY94" s="10"/>
      <c r="AZ94" s="10"/>
      <c r="BA94" s="10"/>
      <c r="BB94" s="10"/>
      <c r="BC94" s="24"/>
    </row>
    <row r="95" spans="1:55" s="25" customFormat="1" x14ac:dyDescent="0.2">
      <c r="A95" s="21"/>
      <c r="B95" s="22"/>
      <c r="C95" s="21"/>
      <c r="G95" s="22"/>
      <c r="N95" s="22"/>
      <c r="V95" s="22"/>
      <c r="AD95" s="22"/>
      <c r="AI95" s="22"/>
      <c r="AL95" s="10"/>
      <c r="AM95" s="10"/>
      <c r="AN95" s="10"/>
      <c r="AO95" s="10"/>
      <c r="AP95" s="10"/>
      <c r="AQ95" s="10"/>
      <c r="AR95" s="10"/>
      <c r="AS95" s="10"/>
      <c r="AT95" s="10"/>
      <c r="AU95" s="10"/>
      <c r="AV95" s="10"/>
      <c r="AW95" s="10"/>
      <c r="AX95" s="10"/>
      <c r="AY95" s="10"/>
      <c r="AZ95" s="10"/>
      <c r="BA95" s="10"/>
      <c r="BB95" s="10"/>
      <c r="BC95" s="24"/>
    </row>
    <row r="96" spans="1:55" s="25" customFormat="1" x14ac:dyDescent="0.2">
      <c r="A96" s="21"/>
      <c r="B96" s="22"/>
      <c r="C96" s="21"/>
      <c r="G96" s="22"/>
      <c r="N96" s="22"/>
      <c r="V96" s="22"/>
      <c r="AD96" s="22"/>
      <c r="AI96" s="22"/>
      <c r="AL96" s="10"/>
      <c r="AM96" s="10"/>
      <c r="AN96" s="10"/>
      <c r="AO96" s="10"/>
      <c r="AP96" s="10"/>
      <c r="AQ96" s="10"/>
      <c r="AR96" s="10"/>
      <c r="AS96" s="10"/>
      <c r="AT96" s="10"/>
      <c r="AU96" s="10"/>
      <c r="AV96" s="10"/>
      <c r="AW96" s="10"/>
      <c r="AX96" s="10"/>
      <c r="AY96" s="10"/>
      <c r="AZ96" s="10"/>
      <c r="BA96" s="10"/>
      <c r="BB96" s="10"/>
      <c r="BC96" s="24"/>
    </row>
    <row r="97" spans="1:55" s="25" customFormat="1" x14ac:dyDescent="0.2">
      <c r="A97" s="21"/>
      <c r="B97" s="22"/>
      <c r="C97" s="21"/>
      <c r="G97" s="22"/>
      <c r="N97" s="22"/>
      <c r="V97" s="22"/>
      <c r="AD97" s="22"/>
      <c r="AI97" s="22"/>
      <c r="AL97" s="10"/>
      <c r="AM97" s="10"/>
      <c r="AN97" s="10"/>
      <c r="AO97" s="10"/>
      <c r="AP97" s="10"/>
      <c r="AQ97" s="10"/>
      <c r="AR97" s="10"/>
      <c r="AS97" s="10"/>
      <c r="AT97" s="10"/>
      <c r="AU97" s="10"/>
      <c r="AV97" s="10"/>
      <c r="AW97" s="10"/>
      <c r="AX97" s="10"/>
      <c r="AY97" s="10"/>
      <c r="AZ97" s="10"/>
      <c r="BA97" s="10"/>
      <c r="BB97" s="10"/>
      <c r="BC97" s="24"/>
    </row>
    <row r="98" spans="1:55" s="25" customFormat="1" x14ac:dyDescent="0.2">
      <c r="A98" s="21"/>
      <c r="B98" s="22"/>
      <c r="C98" s="21"/>
      <c r="G98" s="22"/>
      <c r="N98" s="22"/>
      <c r="V98" s="22"/>
      <c r="AD98" s="22"/>
      <c r="AI98" s="22"/>
      <c r="AL98" s="10"/>
      <c r="AM98" s="10"/>
      <c r="AN98" s="10"/>
      <c r="AO98" s="10"/>
      <c r="AP98" s="10"/>
      <c r="AQ98" s="10"/>
      <c r="AR98" s="10"/>
      <c r="AS98" s="10"/>
      <c r="AT98" s="10"/>
      <c r="AU98" s="10"/>
      <c r="AV98" s="10"/>
      <c r="AW98" s="10"/>
      <c r="AX98" s="10"/>
      <c r="AY98" s="10"/>
      <c r="AZ98" s="10"/>
      <c r="BA98" s="10"/>
      <c r="BB98" s="10"/>
      <c r="BC98" s="24"/>
    </row>
    <row r="99" spans="1:55" s="25" customFormat="1" x14ac:dyDescent="0.2">
      <c r="A99" s="21"/>
      <c r="B99" s="22"/>
      <c r="C99" s="21"/>
      <c r="G99" s="22"/>
      <c r="N99" s="22"/>
      <c r="V99" s="22"/>
      <c r="AD99" s="22"/>
      <c r="AI99" s="22"/>
      <c r="AL99" s="10"/>
      <c r="AM99" s="10"/>
      <c r="AN99" s="10"/>
      <c r="AO99" s="10"/>
      <c r="AP99" s="10"/>
      <c r="AQ99" s="10"/>
      <c r="AR99" s="10"/>
      <c r="AS99" s="10"/>
      <c r="AT99" s="10"/>
      <c r="AU99" s="10"/>
      <c r="AV99" s="10"/>
      <c r="AW99" s="10"/>
      <c r="AX99" s="10"/>
      <c r="AY99" s="10"/>
      <c r="AZ99" s="10"/>
      <c r="BA99" s="10"/>
      <c r="BB99" s="10"/>
      <c r="BC99" s="24"/>
    </row>
    <row r="100" spans="1:55" s="25" customFormat="1" x14ac:dyDescent="0.2">
      <c r="A100" s="21"/>
      <c r="B100" s="22"/>
      <c r="C100" s="21"/>
      <c r="G100" s="22"/>
      <c r="N100" s="22"/>
      <c r="V100" s="22"/>
      <c r="AD100" s="22"/>
      <c r="AI100" s="22"/>
      <c r="AL100" s="10"/>
      <c r="AM100" s="10"/>
      <c r="AN100" s="10"/>
      <c r="AO100" s="10"/>
      <c r="AP100" s="10"/>
      <c r="AQ100" s="10"/>
      <c r="AR100" s="10"/>
      <c r="AS100" s="10"/>
      <c r="AT100" s="10"/>
      <c r="AU100" s="10"/>
      <c r="AV100" s="10"/>
      <c r="AW100" s="10"/>
      <c r="AX100" s="10"/>
      <c r="AY100" s="10"/>
      <c r="AZ100" s="10"/>
      <c r="BA100" s="10"/>
      <c r="BB100" s="10"/>
      <c r="BC100" s="24"/>
    </row>
    <row r="101" spans="1:55" s="25" customFormat="1" x14ac:dyDescent="0.2">
      <c r="A101" s="21"/>
      <c r="B101" s="22"/>
      <c r="C101" s="21"/>
      <c r="G101" s="22"/>
      <c r="N101" s="22"/>
      <c r="V101" s="22"/>
      <c r="AD101" s="22"/>
      <c r="AI101" s="22"/>
      <c r="AL101" s="10"/>
      <c r="AM101" s="10"/>
      <c r="AN101" s="10"/>
      <c r="AO101" s="10"/>
      <c r="AP101" s="10"/>
      <c r="AQ101" s="10"/>
      <c r="AR101" s="10"/>
      <c r="AS101" s="10"/>
      <c r="AT101" s="10"/>
      <c r="AU101" s="10"/>
      <c r="AV101" s="10"/>
      <c r="AW101" s="10"/>
      <c r="AX101" s="10"/>
      <c r="AY101" s="10"/>
      <c r="AZ101" s="10"/>
      <c r="BA101" s="10"/>
      <c r="BB101" s="10"/>
      <c r="BC101" s="24"/>
    </row>
    <row r="102" spans="1:55" s="25" customFormat="1" x14ac:dyDescent="0.2">
      <c r="A102" s="21"/>
      <c r="B102" s="22"/>
      <c r="C102" s="21"/>
      <c r="G102" s="22"/>
      <c r="N102" s="22"/>
      <c r="V102" s="22"/>
      <c r="AD102" s="22"/>
      <c r="AI102" s="22"/>
      <c r="AL102" s="10"/>
      <c r="AM102" s="10"/>
      <c r="AN102" s="10"/>
      <c r="AO102" s="10"/>
      <c r="AP102" s="10"/>
      <c r="AQ102" s="10"/>
      <c r="AR102" s="10"/>
      <c r="AS102" s="10"/>
      <c r="AT102" s="10"/>
      <c r="AU102" s="10"/>
      <c r="AV102" s="10"/>
      <c r="AW102" s="10"/>
      <c r="AX102" s="10"/>
      <c r="AY102" s="10"/>
      <c r="AZ102" s="10"/>
      <c r="BA102" s="10"/>
      <c r="BB102" s="10"/>
      <c r="BC102" s="24"/>
    </row>
    <row r="103" spans="1:55" s="25" customFormat="1" x14ac:dyDescent="0.2">
      <c r="A103" s="21"/>
      <c r="B103" s="22"/>
      <c r="C103" s="21"/>
      <c r="G103" s="22"/>
      <c r="N103" s="22"/>
      <c r="V103" s="22"/>
      <c r="AD103" s="22"/>
      <c r="AI103" s="22"/>
      <c r="AL103" s="10"/>
      <c r="AM103" s="10"/>
      <c r="AN103" s="10"/>
      <c r="AO103" s="10"/>
      <c r="AP103" s="10"/>
      <c r="AQ103" s="10"/>
      <c r="AR103" s="10"/>
      <c r="AS103" s="10"/>
      <c r="AT103" s="10"/>
      <c r="AU103" s="10"/>
      <c r="AV103" s="10"/>
      <c r="AW103" s="10"/>
      <c r="AX103" s="10"/>
      <c r="AY103" s="10"/>
      <c r="AZ103" s="10"/>
      <c r="BA103" s="10"/>
      <c r="BB103" s="10"/>
      <c r="BC103" s="24"/>
    </row>
    <row r="104" spans="1:55" s="25" customFormat="1" x14ac:dyDescent="0.2">
      <c r="A104" s="21"/>
      <c r="B104" s="22"/>
      <c r="C104" s="21"/>
      <c r="G104" s="22"/>
      <c r="N104" s="22"/>
      <c r="V104" s="22"/>
      <c r="AD104" s="22"/>
      <c r="AI104" s="22"/>
      <c r="AL104" s="10"/>
      <c r="AM104" s="10"/>
      <c r="AN104" s="10"/>
      <c r="AO104" s="10"/>
      <c r="AP104" s="10"/>
      <c r="AQ104" s="10"/>
      <c r="AR104" s="10"/>
      <c r="AS104" s="10"/>
      <c r="AT104" s="10"/>
      <c r="AU104" s="10"/>
      <c r="AV104" s="10"/>
      <c r="AW104" s="10"/>
      <c r="AX104" s="10"/>
      <c r="AY104" s="10"/>
      <c r="AZ104" s="10"/>
      <c r="BA104" s="10"/>
      <c r="BB104" s="10"/>
      <c r="BC104" s="24"/>
    </row>
    <row r="105" spans="1:55" s="25" customFormat="1" x14ac:dyDescent="0.2">
      <c r="A105" s="21"/>
      <c r="B105" s="22"/>
      <c r="C105" s="21"/>
      <c r="G105" s="22"/>
      <c r="N105" s="22"/>
      <c r="V105" s="22"/>
      <c r="AD105" s="22"/>
      <c r="AI105" s="22"/>
      <c r="AL105" s="10"/>
      <c r="AM105" s="10"/>
      <c r="AN105" s="10"/>
      <c r="AO105" s="10"/>
      <c r="AP105" s="10"/>
      <c r="AQ105" s="10"/>
      <c r="AR105" s="10"/>
      <c r="AS105" s="10"/>
      <c r="AT105" s="10"/>
      <c r="AU105" s="10"/>
      <c r="AV105" s="10"/>
      <c r="AW105" s="10"/>
      <c r="AX105" s="10"/>
      <c r="AY105" s="10"/>
      <c r="AZ105" s="10"/>
      <c r="BA105" s="10"/>
      <c r="BB105" s="10"/>
      <c r="BC105" s="24"/>
    </row>
    <row r="106" spans="1:55" s="25" customFormat="1" x14ac:dyDescent="0.2">
      <c r="A106" s="21"/>
      <c r="B106" s="22"/>
      <c r="C106" s="21"/>
      <c r="G106" s="22"/>
      <c r="N106" s="22"/>
      <c r="V106" s="22"/>
      <c r="AD106" s="22"/>
      <c r="AI106" s="22"/>
      <c r="AL106" s="10"/>
      <c r="AM106" s="10"/>
      <c r="AN106" s="10"/>
      <c r="AO106" s="10"/>
      <c r="AP106" s="10"/>
      <c r="AQ106" s="10"/>
      <c r="AR106" s="10"/>
      <c r="AS106" s="10"/>
      <c r="AT106" s="10"/>
      <c r="AU106" s="10"/>
      <c r="AV106" s="10"/>
      <c r="AW106" s="10"/>
      <c r="AX106" s="10"/>
      <c r="AY106" s="10"/>
      <c r="AZ106" s="10"/>
      <c r="BA106" s="10"/>
      <c r="BB106" s="10"/>
      <c r="BC106" s="24"/>
    </row>
    <row r="107" spans="1:55" s="25" customFormat="1" x14ac:dyDescent="0.2">
      <c r="A107" s="21"/>
      <c r="B107" s="22"/>
      <c r="C107" s="21"/>
      <c r="G107" s="22"/>
      <c r="N107" s="22"/>
      <c r="V107" s="22"/>
      <c r="AD107" s="22"/>
      <c r="AI107" s="22"/>
      <c r="AL107" s="10"/>
      <c r="AM107" s="10"/>
      <c r="AN107" s="10"/>
      <c r="AO107" s="10"/>
      <c r="AP107" s="10"/>
      <c r="AQ107" s="10"/>
      <c r="AR107" s="10"/>
      <c r="AS107" s="10"/>
      <c r="AT107" s="10"/>
      <c r="AU107" s="10"/>
      <c r="AV107" s="10"/>
      <c r="AW107" s="10"/>
      <c r="AX107" s="10"/>
      <c r="AY107" s="10"/>
      <c r="AZ107" s="10"/>
      <c r="BA107" s="10"/>
      <c r="BB107" s="10"/>
      <c r="BC107" s="24"/>
    </row>
    <row r="108" spans="1:55" s="25" customFormat="1" x14ac:dyDescent="0.2">
      <c r="A108" s="21"/>
      <c r="B108" s="22"/>
      <c r="C108" s="21"/>
      <c r="G108" s="22"/>
      <c r="N108" s="22"/>
      <c r="V108" s="22"/>
      <c r="AD108" s="22"/>
      <c r="AI108" s="22"/>
      <c r="AL108" s="10"/>
      <c r="AM108" s="10"/>
      <c r="AN108" s="10"/>
      <c r="AO108" s="10"/>
      <c r="AP108" s="10"/>
      <c r="AQ108" s="10"/>
      <c r="AR108" s="10"/>
      <c r="AS108" s="10"/>
      <c r="AT108" s="10"/>
      <c r="AU108" s="10"/>
      <c r="AV108" s="10"/>
      <c r="AW108" s="10"/>
      <c r="AX108" s="10"/>
      <c r="AY108" s="10"/>
      <c r="AZ108" s="10"/>
      <c r="BA108" s="10"/>
      <c r="BB108" s="10"/>
      <c r="BC108" s="24"/>
    </row>
    <row r="109" spans="1:55" s="25" customFormat="1" x14ac:dyDescent="0.2">
      <c r="A109" s="21"/>
      <c r="B109" s="22"/>
      <c r="C109" s="21"/>
      <c r="G109" s="22"/>
      <c r="N109" s="22"/>
      <c r="V109" s="22"/>
      <c r="AD109" s="22"/>
      <c r="AI109" s="22"/>
      <c r="AL109" s="10"/>
      <c r="AM109" s="10"/>
      <c r="AN109" s="10"/>
      <c r="AO109" s="10"/>
      <c r="AP109" s="10"/>
      <c r="AQ109" s="10"/>
      <c r="AR109" s="10"/>
      <c r="AS109" s="10"/>
      <c r="AT109" s="10"/>
      <c r="AU109" s="10"/>
      <c r="AV109" s="10"/>
      <c r="AW109" s="10"/>
      <c r="AX109" s="10"/>
      <c r="AY109" s="10"/>
      <c r="AZ109" s="10"/>
      <c r="BA109" s="10"/>
      <c r="BB109" s="10"/>
      <c r="BC109" s="24"/>
    </row>
    <row r="110" spans="1:55" s="25" customFormat="1" x14ac:dyDescent="0.2">
      <c r="A110" s="21"/>
      <c r="B110" s="22"/>
      <c r="C110" s="21"/>
      <c r="G110" s="22"/>
      <c r="N110" s="22"/>
      <c r="V110" s="22"/>
      <c r="AD110" s="22"/>
      <c r="AI110" s="22"/>
      <c r="AL110" s="10"/>
      <c r="AM110" s="10"/>
      <c r="AN110" s="10"/>
      <c r="AO110" s="10"/>
      <c r="AP110" s="10"/>
      <c r="AQ110" s="10"/>
      <c r="AR110" s="10"/>
      <c r="AS110" s="10"/>
      <c r="AT110" s="10"/>
      <c r="AU110" s="10"/>
      <c r="AV110" s="10"/>
      <c r="AW110" s="10"/>
      <c r="AX110" s="10"/>
      <c r="AY110" s="10"/>
      <c r="AZ110" s="10"/>
      <c r="BA110" s="10"/>
      <c r="BB110" s="10"/>
      <c r="BC110" s="24"/>
    </row>
    <row r="111" spans="1:55" s="25" customFormat="1" x14ac:dyDescent="0.2">
      <c r="A111" s="21"/>
      <c r="B111" s="22"/>
      <c r="C111" s="21"/>
      <c r="G111" s="22"/>
      <c r="N111" s="22"/>
      <c r="V111" s="22"/>
      <c r="AD111" s="22"/>
      <c r="AI111" s="22"/>
      <c r="AL111" s="10"/>
      <c r="AM111" s="10"/>
      <c r="AN111" s="10"/>
      <c r="AO111" s="10"/>
      <c r="AP111" s="10"/>
      <c r="AQ111" s="10"/>
      <c r="AR111" s="10"/>
      <c r="AS111" s="10"/>
      <c r="AT111" s="10"/>
      <c r="AU111" s="10"/>
      <c r="AV111" s="10"/>
      <c r="AW111" s="10"/>
      <c r="AX111" s="10"/>
      <c r="AY111" s="10"/>
      <c r="AZ111" s="10"/>
      <c r="BA111" s="10"/>
      <c r="BB111" s="10"/>
      <c r="BC111" s="24"/>
    </row>
    <row r="112" spans="1:55" s="25" customFormat="1" x14ac:dyDescent="0.2">
      <c r="A112" s="21"/>
      <c r="B112" s="22"/>
      <c r="C112" s="21"/>
      <c r="G112" s="22"/>
      <c r="N112" s="22"/>
      <c r="V112" s="22"/>
      <c r="AD112" s="22"/>
      <c r="AI112" s="22"/>
      <c r="AL112" s="10"/>
      <c r="AM112" s="10"/>
      <c r="AN112" s="10"/>
      <c r="AO112" s="10"/>
      <c r="AP112" s="10"/>
      <c r="AQ112" s="10"/>
      <c r="AR112" s="10"/>
      <c r="AS112" s="10"/>
      <c r="AT112" s="10"/>
      <c r="AU112" s="10"/>
      <c r="AV112" s="10"/>
      <c r="AW112" s="10"/>
      <c r="AX112" s="10"/>
      <c r="AY112" s="10"/>
      <c r="AZ112" s="10"/>
      <c r="BA112" s="10"/>
      <c r="BB112" s="10"/>
      <c r="BC112" s="24"/>
    </row>
    <row r="113" spans="1:55" s="25" customFormat="1" x14ac:dyDescent="0.2">
      <c r="A113" s="21"/>
      <c r="B113" s="22"/>
      <c r="C113" s="21"/>
      <c r="G113" s="22"/>
      <c r="N113" s="22"/>
      <c r="V113" s="22"/>
      <c r="AD113" s="22"/>
      <c r="AI113" s="22"/>
      <c r="AL113" s="10"/>
      <c r="AM113" s="10"/>
      <c r="AN113" s="10"/>
      <c r="AO113" s="10"/>
      <c r="AP113" s="10"/>
      <c r="AQ113" s="10"/>
      <c r="AR113" s="10"/>
      <c r="AS113" s="10"/>
      <c r="AT113" s="10"/>
      <c r="AU113" s="10"/>
      <c r="AV113" s="10"/>
      <c r="AW113" s="10"/>
      <c r="AX113" s="10"/>
      <c r="AY113" s="10"/>
      <c r="AZ113" s="10"/>
      <c r="BA113" s="10"/>
      <c r="BB113" s="10"/>
      <c r="BC113" s="24"/>
    </row>
    <row r="114" spans="1:55" s="25" customFormat="1" x14ac:dyDescent="0.2">
      <c r="A114" s="21"/>
      <c r="B114" s="22"/>
      <c r="C114" s="21"/>
      <c r="G114" s="22"/>
      <c r="N114" s="22"/>
      <c r="V114" s="22"/>
      <c r="AD114" s="22"/>
      <c r="AI114" s="22"/>
      <c r="AL114" s="10"/>
      <c r="AM114" s="10"/>
      <c r="AN114" s="10"/>
      <c r="AO114" s="10"/>
      <c r="AP114" s="10"/>
      <c r="AQ114" s="10"/>
      <c r="AR114" s="10"/>
      <c r="AS114" s="10"/>
      <c r="AT114" s="10"/>
      <c r="AU114" s="10"/>
      <c r="AV114" s="10"/>
      <c r="AW114" s="10"/>
      <c r="AX114" s="10"/>
      <c r="AY114" s="10"/>
      <c r="AZ114" s="10"/>
      <c r="BA114" s="10"/>
      <c r="BB114" s="10"/>
      <c r="BC114" s="24"/>
    </row>
    <row r="115" spans="1:55" s="25" customFormat="1" x14ac:dyDescent="0.2">
      <c r="A115" s="21"/>
      <c r="B115" s="22"/>
      <c r="C115" s="21"/>
      <c r="G115" s="22"/>
      <c r="N115" s="22"/>
      <c r="V115" s="22"/>
      <c r="AD115" s="22"/>
      <c r="AI115" s="22"/>
      <c r="AL115" s="10"/>
      <c r="AM115" s="10"/>
      <c r="AN115" s="10"/>
      <c r="AO115" s="10"/>
      <c r="AP115" s="10"/>
      <c r="AQ115" s="10"/>
      <c r="AR115" s="10"/>
      <c r="AS115" s="10"/>
      <c r="AT115" s="10"/>
      <c r="AU115" s="10"/>
      <c r="AV115" s="10"/>
      <c r="AW115" s="10"/>
      <c r="AX115" s="10"/>
      <c r="AY115" s="10"/>
      <c r="AZ115" s="10"/>
      <c r="BA115" s="10"/>
      <c r="BB115" s="10"/>
      <c r="BC115" s="24"/>
    </row>
    <row r="116" spans="1:55" s="25" customFormat="1" x14ac:dyDescent="0.2">
      <c r="A116" s="21"/>
      <c r="B116" s="22"/>
      <c r="C116" s="21"/>
      <c r="G116" s="22"/>
      <c r="N116" s="22"/>
      <c r="V116" s="22"/>
      <c r="AD116" s="22"/>
      <c r="AI116" s="22"/>
      <c r="AL116" s="10"/>
      <c r="AM116" s="10"/>
      <c r="AN116" s="10"/>
      <c r="AO116" s="10"/>
      <c r="AP116" s="10"/>
      <c r="AQ116" s="10"/>
      <c r="AR116" s="10"/>
      <c r="AS116" s="10"/>
      <c r="AT116" s="10"/>
      <c r="AU116" s="10"/>
      <c r="AV116" s="10"/>
      <c r="AW116" s="10"/>
      <c r="AX116" s="10"/>
      <c r="AY116" s="10"/>
      <c r="AZ116" s="10"/>
      <c r="BA116" s="10"/>
      <c r="BB116" s="10"/>
      <c r="BC116" s="24"/>
    </row>
    <row r="117" spans="1:55" s="25" customFormat="1" x14ac:dyDescent="0.2">
      <c r="A117" s="21"/>
      <c r="B117" s="22"/>
      <c r="C117" s="21"/>
      <c r="G117" s="22"/>
      <c r="N117" s="22"/>
      <c r="V117" s="22"/>
      <c r="AD117" s="22"/>
      <c r="AI117" s="22"/>
      <c r="AL117" s="10"/>
      <c r="AM117" s="10"/>
      <c r="AN117" s="10"/>
      <c r="AO117" s="10"/>
      <c r="AP117" s="10"/>
      <c r="AQ117" s="10"/>
      <c r="AR117" s="10"/>
      <c r="AS117" s="10"/>
      <c r="AT117" s="10"/>
      <c r="AU117" s="10"/>
      <c r="AV117" s="10"/>
      <c r="AW117" s="10"/>
      <c r="AX117" s="10"/>
      <c r="AY117" s="10"/>
      <c r="AZ117" s="10"/>
      <c r="BA117" s="10"/>
      <c r="BB117" s="10"/>
      <c r="BC117" s="24"/>
    </row>
    <row r="118" spans="1:55" s="25" customFormat="1" x14ac:dyDescent="0.2">
      <c r="A118" s="21"/>
      <c r="B118" s="22"/>
      <c r="C118" s="21"/>
      <c r="G118" s="22"/>
      <c r="N118" s="22"/>
      <c r="V118" s="22"/>
      <c r="AD118" s="22"/>
      <c r="AI118" s="22"/>
      <c r="AL118" s="10"/>
      <c r="AM118" s="10"/>
      <c r="AN118" s="10"/>
      <c r="AO118" s="10"/>
      <c r="AP118" s="10"/>
      <c r="AQ118" s="10"/>
      <c r="AR118" s="10"/>
      <c r="AS118" s="10"/>
      <c r="AT118" s="10"/>
      <c r="AU118" s="10"/>
      <c r="AV118" s="10"/>
      <c r="AW118" s="10"/>
      <c r="AX118" s="10"/>
      <c r="AY118" s="10"/>
      <c r="AZ118" s="10"/>
      <c r="BA118" s="10"/>
      <c r="BB118" s="10"/>
      <c r="BC118" s="24"/>
    </row>
    <row r="119" spans="1:55" s="25" customFormat="1" x14ac:dyDescent="0.2">
      <c r="A119" s="21"/>
      <c r="B119" s="22"/>
      <c r="C119" s="21"/>
      <c r="G119" s="22"/>
      <c r="N119" s="22"/>
      <c r="V119" s="22"/>
      <c r="AD119" s="22"/>
      <c r="AI119" s="22"/>
      <c r="AL119" s="10"/>
      <c r="AM119" s="10"/>
      <c r="AN119" s="10"/>
      <c r="AO119" s="10"/>
      <c r="AP119" s="10"/>
      <c r="AQ119" s="10"/>
      <c r="AR119" s="10"/>
      <c r="AS119" s="10"/>
      <c r="AT119" s="10"/>
      <c r="AU119" s="10"/>
      <c r="AV119" s="10"/>
      <c r="AW119" s="10"/>
      <c r="AX119" s="10"/>
      <c r="AY119" s="10"/>
      <c r="AZ119" s="10"/>
      <c r="BA119" s="10"/>
      <c r="BB119" s="10"/>
      <c r="BC119" s="24"/>
    </row>
    <row r="120" spans="1:55" s="25" customFormat="1" x14ac:dyDescent="0.2">
      <c r="A120" s="21"/>
      <c r="B120" s="22"/>
      <c r="C120" s="21"/>
      <c r="G120" s="22"/>
      <c r="N120" s="22"/>
      <c r="V120" s="22"/>
      <c r="AD120" s="22"/>
      <c r="AI120" s="22"/>
      <c r="AL120" s="10"/>
      <c r="AM120" s="10"/>
      <c r="AN120" s="10"/>
      <c r="AO120" s="10"/>
      <c r="AP120" s="10"/>
      <c r="AQ120" s="10"/>
      <c r="AR120" s="10"/>
      <c r="AS120" s="10"/>
      <c r="AT120" s="10"/>
      <c r="AU120" s="10"/>
      <c r="AV120" s="10"/>
      <c r="AW120" s="10"/>
      <c r="AX120" s="10"/>
      <c r="AY120" s="10"/>
      <c r="AZ120" s="10"/>
      <c r="BA120" s="10"/>
      <c r="BB120" s="10"/>
      <c r="BC120" s="24"/>
    </row>
    <row r="121" spans="1:55" s="25" customFormat="1" x14ac:dyDescent="0.2">
      <c r="A121" s="21"/>
      <c r="B121" s="22"/>
      <c r="C121" s="21"/>
      <c r="G121" s="22"/>
      <c r="N121" s="22"/>
      <c r="V121" s="22"/>
      <c r="AD121" s="22"/>
      <c r="AI121" s="22"/>
      <c r="AL121" s="10"/>
      <c r="AM121" s="10"/>
      <c r="AN121" s="10"/>
      <c r="AO121" s="10"/>
      <c r="AP121" s="10"/>
      <c r="AQ121" s="10"/>
      <c r="AR121" s="10"/>
      <c r="AS121" s="10"/>
      <c r="AT121" s="10"/>
      <c r="AU121" s="10"/>
      <c r="AV121" s="10"/>
      <c r="AW121" s="10"/>
      <c r="AX121" s="10"/>
      <c r="AY121" s="10"/>
      <c r="AZ121" s="10"/>
      <c r="BA121" s="10"/>
      <c r="BB121" s="10"/>
      <c r="BC121" s="24"/>
    </row>
    <row r="122" spans="1:55" s="25" customFormat="1" x14ac:dyDescent="0.2">
      <c r="A122" s="21"/>
      <c r="B122" s="22"/>
      <c r="C122" s="21"/>
      <c r="G122" s="22"/>
      <c r="N122" s="22"/>
      <c r="V122" s="22"/>
      <c r="AD122" s="22"/>
      <c r="AI122" s="22"/>
      <c r="AL122" s="10"/>
      <c r="AM122" s="10"/>
      <c r="AN122" s="10"/>
      <c r="AO122" s="10"/>
      <c r="AP122" s="10"/>
      <c r="AQ122" s="10"/>
      <c r="AR122" s="10"/>
      <c r="AS122" s="10"/>
      <c r="AT122" s="10"/>
      <c r="AU122" s="10"/>
      <c r="AV122" s="10"/>
      <c r="AW122" s="10"/>
      <c r="AX122" s="10"/>
      <c r="AY122" s="10"/>
      <c r="AZ122" s="10"/>
      <c r="BA122" s="10"/>
      <c r="BB122" s="10"/>
      <c r="BC122" s="24"/>
    </row>
    <row r="123" spans="1:55" s="25" customFormat="1" x14ac:dyDescent="0.2">
      <c r="A123" s="21"/>
      <c r="B123" s="22"/>
      <c r="C123" s="21"/>
      <c r="G123" s="22"/>
      <c r="N123" s="22"/>
      <c r="V123" s="22"/>
      <c r="AD123" s="22"/>
      <c r="AI123" s="22"/>
      <c r="AL123" s="10"/>
      <c r="AM123" s="10"/>
      <c r="AN123" s="10"/>
      <c r="AO123" s="10"/>
      <c r="AP123" s="10"/>
      <c r="AQ123" s="10"/>
      <c r="AR123" s="10"/>
      <c r="AS123" s="10"/>
      <c r="AT123" s="10"/>
      <c r="AU123" s="10"/>
      <c r="AV123" s="10"/>
      <c r="AW123" s="10"/>
      <c r="AX123" s="10"/>
      <c r="AY123" s="10"/>
      <c r="AZ123" s="10"/>
      <c r="BA123" s="10"/>
      <c r="BB123" s="10"/>
      <c r="BC123" s="24"/>
    </row>
    <row r="124" spans="1:55" s="25" customFormat="1" x14ac:dyDescent="0.2">
      <c r="A124" s="21"/>
      <c r="B124" s="22"/>
      <c r="C124" s="21"/>
      <c r="G124" s="22"/>
      <c r="N124" s="22"/>
      <c r="V124" s="22"/>
      <c r="AD124" s="22"/>
      <c r="AI124" s="22"/>
      <c r="AL124" s="10"/>
      <c r="AM124" s="10"/>
      <c r="AN124" s="10"/>
      <c r="AO124" s="10"/>
      <c r="AP124" s="10"/>
      <c r="AQ124" s="10"/>
      <c r="AR124" s="10"/>
      <c r="AS124" s="10"/>
      <c r="AT124" s="10"/>
      <c r="AU124" s="10"/>
      <c r="AV124" s="10"/>
      <c r="AW124" s="10"/>
      <c r="AX124" s="10"/>
      <c r="AY124" s="10"/>
      <c r="AZ124" s="10"/>
      <c r="BA124" s="10"/>
      <c r="BB124" s="10"/>
      <c r="BC124" s="24"/>
    </row>
    <row r="125" spans="1:55" s="25" customFormat="1" x14ac:dyDescent="0.2">
      <c r="A125" s="21"/>
      <c r="B125" s="22"/>
      <c r="C125" s="21"/>
      <c r="G125" s="22"/>
      <c r="N125" s="22"/>
      <c r="V125" s="22"/>
      <c r="AD125" s="22"/>
      <c r="AI125" s="22"/>
      <c r="AL125" s="10"/>
      <c r="AM125" s="10"/>
      <c r="AN125" s="10"/>
      <c r="AO125" s="10"/>
      <c r="AP125" s="10"/>
      <c r="AQ125" s="10"/>
      <c r="AR125" s="10"/>
      <c r="AS125" s="10"/>
      <c r="AT125" s="10"/>
      <c r="AU125" s="10"/>
      <c r="AV125" s="10"/>
      <c r="AW125" s="10"/>
      <c r="AX125" s="10"/>
      <c r="AY125" s="10"/>
      <c r="AZ125" s="10"/>
      <c r="BA125" s="10"/>
      <c r="BB125" s="10"/>
      <c r="BC125" s="24"/>
    </row>
    <row r="126" spans="1:55" s="25" customFormat="1" x14ac:dyDescent="0.2">
      <c r="A126" s="21"/>
      <c r="B126" s="22"/>
      <c r="C126" s="21"/>
      <c r="G126" s="22"/>
      <c r="N126" s="22"/>
      <c r="V126" s="22"/>
      <c r="AD126" s="22"/>
      <c r="AI126" s="22"/>
      <c r="AL126" s="10"/>
      <c r="AM126" s="10"/>
      <c r="AN126" s="10"/>
      <c r="AO126" s="10"/>
      <c r="AP126" s="10"/>
      <c r="AQ126" s="10"/>
      <c r="AR126" s="10"/>
      <c r="AS126" s="10"/>
      <c r="AT126" s="10"/>
      <c r="AU126" s="10"/>
      <c r="AV126" s="10"/>
      <c r="AW126" s="10"/>
      <c r="AX126" s="10"/>
      <c r="AY126" s="10"/>
      <c r="AZ126" s="10"/>
      <c r="BA126" s="10"/>
      <c r="BB126" s="10"/>
      <c r="BC126" s="24"/>
    </row>
    <row r="127" spans="1:55" s="25" customFormat="1" x14ac:dyDescent="0.2">
      <c r="A127" s="21"/>
      <c r="B127" s="22"/>
      <c r="C127" s="21"/>
      <c r="G127" s="22"/>
      <c r="N127" s="22"/>
      <c r="V127" s="22"/>
      <c r="AD127" s="22"/>
      <c r="AI127" s="22"/>
      <c r="AL127" s="10"/>
      <c r="AM127" s="10"/>
      <c r="AN127" s="10"/>
      <c r="AO127" s="10"/>
      <c r="AP127" s="10"/>
      <c r="AQ127" s="10"/>
      <c r="AR127" s="10"/>
      <c r="AS127" s="10"/>
      <c r="AT127" s="10"/>
      <c r="AU127" s="10"/>
      <c r="AV127" s="10"/>
      <c r="AW127" s="10"/>
      <c r="AX127" s="10"/>
      <c r="AY127" s="10"/>
      <c r="AZ127" s="10"/>
      <c r="BA127" s="10"/>
      <c r="BB127" s="10"/>
      <c r="BC127" s="24"/>
    </row>
    <row r="128" spans="1:55" s="25" customFormat="1" x14ac:dyDescent="0.2">
      <c r="A128" s="21"/>
      <c r="B128" s="22"/>
      <c r="C128" s="21"/>
      <c r="G128" s="22"/>
      <c r="N128" s="22"/>
      <c r="V128" s="22"/>
      <c r="AD128" s="22"/>
      <c r="AI128" s="22"/>
      <c r="AL128" s="10"/>
      <c r="AM128" s="10"/>
      <c r="AN128" s="10"/>
      <c r="AO128" s="10"/>
      <c r="AP128" s="10"/>
      <c r="AQ128" s="10"/>
      <c r="AR128" s="10"/>
      <c r="AS128" s="10"/>
      <c r="AT128" s="10"/>
      <c r="AU128" s="10"/>
      <c r="AV128" s="10"/>
      <c r="AW128" s="10"/>
      <c r="AX128" s="10"/>
      <c r="AY128" s="10"/>
      <c r="AZ128" s="10"/>
      <c r="BA128" s="10"/>
      <c r="BB128" s="10"/>
      <c r="BC128" s="24"/>
    </row>
    <row r="129" spans="1:55" s="25" customFormat="1" x14ac:dyDescent="0.2">
      <c r="A129" s="21"/>
      <c r="B129" s="22"/>
      <c r="C129" s="21"/>
      <c r="G129" s="22"/>
      <c r="N129" s="22"/>
      <c r="V129" s="22"/>
      <c r="AD129" s="22"/>
      <c r="AI129" s="22"/>
      <c r="AL129" s="10"/>
      <c r="AM129" s="10"/>
      <c r="AN129" s="10"/>
      <c r="AO129" s="10"/>
      <c r="AP129" s="10"/>
      <c r="AQ129" s="10"/>
      <c r="AR129" s="10"/>
      <c r="AS129" s="10"/>
      <c r="AT129" s="10"/>
      <c r="AU129" s="10"/>
      <c r="AV129" s="10"/>
      <c r="AW129" s="10"/>
      <c r="AX129" s="10"/>
      <c r="AY129" s="10"/>
      <c r="AZ129" s="10"/>
      <c r="BA129" s="10"/>
      <c r="BB129" s="10"/>
      <c r="BC129" s="24"/>
    </row>
    <row r="130" spans="1:55" s="25" customFormat="1" x14ac:dyDescent="0.2">
      <c r="A130" s="21"/>
      <c r="B130" s="22"/>
      <c r="C130" s="21"/>
      <c r="G130" s="22"/>
      <c r="N130" s="22"/>
      <c r="V130" s="22"/>
      <c r="AD130" s="22"/>
      <c r="AI130" s="22"/>
      <c r="AL130" s="10"/>
      <c r="AM130" s="10"/>
      <c r="AN130" s="10"/>
      <c r="AO130" s="10"/>
      <c r="AP130" s="10"/>
      <c r="AQ130" s="10"/>
      <c r="AR130" s="10"/>
      <c r="AS130" s="10"/>
      <c r="AT130" s="10"/>
      <c r="AU130" s="10"/>
      <c r="AV130" s="10"/>
      <c r="AW130" s="10"/>
      <c r="AX130" s="10"/>
      <c r="AY130" s="10"/>
      <c r="AZ130" s="10"/>
      <c r="BA130" s="10"/>
      <c r="BB130" s="10"/>
      <c r="BC130" s="24"/>
    </row>
    <row r="131" spans="1:55" s="25" customFormat="1" x14ac:dyDescent="0.2">
      <c r="A131" s="21"/>
      <c r="B131" s="22"/>
      <c r="C131" s="21"/>
      <c r="G131" s="22"/>
      <c r="N131" s="22"/>
      <c r="V131" s="22"/>
      <c r="AD131" s="22"/>
      <c r="AI131" s="22"/>
      <c r="AL131" s="10"/>
      <c r="AM131" s="10"/>
      <c r="AN131" s="10"/>
      <c r="AO131" s="10"/>
      <c r="AP131" s="10"/>
      <c r="AQ131" s="10"/>
      <c r="AR131" s="10"/>
      <c r="AS131" s="10"/>
      <c r="AT131" s="10"/>
      <c r="AU131" s="10"/>
      <c r="AV131" s="10"/>
      <c r="AW131" s="10"/>
      <c r="AX131" s="10"/>
      <c r="AY131" s="10"/>
      <c r="AZ131" s="10"/>
      <c r="BA131" s="10"/>
      <c r="BB131" s="10"/>
      <c r="BC131" s="24"/>
    </row>
    <row r="132" spans="1:55" s="25" customFormat="1" x14ac:dyDescent="0.2">
      <c r="A132" s="21"/>
      <c r="B132" s="22"/>
      <c r="C132" s="21"/>
      <c r="G132" s="22"/>
      <c r="N132" s="22"/>
      <c r="V132" s="22"/>
      <c r="AD132" s="22"/>
      <c r="AI132" s="22"/>
      <c r="AL132" s="10"/>
      <c r="AM132" s="10"/>
      <c r="AN132" s="10"/>
      <c r="AO132" s="10"/>
      <c r="AP132" s="10"/>
      <c r="AQ132" s="10"/>
      <c r="AR132" s="10"/>
      <c r="AS132" s="10"/>
      <c r="AT132" s="10"/>
      <c r="AU132" s="10"/>
      <c r="AV132" s="10"/>
      <c r="AW132" s="10"/>
      <c r="AX132" s="10"/>
      <c r="AY132" s="10"/>
      <c r="AZ132" s="10"/>
      <c r="BA132" s="10"/>
      <c r="BB132" s="10"/>
      <c r="BC132" s="24"/>
    </row>
    <row r="133" spans="1:55" s="25" customFormat="1" x14ac:dyDescent="0.2">
      <c r="A133" s="21"/>
      <c r="B133" s="22"/>
      <c r="C133" s="21"/>
      <c r="G133" s="22"/>
      <c r="N133" s="22"/>
      <c r="V133" s="22"/>
      <c r="AD133" s="22"/>
      <c r="AI133" s="22"/>
      <c r="AL133" s="10"/>
      <c r="AM133" s="10"/>
      <c r="AN133" s="10"/>
      <c r="AO133" s="10"/>
      <c r="AP133" s="10"/>
      <c r="AQ133" s="10"/>
      <c r="AR133" s="10"/>
      <c r="AS133" s="10"/>
      <c r="AT133" s="10"/>
      <c r="AU133" s="10"/>
      <c r="AV133" s="10"/>
      <c r="AW133" s="10"/>
      <c r="AX133" s="10"/>
      <c r="AY133" s="10"/>
      <c r="AZ133" s="10"/>
      <c r="BA133" s="10"/>
      <c r="BB133" s="10"/>
      <c r="BC133" s="24"/>
    </row>
    <row r="134" spans="1:55" s="25" customFormat="1" x14ac:dyDescent="0.2">
      <c r="A134" s="21"/>
      <c r="B134" s="22"/>
      <c r="C134" s="21"/>
      <c r="G134" s="22"/>
      <c r="N134" s="22"/>
      <c r="V134" s="22"/>
      <c r="AD134" s="22"/>
      <c r="AI134" s="22"/>
      <c r="AL134" s="10"/>
      <c r="AM134" s="10"/>
      <c r="AN134" s="10"/>
      <c r="AO134" s="10"/>
      <c r="AP134" s="10"/>
      <c r="AQ134" s="10"/>
      <c r="AR134" s="10"/>
      <c r="AS134" s="10"/>
      <c r="AT134" s="10"/>
      <c r="AU134" s="10"/>
      <c r="AV134" s="10"/>
      <c r="AW134" s="10"/>
      <c r="AX134" s="10"/>
      <c r="AY134" s="10"/>
      <c r="AZ134" s="10"/>
      <c r="BA134" s="10"/>
      <c r="BB134" s="10"/>
      <c r="BC134" s="24"/>
    </row>
    <row r="135" spans="1:55" s="25" customFormat="1" x14ac:dyDescent="0.2">
      <c r="A135" s="21"/>
      <c r="B135" s="22"/>
      <c r="C135" s="21"/>
      <c r="G135" s="22"/>
      <c r="N135" s="22"/>
      <c r="V135" s="22"/>
      <c r="AD135" s="22"/>
      <c r="AI135" s="22"/>
      <c r="AL135" s="10"/>
      <c r="AM135" s="10"/>
      <c r="AN135" s="10"/>
      <c r="AO135" s="10"/>
      <c r="AP135" s="10"/>
      <c r="AQ135" s="10"/>
      <c r="AR135" s="10"/>
      <c r="AS135" s="10"/>
      <c r="AT135" s="10"/>
      <c r="AU135" s="10"/>
      <c r="AV135" s="10"/>
      <c r="AW135" s="10"/>
      <c r="AX135" s="10"/>
      <c r="AY135" s="10"/>
      <c r="AZ135" s="10"/>
      <c r="BA135" s="10"/>
      <c r="BB135" s="10"/>
      <c r="BC135" s="24"/>
    </row>
    <row r="136" spans="1:55" s="25" customFormat="1" x14ac:dyDescent="0.2">
      <c r="A136" s="21"/>
      <c r="B136" s="22"/>
      <c r="C136" s="21"/>
      <c r="G136" s="22"/>
      <c r="N136" s="22"/>
      <c r="V136" s="22"/>
      <c r="AD136" s="22"/>
      <c r="AI136" s="22"/>
      <c r="AL136" s="10"/>
      <c r="AM136" s="10"/>
      <c r="AN136" s="10"/>
      <c r="AO136" s="10"/>
      <c r="AP136" s="10"/>
      <c r="AQ136" s="10"/>
      <c r="AR136" s="10"/>
      <c r="AS136" s="10"/>
      <c r="AT136" s="10"/>
      <c r="AU136" s="10"/>
      <c r="AV136" s="10"/>
      <c r="AW136" s="10"/>
      <c r="AX136" s="10"/>
      <c r="AY136" s="10"/>
      <c r="AZ136" s="10"/>
      <c r="BA136" s="10"/>
      <c r="BB136" s="10"/>
      <c r="BC136" s="24"/>
    </row>
    <row r="137" spans="1:55" s="25" customFormat="1" x14ac:dyDescent="0.2">
      <c r="A137" s="21"/>
      <c r="B137" s="22"/>
      <c r="C137" s="21"/>
      <c r="G137" s="22"/>
      <c r="N137" s="22"/>
      <c r="V137" s="22"/>
      <c r="AD137" s="22"/>
      <c r="AI137" s="22"/>
      <c r="AL137" s="10"/>
      <c r="AM137" s="10"/>
      <c r="AN137" s="10"/>
      <c r="AO137" s="10"/>
      <c r="AP137" s="10"/>
      <c r="AQ137" s="10"/>
      <c r="AR137" s="10"/>
      <c r="AS137" s="10"/>
      <c r="AT137" s="10"/>
      <c r="AU137" s="10"/>
      <c r="AV137" s="10"/>
      <c r="AW137" s="10"/>
      <c r="AX137" s="10"/>
      <c r="AY137" s="10"/>
      <c r="AZ137" s="10"/>
      <c r="BA137" s="10"/>
      <c r="BB137" s="10"/>
      <c r="BC137" s="24"/>
    </row>
    <row r="138" spans="1:55" s="25" customFormat="1" x14ac:dyDescent="0.2">
      <c r="A138" s="21"/>
      <c r="B138" s="22"/>
      <c r="C138" s="21"/>
      <c r="G138" s="22"/>
      <c r="N138" s="22"/>
      <c r="V138" s="22"/>
      <c r="AD138" s="22"/>
      <c r="AI138" s="22"/>
      <c r="AL138" s="10"/>
      <c r="AM138" s="10"/>
      <c r="AN138" s="10"/>
      <c r="AO138" s="10"/>
      <c r="AP138" s="10"/>
      <c r="AQ138" s="10"/>
      <c r="AR138" s="10"/>
      <c r="AS138" s="10"/>
      <c r="AT138" s="10"/>
      <c r="AU138" s="10"/>
      <c r="AV138" s="10"/>
      <c r="AW138" s="10"/>
      <c r="AX138" s="10"/>
      <c r="AY138" s="10"/>
      <c r="AZ138" s="10"/>
      <c r="BA138" s="10"/>
      <c r="BB138" s="10"/>
      <c r="BC138" s="24"/>
    </row>
    <row r="139" spans="1:55" s="25" customFormat="1" x14ac:dyDescent="0.2">
      <c r="A139" s="21"/>
      <c r="B139" s="22"/>
      <c r="C139" s="21"/>
      <c r="G139" s="22"/>
      <c r="N139" s="22"/>
      <c r="V139" s="22"/>
      <c r="AD139" s="22"/>
      <c r="AI139" s="22"/>
      <c r="AL139" s="10"/>
      <c r="AM139" s="10"/>
      <c r="AN139" s="10"/>
      <c r="AO139" s="10"/>
      <c r="AP139" s="10"/>
      <c r="AQ139" s="10"/>
      <c r="AR139" s="10"/>
      <c r="AS139" s="10"/>
      <c r="AT139" s="10"/>
      <c r="AU139" s="10"/>
      <c r="AV139" s="10"/>
      <c r="AW139" s="10"/>
      <c r="AX139" s="10"/>
      <c r="AY139" s="10"/>
      <c r="AZ139" s="10"/>
      <c r="BA139" s="10"/>
      <c r="BB139" s="10"/>
      <c r="BC139" s="24"/>
    </row>
    <row r="140" spans="1:55" s="25" customFormat="1" x14ac:dyDescent="0.2">
      <c r="A140" s="21"/>
      <c r="B140" s="22"/>
      <c r="C140" s="21"/>
      <c r="G140" s="22"/>
      <c r="N140" s="22"/>
      <c r="V140" s="22"/>
      <c r="AD140" s="22"/>
      <c r="AI140" s="22"/>
      <c r="AL140" s="10"/>
      <c r="AM140" s="10"/>
      <c r="AN140" s="10"/>
      <c r="AO140" s="10"/>
      <c r="AP140" s="10"/>
      <c r="AQ140" s="10"/>
      <c r="AR140" s="10"/>
      <c r="AS140" s="10"/>
      <c r="AT140" s="10"/>
      <c r="AU140" s="10"/>
      <c r="AV140" s="10"/>
      <c r="AW140" s="10"/>
      <c r="AX140" s="10"/>
      <c r="AY140" s="10"/>
      <c r="AZ140" s="10"/>
      <c r="BA140" s="10"/>
      <c r="BB140" s="10"/>
      <c r="BC140" s="24"/>
    </row>
    <row r="141" spans="1:55" s="25" customFormat="1" x14ac:dyDescent="0.2">
      <c r="A141" s="21"/>
      <c r="B141" s="22"/>
      <c r="C141" s="21"/>
      <c r="G141" s="22"/>
      <c r="N141" s="22"/>
      <c r="V141" s="22"/>
      <c r="AD141" s="22"/>
      <c r="AI141" s="22"/>
      <c r="AL141" s="10"/>
      <c r="AM141" s="10"/>
      <c r="AN141" s="10"/>
      <c r="AO141" s="10"/>
      <c r="AP141" s="10"/>
      <c r="AQ141" s="10"/>
      <c r="AR141" s="10"/>
      <c r="AS141" s="10"/>
      <c r="AT141" s="10"/>
      <c r="AU141" s="10"/>
      <c r="AV141" s="10"/>
      <c r="AW141" s="10"/>
      <c r="AX141" s="10"/>
      <c r="AY141" s="10"/>
      <c r="AZ141" s="10"/>
      <c r="BA141" s="10"/>
      <c r="BB141" s="10"/>
      <c r="BC141" s="24"/>
    </row>
    <row r="142" spans="1:55" s="25" customFormat="1" x14ac:dyDescent="0.2">
      <c r="A142" s="21"/>
      <c r="B142" s="22"/>
      <c r="C142" s="21"/>
      <c r="G142" s="22"/>
      <c r="N142" s="22"/>
      <c r="V142" s="22"/>
      <c r="AD142" s="22"/>
      <c r="AI142" s="22"/>
      <c r="AL142" s="10"/>
      <c r="AM142" s="10"/>
      <c r="AN142" s="10"/>
      <c r="AO142" s="10"/>
      <c r="AP142" s="10"/>
      <c r="AQ142" s="10"/>
      <c r="AR142" s="10"/>
      <c r="AS142" s="10"/>
      <c r="AT142" s="10"/>
      <c r="AU142" s="10"/>
      <c r="AV142" s="10"/>
      <c r="AW142" s="10"/>
      <c r="AX142" s="10"/>
      <c r="AY142" s="10"/>
      <c r="AZ142" s="10"/>
      <c r="BA142" s="10"/>
      <c r="BB142" s="10"/>
      <c r="BC142" s="24"/>
    </row>
    <row r="143" spans="1:55" s="25" customFormat="1" x14ac:dyDescent="0.2">
      <c r="A143" s="21"/>
      <c r="B143" s="22"/>
      <c r="C143" s="21"/>
      <c r="G143" s="22"/>
      <c r="N143" s="22"/>
      <c r="V143" s="22"/>
      <c r="AD143" s="22"/>
      <c r="AI143" s="22"/>
      <c r="AL143" s="10"/>
      <c r="AM143" s="10"/>
      <c r="AN143" s="10"/>
      <c r="AO143" s="10"/>
      <c r="AP143" s="10"/>
      <c r="AQ143" s="10"/>
      <c r="AR143" s="10"/>
      <c r="AS143" s="10"/>
      <c r="AT143" s="10"/>
      <c r="AU143" s="10"/>
      <c r="AV143" s="10"/>
      <c r="AW143" s="10"/>
      <c r="AX143" s="10"/>
      <c r="AY143" s="10"/>
      <c r="AZ143" s="10"/>
      <c r="BA143" s="10"/>
      <c r="BB143" s="10"/>
      <c r="BC143" s="24"/>
    </row>
    <row r="144" spans="1:55" s="25" customFormat="1" x14ac:dyDescent="0.2">
      <c r="A144" s="21"/>
      <c r="B144" s="22"/>
      <c r="C144" s="21"/>
      <c r="G144" s="22"/>
      <c r="N144" s="22"/>
      <c r="V144" s="22"/>
      <c r="AD144" s="22"/>
      <c r="AI144" s="22"/>
      <c r="AL144" s="10"/>
      <c r="AM144" s="10"/>
      <c r="AN144" s="10"/>
      <c r="AO144" s="10"/>
      <c r="AP144" s="10"/>
      <c r="AQ144" s="10"/>
      <c r="AR144" s="10"/>
      <c r="AS144" s="10"/>
      <c r="AT144" s="10"/>
      <c r="AU144" s="10"/>
      <c r="AV144" s="10"/>
      <c r="AW144" s="10"/>
      <c r="AX144" s="10"/>
      <c r="AY144" s="10"/>
      <c r="AZ144" s="10"/>
      <c r="BA144" s="10"/>
      <c r="BB144" s="10"/>
      <c r="BC144" s="24"/>
    </row>
    <row r="145" spans="1:55" s="25" customFormat="1" x14ac:dyDescent="0.2">
      <c r="A145" s="21"/>
      <c r="B145" s="22"/>
      <c r="C145" s="21"/>
      <c r="G145" s="22"/>
      <c r="N145" s="22"/>
      <c r="V145" s="22"/>
      <c r="AD145" s="22"/>
      <c r="AI145" s="22"/>
      <c r="AL145" s="10"/>
      <c r="AM145" s="10"/>
      <c r="AN145" s="10"/>
      <c r="AO145" s="10"/>
      <c r="AP145" s="10"/>
      <c r="AQ145" s="10"/>
      <c r="AR145" s="10"/>
      <c r="AS145" s="10"/>
      <c r="AT145" s="10"/>
      <c r="AU145" s="10"/>
      <c r="AV145" s="10"/>
      <c r="AW145" s="10"/>
      <c r="AX145" s="10"/>
      <c r="AY145" s="10"/>
      <c r="AZ145" s="10"/>
      <c r="BA145" s="10"/>
      <c r="BB145" s="10"/>
      <c r="BC145" s="24"/>
    </row>
    <row r="146" spans="1:55" s="25" customFormat="1" x14ac:dyDescent="0.2">
      <c r="A146" s="21"/>
      <c r="B146" s="22"/>
      <c r="C146" s="21"/>
      <c r="G146" s="22"/>
      <c r="N146" s="22"/>
      <c r="V146" s="22"/>
      <c r="AD146" s="22"/>
      <c r="AI146" s="22"/>
      <c r="AL146" s="10"/>
      <c r="AM146" s="10"/>
      <c r="AN146" s="10"/>
      <c r="AO146" s="10"/>
      <c r="AP146" s="10"/>
      <c r="AQ146" s="10"/>
      <c r="AR146" s="10"/>
      <c r="AS146" s="10"/>
      <c r="AT146" s="10"/>
      <c r="AU146" s="10"/>
      <c r="AV146" s="10"/>
      <c r="AW146" s="10"/>
      <c r="AX146" s="10"/>
      <c r="AY146" s="10"/>
      <c r="AZ146" s="10"/>
      <c r="BA146" s="10"/>
      <c r="BB146" s="10"/>
      <c r="BC146" s="24"/>
    </row>
    <row r="147" spans="1:55" s="25" customFormat="1" x14ac:dyDescent="0.2">
      <c r="A147" s="21"/>
      <c r="B147" s="22"/>
      <c r="C147" s="21"/>
      <c r="G147" s="22"/>
      <c r="N147" s="22"/>
      <c r="V147" s="22"/>
      <c r="AD147" s="22"/>
      <c r="AI147" s="22"/>
      <c r="AL147" s="10"/>
      <c r="AM147" s="10"/>
      <c r="AN147" s="10"/>
      <c r="AO147" s="10"/>
      <c r="AP147" s="10"/>
      <c r="AQ147" s="10"/>
      <c r="AR147" s="10"/>
      <c r="AS147" s="10"/>
      <c r="AT147" s="10"/>
      <c r="AU147" s="10"/>
      <c r="AV147" s="10"/>
      <c r="AW147" s="10"/>
      <c r="AX147" s="10"/>
      <c r="AY147" s="10"/>
      <c r="AZ147" s="10"/>
      <c r="BA147" s="10"/>
      <c r="BB147" s="10"/>
      <c r="BC147" s="24"/>
    </row>
    <row r="148" spans="1:55" s="25" customFormat="1" x14ac:dyDescent="0.2">
      <c r="A148" s="21"/>
      <c r="B148" s="22"/>
      <c r="C148" s="21"/>
      <c r="G148" s="22"/>
      <c r="N148" s="22"/>
      <c r="V148" s="22"/>
      <c r="AD148" s="22"/>
      <c r="AI148" s="22"/>
      <c r="AL148" s="10"/>
      <c r="AM148" s="10"/>
      <c r="AN148" s="10"/>
      <c r="AO148" s="10"/>
      <c r="AP148" s="10"/>
      <c r="AQ148" s="10"/>
      <c r="AR148" s="10"/>
      <c r="AS148" s="10"/>
      <c r="AT148" s="10"/>
      <c r="AU148" s="10"/>
      <c r="AV148" s="10"/>
      <c r="AW148" s="10"/>
      <c r="AX148" s="10"/>
      <c r="AY148" s="10"/>
      <c r="AZ148" s="10"/>
      <c r="BA148" s="10"/>
      <c r="BB148" s="10"/>
      <c r="BC148" s="24"/>
    </row>
    <row r="149" spans="1:55" s="25" customFormat="1" x14ac:dyDescent="0.2">
      <c r="A149" s="21"/>
      <c r="B149" s="22"/>
      <c r="C149" s="21"/>
      <c r="G149" s="22"/>
      <c r="N149" s="22"/>
      <c r="V149" s="22"/>
      <c r="AD149" s="22"/>
      <c r="AI149" s="22"/>
      <c r="AL149" s="10"/>
      <c r="AM149" s="10"/>
      <c r="AN149" s="10"/>
      <c r="AO149" s="10"/>
      <c r="AP149" s="10"/>
      <c r="AQ149" s="10"/>
      <c r="AR149" s="10"/>
      <c r="AS149" s="10"/>
      <c r="AT149" s="10"/>
      <c r="AU149" s="10"/>
      <c r="AV149" s="10"/>
      <c r="AW149" s="10"/>
      <c r="AX149" s="10"/>
      <c r="AY149" s="10"/>
      <c r="AZ149" s="10"/>
      <c r="BA149" s="10"/>
      <c r="BB149" s="10"/>
      <c r="BC149" s="24"/>
    </row>
    <row r="150" spans="1:55" s="25" customFormat="1" x14ac:dyDescent="0.2">
      <c r="A150" s="21"/>
      <c r="B150" s="22"/>
      <c r="C150" s="21"/>
      <c r="G150" s="22"/>
      <c r="N150" s="22"/>
      <c r="V150" s="22"/>
      <c r="AD150" s="22"/>
      <c r="AI150" s="22"/>
      <c r="AL150" s="10"/>
      <c r="AM150" s="10"/>
      <c r="AN150" s="10"/>
      <c r="AO150" s="10"/>
      <c r="AP150" s="10"/>
      <c r="AQ150" s="10"/>
      <c r="AR150" s="10"/>
      <c r="AS150" s="10"/>
      <c r="AT150" s="10"/>
      <c r="AU150" s="10"/>
      <c r="AV150" s="10"/>
      <c r="AW150" s="10"/>
      <c r="AX150" s="10"/>
      <c r="AY150" s="10"/>
      <c r="AZ150" s="10"/>
      <c r="BA150" s="10"/>
      <c r="BB150" s="10"/>
      <c r="BC150" s="24"/>
    </row>
    <row r="151" spans="1:55" s="25" customFormat="1" x14ac:dyDescent="0.2">
      <c r="A151" s="21"/>
      <c r="B151" s="22"/>
      <c r="C151" s="21"/>
      <c r="G151" s="22"/>
      <c r="N151" s="22"/>
      <c r="V151" s="22"/>
      <c r="AD151" s="22"/>
      <c r="AI151" s="22"/>
      <c r="AL151" s="10"/>
      <c r="AM151" s="10"/>
      <c r="AN151" s="10"/>
      <c r="AO151" s="10"/>
      <c r="AP151" s="10"/>
      <c r="AQ151" s="10"/>
      <c r="AR151" s="10"/>
      <c r="AS151" s="10"/>
      <c r="AT151" s="10"/>
      <c r="AU151" s="10"/>
      <c r="AV151" s="10"/>
      <c r="AW151" s="10"/>
      <c r="AX151" s="10"/>
      <c r="AY151" s="10"/>
      <c r="AZ151" s="10"/>
      <c r="BA151" s="10"/>
      <c r="BB151" s="10"/>
      <c r="BC151" s="24"/>
    </row>
    <row r="152" spans="1:55" s="25" customFormat="1" x14ac:dyDescent="0.2">
      <c r="A152" s="21"/>
      <c r="B152" s="22"/>
      <c r="C152" s="21"/>
      <c r="G152" s="22"/>
      <c r="N152" s="22"/>
      <c r="V152" s="22"/>
      <c r="AD152" s="22"/>
      <c r="AI152" s="22"/>
      <c r="AL152" s="10"/>
      <c r="AM152" s="10"/>
      <c r="AN152" s="10"/>
      <c r="AO152" s="10"/>
      <c r="AP152" s="10"/>
      <c r="AQ152" s="10"/>
      <c r="AR152" s="10"/>
      <c r="AS152" s="10"/>
      <c r="AT152" s="10"/>
      <c r="AU152" s="10"/>
      <c r="AV152" s="10"/>
      <c r="AW152" s="10"/>
      <c r="AX152" s="10"/>
      <c r="AY152" s="10"/>
      <c r="AZ152" s="10"/>
      <c r="BA152" s="10"/>
      <c r="BB152" s="10"/>
      <c r="BC152" s="24"/>
    </row>
    <row r="153" spans="1:55" s="25" customFormat="1" x14ac:dyDescent="0.2">
      <c r="A153" s="21"/>
      <c r="B153" s="22"/>
      <c r="C153" s="21"/>
      <c r="G153" s="22"/>
      <c r="N153" s="22"/>
      <c r="V153" s="22"/>
      <c r="AD153" s="22"/>
      <c r="AI153" s="22"/>
      <c r="AL153" s="10"/>
      <c r="AM153" s="10"/>
      <c r="AN153" s="10"/>
      <c r="AO153" s="10"/>
      <c r="AP153" s="10"/>
      <c r="AQ153" s="10"/>
      <c r="AR153" s="10"/>
      <c r="AS153" s="10"/>
      <c r="AT153" s="10"/>
      <c r="AU153" s="10"/>
      <c r="AV153" s="10"/>
      <c r="AW153" s="10"/>
      <c r="AX153" s="10"/>
      <c r="AY153" s="10"/>
      <c r="AZ153" s="10"/>
      <c r="BA153" s="10"/>
      <c r="BB153" s="10"/>
      <c r="BC153" s="24"/>
    </row>
    <row r="154" spans="1:55" s="25" customFormat="1" x14ac:dyDescent="0.2">
      <c r="A154" s="21"/>
      <c r="B154" s="22"/>
      <c r="C154" s="21"/>
      <c r="G154" s="22"/>
      <c r="N154" s="22"/>
      <c r="V154" s="22"/>
      <c r="AD154" s="22"/>
      <c r="AI154" s="22"/>
      <c r="AL154" s="10"/>
      <c r="AM154" s="10"/>
      <c r="AN154" s="10"/>
      <c r="AO154" s="10"/>
      <c r="AP154" s="10"/>
      <c r="AQ154" s="10"/>
      <c r="AR154" s="10"/>
      <c r="AS154" s="10"/>
      <c r="AT154" s="10"/>
      <c r="AU154" s="10"/>
      <c r="AV154" s="10"/>
      <c r="AW154" s="10"/>
      <c r="AX154" s="10"/>
      <c r="AY154" s="10"/>
      <c r="AZ154" s="10"/>
      <c r="BA154" s="10"/>
      <c r="BB154" s="10"/>
      <c r="BC154" s="24"/>
    </row>
    <row r="155" spans="1:55" s="25" customFormat="1" x14ac:dyDescent="0.2">
      <c r="A155" s="21"/>
      <c r="B155" s="22"/>
      <c r="C155" s="21"/>
      <c r="G155" s="22"/>
      <c r="N155" s="22"/>
      <c r="V155" s="22"/>
      <c r="AD155" s="22"/>
      <c r="AI155" s="22"/>
      <c r="AL155" s="10"/>
      <c r="AM155" s="10"/>
      <c r="AN155" s="10"/>
      <c r="AO155" s="10"/>
      <c r="AP155" s="10"/>
      <c r="AQ155" s="10"/>
      <c r="AR155" s="10"/>
      <c r="AS155" s="10"/>
      <c r="AT155" s="10"/>
      <c r="AU155" s="10"/>
      <c r="AV155" s="10"/>
      <c r="AW155" s="10"/>
      <c r="AX155" s="10"/>
      <c r="AY155" s="10"/>
      <c r="AZ155" s="10"/>
      <c r="BA155" s="10"/>
      <c r="BB155" s="10"/>
      <c r="BC155" s="24"/>
    </row>
    <row r="156" spans="1:55" s="25" customFormat="1" x14ac:dyDescent="0.2">
      <c r="A156" s="21"/>
      <c r="B156" s="22"/>
      <c r="C156" s="21"/>
      <c r="G156" s="22"/>
      <c r="N156" s="22"/>
      <c r="V156" s="22"/>
      <c r="AD156" s="22"/>
      <c r="AI156" s="22"/>
      <c r="AL156" s="10"/>
      <c r="AM156" s="10"/>
      <c r="AN156" s="10"/>
      <c r="AO156" s="10"/>
      <c r="AP156" s="10"/>
      <c r="AQ156" s="10"/>
      <c r="AR156" s="10"/>
      <c r="AS156" s="10"/>
      <c r="AT156" s="10"/>
      <c r="AU156" s="10"/>
      <c r="AV156" s="10"/>
      <c r="AW156" s="10"/>
      <c r="AX156" s="10"/>
      <c r="AY156" s="10"/>
      <c r="AZ156" s="10"/>
      <c r="BA156" s="10"/>
      <c r="BB156" s="10"/>
      <c r="BC156" s="24"/>
    </row>
    <row r="157" spans="1:55" s="25" customFormat="1" x14ac:dyDescent="0.2">
      <c r="A157" s="21"/>
      <c r="B157" s="22"/>
      <c r="C157" s="21"/>
      <c r="G157" s="22"/>
      <c r="N157" s="22"/>
      <c r="V157" s="22"/>
      <c r="AD157" s="22"/>
      <c r="AI157" s="22"/>
      <c r="AL157" s="10"/>
      <c r="AM157" s="10"/>
      <c r="AN157" s="10"/>
      <c r="AO157" s="10"/>
      <c r="AP157" s="10"/>
      <c r="AQ157" s="10"/>
      <c r="AR157" s="10"/>
      <c r="AS157" s="10"/>
      <c r="AT157" s="10"/>
      <c r="AU157" s="10"/>
      <c r="AV157" s="10"/>
      <c r="AW157" s="10"/>
      <c r="AX157" s="10"/>
      <c r="AY157" s="10"/>
      <c r="AZ157" s="10"/>
      <c r="BA157" s="10"/>
      <c r="BB157" s="10"/>
      <c r="BC157" s="24"/>
    </row>
    <row r="158" spans="1:55" s="25" customFormat="1" x14ac:dyDescent="0.2">
      <c r="A158" s="21"/>
      <c r="B158" s="22"/>
      <c r="C158" s="21"/>
      <c r="G158" s="22"/>
      <c r="N158" s="22"/>
      <c r="V158" s="22"/>
      <c r="AD158" s="22"/>
      <c r="AI158" s="22"/>
      <c r="AL158" s="10"/>
      <c r="AM158" s="10"/>
      <c r="AN158" s="10"/>
      <c r="AO158" s="10"/>
      <c r="AP158" s="10"/>
      <c r="AQ158" s="10"/>
      <c r="AR158" s="10"/>
      <c r="AS158" s="10"/>
      <c r="AT158" s="10"/>
      <c r="AU158" s="10"/>
      <c r="AV158" s="10"/>
      <c r="AW158" s="10"/>
      <c r="AX158" s="10"/>
      <c r="AY158" s="10"/>
      <c r="AZ158" s="10"/>
      <c r="BA158" s="10"/>
      <c r="BB158" s="10"/>
      <c r="BC158" s="24"/>
    </row>
    <row r="159" spans="1:55" s="25" customFormat="1" x14ac:dyDescent="0.2">
      <c r="A159" s="21"/>
      <c r="B159" s="22"/>
      <c r="C159" s="21"/>
      <c r="G159" s="22"/>
      <c r="N159" s="22"/>
      <c r="V159" s="22"/>
      <c r="AD159" s="22"/>
      <c r="AI159" s="22"/>
      <c r="AL159" s="10"/>
      <c r="AM159" s="10"/>
      <c r="AN159" s="10"/>
      <c r="AO159" s="10"/>
      <c r="AP159" s="10"/>
      <c r="AQ159" s="10"/>
      <c r="AR159" s="10"/>
      <c r="AS159" s="10"/>
      <c r="AT159" s="10"/>
      <c r="AU159" s="10"/>
      <c r="AV159" s="10"/>
      <c r="AW159" s="10"/>
      <c r="AX159" s="10"/>
      <c r="AY159" s="10"/>
      <c r="AZ159" s="10"/>
      <c r="BA159" s="10"/>
      <c r="BB159" s="10"/>
      <c r="BC159" s="24"/>
    </row>
  </sheetData>
  <autoFilter ref="A2:BC52"/>
  <printOptions gridLines="1" gridLinesSet="0"/>
  <pageMargins left="0.75" right="0.75" top="1" bottom="1" header="0.5" footer="0.5"/>
  <pageSetup paperSize="9" fitToWidth="0" fitToHeight="0" orientation="portrait"/>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37" workbookViewId="0">
      <selection activeCell="J20" sqref="J20"/>
    </sheetView>
  </sheetViews>
  <sheetFormatPr defaultColWidth="8.85546875" defaultRowHeight="12.75" x14ac:dyDescent="0.2"/>
  <cols>
    <col min="1" max="1" width="52.7109375" customWidth="1"/>
    <col min="2" max="2" width="14.42578125" customWidth="1"/>
  </cols>
  <sheetData>
    <row r="1" spans="1:3" ht="30" customHeight="1" x14ac:dyDescent="0.2">
      <c r="A1" s="133" t="s">
        <v>1424</v>
      </c>
      <c r="B1" s="134"/>
      <c r="C1" s="135"/>
    </row>
    <row r="2" spans="1:3" x14ac:dyDescent="0.2">
      <c r="A2" s="120" t="s">
        <v>16</v>
      </c>
      <c r="B2" s="4">
        <f>COUNTIF('Master data'!$AO$3:$AO$100,A2)</f>
        <v>21</v>
      </c>
      <c r="C2" s="68">
        <f>B2/SUM($B$2:$B$6)</f>
        <v>0.45652173913043476</v>
      </c>
    </row>
    <row r="3" spans="1:3" s="44" customFormat="1" x14ac:dyDescent="0.2">
      <c r="A3" s="120" t="s">
        <v>1559</v>
      </c>
      <c r="B3" s="4">
        <f>COUNTIF('Master data'!$AO$3:$AO$100,"Informatics and Statistics")+COUNTIF('Master data'!$AO$3:$AO$100,"Informatics and Mathematics")+COUNTIF('Master data'!$AO$3:$AO$100,"Jointly informatics and Statistics Department")</f>
        <v>14</v>
      </c>
      <c r="C3" s="68">
        <f t="shared" ref="C3:C6" si="0">B3/SUM($B$2:$B$6)</f>
        <v>0.30434782608695654</v>
      </c>
    </row>
    <row r="4" spans="1:3" s="44" customFormat="1" x14ac:dyDescent="0.2">
      <c r="A4" s="120" t="s">
        <v>1560</v>
      </c>
      <c r="B4" s="4">
        <f>COUNTIF('Master data'!$AO$3:$AO$100,"*several departments*")</f>
        <v>6</v>
      </c>
      <c r="C4" s="68">
        <f t="shared" si="0"/>
        <v>0.13043478260869565</v>
      </c>
    </row>
    <row r="5" spans="1:3" s="44" customFormat="1" x14ac:dyDescent="0.2">
      <c r="A5" s="120" t="s">
        <v>1561</v>
      </c>
      <c r="B5" s="4">
        <f>COUNTIF('Master data'!$AO$3:$AO$100,"*other single*")</f>
        <v>3</v>
      </c>
      <c r="C5" s="68">
        <f t="shared" si="0"/>
        <v>6.5217391304347824E-2</v>
      </c>
    </row>
    <row r="6" spans="1:3" x14ac:dyDescent="0.2">
      <c r="A6" s="56" t="s">
        <v>1423</v>
      </c>
      <c r="B6" s="69">
        <f>COUNTIF('Master data'!$AO$3:$AO$100,"*unclear*")</f>
        <v>2</v>
      </c>
      <c r="C6" s="70">
        <f t="shared" si="0"/>
        <v>4.3478260869565216E-2</v>
      </c>
    </row>
    <row r="7" spans="1:3" x14ac:dyDescent="0.2">
      <c r="B7">
        <f>SUM(B2:B6)</f>
        <v>46</v>
      </c>
    </row>
    <row r="8" spans="1:3" x14ac:dyDescent="0.2">
      <c r="A8" s="74" t="s">
        <v>1431</v>
      </c>
      <c r="B8" s="108"/>
    </row>
    <row r="9" spans="1:3" x14ac:dyDescent="0.2">
      <c r="A9" s="78" t="s">
        <v>1418</v>
      </c>
      <c r="B9" s="109"/>
    </row>
    <row r="10" spans="1:3" x14ac:dyDescent="0.2">
      <c r="A10" s="87" t="s">
        <v>410</v>
      </c>
      <c r="B10" s="24" t="s">
        <v>290</v>
      </c>
    </row>
    <row r="11" spans="1:3" ht="25.5" x14ac:dyDescent="0.2">
      <c r="A11" s="87" t="s">
        <v>413</v>
      </c>
      <c r="B11" s="24" t="s">
        <v>357</v>
      </c>
    </row>
    <row r="12" spans="1:3" ht="38.25" x14ac:dyDescent="0.2">
      <c r="A12" s="87" t="s">
        <v>414</v>
      </c>
      <c r="B12" s="24" t="s">
        <v>312</v>
      </c>
    </row>
    <row r="13" spans="1:3" ht="25.5" x14ac:dyDescent="0.2">
      <c r="A13" s="87" t="s">
        <v>944</v>
      </c>
      <c r="B13" s="24" t="s">
        <v>932</v>
      </c>
    </row>
    <row r="14" spans="1:3" ht="25.5" x14ac:dyDescent="0.2">
      <c r="A14" s="89" t="s">
        <v>982</v>
      </c>
      <c r="B14" s="90" t="s">
        <v>1023</v>
      </c>
    </row>
    <row r="15" spans="1:3" x14ac:dyDescent="0.2">
      <c r="A15" s="83" t="s">
        <v>1426</v>
      </c>
      <c r="B15" s="117"/>
    </row>
    <row r="16" spans="1:3" ht="25.5" x14ac:dyDescent="0.2">
      <c r="A16" s="80" t="s">
        <v>106</v>
      </c>
      <c r="B16" s="5" t="s">
        <v>93</v>
      </c>
    </row>
    <row r="17" spans="1:4" ht="38.25" customHeight="1" x14ac:dyDescent="0.2">
      <c r="A17" s="80" t="s">
        <v>203</v>
      </c>
      <c r="B17" s="5" t="s">
        <v>193</v>
      </c>
    </row>
    <row r="18" spans="1:4" ht="25.5" x14ac:dyDescent="0.2">
      <c r="A18" s="87" t="s">
        <v>263</v>
      </c>
      <c r="B18" s="24" t="s">
        <v>246</v>
      </c>
    </row>
    <row r="19" spans="1:4" ht="25.5" x14ac:dyDescent="0.2">
      <c r="A19" s="87" t="s">
        <v>407</v>
      </c>
      <c r="B19" s="24" t="s">
        <v>281</v>
      </c>
    </row>
    <row r="20" spans="1:4" ht="38.25" x14ac:dyDescent="0.2">
      <c r="A20" s="87" t="s">
        <v>412</v>
      </c>
      <c r="B20" s="24" t="s">
        <v>296</v>
      </c>
    </row>
    <row r="21" spans="1:4" ht="25.5" x14ac:dyDescent="0.2">
      <c r="A21" s="87" t="s">
        <v>415</v>
      </c>
      <c r="B21" s="24" t="s">
        <v>316</v>
      </c>
    </row>
    <row r="22" spans="1:4" ht="26.25" customHeight="1" x14ac:dyDescent="0.2">
      <c r="A22" s="87" t="s">
        <v>416</v>
      </c>
      <c r="B22" s="24" t="s">
        <v>321</v>
      </c>
    </row>
    <row r="23" spans="1:4" ht="38.25" x14ac:dyDescent="0.2">
      <c r="A23" s="87" t="s">
        <v>661</v>
      </c>
      <c r="B23" s="24" t="s">
        <v>654</v>
      </c>
    </row>
    <row r="24" spans="1:4" x14ac:dyDescent="0.2">
      <c r="A24" s="87" t="s">
        <v>769</v>
      </c>
      <c r="B24" s="24" t="s">
        <v>756</v>
      </c>
    </row>
    <row r="25" spans="1:4" x14ac:dyDescent="0.2">
      <c r="A25" s="87" t="s">
        <v>894</v>
      </c>
      <c r="B25" s="1" t="s">
        <v>877</v>
      </c>
    </row>
    <row r="26" spans="1:4" ht="25.5" x14ac:dyDescent="0.2">
      <c r="A26" s="89" t="s">
        <v>1061</v>
      </c>
      <c r="B26" s="90" t="s">
        <v>1101</v>
      </c>
    </row>
    <row r="27" spans="1:4" ht="27.75" customHeight="1" x14ac:dyDescent="0.2">
      <c r="A27" s="136" t="s">
        <v>1427</v>
      </c>
      <c r="B27" s="117"/>
      <c r="D27" s="44"/>
    </row>
    <row r="28" spans="1:4" ht="154.5" customHeight="1" x14ac:dyDescent="0.2">
      <c r="A28" s="110" t="s">
        <v>223</v>
      </c>
      <c r="B28" s="5" t="s">
        <v>206</v>
      </c>
    </row>
    <row r="29" spans="1:4" ht="25.5" x14ac:dyDescent="0.2">
      <c r="A29" s="87" t="s">
        <v>409</v>
      </c>
      <c r="B29" s="24" t="s">
        <v>286</v>
      </c>
    </row>
    <row r="30" spans="1:4" ht="64.5" customHeight="1" x14ac:dyDescent="0.2">
      <c r="A30" s="88" t="s">
        <v>679</v>
      </c>
      <c r="B30" s="24" t="s">
        <v>666</v>
      </c>
    </row>
    <row r="31" spans="1:4" ht="38.25" x14ac:dyDescent="0.2">
      <c r="A31" s="87" t="s">
        <v>847</v>
      </c>
      <c r="B31" s="24" t="s">
        <v>833</v>
      </c>
    </row>
    <row r="32" spans="1:4" ht="52.5" customHeight="1" x14ac:dyDescent="0.2">
      <c r="A32" s="88" t="s">
        <v>1419</v>
      </c>
      <c r="B32" s="24" t="s">
        <v>706</v>
      </c>
    </row>
    <row r="33" spans="1:2" x14ac:dyDescent="0.2">
      <c r="A33" s="89" t="s">
        <v>1038</v>
      </c>
      <c r="B33" s="82" t="s">
        <v>1029</v>
      </c>
    </row>
    <row r="34" spans="1:2" ht="25.5" x14ac:dyDescent="0.2">
      <c r="A34" s="136" t="s">
        <v>1428</v>
      </c>
      <c r="B34" s="117"/>
    </row>
    <row r="35" spans="1:2" ht="38.25" x14ac:dyDescent="0.2">
      <c r="A35" s="87" t="s">
        <v>747</v>
      </c>
      <c r="B35" s="24" t="s">
        <v>738</v>
      </c>
    </row>
    <row r="36" spans="1:2" ht="51" x14ac:dyDescent="0.2">
      <c r="A36" s="132" t="s">
        <v>829</v>
      </c>
      <c r="B36" s="24" t="s">
        <v>831</v>
      </c>
    </row>
    <row r="37" spans="1:2" ht="25.5" x14ac:dyDescent="0.2">
      <c r="A37" s="119" t="s">
        <v>1417</v>
      </c>
      <c r="B37" s="90" t="s">
        <v>1022</v>
      </c>
    </row>
    <row r="38" spans="1:2" x14ac:dyDescent="0.2">
      <c r="A38" s="136" t="s">
        <v>1429</v>
      </c>
      <c r="B38" s="117"/>
    </row>
    <row r="39" spans="1:2" ht="25.5" x14ac:dyDescent="0.2">
      <c r="A39" s="88" t="s">
        <v>791</v>
      </c>
      <c r="B39" s="24" t="s">
        <v>777</v>
      </c>
    </row>
    <row r="40" spans="1:2" ht="37.5" customHeight="1" x14ac:dyDescent="0.2">
      <c r="A40" s="130" t="s">
        <v>1430</v>
      </c>
      <c r="B40" s="90" t="s">
        <v>903</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topLeftCell="A19" workbookViewId="0">
      <selection activeCell="D13" sqref="D13"/>
    </sheetView>
  </sheetViews>
  <sheetFormatPr defaultColWidth="8.85546875" defaultRowHeight="12.75" x14ac:dyDescent="0.2"/>
  <cols>
    <col min="1" max="1" width="48.85546875" customWidth="1"/>
    <col min="2" max="2" width="15.28515625" customWidth="1"/>
  </cols>
  <sheetData>
    <row r="1" spans="1:3" ht="29.25" customHeight="1" x14ac:dyDescent="0.2">
      <c r="A1" s="133" t="s">
        <v>498</v>
      </c>
      <c r="B1" s="134"/>
      <c r="C1" s="135"/>
    </row>
    <row r="2" spans="1:3" x14ac:dyDescent="0.2">
      <c r="A2" s="120" t="s">
        <v>9</v>
      </c>
      <c r="B2" s="4">
        <f>COUNTIF('Master data'!$AP$3:$AP$100,A2)</f>
        <v>27</v>
      </c>
      <c r="C2" s="68">
        <f>B2/(B2+B3)</f>
        <v>0.61363636363636365</v>
      </c>
    </row>
    <row r="3" spans="1:3" x14ac:dyDescent="0.2">
      <c r="A3" s="119" t="s">
        <v>15</v>
      </c>
      <c r="B3" s="69">
        <f>COUNTIF('Master data'!$AP$3:$AP$100,A3)</f>
        <v>17</v>
      </c>
      <c r="C3" s="70">
        <f>B3/(B2+B3)</f>
        <v>0.38636363636363635</v>
      </c>
    </row>
    <row r="5" spans="1:3" x14ac:dyDescent="0.2">
      <c r="A5" s="74" t="s">
        <v>1431</v>
      </c>
      <c r="B5" s="108"/>
    </row>
    <row r="6" spans="1:3" x14ac:dyDescent="0.2">
      <c r="A6" s="78" t="s">
        <v>1169</v>
      </c>
      <c r="B6" s="109"/>
    </row>
    <row r="7" spans="1:3" ht="25.5" x14ac:dyDescent="0.2">
      <c r="A7" s="80" t="s">
        <v>38</v>
      </c>
      <c r="B7" s="5" t="s">
        <v>27</v>
      </c>
    </row>
    <row r="8" spans="1:3" ht="25.5" x14ac:dyDescent="0.2">
      <c r="A8" s="80" t="s">
        <v>55</v>
      </c>
      <c r="B8" s="5" t="s">
        <v>43</v>
      </c>
    </row>
    <row r="9" spans="1:3" ht="28.5" customHeight="1" x14ac:dyDescent="0.2">
      <c r="A9" s="80" t="s">
        <v>74</v>
      </c>
      <c r="B9" s="5" t="s">
        <v>57</v>
      </c>
    </row>
    <row r="10" spans="1:3" ht="63.75" x14ac:dyDescent="0.2">
      <c r="A10" s="80" t="s">
        <v>126</v>
      </c>
      <c r="B10" s="5" t="s">
        <v>112</v>
      </c>
    </row>
    <row r="11" spans="1:3" ht="25.5" x14ac:dyDescent="0.2">
      <c r="A11" s="80" t="s">
        <v>183</v>
      </c>
      <c r="B11" s="5" t="s">
        <v>173</v>
      </c>
    </row>
    <row r="12" spans="1:3" ht="25.5" x14ac:dyDescent="0.2">
      <c r="A12" s="87" t="s">
        <v>417</v>
      </c>
      <c r="B12" s="5" t="s">
        <v>281</v>
      </c>
    </row>
    <row r="13" spans="1:3" ht="38.25" x14ac:dyDescent="0.2">
      <c r="A13" s="87" t="s">
        <v>608</v>
      </c>
      <c r="B13" s="5" t="s">
        <v>296</v>
      </c>
    </row>
    <row r="14" spans="1:3" ht="25.5" x14ac:dyDescent="0.2">
      <c r="A14" s="87" t="s">
        <v>421</v>
      </c>
      <c r="B14" s="5" t="s">
        <v>312</v>
      </c>
    </row>
    <row r="15" spans="1:3" ht="51" x14ac:dyDescent="0.2">
      <c r="A15" s="87" t="s">
        <v>422</v>
      </c>
      <c r="B15" s="5" t="s">
        <v>316</v>
      </c>
    </row>
    <row r="16" spans="1:3" ht="25.5" x14ac:dyDescent="0.2">
      <c r="A16" s="87" t="s">
        <v>423</v>
      </c>
      <c r="B16" s="5" t="s">
        <v>321</v>
      </c>
    </row>
    <row r="17" spans="1:2" x14ac:dyDescent="0.2">
      <c r="A17" s="87" t="s">
        <v>770</v>
      </c>
      <c r="B17" s="5" t="s">
        <v>756</v>
      </c>
    </row>
    <row r="18" spans="1:2" ht="51" x14ac:dyDescent="0.2">
      <c r="A18" s="87" t="s">
        <v>830</v>
      </c>
      <c r="B18" s="5" t="s">
        <v>831</v>
      </c>
    </row>
    <row r="19" spans="1:2" ht="51" x14ac:dyDescent="0.2">
      <c r="A19" s="87" t="s">
        <v>895</v>
      </c>
      <c r="B19" s="5" t="s">
        <v>877</v>
      </c>
    </row>
    <row r="20" spans="1:2" ht="42" customHeight="1" x14ac:dyDescent="0.2">
      <c r="A20" s="87" t="s">
        <v>916</v>
      </c>
      <c r="B20" s="5" t="s">
        <v>903</v>
      </c>
    </row>
    <row r="21" spans="1:2" ht="40.5" customHeight="1" x14ac:dyDescent="0.2">
      <c r="A21" s="87" t="s">
        <v>945</v>
      </c>
      <c r="B21" s="5" t="s">
        <v>932</v>
      </c>
    </row>
    <row r="22" spans="1:2" ht="38.25" x14ac:dyDescent="0.2">
      <c r="A22" s="87" t="s">
        <v>983</v>
      </c>
      <c r="B22" s="5" t="s">
        <v>1023</v>
      </c>
    </row>
    <row r="23" spans="1:2" ht="25.5" x14ac:dyDescent="0.2">
      <c r="A23" s="87" t="s">
        <v>1004</v>
      </c>
      <c r="B23" s="5" t="s">
        <v>994</v>
      </c>
    </row>
    <row r="24" spans="1:2" ht="25.5" x14ac:dyDescent="0.2">
      <c r="A24" s="87" t="s">
        <v>1062</v>
      </c>
      <c r="B24" s="5" t="s">
        <v>1101</v>
      </c>
    </row>
    <row r="25" spans="1:2" ht="63.75" x14ac:dyDescent="0.2">
      <c r="A25" s="87" t="s">
        <v>1089</v>
      </c>
      <c r="B25" s="5" t="s">
        <v>1073</v>
      </c>
    </row>
    <row r="26" spans="1:2" x14ac:dyDescent="0.2">
      <c r="A26" s="83" t="s">
        <v>1167</v>
      </c>
      <c r="B26" s="117"/>
    </row>
    <row r="27" spans="1:2" ht="25.5" x14ac:dyDescent="0.2">
      <c r="A27" s="80" t="s">
        <v>224</v>
      </c>
      <c r="B27" s="5" t="s">
        <v>206</v>
      </c>
    </row>
    <row r="28" spans="1:2" ht="25.5" x14ac:dyDescent="0.2">
      <c r="A28" s="87" t="s">
        <v>418</v>
      </c>
      <c r="B28" s="24" t="s">
        <v>246</v>
      </c>
    </row>
    <row r="29" spans="1:2" ht="38.25" x14ac:dyDescent="0.2">
      <c r="A29" s="87" t="s">
        <v>420</v>
      </c>
      <c r="B29" s="24" t="s">
        <v>357</v>
      </c>
    </row>
    <row r="30" spans="1:2" ht="38.25" x14ac:dyDescent="0.2">
      <c r="A30" s="89" t="s">
        <v>662</v>
      </c>
      <c r="B30" s="90" t="s">
        <v>654</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13"/>
  <sheetViews>
    <sheetView workbookViewId="0">
      <selection activeCell="D4" sqref="D4"/>
    </sheetView>
  </sheetViews>
  <sheetFormatPr defaultColWidth="8.85546875" defaultRowHeight="12.75" x14ac:dyDescent="0.2"/>
  <cols>
    <col min="1" max="1" width="58.140625" customWidth="1"/>
    <col min="2" max="2" width="21.85546875" customWidth="1"/>
  </cols>
  <sheetData>
    <row r="1" spans="1:2" ht="33.75" customHeight="1" x14ac:dyDescent="0.2">
      <c r="A1" s="74" t="s">
        <v>500</v>
      </c>
      <c r="B1" s="76"/>
    </row>
    <row r="2" spans="1:2" ht="25.5" x14ac:dyDescent="0.2">
      <c r="A2" s="80" t="s">
        <v>75</v>
      </c>
      <c r="B2" s="5" t="s">
        <v>57</v>
      </c>
    </row>
    <row r="3" spans="1:2" ht="25.5" x14ac:dyDescent="0.2">
      <c r="A3" s="80" t="s">
        <v>127</v>
      </c>
      <c r="B3" s="5" t="s">
        <v>112</v>
      </c>
    </row>
    <row r="4" spans="1:2" ht="114.75" x14ac:dyDescent="0.2">
      <c r="A4" s="80" t="s">
        <v>225</v>
      </c>
      <c r="B4" s="5" t="s">
        <v>206</v>
      </c>
    </row>
    <row r="5" spans="1:2" ht="63.75" x14ac:dyDescent="0.2">
      <c r="A5" s="88" t="s">
        <v>1433</v>
      </c>
      <c r="B5" s="24" t="s">
        <v>246</v>
      </c>
    </row>
    <row r="6" spans="1:2" ht="25.5" x14ac:dyDescent="0.2">
      <c r="A6" s="88" t="s">
        <v>1432</v>
      </c>
      <c r="B6" s="24" t="s">
        <v>316</v>
      </c>
    </row>
    <row r="7" spans="1:2" ht="38.25" x14ac:dyDescent="0.2">
      <c r="A7" s="87" t="s">
        <v>648</v>
      </c>
      <c r="B7" s="24" t="s">
        <v>639</v>
      </c>
    </row>
    <row r="8" spans="1:2" ht="25.5" x14ac:dyDescent="0.2">
      <c r="A8" s="87" t="s">
        <v>632</v>
      </c>
      <c r="B8" s="24" t="s">
        <v>682</v>
      </c>
    </row>
    <row r="9" spans="1:2" ht="51" x14ac:dyDescent="0.2">
      <c r="A9" s="88" t="s">
        <v>1434</v>
      </c>
      <c r="B9" s="24" t="s">
        <v>833</v>
      </c>
    </row>
    <row r="10" spans="1:2" ht="25.5" x14ac:dyDescent="0.2">
      <c r="A10" s="87" t="s">
        <v>748</v>
      </c>
      <c r="B10" s="24" t="s">
        <v>738</v>
      </c>
    </row>
    <row r="11" spans="1:2" ht="63.75" x14ac:dyDescent="0.2">
      <c r="A11" s="88" t="s">
        <v>1435</v>
      </c>
      <c r="B11" s="22" t="s">
        <v>1029</v>
      </c>
    </row>
    <row r="12" spans="1:2" ht="25.5" x14ac:dyDescent="0.2">
      <c r="A12" s="88" t="s">
        <v>1063</v>
      </c>
      <c r="B12" s="22" t="s">
        <v>1101</v>
      </c>
    </row>
    <row r="13" spans="1:2" ht="90" customHeight="1" x14ac:dyDescent="0.2">
      <c r="A13" s="130" t="s">
        <v>1090</v>
      </c>
      <c r="B13" s="82" t="s">
        <v>1073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D47" sqref="D47"/>
    </sheetView>
  </sheetViews>
  <sheetFormatPr defaultColWidth="11.42578125" defaultRowHeight="12.75" x14ac:dyDescent="0.2"/>
  <cols>
    <col min="1" max="1" width="45" customWidth="1"/>
    <col min="2" max="3" width="13" customWidth="1"/>
  </cols>
  <sheetData>
    <row r="1" spans="1:3" ht="25.5" x14ac:dyDescent="0.2">
      <c r="A1" s="74" t="s">
        <v>502</v>
      </c>
      <c r="B1" s="107"/>
      <c r="C1" s="108"/>
    </row>
    <row r="2" spans="1:3" x14ac:dyDescent="0.2">
      <c r="A2" s="7" t="s">
        <v>15</v>
      </c>
      <c r="B2" s="4">
        <f>COUNTIF('Master data'!$AS$3:$AS$100,A2)</f>
        <v>13</v>
      </c>
      <c r="C2" s="68">
        <f>B2/($B$2+$B$3)</f>
        <v>0.28260869565217389</v>
      </c>
    </row>
    <row r="3" spans="1:3" x14ac:dyDescent="0.2">
      <c r="A3" s="187" t="s">
        <v>9</v>
      </c>
      <c r="B3" s="183">
        <f>COUNTIF('Master data'!$AS$3:$AS$100,A3)</f>
        <v>33</v>
      </c>
      <c r="C3" s="184"/>
    </row>
    <row r="4" spans="1:3" s="44" customFormat="1" x14ac:dyDescent="0.2">
      <c r="A4" s="120" t="str">
        <f>'5.B.'!A2</f>
        <v>Research</v>
      </c>
      <c r="B4" s="7">
        <f>'5.B.'!B2</f>
        <v>33</v>
      </c>
      <c r="C4" s="155">
        <f>'5.B.'!C2*0.72</f>
        <v>0.3254794520547945</v>
      </c>
    </row>
    <row r="5" spans="1:3" s="44" customFormat="1" x14ac:dyDescent="0.2">
      <c r="A5" s="120" t="str">
        <f>'5.B.'!A3</f>
        <v>Translation (technology transfer)</v>
      </c>
      <c r="B5" s="7">
        <f>'5.B.'!B3</f>
        <v>17</v>
      </c>
      <c r="C5" s="155">
        <f>'5.B.'!C3*0.72</f>
        <v>0.16767123287671232</v>
      </c>
    </row>
    <row r="6" spans="1:3" s="44" customFormat="1" x14ac:dyDescent="0.2">
      <c r="A6" s="120" t="str">
        <f>'5.B.'!A5</f>
        <v>Teaching</v>
      </c>
      <c r="B6" s="7">
        <f>'5.B.'!B5</f>
        <v>13</v>
      </c>
      <c r="C6" s="155">
        <f>'5.B.'!C5*0.72</f>
        <v>0.12821917808219177</v>
      </c>
    </row>
    <row r="7" spans="1:3" s="44" customFormat="1" x14ac:dyDescent="0.2">
      <c r="A7" s="119" t="str">
        <f>'5.B.'!A4</f>
        <v>Consultancy</v>
      </c>
      <c r="B7" s="153">
        <f>'5.B.'!B4</f>
        <v>10</v>
      </c>
      <c r="C7" s="156">
        <f>'5.B.'!C4*0.72</f>
        <v>9.8630136986301367E-2</v>
      </c>
    </row>
    <row r="8" spans="1:3" s="44" customFormat="1" x14ac:dyDescent="0.2">
      <c r="A8" s="7"/>
      <c r="B8" s="4"/>
      <c r="C8" s="151"/>
    </row>
    <row r="9" spans="1:3" s="44" customFormat="1" x14ac:dyDescent="0.2">
      <c r="A9" s="7"/>
      <c r="B9" s="4"/>
      <c r="C9" s="151"/>
    </row>
    <row r="10" spans="1:3" s="44" customFormat="1" x14ac:dyDescent="0.2">
      <c r="A10" s="7"/>
      <c r="B10" s="4"/>
      <c r="C10" s="151"/>
    </row>
    <row r="11" spans="1:3" x14ac:dyDescent="0.2">
      <c r="C11" s="44"/>
    </row>
    <row r="12" spans="1:3" x14ac:dyDescent="0.2">
      <c r="A12" s="74" t="s">
        <v>1436</v>
      </c>
      <c r="B12" s="108"/>
    </row>
    <row r="13" spans="1:3" x14ac:dyDescent="0.2">
      <c r="A13" s="78" t="s">
        <v>1169</v>
      </c>
      <c r="B13" s="109"/>
    </row>
    <row r="14" spans="1:3" ht="51" x14ac:dyDescent="0.2">
      <c r="A14" s="80" t="s">
        <v>1437</v>
      </c>
      <c r="B14" s="5" t="s">
        <v>354</v>
      </c>
    </row>
    <row r="15" spans="1:3" ht="38.25" x14ac:dyDescent="0.2">
      <c r="A15" s="80" t="s">
        <v>76</v>
      </c>
      <c r="B15" s="5" t="s">
        <v>57</v>
      </c>
    </row>
    <row r="16" spans="1:3" ht="25.5" x14ac:dyDescent="0.2">
      <c r="A16" s="137" t="s">
        <v>1438</v>
      </c>
      <c r="B16" s="5" t="s">
        <v>85</v>
      </c>
    </row>
    <row r="17" spans="1:2" ht="25.5" x14ac:dyDescent="0.2">
      <c r="A17" s="137" t="s">
        <v>585</v>
      </c>
      <c r="B17" s="5" t="s">
        <v>93</v>
      </c>
    </row>
    <row r="18" spans="1:2" ht="114.75" x14ac:dyDescent="0.2">
      <c r="A18" s="138" t="s">
        <v>538</v>
      </c>
      <c r="B18" s="5" t="s">
        <v>112</v>
      </c>
    </row>
    <row r="19" spans="1:2" ht="114.75" x14ac:dyDescent="0.2">
      <c r="A19" s="139" t="s">
        <v>537</v>
      </c>
      <c r="B19" s="5" t="s">
        <v>173</v>
      </c>
    </row>
    <row r="20" spans="1:2" ht="116.1" customHeight="1" x14ac:dyDescent="0.2">
      <c r="A20" s="80" t="s">
        <v>584</v>
      </c>
      <c r="B20" s="5" t="s">
        <v>206</v>
      </c>
    </row>
    <row r="21" spans="1:2" ht="25.5" x14ac:dyDescent="0.2">
      <c r="A21" s="80" t="s">
        <v>241</v>
      </c>
      <c r="B21" s="5" t="s">
        <v>356</v>
      </c>
    </row>
    <row r="22" spans="1:2" ht="108.95" customHeight="1" x14ac:dyDescent="0.2">
      <c r="A22" s="87" t="s">
        <v>1439</v>
      </c>
      <c r="B22" s="24" t="s">
        <v>246</v>
      </c>
    </row>
    <row r="23" spans="1:2" ht="89.25" x14ac:dyDescent="0.2">
      <c r="A23" s="95" t="s">
        <v>583</v>
      </c>
      <c r="B23" s="24" t="s">
        <v>281</v>
      </c>
    </row>
    <row r="24" spans="1:2" ht="174" customHeight="1" x14ac:dyDescent="0.2">
      <c r="A24" s="87" t="s">
        <v>580</v>
      </c>
      <c r="B24" s="24" t="s">
        <v>286</v>
      </c>
    </row>
    <row r="25" spans="1:2" ht="25.5" x14ac:dyDescent="0.2">
      <c r="A25" s="87" t="s">
        <v>1440</v>
      </c>
      <c r="B25" s="24" t="s">
        <v>290</v>
      </c>
    </row>
    <row r="26" spans="1:2" ht="38.25" x14ac:dyDescent="0.2">
      <c r="A26" s="87" t="s">
        <v>812</v>
      </c>
      <c r="B26" s="24" t="s">
        <v>296</v>
      </c>
    </row>
    <row r="27" spans="1:2" ht="38.25" x14ac:dyDescent="0.2">
      <c r="A27" s="87" t="s">
        <v>425</v>
      </c>
      <c r="B27" s="24" t="s">
        <v>301</v>
      </c>
    </row>
    <row r="28" spans="1:2" ht="51" x14ac:dyDescent="0.2">
      <c r="A28" s="87" t="s">
        <v>820</v>
      </c>
      <c r="B28" s="24" t="s">
        <v>312</v>
      </c>
    </row>
    <row r="29" spans="1:2" ht="51" x14ac:dyDescent="0.2">
      <c r="A29" s="87" t="s">
        <v>1441</v>
      </c>
      <c r="B29" s="24" t="s">
        <v>316</v>
      </c>
    </row>
    <row r="30" spans="1:2" ht="51" x14ac:dyDescent="0.2">
      <c r="A30" s="87" t="s">
        <v>427</v>
      </c>
      <c r="B30" s="24" t="s">
        <v>321</v>
      </c>
    </row>
    <row r="31" spans="1:2" ht="76.5" x14ac:dyDescent="0.2">
      <c r="A31" s="87" t="s">
        <v>1442</v>
      </c>
      <c r="B31" s="24" t="s">
        <v>654</v>
      </c>
    </row>
    <row r="32" spans="1:2" ht="51" x14ac:dyDescent="0.2">
      <c r="A32" s="87" t="s">
        <v>633</v>
      </c>
      <c r="B32" s="24" t="s">
        <v>682</v>
      </c>
    </row>
    <row r="33" spans="1:4" ht="51" x14ac:dyDescent="0.2">
      <c r="A33" s="87" t="s">
        <v>849</v>
      </c>
      <c r="B33" s="24" t="s">
        <v>833</v>
      </c>
    </row>
    <row r="34" spans="1:4" ht="51" x14ac:dyDescent="0.2">
      <c r="A34" s="87" t="s">
        <v>715</v>
      </c>
      <c r="B34" s="24" t="s">
        <v>706</v>
      </c>
    </row>
    <row r="35" spans="1:4" ht="38.25" x14ac:dyDescent="0.2">
      <c r="A35" s="87" t="s">
        <v>1443</v>
      </c>
      <c r="B35" s="24" t="s">
        <v>718</v>
      </c>
    </row>
    <row r="36" spans="1:4" ht="38.25" x14ac:dyDescent="0.2">
      <c r="A36" s="87" t="s">
        <v>747</v>
      </c>
      <c r="B36" s="24" t="s">
        <v>738</v>
      </c>
    </row>
    <row r="37" spans="1:4" ht="38.25" x14ac:dyDescent="0.2">
      <c r="A37" s="87" t="s">
        <v>1444</v>
      </c>
      <c r="B37" s="24" t="s">
        <v>756</v>
      </c>
    </row>
    <row r="38" spans="1:4" ht="25.5" x14ac:dyDescent="0.2">
      <c r="A38" s="87" t="s">
        <v>792</v>
      </c>
      <c r="B38" s="24" t="s">
        <v>777</v>
      </c>
    </row>
    <row r="39" spans="1:4" ht="25.5" x14ac:dyDescent="0.2">
      <c r="A39" s="87" t="s">
        <v>1445</v>
      </c>
      <c r="B39" s="24" t="s">
        <v>877</v>
      </c>
    </row>
    <row r="40" spans="1:4" ht="56.1" customHeight="1" x14ac:dyDescent="0.2">
      <c r="A40" s="95" t="s">
        <v>1446</v>
      </c>
      <c r="B40" s="24" t="s">
        <v>903</v>
      </c>
    </row>
    <row r="41" spans="1:4" ht="80.099999999999994" customHeight="1" x14ac:dyDescent="0.2">
      <c r="A41" s="95" t="s">
        <v>1448</v>
      </c>
      <c r="B41" s="24" t="s">
        <v>1022</v>
      </c>
    </row>
    <row r="42" spans="1:4" ht="51" x14ac:dyDescent="0.2">
      <c r="A42" s="88" t="s">
        <v>984</v>
      </c>
      <c r="B42" s="24" t="s">
        <v>1023</v>
      </c>
    </row>
    <row r="43" spans="1:4" ht="114.75" x14ac:dyDescent="0.2">
      <c r="A43" s="95" t="s">
        <v>1447</v>
      </c>
      <c r="B43" s="24" t="s">
        <v>1101</v>
      </c>
    </row>
    <row r="44" spans="1:4" x14ac:dyDescent="0.2">
      <c r="A44" s="83" t="s">
        <v>1167</v>
      </c>
      <c r="B44" s="117"/>
    </row>
    <row r="45" spans="1:4" ht="38.25" x14ac:dyDescent="0.2">
      <c r="A45" s="110" t="s">
        <v>204</v>
      </c>
      <c r="B45" s="5" t="s">
        <v>193</v>
      </c>
    </row>
    <row r="46" spans="1:4" ht="76.5" x14ac:dyDescent="0.2">
      <c r="A46" s="87" t="s">
        <v>426</v>
      </c>
      <c r="B46" s="24" t="s">
        <v>304</v>
      </c>
    </row>
    <row r="47" spans="1:4" ht="89.25" x14ac:dyDescent="0.2">
      <c r="A47" s="88" t="s">
        <v>946</v>
      </c>
      <c r="B47" s="24" t="s">
        <v>932</v>
      </c>
    </row>
    <row r="48" spans="1:4" ht="51" x14ac:dyDescent="0.2">
      <c r="A48" s="130" t="s">
        <v>1091</v>
      </c>
      <c r="B48" s="90" t="s">
        <v>1073</v>
      </c>
      <c r="C48" s="44"/>
      <c r="D48" s="44"/>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J27" sqref="J27"/>
    </sheetView>
  </sheetViews>
  <sheetFormatPr defaultColWidth="11.42578125" defaultRowHeight="12.75" x14ac:dyDescent="0.2"/>
  <cols>
    <col min="1" max="1" width="35.140625" customWidth="1"/>
  </cols>
  <sheetData>
    <row r="1" spans="1:3" x14ac:dyDescent="0.2">
      <c r="A1" s="74" t="s">
        <v>1451</v>
      </c>
      <c r="B1" s="107"/>
      <c r="C1" s="108"/>
    </row>
    <row r="2" spans="1:3" x14ac:dyDescent="0.2">
      <c r="A2" s="55" t="s">
        <v>1262</v>
      </c>
      <c r="B2" s="4">
        <f>COUNTIF('Master data'!$AU$3:$AU$100,"yes")</f>
        <v>33</v>
      </c>
      <c r="C2" s="68">
        <f>B2/SUM($B$2:$B$5)</f>
        <v>0.45205479452054792</v>
      </c>
    </row>
    <row r="3" spans="1:3" x14ac:dyDescent="0.2">
      <c r="A3" s="55" t="s">
        <v>1449</v>
      </c>
      <c r="B3" s="4">
        <f>COUNTIF('Master data'!$AV$3:$AV$100,"yes")</f>
        <v>17</v>
      </c>
      <c r="C3" s="68">
        <f t="shared" ref="C3:C5" si="0">B3/SUM($B$2:$B$5)</f>
        <v>0.23287671232876711</v>
      </c>
    </row>
    <row r="4" spans="1:3" x14ac:dyDescent="0.2">
      <c r="A4" s="55" t="s">
        <v>1450</v>
      </c>
      <c r="B4" s="4">
        <f>COUNTIF('Master data'!$AW$3:$AW$100,"yes")</f>
        <v>10</v>
      </c>
      <c r="C4" s="68">
        <f t="shared" si="0"/>
        <v>0.13698630136986301</v>
      </c>
    </row>
    <row r="5" spans="1:3" x14ac:dyDescent="0.2">
      <c r="A5" s="56" t="s">
        <v>1263</v>
      </c>
      <c r="B5" s="69">
        <f>COUNTIF('Master data'!$AX$3:$AX$100,"yes")</f>
        <v>13</v>
      </c>
      <c r="C5" s="70">
        <f t="shared" si="0"/>
        <v>0.17808219178082191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D11" sqref="D11"/>
    </sheetView>
  </sheetViews>
  <sheetFormatPr defaultColWidth="11.42578125" defaultRowHeight="12.75" x14ac:dyDescent="0.2"/>
  <cols>
    <col min="1" max="1" width="47.7109375" customWidth="1"/>
    <col min="2" max="2" width="13.140625" customWidth="1"/>
  </cols>
  <sheetData>
    <row r="1" spans="1:3" ht="38.25" x14ac:dyDescent="0.2">
      <c r="A1" s="74" t="s">
        <v>507</v>
      </c>
      <c r="B1" s="107"/>
      <c r="C1" s="108"/>
    </row>
    <row r="2" spans="1:3" s="44" customFormat="1" x14ac:dyDescent="0.2">
      <c r="A2" s="55" t="s">
        <v>18</v>
      </c>
      <c r="B2" s="4">
        <f>COUNTIF('Master data'!$AY$3:$AY$100,A2)</f>
        <v>21</v>
      </c>
      <c r="C2" s="68">
        <f>B2/SUM($B$2:$B$43)</f>
        <v>0.29166666666666669</v>
      </c>
    </row>
    <row r="3" spans="1:3" s="44" customFormat="1" x14ac:dyDescent="0.2">
      <c r="A3" s="55" t="s">
        <v>77</v>
      </c>
      <c r="B3" s="4">
        <f>COUNTIF('Master data'!$AY$3:$AY$100,A3)</f>
        <v>12</v>
      </c>
      <c r="C3" s="68">
        <f>B3/SUM($B$2:$B$43)</f>
        <v>0.16666666666666666</v>
      </c>
    </row>
    <row r="4" spans="1:3" x14ac:dyDescent="0.2">
      <c r="A4" s="56" t="s">
        <v>184</v>
      </c>
      <c r="B4" s="69">
        <f>COUNTIF('Master data'!$AY$3:$AY$100,A4)</f>
        <v>3</v>
      </c>
      <c r="C4" s="70">
        <f>B4/SUM($B$2:$B$43)</f>
        <v>4.1666666666666664E-2</v>
      </c>
    </row>
    <row r="5" spans="1:3" x14ac:dyDescent="0.2">
      <c r="B5">
        <f>SUM(B2:B4)</f>
        <v>36</v>
      </c>
    </row>
    <row r="7" spans="1:3" x14ac:dyDescent="0.2">
      <c r="A7" s="74" t="s">
        <v>508</v>
      </c>
      <c r="B7" s="108"/>
    </row>
    <row r="8" spans="1:3" x14ac:dyDescent="0.2">
      <c r="A8" s="78" t="s">
        <v>1452</v>
      </c>
      <c r="B8" s="109"/>
    </row>
    <row r="9" spans="1:3" ht="38.25" x14ac:dyDescent="0.2">
      <c r="A9" s="110" t="s">
        <v>128</v>
      </c>
      <c r="B9" s="5" t="s">
        <v>112</v>
      </c>
    </row>
    <row r="10" spans="1:3" ht="38.25" x14ac:dyDescent="0.2">
      <c r="A10" s="110" t="s">
        <v>164</v>
      </c>
      <c r="B10" s="5" t="s">
        <v>355</v>
      </c>
    </row>
    <row r="11" spans="1:3" ht="38.25" x14ac:dyDescent="0.2">
      <c r="A11" s="87" t="s">
        <v>428</v>
      </c>
      <c r="B11" s="24" t="s">
        <v>281</v>
      </c>
    </row>
    <row r="12" spans="1:3" x14ac:dyDescent="0.2">
      <c r="A12" s="87" t="s">
        <v>431</v>
      </c>
      <c r="B12" s="24" t="s">
        <v>290</v>
      </c>
    </row>
    <row r="13" spans="1:3" ht="38.25" x14ac:dyDescent="0.2">
      <c r="A13" s="87" t="s">
        <v>609</v>
      </c>
      <c r="B13" s="24" t="s">
        <v>296</v>
      </c>
    </row>
    <row r="14" spans="1:3" ht="63.75" x14ac:dyDescent="0.2">
      <c r="A14" s="87" t="s">
        <v>436</v>
      </c>
      <c r="B14" s="24" t="s">
        <v>304</v>
      </c>
    </row>
    <row r="15" spans="1:3" ht="51" x14ac:dyDescent="0.2">
      <c r="A15" s="87" t="s">
        <v>438</v>
      </c>
      <c r="B15" s="24" t="s">
        <v>316</v>
      </c>
    </row>
    <row r="16" spans="1:3" ht="25.5" x14ac:dyDescent="0.2">
      <c r="A16" s="87" t="s">
        <v>439</v>
      </c>
      <c r="B16" s="24" t="s">
        <v>321</v>
      </c>
    </row>
    <row r="17" spans="1:2" ht="38.25" x14ac:dyDescent="0.2">
      <c r="A17" s="87" t="s">
        <v>947</v>
      </c>
      <c r="B17" s="24" t="s">
        <v>932</v>
      </c>
    </row>
    <row r="18" spans="1:2" ht="38.25" x14ac:dyDescent="0.2">
      <c r="A18" s="88" t="s">
        <v>985</v>
      </c>
      <c r="B18" s="24" t="s">
        <v>1023</v>
      </c>
    </row>
    <row r="19" spans="1:2" ht="38.25" x14ac:dyDescent="0.2">
      <c r="A19" s="89" t="s">
        <v>1065</v>
      </c>
      <c r="B19" s="90" t="s">
        <v>1101</v>
      </c>
    </row>
    <row r="20" spans="1:2" x14ac:dyDescent="0.2">
      <c r="A20" s="83" t="s">
        <v>1453</v>
      </c>
      <c r="B20" s="117"/>
    </row>
    <row r="21" spans="1:2" ht="27.75" customHeight="1" x14ac:dyDescent="0.2">
      <c r="A21" s="80" t="s">
        <v>78</v>
      </c>
      <c r="B21" s="5" t="s">
        <v>57</v>
      </c>
    </row>
    <row r="22" spans="1:2" ht="38.25" x14ac:dyDescent="0.2">
      <c r="A22" s="87" t="s">
        <v>1454</v>
      </c>
      <c r="B22" s="24" t="s">
        <v>246</v>
      </c>
    </row>
    <row r="23" spans="1:2" ht="38.25" x14ac:dyDescent="0.2">
      <c r="A23" s="89" t="s">
        <v>430</v>
      </c>
      <c r="B23" s="90" t="s">
        <v>286</v>
      </c>
    </row>
    <row r="24" spans="1:2" x14ac:dyDescent="0.2">
      <c r="A24" s="78" t="s">
        <v>1455</v>
      </c>
      <c r="B24" s="109"/>
    </row>
    <row r="25" spans="1:2" ht="38.25" x14ac:dyDescent="0.2">
      <c r="A25" s="110" t="s">
        <v>185</v>
      </c>
      <c r="B25" s="5" t="s">
        <v>173</v>
      </c>
    </row>
    <row r="26" spans="1:2" ht="91.5" customHeight="1" x14ac:dyDescent="0.2">
      <c r="A26" s="89" t="s">
        <v>575</v>
      </c>
      <c r="B26" s="90" t="s">
        <v>312</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F13" sqref="F13"/>
    </sheetView>
  </sheetViews>
  <sheetFormatPr defaultColWidth="8.85546875" defaultRowHeight="12.75" x14ac:dyDescent="0.2"/>
  <cols>
    <col min="1" max="1" width="45.140625" customWidth="1"/>
    <col min="2" max="2" width="16.85546875" customWidth="1"/>
    <col min="3" max="3" width="12.42578125" customWidth="1"/>
  </cols>
  <sheetData>
    <row r="1" spans="1:3" ht="31.5" customHeight="1" x14ac:dyDescent="0.2">
      <c r="A1" s="74" t="s">
        <v>509</v>
      </c>
      <c r="B1" s="107"/>
      <c r="C1" s="108"/>
    </row>
    <row r="2" spans="1:3" x14ac:dyDescent="0.2">
      <c r="A2" s="55" t="s">
        <v>79</v>
      </c>
      <c r="B2" s="4">
        <f>COUNTIF('Master data'!$BA$3:$BA$100,A2)</f>
        <v>19</v>
      </c>
      <c r="C2" s="68">
        <f>B2/SUM($B$2:$B$4)</f>
        <v>0.52777777777777779</v>
      </c>
    </row>
    <row r="3" spans="1:3" s="44" customFormat="1" x14ac:dyDescent="0.2">
      <c r="A3" s="55" t="s">
        <v>19</v>
      </c>
      <c r="B3" s="4">
        <f>COUNTIF('Master data'!$BA$3:$BA$100,A3)</f>
        <v>9</v>
      </c>
      <c r="C3" s="68">
        <f t="shared" ref="C3:C4" si="0">B3/SUM($B$2:$B$4)</f>
        <v>0.25</v>
      </c>
    </row>
    <row r="4" spans="1:3" x14ac:dyDescent="0.2">
      <c r="A4" s="56" t="s">
        <v>242</v>
      </c>
      <c r="B4" s="69">
        <f>COUNTIF('Master data'!$BA$3:$BA$100,A4)</f>
        <v>8</v>
      </c>
      <c r="C4" s="70">
        <f t="shared" si="0"/>
        <v>0.22222222222222221</v>
      </c>
    </row>
    <row r="5" spans="1:3" x14ac:dyDescent="0.2">
      <c r="B5" s="44">
        <f>SUM(B2:B4)</f>
        <v>36</v>
      </c>
    </row>
    <row r="6" spans="1:3" x14ac:dyDescent="0.2">
      <c r="A6" s="74" t="s">
        <v>510</v>
      </c>
      <c r="B6" s="108"/>
    </row>
    <row r="7" spans="1:3" x14ac:dyDescent="0.2">
      <c r="A7" s="78" t="s">
        <v>1457</v>
      </c>
      <c r="B7" s="109"/>
    </row>
    <row r="8" spans="1:3" ht="25.5" x14ac:dyDescent="0.2">
      <c r="A8" s="80" t="s">
        <v>80</v>
      </c>
      <c r="B8" s="5" t="s">
        <v>57</v>
      </c>
    </row>
    <row r="9" spans="1:3" ht="51" x14ac:dyDescent="0.2">
      <c r="A9" s="110" t="s">
        <v>129</v>
      </c>
      <c r="B9" s="5" t="s">
        <v>112</v>
      </c>
    </row>
    <row r="10" spans="1:3" ht="25.5" x14ac:dyDescent="0.2">
      <c r="A10" s="110" t="s">
        <v>186</v>
      </c>
      <c r="B10" s="5" t="s">
        <v>173</v>
      </c>
    </row>
    <row r="11" spans="1:3" ht="51" x14ac:dyDescent="0.2">
      <c r="A11" s="80" t="s">
        <v>226</v>
      </c>
      <c r="B11" s="5" t="s">
        <v>206</v>
      </c>
    </row>
    <row r="12" spans="1:3" ht="38.25" x14ac:dyDescent="0.2">
      <c r="A12" s="87" t="s">
        <v>1458</v>
      </c>
      <c r="B12" s="24" t="s">
        <v>246</v>
      </c>
    </row>
    <row r="13" spans="1:3" ht="25.5" x14ac:dyDescent="0.2">
      <c r="A13" s="87" t="s">
        <v>429</v>
      </c>
      <c r="B13" s="24" t="s">
        <v>281</v>
      </c>
    </row>
    <row r="14" spans="1:3" ht="25.5" x14ac:dyDescent="0.2">
      <c r="A14" s="87" t="s">
        <v>432</v>
      </c>
      <c r="B14" s="24" t="s">
        <v>290</v>
      </c>
    </row>
    <row r="15" spans="1:3" ht="38.25" x14ac:dyDescent="0.2">
      <c r="A15" s="87" t="s">
        <v>435</v>
      </c>
      <c r="B15" s="24" t="s">
        <v>301</v>
      </c>
    </row>
    <row r="16" spans="1:3" ht="63.75" x14ac:dyDescent="0.2">
      <c r="A16" s="87" t="s">
        <v>948</v>
      </c>
      <c r="B16" s="5" t="s">
        <v>932</v>
      </c>
    </row>
    <row r="17" spans="1:2" x14ac:dyDescent="0.2">
      <c r="A17" s="83" t="s">
        <v>1459</v>
      </c>
      <c r="B17" s="117"/>
    </row>
    <row r="18" spans="1:2" ht="25.5" x14ac:dyDescent="0.2">
      <c r="A18" s="110" t="s">
        <v>165</v>
      </c>
      <c r="B18" s="5" t="s">
        <v>355</v>
      </c>
    </row>
    <row r="19" spans="1:2" ht="38.25" x14ac:dyDescent="0.2">
      <c r="A19" s="87" t="s">
        <v>437</v>
      </c>
      <c r="B19" s="24" t="s">
        <v>304</v>
      </c>
    </row>
    <row r="20" spans="1:2" ht="25.5" x14ac:dyDescent="0.2">
      <c r="A20" s="89" t="s">
        <v>440</v>
      </c>
      <c r="B20" s="90" t="s">
        <v>321</v>
      </c>
    </row>
    <row r="21" spans="1:2" x14ac:dyDescent="0.2">
      <c r="A21" s="83" t="s">
        <v>1460</v>
      </c>
      <c r="B21" s="117"/>
    </row>
    <row r="22" spans="1:2" ht="25.5" x14ac:dyDescent="0.2">
      <c r="A22" s="89" t="s">
        <v>610</v>
      </c>
      <c r="B22" s="90" t="s">
        <v>296</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topLeftCell="A22" workbookViewId="0">
      <selection activeCell="E11" sqref="E11"/>
    </sheetView>
  </sheetViews>
  <sheetFormatPr defaultColWidth="8.85546875" defaultRowHeight="12.75" x14ac:dyDescent="0.2"/>
  <cols>
    <col min="1" max="1" width="49.42578125" customWidth="1"/>
    <col min="2" max="2" width="13.7109375" customWidth="1"/>
    <col min="3" max="3" width="10.42578125" customWidth="1"/>
  </cols>
  <sheetData>
    <row r="1" spans="1:3" ht="51" customHeight="1" x14ac:dyDescent="0.2">
      <c r="A1" s="74" t="s">
        <v>1461</v>
      </c>
      <c r="B1" s="107"/>
      <c r="C1" s="108"/>
    </row>
    <row r="2" spans="1:3" s="44" customFormat="1" ht="12.75" customHeight="1" x14ac:dyDescent="0.2">
      <c r="A2" s="88" t="s">
        <v>1480</v>
      </c>
      <c r="B2" s="124">
        <f>COUNTIF('Master data'!$BD$3:$BD$100,"Internal funding*")</f>
        <v>12</v>
      </c>
      <c r="C2" s="140">
        <f>B2/SUM($B$2:$B$4)</f>
        <v>0.375</v>
      </c>
    </row>
    <row r="3" spans="1:3" s="44" customFormat="1" ht="24.75" customHeight="1" x14ac:dyDescent="0.2">
      <c r="A3" s="88" t="s">
        <v>1481</v>
      </c>
      <c r="B3" s="124">
        <f>COUNTIF('Master data'!$BD$3:$BD$100,"External funding*")</f>
        <v>8</v>
      </c>
      <c r="C3" s="140">
        <f t="shared" ref="C3:C4" si="0">B3/SUM($B$2:$B$4)</f>
        <v>0.25</v>
      </c>
    </row>
    <row r="4" spans="1:3" ht="13.5" customHeight="1" x14ac:dyDescent="0.2">
      <c r="A4" s="125" t="s">
        <v>1482</v>
      </c>
      <c r="B4" s="126">
        <f>COUNTIF('Master data'!$BD$3:$BD$100,"Internal and external funding*")</f>
        <v>12</v>
      </c>
      <c r="C4" s="141">
        <f t="shared" si="0"/>
        <v>0.375</v>
      </c>
    </row>
    <row r="5" spans="1:3" ht="13.5" customHeight="1" x14ac:dyDescent="0.2">
      <c r="A5" s="2"/>
      <c r="B5" s="2">
        <f>SUM(B2:B4)</f>
        <v>32</v>
      </c>
      <c r="C5" s="4"/>
    </row>
    <row r="6" spans="1:3" x14ac:dyDescent="0.2">
      <c r="A6" s="74" t="s">
        <v>1484</v>
      </c>
      <c r="B6" s="108"/>
      <c r="C6" s="4"/>
    </row>
    <row r="7" spans="1:3" x14ac:dyDescent="0.2">
      <c r="A7" s="78" t="s">
        <v>1485</v>
      </c>
      <c r="B7" s="109"/>
      <c r="C7" s="4"/>
    </row>
    <row r="8" spans="1:3" ht="38.25" x14ac:dyDescent="0.2">
      <c r="A8" s="80" t="s">
        <v>81</v>
      </c>
      <c r="B8" s="5" t="s">
        <v>57</v>
      </c>
      <c r="C8" s="4"/>
    </row>
    <row r="9" spans="1:3" x14ac:dyDescent="0.2">
      <c r="A9" s="80" t="s">
        <v>91</v>
      </c>
      <c r="B9" s="5" t="s">
        <v>85</v>
      </c>
      <c r="C9" s="4"/>
    </row>
    <row r="10" spans="1:3" ht="89.25" x14ac:dyDescent="0.2">
      <c r="A10" s="80" t="s">
        <v>227</v>
      </c>
      <c r="B10" s="5" t="s">
        <v>206</v>
      </c>
    </row>
    <row r="11" spans="1:3" ht="38.25" x14ac:dyDescent="0.2">
      <c r="A11" s="87" t="s">
        <v>441</v>
      </c>
      <c r="B11" s="24" t="s">
        <v>281</v>
      </c>
    </row>
    <row r="12" spans="1:3" ht="25.5" x14ac:dyDescent="0.2">
      <c r="A12" s="88" t="s">
        <v>1489</v>
      </c>
      <c r="B12" s="24" t="s">
        <v>290</v>
      </c>
    </row>
    <row r="13" spans="1:3" ht="38.25" x14ac:dyDescent="0.2">
      <c r="A13" s="87" t="s">
        <v>444</v>
      </c>
      <c r="B13" s="24" t="s">
        <v>301</v>
      </c>
    </row>
    <row r="14" spans="1:3" ht="38.25" x14ac:dyDescent="0.2">
      <c r="A14" s="87" t="s">
        <v>445</v>
      </c>
      <c r="B14" s="24" t="s">
        <v>304</v>
      </c>
    </row>
    <row r="15" spans="1:3" ht="38.25" x14ac:dyDescent="0.2">
      <c r="A15" s="87" t="s">
        <v>821</v>
      </c>
      <c r="B15" s="24" t="s">
        <v>312</v>
      </c>
    </row>
    <row r="16" spans="1:3" ht="25.5" x14ac:dyDescent="0.2">
      <c r="A16" s="87" t="s">
        <v>447</v>
      </c>
      <c r="B16" s="24" t="s">
        <v>321</v>
      </c>
    </row>
    <row r="17" spans="1:2" ht="25.5" x14ac:dyDescent="0.2">
      <c r="A17" s="87" t="s">
        <v>772</v>
      </c>
      <c r="B17" s="24" t="s">
        <v>756</v>
      </c>
    </row>
    <row r="18" spans="1:2" ht="25.5" x14ac:dyDescent="0.2">
      <c r="A18" s="87" t="s">
        <v>966</v>
      </c>
      <c r="B18" s="24" t="s">
        <v>1022</v>
      </c>
    </row>
    <row r="19" spans="1:2" ht="25.5" x14ac:dyDescent="0.2">
      <c r="A19" s="130" t="s">
        <v>986</v>
      </c>
      <c r="B19" s="90" t="s">
        <v>1023</v>
      </c>
    </row>
    <row r="20" spans="1:2" x14ac:dyDescent="0.2">
      <c r="A20" s="83" t="s">
        <v>1490</v>
      </c>
      <c r="B20" s="117"/>
    </row>
    <row r="21" spans="1:2" ht="25.5" x14ac:dyDescent="0.2">
      <c r="A21" s="80" t="s">
        <v>20</v>
      </c>
      <c r="B21" s="5" t="s">
        <v>354</v>
      </c>
    </row>
    <row r="22" spans="1:2" ht="25.5" x14ac:dyDescent="0.2">
      <c r="A22" s="110" t="s">
        <v>107</v>
      </c>
      <c r="B22" s="5" t="s">
        <v>93</v>
      </c>
    </row>
    <row r="23" spans="1:2" ht="25.5" x14ac:dyDescent="0.2">
      <c r="A23" s="110" t="s">
        <v>130</v>
      </c>
      <c r="B23" s="5" t="s">
        <v>112</v>
      </c>
    </row>
    <row r="24" spans="1:2" ht="38.25" x14ac:dyDescent="0.2">
      <c r="A24" s="87" t="s">
        <v>602</v>
      </c>
      <c r="B24" s="24" t="s">
        <v>587</v>
      </c>
    </row>
    <row r="25" spans="1:2" ht="38.25" x14ac:dyDescent="0.2">
      <c r="A25" s="87" t="s">
        <v>850</v>
      </c>
      <c r="B25" s="24" t="s">
        <v>833</v>
      </c>
    </row>
    <row r="26" spans="1:2" ht="38.25" customHeight="1" x14ac:dyDescent="0.2">
      <c r="A26" s="87" t="s">
        <v>716</v>
      </c>
      <c r="B26" s="24" t="s">
        <v>706</v>
      </c>
    </row>
    <row r="27" spans="1:2" ht="51" x14ac:dyDescent="0.2">
      <c r="A27" s="87" t="s">
        <v>949</v>
      </c>
      <c r="B27" s="24" t="s">
        <v>932</v>
      </c>
    </row>
    <row r="28" spans="1:2" ht="25.5" x14ac:dyDescent="0.2">
      <c r="A28" s="130" t="s">
        <v>1005</v>
      </c>
      <c r="B28" s="90" t="s">
        <v>994</v>
      </c>
    </row>
    <row r="29" spans="1:2" x14ac:dyDescent="0.2">
      <c r="A29" s="83" t="s">
        <v>1491</v>
      </c>
      <c r="B29" s="117"/>
    </row>
    <row r="30" spans="1:2" ht="25.5" x14ac:dyDescent="0.2">
      <c r="A30" s="110" t="s">
        <v>166</v>
      </c>
      <c r="B30" s="5" t="s">
        <v>355</v>
      </c>
    </row>
    <row r="31" spans="1:2" ht="52.5" customHeight="1" x14ac:dyDescent="0.2">
      <c r="A31" s="110" t="s">
        <v>187</v>
      </c>
      <c r="B31" s="5" t="s">
        <v>173</v>
      </c>
    </row>
    <row r="32" spans="1:2" ht="25.5" x14ac:dyDescent="0.2">
      <c r="A32" s="87" t="s">
        <v>443</v>
      </c>
      <c r="B32" s="24" t="s">
        <v>246</v>
      </c>
    </row>
    <row r="33" spans="1:2" ht="50.25" customHeight="1" x14ac:dyDescent="0.2">
      <c r="A33" s="88" t="s">
        <v>1486</v>
      </c>
      <c r="B33" s="24" t="s">
        <v>286</v>
      </c>
    </row>
    <row r="34" spans="1:2" ht="38.25" x14ac:dyDescent="0.2">
      <c r="A34" s="87" t="s">
        <v>811</v>
      </c>
      <c r="B34" s="24" t="s">
        <v>296</v>
      </c>
    </row>
    <row r="35" spans="1:2" ht="63.75" x14ac:dyDescent="0.2">
      <c r="A35" s="87" t="s">
        <v>446</v>
      </c>
      <c r="B35" s="24" t="s">
        <v>316</v>
      </c>
    </row>
    <row r="36" spans="1:2" ht="25.5" x14ac:dyDescent="0.2">
      <c r="A36" s="87" t="s">
        <v>731</v>
      </c>
      <c r="B36" s="24" t="s">
        <v>718</v>
      </c>
    </row>
    <row r="37" spans="1:2" ht="38.25" x14ac:dyDescent="0.2">
      <c r="A37" s="87" t="s">
        <v>749</v>
      </c>
      <c r="B37" s="24" t="s">
        <v>738</v>
      </c>
    </row>
    <row r="38" spans="1:2" ht="25.5" x14ac:dyDescent="0.2">
      <c r="A38" s="87" t="s">
        <v>793</v>
      </c>
      <c r="B38" s="24" t="s">
        <v>777</v>
      </c>
    </row>
    <row r="39" spans="1:2" ht="51" x14ac:dyDescent="0.2">
      <c r="A39" s="87" t="s">
        <v>1475</v>
      </c>
      <c r="B39" s="24" t="s">
        <v>877</v>
      </c>
    </row>
    <row r="40" spans="1:2" ht="43.5" customHeight="1" x14ac:dyDescent="0.2">
      <c r="A40" s="88" t="s">
        <v>1492</v>
      </c>
      <c r="B40" s="24" t="s">
        <v>903</v>
      </c>
    </row>
    <row r="41" spans="1:2" ht="25.5" x14ac:dyDescent="0.2">
      <c r="A41" s="89" t="s">
        <v>1066</v>
      </c>
      <c r="B41" s="90" t="s">
        <v>1101</v>
      </c>
    </row>
  </sheetData>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E14" sqref="E14"/>
    </sheetView>
  </sheetViews>
  <sheetFormatPr defaultColWidth="8.85546875" defaultRowHeight="12.75" x14ac:dyDescent="0.2"/>
  <cols>
    <col min="1" max="1" width="41" customWidth="1"/>
    <col min="2" max="2" width="12.85546875" customWidth="1"/>
  </cols>
  <sheetData>
    <row r="1" spans="1:3" ht="27" customHeight="1" x14ac:dyDescent="0.2">
      <c r="A1" s="74" t="s">
        <v>512</v>
      </c>
      <c r="B1" s="107"/>
      <c r="C1" s="108"/>
    </row>
    <row r="2" spans="1:3" x14ac:dyDescent="0.2">
      <c r="A2" s="55" t="s">
        <v>167</v>
      </c>
      <c r="B2" s="4">
        <f>COUNTIF('Master data'!$BE$3:$BE$100,A2)</f>
        <v>10</v>
      </c>
      <c r="C2" s="68">
        <f>B2/($B$2+$B$3)</f>
        <v>0.24390243902439024</v>
      </c>
    </row>
    <row r="3" spans="1:3" x14ac:dyDescent="0.2">
      <c r="A3" s="56" t="s">
        <v>1493</v>
      </c>
      <c r="B3" s="69">
        <f>COUNTIF('Master data'!$BE$3:$BE$100,"neither set up nor close")</f>
        <v>31</v>
      </c>
      <c r="C3" s="70">
        <f t="shared" ref="C3" si="0">B3/($B$2+$B$3)</f>
        <v>0.75609756097560976</v>
      </c>
    </row>
    <row r="4" spans="1:3" x14ac:dyDescent="0.2">
      <c r="C4" s="44"/>
    </row>
    <row r="5" spans="1:3" x14ac:dyDescent="0.2">
      <c r="A5" s="74" t="s">
        <v>1495</v>
      </c>
      <c r="B5" s="108"/>
    </row>
    <row r="6" spans="1:3" x14ac:dyDescent="0.2">
      <c r="A6" s="78" t="s">
        <v>1496</v>
      </c>
      <c r="B6" s="109"/>
    </row>
    <row r="7" spans="1:3" ht="25.5" x14ac:dyDescent="0.2">
      <c r="A7" s="87" t="s">
        <v>188</v>
      </c>
      <c r="B7" s="5" t="s">
        <v>173</v>
      </c>
    </row>
    <row r="8" spans="1:3" ht="25.5" x14ac:dyDescent="0.2">
      <c r="A8" s="87" t="s">
        <v>228</v>
      </c>
      <c r="B8" s="5" t="s">
        <v>206</v>
      </c>
    </row>
    <row r="9" spans="1:3" ht="51" x14ac:dyDescent="0.2">
      <c r="A9" s="87" t="s">
        <v>1497</v>
      </c>
      <c r="B9" s="24" t="s">
        <v>286</v>
      </c>
    </row>
    <row r="10" spans="1:3" x14ac:dyDescent="0.2">
      <c r="A10" s="87" t="s">
        <v>1498</v>
      </c>
      <c r="B10" s="24" t="s">
        <v>290</v>
      </c>
    </row>
    <row r="11" spans="1:3" ht="38.25" x14ac:dyDescent="0.2">
      <c r="A11" s="87" t="s">
        <v>451</v>
      </c>
      <c r="B11" s="24" t="s">
        <v>301</v>
      </c>
    </row>
    <row r="12" spans="1:3" ht="25.5" x14ac:dyDescent="0.2">
      <c r="A12" s="89" t="s">
        <v>732</v>
      </c>
      <c r="B12" s="90" t="s">
        <v>718</v>
      </c>
    </row>
    <row r="13" spans="1:3" x14ac:dyDescent="0.2">
      <c r="A13" s="83" t="s">
        <v>1499</v>
      </c>
      <c r="B13" s="117"/>
    </row>
    <row r="14" spans="1:3" ht="38.25" x14ac:dyDescent="0.2">
      <c r="A14" s="87" t="s">
        <v>82</v>
      </c>
      <c r="B14" s="5" t="s">
        <v>57</v>
      </c>
    </row>
    <row r="15" spans="1:3" x14ac:dyDescent="0.2">
      <c r="A15" s="87" t="s">
        <v>131</v>
      </c>
      <c r="B15" s="5" t="s">
        <v>112</v>
      </c>
    </row>
    <row r="16" spans="1:3" ht="63.75" x14ac:dyDescent="0.2">
      <c r="A16" s="87" t="s">
        <v>1494</v>
      </c>
      <c r="B16" s="24" t="s">
        <v>246</v>
      </c>
    </row>
    <row r="17" spans="1:2" ht="25.5" x14ac:dyDescent="0.2">
      <c r="A17" s="87" t="s">
        <v>452</v>
      </c>
      <c r="B17" s="24" t="s">
        <v>316</v>
      </c>
    </row>
    <row r="18" spans="1:2" ht="38.25" x14ac:dyDescent="0.2">
      <c r="A18" s="87" t="s">
        <v>664</v>
      </c>
      <c r="B18" s="24" t="s">
        <v>654</v>
      </c>
    </row>
    <row r="19" spans="1:2" ht="25.5" x14ac:dyDescent="0.2">
      <c r="A19" s="87" t="s">
        <v>950</v>
      </c>
      <c r="B19" s="24" t="s">
        <v>932</v>
      </c>
    </row>
    <row r="20" spans="1:2" ht="38.25" x14ac:dyDescent="0.2">
      <c r="A20" s="87" t="s">
        <v>967</v>
      </c>
      <c r="B20" s="24" t="s">
        <v>1022</v>
      </c>
    </row>
    <row r="21" spans="1:2" ht="38.25" x14ac:dyDescent="0.2">
      <c r="A21" s="87" t="s">
        <v>1067</v>
      </c>
      <c r="B21" s="24" t="s">
        <v>1101</v>
      </c>
    </row>
    <row r="22" spans="1:2" ht="51" x14ac:dyDescent="0.2">
      <c r="A22" s="89" t="s">
        <v>1092</v>
      </c>
      <c r="B22" s="90" t="s">
        <v>1073</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A61" sqref="A61"/>
    </sheetView>
  </sheetViews>
  <sheetFormatPr defaultColWidth="11.42578125" defaultRowHeight="12.75" x14ac:dyDescent="0.2"/>
  <cols>
    <col min="1" max="1" width="46.140625" customWidth="1"/>
    <col min="2" max="2" width="18.140625" customWidth="1"/>
    <col min="3" max="3" width="22.140625" style="4" customWidth="1"/>
  </cols>
  <sheetData>
    <row r="1" spans="1:13" ht="56.25" customHeight="1" x14ac:dyDescent="0.2">
      <c r="A1" s="74" t="s">
        <v>519</v>
      </c>
      <c r="B1" s="107"/>
      <c r="C1" s="108"/>
    </row>
    <row r="2" spans="1:13" x14ac:dyDescent="0.2">
      <c r="A2" s="88" t="s">
        <v>1580</v>
      </c>
      <c r="B2" s="92">
        <f>COUNTIF('Master data'!$BH$3:$BH$100,"*internal*")</f>
        <v>9</v>
      </c>
      <c r="C2" s="68">
        <f>B2/($B$2+$B$3)</f>
        <v>0.28125</v>
      </c>
      <c r="M2" s="49"/>
    </row>
    <row r="3" spans="1:13" s="44" customFormat="1" x14ac:dyDescent="0.2">
      <c r="A3" s="172" t="s">
        <v>1581</v>
      </c>
      <c r="B3" s="188">
        <f>COUNTIF('Master data'!$BH$3:$BH$100,"*external*")</f>
        <v>23</v>
      </c>
      <c r="C3" s="184">
        <f>B3/($B$2+$B$3)</f>
        <v>0.71875</v>
      </c>
    </row>
    <row r="4" spans="1:13" s="44" customFormat="1" x14ac:dyDescent="0.2">
      <c r="A4" s="86" t="s">
        <v>1588</v>
      </c>
      <c r="B4" s="92">
        <v>2</v>
      </c>
      <c r="C4" s="68">
        <f>B4/SUM($B$4:$B$11)*0.28</f>
        <v>5.6000000000000008E-2</v>
      </c>
      <c r="D4" s="71">
        <f>SUM(C4:C11)</f>
        <v>0.28000000000000003</v>
      </c>
    </row>
    <row r="5" spans="1:13" s="44" customFormat="1" x14ac:dyDescent="0.2">
      <c r="A5" s="87" t="s">
        <v>1590</v>
      </c>
      <c r="B5" s="105">
        <v>2</v>
      </c>
      <c r="C5" s="68">
        <f t="shared" ref="C5:C11" si="0">B5/SUM($B$4:$B$11)*0.28</f>
        <v>5.6000000000000008E-2</v>
      </c>
    </row>
    <row r="6" spans="1:13" x14ac:dyDescent="0.2">
      <c r="A6" s="87" t="s">
        <v>1584</v>
      </c>
      <c r="B6" s="92">
        <v>1</v>
      </c>
      <c r="C6" s="68">
        <f t="shared" si="0"/>
        <v>2.8000000000000004E-2</v>
      </c>
    </row>
    <row r="7" spans="1:13" x14ac:dyDescent="0.2">
      <c r="A7" s="87" t="s">
        <v>1585</v>
      </c>
      <c r="B7" s="92">
        <v>1</v>
      </c>
      <c r="C7" s="68">
        <f t="shared" si="0"/>
        <v>2.8000000000000004E-2</v>
      </c>
    </row>
    <row r="8" spans="1:13" x14ac:dyDescent="0.2">
      <c r="A8" s="88" t="s">
        <v>1596</v>
      </c>
      <c r="B8" s="92">
        <v>1</v>
      </c>
      <c r="C8" s="68">
        <f t="shared" si="0"/>
        <v>2.8000000000000004E-2</v>
      </c>
    </row>
    <row r="9" spans="1:13" s="44" customFormat="1" x14ac:dyDescent="0.2">
      <c r="A9" s="88" t="s">
        <v>1595</v>
      </c>
      <c r="B9" s="105">
        <v>1</v>
      </c>
      <c r="C9" s="68">
        <f t="shared" si="0"/>
        <v>2.8000000000000004E-2</v>
      </c>
    </row>
    <row r="10" spans="1:13" s="44" customFormat="1" x14ac:dyDescent="0.2">
      <c r="A10" s="88" t="s">
        <v>1601</v>
      </c>
      <c r="B10" s="105">
        <v>1</v>
      </c>
      <c r="C10" s="68">
        <f t="shared" si="0"/>
        <v>2.8000000000000004E-2</v>
      </c>
    </row>
    <row r="11" spans="1:13" s="44" customFormat="1" ht="27" customHeight="1" x14ac:dyDescent="0.2">
      <c r="A11" s="175" t="s">
        <v>1592</v>
      </c>
      <c r="B11" s="188">
        <v>1</v>
      </c>
      <c r="C11" s="184">
        <f t="shared" si="0"/>
        <v>2.8000000000000004E-2</v>
      </c>
      <c r="D11" s="71"/>
    </row>
    <row r="12" spans="1:13" s="44" customFormat="1" x14ac:dyDescent="0.2">
      <c r="A12" s="88" t="s">
        <v>1564</v>
      </c>
      <c r="B12" s="92">
        <f>COUNTIF('Master data'!$BH$3:$BH$100,"*technology transfer*")</f>
        <v>8</v>
      </c>
      <c r="C12" s="68">
        <f t="shared" ref="C12:C18" si="1">B12/SUM($B$12:$B$18)*0.72</f>
        <v>0.192</v>
      </c>
      <c r="D12" s="71">
        <f>SUM(C12:C18)</f>
        <v>0.72</v>
      </c>
    </row>
    <row r="13" spans="1:13" x14ac:dyDescent="0.2">
      <c r="A13" s="88" t="s">
        <v>1565</v>
      </c>
      <c r="B13" s="92">
        <f>COUNTIF('Master data'!$BH$3:$BH$100,"*global challenges*")</f>
        <v>6</v>
      </c>
      <c r="C13" s="68">
        <f t="shared" si="1"/>
        <v>0.14399999999999999</v>
      </c>
    </row>
    <row r="14" spans="1:13" s="44" customFormat="1" x14ac:dyDescent="0.2">
      <c r="A14" s="88" t="s">
        <v>1562</v>
      </c>
      <c r="B14" s="92">
        <f>COUNTIF('Master data'!$BH$3:$BH$100,"*funding*")</f>
        <v>5</v>
      </c>
      <c r="C14" s="68">
        <f t="shared" si="1"/>
        <v>0.12</v>
      </c>
    </row>
    <row r="15" spans="1:13" s="44" customFormat="1" x14ac:dyDescent="0.2">
      <c r="A15" s="88" t="s">
        <v>1563</v>
      </c>
      <c r="B15" s="92">
        <f>COUNTIF('Master data'!$BH$3:$BH$100,"*government*")</f>
        <v>4</v>
      </c>
      <c r="C15" s="68">
        <f t="shared" si="1"/>
        <v>9.6000000000000002E-2</v>
      </c>
    </row>
    <row r="16" spans="1:13" x14ac:dyDescent="0.2">
      <c r="A16" s="88" t="s">
        <v>1586</v>
      </c>
      <c r="B16" s="92">
        <f>COUNTIF('Master data'!$BH$3:$BH$100,"*expanding role of*")</f>
        <v>4</v>
      </c>
      <c r="C16" s="68">
        <f t="shared" si="1"/>
        <v>9.6000000000000002E-2</v>
      </c>
    </row>
    <row r="17" spans="1:3" x14ac:dyDescent="0.2">
      <c r="A17" s="88" t="s">
        <v>1582</v>
      </c>
      <c r="B17" s="92">
        <f>COUNTIF('Master data'!$BH$3:$BH$100,"*development of science*")</f>
        <v>2</v>
      </c>
      <c r="C17" s="68">
        <f t="shared" si="1"/>
        <v>4.8000000000000001E-2</v>
      </c>
    </row>
    <row r="18" spans="1:3" x14ac:dyDescent="0.2">
      <c r="A18" s="56" t="s">
        <v>1593</v>
      </c>
      <c r="B18" s="94">
        <f>COUNTIF('Master data'!$BH$3:$BH$100,"*other universities*")</f>
        <v>1</v>
      </c>
      <c r="C18" s="70">
        <f t="shared" si="1"/>
        <v>2.4E-2</v>
      </c>
    </row>
    <row r="19" spans="1:3" x14ac:dyDescent="0.2">
      <c r="A19" s="10"/>
      <c r="B19" s="10"/>
      <c r="C19" s="154"/>
    </row>
    <row r="20" spans="1:3" x14ac:dyDescent="0.2">
      <c r="A20" s="74" t="s">
        <v>1597</v>
      </c>
      <c r="B20" s="107"/>
      <c r="C20" s="107"/>
    </row>
    <row r="21" spans="1:3" x14ac:dyDescent="0.2">
      <c r="A21" s="83" t="s">
        <v>1598</v>
      </c>
      <c r="B21" s="116" t="s">
        <v>1600</v>
      </c>
      <c r="C21" s="117"/>
    </row>
    <row r="22" spans="1:3" ht="25.5" x14ac:dyDescent="0.2">
      <c r="A22" s="88" t="s">
        <v>1602</v>
      </c>
      <c r="B22" s="105" t="s">
        <v>1588</v>
      </c>
      <c r="C22" s="24" t="s">
        <v>833</v>
      </c>
    </row>
    <row r="23" spans="1:3" ht="25.5" x14ac:dyDescent="0.2">
      <c r="A23" s="160" t="s">
        <v>1599</v>
      </c>
      <c r="B23" s="161" t="s">
        <v>1588</v>
      </c>
      <c r="C23" s="162" t="s">
        <v>777</v>
      </c>
    </row>
    <row r="24" spans="1:3" ht="38.25" x14ac:dyDescent="0.2">
      <c r="A24" s="88" t="s">
        <v>1605</v>
      </c>
      <c r="B24" s="105" t="s">
        <v>1590</v>
      </c>
      <c r="C24" s="24" t="s">
        <v>738</v>
      </c>
    </row>
    <row r="25" spans="1:3" ht="38.25" x14ac:dyDescent="0.2">
      <c r="A25" s="160" t="s">
        <v>987</v>
      </c>
      <c r="B25" s="161" t="s">
        <v>1590</v>
      </c>
      <c r="C25" s="162" t="s">
        <v>1023</v>
      </c>
    </row>
    <row r="26" spans="1:3" ht="38.25" x14ac:dyDescent="0.2">
      <c r="A26" s="163" t="s">
        <v>1603</v>
      </c>
      <c r="B26" s="164" t="s">
        <v>1584</v>
      </c>
      <c r="C26" s="165" t="s">
        <v>206</v>
      </c>
    </row>
    <row r="27" spans="1:3" ht="38.25" x14ac:dyDescent="0.2">
      <c r="A27" s="166" t="s">
        <v>1603</v>
      </c>
      <c r="B27" s="164" t="s">
        <v>1585</v>
      </c>
      <c r="C27" s="165" t="s">
        <v>206</v>
      </c>
    </row>
    <row r="28" spans="1:3" ht="25.5" x14ac:dyDescent="0.2">
      <c r="A28" s="167" t="s">
        <v>1604</v>
      </c>
      <c r="B28" s="168" t="s">
        <v>1596</v>
      </c>
      <c r="C28" s="169" t="s">
        <v>321</v>
      </c>
    </row>
    <row r="29" spans="1:3" ht="38.25" x14ac:dyDescent="0.2">
      <c r="A29" s="167" t="s">
        <v>1606</v>
      </c>
      <c r="B29" s="168" t="s">
        <v>1595</v>
      </c>
      <c r="C29" s="170" t="s">
        <v>877</v>
      </c>
    </row>
    <row r="30" spans="1:3" ht="25.5" x14ac:dyDescent="0.2">
      <c r="A30" s="167" t="s">
        <v>1619</v>
      </c>
      <c r="B30" s="168" t="s">
        <v>1601</v>
      </c>
      <c r="C30" s="171" t="s">
        <v>1029</v>
      </c>
    </row>
    <row r="31" spans="1:3" ht="51" x14ac:dyDescent="0.2">
      <c r="A31" s="89" t="s">
        <v>1574</v>
      </c>
      <c r="B31" s="159" t="s">
        <v>1592</v>
      </c>
      <c r="C31" s="57" t="s">
        <v>923</v>
      </c>
    </row>
    <row r="32" spans="1:3" x14ac:dyDescent="0.2">
      <c r="A32" s="83" t="s">
        <v>1607</v>
      </c>
      <c r="B32" s="116" t="s">
        <v>1600</v>
      </c>
      <c r="C32" s="117"/>
    </row>
    <row r="33" spans="1:3" ht="38.25" x14ac:dyDescent="0.2">
      <c r="A33" s="87" t="s">
        <v>270</v>
      </c>
      <c r="B33" s="124" t="s">
        <v>1564</v>
      </c>
      <c r="C33" s="24" t="s">
        <v>246</v>
      </c>
    </row>
    <row r="34" spans="1:3" ht="38.25" x14ac:dyDescent="0.2">
      <c r="A34" s="87" t="s">
        <v>616</v>
      </c>
      <c r="B34" s="124" t="s">
        <v>1564</v>
      </c>
      <c r="C34" s="24" t="s">
        <v>312</v>
      </c>
    </row>
    <row r="35" spans="1:3" ht="38.25" x14ac:dyDescent="0.2">
      <c r="A35" s="87" t="s">
        <v>733</v>
      </c>
      <c r="B35" s="124" t="s">
        <v>1564</v>
      </c>
      <c r="C35" s="24" t="s">
        <v>718</v>
      </c>
    </row>
    <row r="36" spans="1:3" ht="38.25" x14ac:dyDescent="0.2">
      <c r="A36" s="88" t="s">
        <v>1620</v>
      </c>
      <c r="B36" s="124" t="s">
        <v>1564</v>
      </c>
      <c r="C36" s="24" t="s">
        <v>738</v>
      </c>
    </row>
    <row r="37" spans="1:3" ht="38.25" x14ac:dyDescent="0.2">
      <c r="A37" s="87" t="s">
        <v>773</v>
      </c>
      <c r="B37" s="124" t="s">
        <v>1564</v>
      </c>
      <c r="C37" s="24" t="s">
        <v>756</v>
      </c>
    </row>
    <row r="38" spans="1:3" ht="38.25" x14ac:dyDescent="0.2">
      <c r="A38" s="88" t="s">
        <v>1608</v>
      </c>
      <c r="B38" s="124" t="s">
        <v>1564</v>
      </c>
      <c r="C38" s="1" t="s">
        <v>877</v>
      </c>
    </row>
    <row r="39" spans="1:3" ht="127.5" x14ac:dyDescent="0.2">
      <c r="A39" s="121" t="s">
        <v>1503</v>
      </c>
      <c r="B39" s="124" t="s">
        <v>1564</v>
      </c>
      <c r="C39" s="143" t="s">
        <v>1022</v>
      </c>
    </row>
    <row r="40" spans="1:3" ht="38.25" x14ac:dyDescent="0.2">
      <c r="A40" s="172" t="s">
        <v>1006</v>
      </c>
      <c r="B40" s="173" t="s">
        <v>1564</v>
      </c>
      <c r="C40" s="177" t="s">
        <v>994</v>
      </c>
    </row>
    <row r="41" spans="1:3" ht="38.25" x14ac:dyDescent="0.2">
      <c r="A41" s="88" t="s">
        <v>1609</v>
      </c>
      <c r="B41" s="124" t="s">
        <v>1565</v>
      </c>
      <c r="C41" s="5" t="s">
        <v>57</v>
      </c>
    </row>
    <row r="42" spans="1:3" ht="38.25" x14ac:dyDescent="0.2">
      <c r="A42" s="87" t="s">
        <v>132</v>
      </c>
      <c r="B42" s="124" t="s">
        <v>1565</v>
      </c>
      <c r="C42" s="5" t="s">
        <v>112</v>
      </c>
    </row>
    <row r="43" spans="1:3" ht="38.25" x14ac:dyDescent="0.2">
      <c r="A43" s="87" t="s">
        <v>189</v>
      </c>
      <c r="B43" s="124" t="s">
        <v>1565</v>
      </c>
      <c r="C43" s="5" t="s">
        <v>173</v>
      </c>
    </row>
    <row r="44" spans="1:3" ht="153" x14ac:dyDescent="0.2">
      <c r="A44" s="121" t="s">
        <v>1610</v>
      </c>
      <c r="B44" s="124" t="s">
        <v>1565</v>
      </c>
      <c r="C44" s="5" t="s">
        <v>206</v>
      </c>
    </row>
    <row r="45" spans="1:3" ht="76.5" x14ac:dyDescent="0.2">
      <c r="A45" s="88" t="s">
        <v>1611</v>
      </c>
      <c r="B45" s="124" t="s">
        <v>1565</v>
      </c>
      <c r="C45" s="24" t="s">
        <v>296</v>
      </c>
    </row>
    <row r="46" spans="1:3" ht="38.25" x14ac:dyDescent="0.2">
      <c r="A46" s="175" t="s">
        <v>1093</v>
      </c>
      <c r="B46" s="173" t="s">
        <v>1565</v>
      </c>
      <c r="C46" s="176" t="s">
        <v>1073</v>
      </c>
    </row>
    <row r="47" spans="1:3" x14ac:dyDescent="0.2">
      <c r="A47" s="88" t="s">
        <v>168</v>
      </c>
      <c r="B47" s="7" t="s">
        <v>1562</v>
      </c>
      <c r="C47" s="5" t="s">
        <v>355</v>
      </c>
    </row>
    <row r="48" spans="1:3" ht="25.5" x14ac:dyDescent="0.2">
      <c r="A48" s="88" t="s">
        <v>557</v>
      </c>
      <c r="B48" s="7" t="s">
        <v>1562</v>
      </c>
      <c r="C48" s="24" t="s">
        <v>286</v>
      </c>
    </row>
    <row r="49" spans="1:3" ht="89.25" x14ac:dyDescent="0.2">
      <c r="A49" s="88" t="s">
        <v>1613</v>
      </c>
      <c r="B49" s="7" t="s">
        <v>1562</v>
      </c>
      <c r="C49" s="24" t="s">
        <v>321</v>
      </c>
    </row>
    <row r="50" spans="1:3" ht="25.5" x14ac:dyDescent="0.2">
      <c r="A50" s="88" t="s">
        <v>603</v>
      </c>
      <c r="B50" s="7" t="s">
        <v>1562</v>
      </c>
      <c r="C50" s="24" t="s">
        <v>587</v>
      </c>
    </row>
    <row r="51" spans="1:3" ht="76.5" x14ac:dyDescent="0.2">
      <c r="A51" s="172" t="s">
        <v>918</v>
      </c>
      <c r="B51" s="178" t="s">
        <v>1562</v>
      </c>
      <c r="C51" s="174" t="s">
        <v>903</v>
      </c>
    </row>
    <row r="52" spans="1:3" ht="25.5" x14ac:dyDescent="0.2">
      <c r="A52" s="88" t="s">
        <v>270</v>
      </c>
      <c r="B52" s="7" t="s">
        <v>1563</v>
      </c>
      <c r="C52" s="24" t="s">
        <v>246</v>
      </c>
    </row>
    <row r="53" spans="1:3" ht="51" x14ac:dyDescent="0.2">
      <c r="A53" s="88" t="s">
        <v>544</v>
      </c>
      <c r="B53" s="7" t="s">
        <v>1563</v>
      </c>
      <c r="C53" s="24" t="s">
        <v>281</v>
      </c>
    </row>
    <row r="54" spans="1:3" x14ac:dyDescent="0.2">
      <c r="A54" s="88" t="s">
        <v>1614</v>
      </c>
      <c r="B54" s="7" t="s">
        <v>1563</v>
      </c>
      <c r="C54" s="24" t="s">
        <v>290</v>
      </c>
    </row>
    <row r="55" spans="1:3" ht="25.5" x14ac:dyDescent="0.2">
      <c r="A55" s="172" t="s">
        <v>1615</v>
      </c>
      <c r="B55" s="178" t="s">
        <v>1563</v>
      </c>
      <c r="C55" s="174" t="s">
        <v>833</v>
      </c>
    </row>
    <row r="56" spans="1:3" ht="76.5" x14ac:dyDescent="0.2">
      <c r="A56" s="121" t="s">
        <v>1616</v>
      </c>
      <c r="B56" s="124" t="s">
        <v>1586</v>
      </c>
      <c r="C56" s="5" t="s">
        <v>206</v>
      </c>
    </row>
    <row r="57" spans="1:3" ht="51" x14ac:dyDescent="0.2">
      <c r="A57" s="88" t="s">
        <v>1617</v>
      </c>
      <c r="B57" s="124" t="s">
        <v>1586</v>
      </c>
      <c r="C57" s="24" t="s">
        <v>296</v>
      </c>
    </row>
    <row r="58" spans="1:3" ht="38.25" customHeight="1" x14ac:dyDescent="0.2">
      <c r="A58" s="88" t="s">
        <v>1502</v>
      </c>
      <c r="B58" s="124" t="s">
        <v>1586</v>
      </c>
      <c r="C58" s="24" t="s">
        <v>903</v>
      </c>
    </row>
    <row r="59" spans="1:3" ht="38.25" x14ac:dyDescent="0.2">
      <c r="A59" s="175" t="s">
        <v>1068</v>
      </c>
      <c r="B59" s="173" t="s">
        <v>1586</v>
      </c>
      <c r="C59" s="174" t="s">
        <v>1101</v>
      </c>
    </row>
    <row r="60" spans="1:3" ht="25.5" x14ac:dyDescent="0.2">
      <c r="A60" s="88" t="s">
        <v>1609</v>
      </c>
      <c r="B60" s="124" t="s">
        <v>1582</v>
      </c>
      <c r="C60" s="5" t="s">
        <v>57</v>
      </c>
    </row>
    <row r="61" spans="1:3" ht="25.5" x14ac:dyDescent="0.2">
      <c r="A61" s="175" t="s">
        <v>1093</v>
      </c>
      <c r="B61" s="173" t="s">
        <v>1582</v>
      </c>
      <c r="C61" s="176" t="s">
        <v>1073</v>
      </c>
    </row>
    <row r="62" spans="1:3" ht="29.25" customHeight="1" x14ac:dyDescent="0.2">
      <c r="A62" s="179" t="s">
        <v>1618</v>
      </c>
      <c r="B62" s="180" t="s">
        <v>1593</v>
      </c>
      <c r="C62" s="181" t="s">
        <v>290</v>
      </c>
    </row>
    <row r="63" spans="1:3" x14ac:dyDescent="0.2">
      <c r="A63" s="105"/>
      <c r="B63" s="124"/>
      <c r="C63" s="105"/>
    </row>
    <row r="64" spans="1:3" x14ac:dyDescent="0.2">
      <c r="A64" s="105"/>
      <c r="B64" s="124"/>
      <c r="C64" s="105"/>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P164"/>
  <sheetViews>
    <sheetView topLeftCell="BE1" zoomScale="80" zoomScaleNormal="80" zoomScalePageLayoutView="80" workbookViewId="0">
      <selection activeCell="BG19" sqref="BG19"/>
    </sheetView>
  </sheetViews>
  <sheetFormatPr defaultColWidth="8.85546875" defaultRowHeight="12.75" x14ac:dyDescent="0.2"/>
  <cols>
    <col min="1" max="1" width="5.28515625" style="4" customWidth="1"/>
    <col min="2" max="2" width="17" style="1" customWidth="1"/>
    <col min="3" max="5" width="19.140625" style="4" customWidth="1"/>
    <col min="6" max="6" width="25" customWidth="1"/>
    <col min="7" max="7" width="25.28515625" customWidth="1"/>
    <col min="8" max="8" width="16.85546875" customWidth="1"/>
    <col min="9" max="9" width="26.42578125" style="1" customWidth="1"/>
    <col min="10" max="10" width="28.140625" customWidth="1"/>
    <col min="11" max="11" width="28.28515625" customWidth="1"/>
    <col min="12" max="12" width="26.42578125" customWidth="1"/>
    <col min="13" max="13" width="30" customWidth="1"/>
    <col min="14" max="14" width="31.42578125" customWidth="1"/>
    <col min="15" max="15" width="17.42578125" style="44" customWidth="1"/>
    <col min="16" max="16" width="46.85546875" customWidth="1"/>
    <col min="17" max="17" width="18" style="44" customWidth="1"/>
    <col min="18" max="18" width="37.42578125" style="1" customWidth="1"/>
    <col min="19" max="19" width="22.140625" customWidth="1"/>
    <col min="20" max="20" width="32" customWidth="1"/>
    <col min="21" max="21" width="19.28515625" style="44" customWidth="1"/>
    <col min="22" max="22" width="24.85546875" customWidth="1"/>
    <col min="23" max="23" width="24.7109375" customWidth="1"/>
    <col min="24" max="24" width="24.7109375" style="44" customWidth="1"/>
    <col min="25" max="25" width="37.140625" customWidth="1"/>
    <col min="26" max="26" width="37.140625" style="44" customWidth="1"/>
    <col min="27" max="27" width="27.7109375" customWidth="1"/>
    <col min="28" max="28" width="28.7109375" customWidth="1"/>
    <col min="29" max="29" width="29.42578125" style="1" customWidth="1"/>
    <col min="30" max="30" width="16.140625" customWidth="1"/>
    <col min="31" max="31" width="23.42578125" customWidth="1"/>
    <col min="32" max="32" width="18.7109375" customWidth="1"/>
    <col min="33" max="33" width="24.140625" customWidth="1"/>
    <col min="34" max="34" width="29.85546875" customWidth="1"/>
    <col min="35" max="35" width="29.85546875" style="44" customWidth="1"/>
    <col min="36" max="36" width="18.7109375" customWidth="1"/>
    <col min="37" max="37" width="23.7109375" customWidth="1"/>
    <col min="38" max="38" width="32.42578125" style="1" customWidth="1"/>
    <col min="39" max="39" width="24.140625" customWidth="1"/>
    <col min="40" max="40" width="37" customWidth="1"/>
    <col min="41" max="41" width="37" style="44" customWidth="1"/>
    <col min="42" max="43" width="24.140625" customWidth="1"/>
    <col min="44" max="44" width="31.85546875" style="1" customWidth="1"/>
    <col min="45" max="45" width="19" customWidth="1"/>
    <col min="46" max="46" width="29.28515625" customWidth="1"/>
    <col min="47" max="50" width="16.28515625" style="2" customWidth="1"/>
    <col min="51" max="56" width="25" style="2" customWidth="1"/>
    <col min="57" max="58" width="25" style="10" customWidth="1"/>
    <col min="59" max="59" width="30.42578125" style="10" customWidth="1"/>
    <col min="60" max="60" width="23.28515625" style="10" customWidth="1"/>
    <col min="61" max="62" width="25" style="10" customWidth="1"/>
    <col min="63" max="64" width="34.28515625" style="10" customWidth="1"/>
    <col min="65" max="66" width="39.85546875" style="10" customWidth="1"/>
    <col min="67" max="67" width="36.7109375" style="2" customWidth="1"/>
    <col min="68" max="68" width="28.28515625" style="5" customWidth="1"/>
  </cols>
  <sheetData>
    <row r="1" spans="1:68" s="39" customFormat="1" x14ac:dyDescent="0.2">
      <c r="A1" s="36"/>
      <c r="B1" s="37"/>
      <c r="C1" s="38" t="s">
        <v>473</v>
      </c>
      <c r="D1" s="36"/>
      <c r="E1" s="36"/>
      <c r="I1" s="37"/>
      <c r="J1" s="38" t="s">
        <v>474</v>
      </c>
      <c r="R1" s="37"/>
      <c r="S1" s="38" t="s">
        <v>482</v>
      </c>
      <c r="AC1" s="37"/>
      <c r="AD1" s="38" t="s">
        <v>484</v>
      </c>
      <c r="AL1" s="37"/>
      <c r="AM1" s="38" t="s">
        <v>495</v>
      </c>
      <c r="AR1" s="37"/>
      <c r="AS1" s="38" t="s">
        <v>501</v>
      </c>
      <c r="AU1" s="40"/>
      <c r="AV1" s="40"/>
      <c r="AW1" s="40"/>
      <c r="AX1" s="40"/>
      <c r="AY1" s="40"/>
      <c r="AZ1" s="40"/>
      <c r="BA1" s="40"/>
      <c r="BB1" s="40"/>
      <c r="BC1" s="40"/>
      <c r="BD1" s="40"/>
      <c r="BE1" s="40"/>
      <c r="BF1" s="40"/>
      <c r="BG1" s="40"/>
      <c r="BH1" s="40"/>
      <c r="BI1" s="40"/>
      <c r="BJ1" s="40"/>
      <c r="BK1" s="40"/>
      <c r="BL1" s="40"/>
      <c r="BM1" s="40"/>
      <c r="BN1" s="40"/>
      <c r="BO1" s="40"/>
      <c r="BP1" s="46"/>
    </row>
    <row r="2" spans="1:68" s="33" customFormat="1" ht="104.25" customHeight="1" x14ac:dyDescent="0.2">
      <c r="A2" s="31" t="s">
        <v>468</v>
      </c>
      <c r="B2" s="32" t="s">
        <v>0</v>
      </c>
      <c r="C2" s="31" t="s">
        <v>520</v>
      </c>
      <c r="D2" s="41" t="s">
        <v>1112</v>
      </c>
      <c r="E2" s="41" t="s">
        <v>1121</v>
      </c>
      <c r="F2" s="33" t="s">
        <v>276</v>
      </c>
      <c r="G2" s="33" t="s">
        <v>277</v>
      </c>
      <c r="H2" s="33" t="s">
        <v>278</v>
      </c>
      <c r="I2" s="32" t="s">
        <v>279</v>
      </c>
      <c r="J2" s="33" t="s">
        <v>465</v>
      </c>
      <c r="K2" s="33" t="s">
        <v>469</v>
      </c>
      <c r="L2" s="33" t="s">
        <v>466</v>
      </c>
      <c r="M2" s="33" t="s">
        <v>565</v>
      </c>
      <c r="N2" s="33" t="s">
        <v>467</v>
      </c>
      <c r="O2" s="33" t="s">
        <v>1164</v>
      </c>
      <c r="P2" s="33" t="s">
        <v>470</v>
      </c>
      <c r="Q2" s="33" t="s">
        <v>1187</v>
      </c>
      <c r="R2" s="35" t="s">
        <v>471</v>
      </c>
      <c r="S2" s="34" t="s">
        <v>475</v>
      </c>
      <c r="T2" s="33" t="s">
        <v>566</v>
      </c>
      <c r="U2" s="33" t="s">
        <v>1302</v>
      </c>
      <c r="V2" s="34" t="s">
        <v>476</v>
      </c>
      <c r="W2" s="34" t="s">
        <v>481</v>
      </c>
      <c r="X2" s="33" t="s">
        <v>1347</v>
      </c>
      <c r="Y2" s="33" t="s">
        <v>567</v>
      </c>
      <c r="Z2" s="33" t="s">
        <v>1356</v>
      </c>
      <c r="AA2" s="33" t="s">
        <v>483</v>
      </c>
      <c r="AB2" s="33" t="s">
        <v>487</v>
      </c>
      <c r="AC2" s="35" t="s">
        <v>486</v>
      </c>
      <c r="AD2" s="33" t="s">
        <v>1382</v>
      </c>
      <c r="AE2" s="34" t="s">
        <v>488</v>
      </c>
      <c r="AF2" s="33" t="s">
        <v>489</v>
      </c>
      <c r="AG2" s="34" t="s">
        <v>490</v>
      </c>
      <c r="AH2" s="33" t="s">
        <v>491</v>
      </c>
      <c r="AI2" s="33" t="s">
        <v>1393</v>
      </c>
      <c r="AJ2" s="33" t="s">
        <v>492</v>
      </c>
      <c r="AK2" s="34" t="s">
        <v>493</v>
      </c>
      <c r="AL2" s="35" t="s">
        <v>494</v>
      </c>
      <c r="AM2" s="33" t="s">
        <v>496</v>
      </c>
      <c r="AN2" s="34" t="s">
        <v>497</v>
      </c>
      <c r="AO2" s="33" t="s">
        <v>1420</v>
      </c>
      <c r="AP2" s="33" t="s">
        <v>498</v>
      </c>
      <c r="AQ2" s="34" t="s">
        <v>499</v>
      </c>
      <c r="AR2" s="35" t="s">
        <v>500</v>
      </c>
      <c r="AS2" s="34" t="s">
        <v>502</v>
      </c>
      <c r="AT2" s="33" t="s">
        <v>809</v>
      </c>
      <c r="AU2" s="33" t="s">
        <v>503</v>
      </c>
      <c r="AV2" s="33" t="s">
        <v>504</v>
      </c>
      <c r="AW2" s="34" t="s">
        <v>505</v>
      </c>
      <c r="AX2" s="34" t="s">
        <v>506</v>
      </c>
      <c r="AY2" s="33" t="s">
        <v>507</v>
      </c>
      <c r="AZ2" s="34" t="s">
        <v>508</v>
      </c>
      <c r="BA2" s="33" t="s">
        <v>509</v>
      </c>
      <c r="BB2" s="34" t="s">
        <v>510</v>
      </c>
      <c r="BC2" s="33" t="s">
        <v>1461</v>
      </c>
      <c r="BD2" s="33" t="s">
        <v>1487</v>
      </c>
      <c r="BE2" s="34" t="s">
        <v>512</v>
      </c>
      <c r="BF2" s="34" t="s">
        <v>513</v>
      </c>
      <c r="BG2" s="34" t="s">
        <v>519</v>
      </c>
      <c r="BH2" s="33" t="s">
        <v>1501</v>
      </c>
      <c r="BI2" s="33" t="s">
        <v>1500</v>
      </c>
      <c r="BJ2" s="34" t="s">
        <v>515</v>
      </c>
      <c r="BK2" s="33" t="s">
        <v>810</v>
      </c>
      <c r="BL2" s="33" t="s">
        <v>1508</v>
      </c>
      <c r="BM2" s="33" t="s">
        <v>516</v>
      </c>
      <c r="BN2" s="33" t="s">
        <v>1509</v>
      </c>
      <c r="BO2" s="34" t="s">
        <v>517</v>
      </c>
      <c r="BP2" s="32" t="s">
        <v>518</v>
      </c>
    </row>
    <row r="3" spans="1:68" ht="67.5" hidden="1" customHeight="1" x14ac:dyDescent="0.2">
      <c r="A3" s="4">
        <v>1</v>
      </c>
      <c r="B3" s="1" t="s">
        <v>3</v>
      </c>
      <c r="C3" s="7" t="s">
        <v>521</v>
      </c>
      <c r="D3" s="58" t="s">
        <v>1113</v>
      </c>
      <c r="E3" s="58" t="s">
        <v>1122</v>
      </c>
      <c r="F3" s="2" t="s">
        <v>354</v>
      </c>
      <c r="G3" s="2" t="s">
        <v>4</v>
      </c>
      <c r="H3" s="2" t="s">
        <v>5</v>
      </c>
      <c r="I3" s="5" t="s">
        <v>6</v>
      </c>
      <c r="J3" s="2" t="s">
        <v>2</v>
      </c>
      <c r="K3" s="2"/>
      <c r="L3" s="2" t="s">
        <v>2</v>
      </c>
      <c r="M3" s="2"/>
      <c r="N3" s="2"/>
      <c r="O3" s="2"/>
      <c r="P3" s="2" t="s">
        <v>7</v>
      </c>
      <c r="Q3" s="2" t="s">
        <v>1202</v>
      </c>
      <c r="R3" s="5" t="s">
        <v>8</v>
      </c>
      <c r="S3" s="2" t="s">
        <v>9</v>
      </c>
      <c r="T3" s="2" t="s">
        <v>10</v>
      </c>
      <c r="U3" s="2" t="s">
        <v>1305</v>
      </c>
      <c r="V3" s="2" t="s">
        <v>11</v>
      </c>
      <c r="W3" s="2"/>
      <c r="X3" s="2"/>
      <c r="Y3" s="2" t="s">
        <v>12</v>
      </c>
      <c r="Z3" s="9" t="s">
        <v>1228</v>
      </c>
      <c r="AA3" s="2"/>
      <c r="AB3" s="2"/>
      <c r="AC3" s="5"/>
      <c r="AD3" s="2" t="s">
        <v>9</v>
      </c>
      <c r="AE3" s="2"/>
      <c r="AF3" s="2"/>
      <c r="AG3" s="2" t="s">
        <v>13</v>
      </c>
      <c r="AH3" s="2" t="s">
        <v>14</v>
      </c>
      <c r="AI3" s="3" t="s">
        <v>1394</v>
      </c>
      <c r="AJ3" s="2" t="s">
        <v>15</v>
      </c>
      <c r="AK3" s="2"/>
      <c r="AL3" s="5"/>
      <c r="AM3" s="2" t="s">
        <v>16</v>
      </c>
      <c r="AN3" s="2"/>
      <c r="AO3" s="2" t="str">
        <f>AM3</f>
        <v>Informatics Department</v>
      </c>
      <c r="AP3" s="2" t="s">
        <v>9</v>
      </c>
      <c r="AQ3" s="2"/>
      <c r="AR3" s="5"/>
      <c r="AS3" s="2" t="s">
        <v>9</v>
      </c>
      <c r="AT3" s="2" t="s">
        <v>17</v>
      </c>
      <c r="AU3" s="2" t="s">
        <v>9</v>
      </c>
      <c r="AV3" s="2" t="s">
        <v>9</v>
      </c>
      <c r="AW3" s="2" t="s">
        <v>15</v>
      </c>
      <c r="AX3" s="2" t="s">
        <v>9</v>
      </c>
      <c r="AY3" s="2" t="s">
        <v>18</v>
      </c>
      <c r="BA3" s="2" t="s">
        <v>19</v>
      </c>
      <c r="BC3" s="2" t="s">
        <v>20</v>
      </c>
      <c r="BD3" s="2" t="s">
        <v>1462</v>
      </c>
      <c r="BE3" s="10" t="s">
        <v>21</v>
      </c>
      <c r="BI3" s="10" t="s">
        <v>22</v>
      </c>
      <c r="BK3" s="10" t="s">
        <v>23</v>
      </c>
      <c r="BL3" s="10" t="s">
        <v>24</v>
      </c>
      <c r="BM3" s="10" t="s">
        <v>24</v>
      </c>
      <c r="BN3" s="10" t="s">
        <v>24</v>
      </c>
    </row>
    <row r="4" spans="1:68" ht="62.25" hidden="1" customHeight="1" x14ac:dyDescent="0.2">
      <c r="A4" s="4">
        <v>2</v>
      </c>
      <c r="B4" s="1" t="s">
        <v>26</v>
      </c>
      <c r="C4" s="7" t="s">
        <v>522</v>
      </c>
      <c r="D4" s="58" t="s">
        <v>1114</v>
      </c>
      <c r="E4" s="58" t="s">
        <v>1122</v>
      </c>
      <c r="F4" s="2" t="s">
        <v>27</v>
      </c>
      <c r="G4" s="2"/>
      <c r="H4" s="2" t="s">
        <v>28</v>
      </c>
      <c r="I4" s="5" t="s">
        <v>29</v>
      </c>
      <c r="J4" s="2" t="s">
        <v>2</v>
      </c>
      <c r="K4" s="3" t="s">
        <v>30</v>
      </c>
      <c r="L4" s="2" t="s">
        <v>2</v>
      </c>
      <c r="M4" s="2"/>
      <c r="N4" s="2" t="s">
        <v>31</v>
      </c>
      <c r="O4" s="2" t="s">
        <v>15</v>
      </c>
      <c r="P4" s="2" t="s">
        <v>32</v>
      </c>
      <c r="Q4" s="2" t="s">
        <v>24</v>
      </c>
      <c r="R4" s="5"/>
      <c r="S4" s="2" t="s">
        <v>15</v>
      </c>
      <c r="T4" s="2" t="s">
        <v>33</v>
      </c>
      <c r="U4" s="2"/>
      <c r="V4" s="2" t="s">
        <v>11</v>
      </c>
      <c r="W4" s="2" t="s">
        <v>34</v>
      </c>
      <c r="X4" s="3" t="s">
        <v>1300</v>
      </c>
      <c r="Y4" s="2" t="s">
        <v>35</v>
      </c>
      <c r="Z4" s="9" t="s">
        <v>1228</v>
      </c>
      <c r="AA4" s="2" t="s">
        <v>36</v>
      </c>
      <c r="AB4" s="2"/>
      <c r="AC4" s="5"/>
      <c r="AD4" s="2" t="s">
        <v>15</v>
      </c>
      <c r="AE4" s="2"/>
      <c r="AF4" s="2" t="s">
        <v>37</v>
      </c>
      <c r="AG4" s="2"/>
      <c r="AH4" s="2"/>
      <c r="AI4" s="2"/>
      <c r="AJ4" s="2" t="s">
        <v>15</v>
      </c>
      <c r="AK4" s="2"/>
      <c r="AL4" s="5"/>
      <c r="AM4" s="2" t="s">
        <v>16</v>
      </c>
      <c r="AN4" s="2"/>
      <c r="AO4" s="2" t="str">
        <f>AM4</f>
        <v>Informatics Department</v>
      </c>
      <c r="AP4" s="2" t="s">
        <v>9</v>
      </c>
      <c r="AQ4" s="2" t="s">
        <v>38</v>
      </c>
      <c r="AR4" s="5"/>
      <c r="AS4" s="2" t="s">
        <v>15</v>
      </c>
      <c r="AT4" s="2"/>
      <c r="AU4" s="2" t="s">
        <v>15</v>
      </c>
      <c r="AV4" s="2" t="s">
        <v>15</v>
      </c>
      <c r="AW4" s="2" t="s">
        <v>15</v>
      </c>
      <c r="AX4" s="2" t="s">
        <v>15</v>
      </c>
      <c r="BE4" s="10" t="s">
        <v>21</v>
      </c>
      <c r="BI4" s="10" t="s">
        <v>22</v>
      </c>
      <c r="BK4" s="10" t="s">
        <v>39</v>
      </c>
      <c r="BL4" s="10" t="s">
        <v>24</v>
      </c>
      <c r="BM4" s="10" t="s">
        <v>40</v>
      </c>
      <c r="BN4" s="10" t="s">
        <v>152</v>
      </c>
      <c r="BP4" s="5" t="s">
        <v>41</v>
      </c>
    </row>
    <row r="5" spans="1:68" ht="78.75" hidden="1" customHeight="1" x14ac:dyDescent="0.2">
      <c r="A5" s="4">
        <v>3</v>
      </c>
      <c r="B5" s="1" t="s">
        <v>42</v>
      </c>
      <c r="C5" s="7" t="s">
        <v>523</v>
      </c>
      <c r="D5" s="58" t="s">
        <v>1115</v>
      </c>
      <c r="E5" s="58" t="s">
        <v>1122</v>
      </c>
      <c r="F5" s="2" t="s">
        <v>43</v>
      </c>
      <c r="G5" s="2" t="s">
        <v>358</v>
      </c>
      <c r="H5" s="2" t="s">
        <v>44</v>
      </c>
      <c r="I5" s="5" t="s">
        <v>45</v>
      </c>
      <c r="J5" s="2" t="s">
        <v>46</v>
      </c>
      <c r="K5" s="2" t="s">
        <v>47</v>
      </c>
      <c r="L5" s="2" t="s">
        <v>2</v>
      </c>
      <c r="M5" s="2" t="s">
        <v>48</v>
      </c>
      <c r="N5" s="2" t="s">
        <v>49</v>
      </c>
      <c r="O5" s="2" t="s">
        <v>15</v>
      </c>
      <c r="P5" s="2" t="s">
        <v>15</v>
      </c>
      <c r="Q5" s="2" t="s">
        <v>24</v>
      </c>
      <c r="R5" s="6" t="s">
        <v>472</v>
      </c>
      <c r="S5" s="2" t="s">
        <v>15</v>
      </c>
      <c r="T5" s="2"/>
      <c r="U5" s="2"/>
      <c r="V5" s="2" t="s">
        <v>50</v>
      </c>
      <c r="W5" s="2" t="s">
        <v>51</v>
      </c>
      <c r="X5" s="3"/>
      <c r="Y5" s="2" t="s">
        <v>52</v>
      </c>
      <c r="Z5" s="9" t="s">
        <v>1358</v>
      </c>
      <c r="AA5" s="2" t="s">
        <v>53</v>
      </c>
      <c r="AB5" s="2"/>
      <c r="AC5" s="5" t="s">
        <v>54</v>
      </c>
      <c r="AD5" s="2" t="s">
        <v>15</v>
      </c>
      <c r="AE5" s="2"/>
      <c r="AF5" s="2"/>
      <c r="AG5" s="2"/>
      <c r="AH5" s="2"/>
      <c r="AI5" s="2"/>
      <c r="AJ5" s="2" t="s">
        <v>15</v>
      </c>
      <c r="AK5" s="2"/>
      <c r="AL5" s="5"/>
      <c r="AM5" s="2" t="s">
        <v>16</v>
      </c>
      <c r="AN5" s="2"/>
      <c r="AO5" s="2" t="str">
        <f>AM5</f>
        <v>Informatics Department</v>
      </c>
      <c r="AP5" s="2" t="s">
        <v>9</v>
      </c>
      <c r="AQ5" s="2" t="s">
        <v>55</v>
      </c>
      <c r="AR5" s="5"/>
      <c r="AS5" s="2" t="s">
        <v>15</v>
      </c>
      <c r="AT5" s="2"/>
      <c r="AU5" s="2" t="s">
        <v>15</v>
      </c>
      <c r="AV5" s="2" t="s">
        <v>15</v>
      </c>
      <c r="AW5" s="2" t="s">
        <v>15</v>
      </c>
      <c r="AX5" s="2" t="s">
        <v>15</v>
      </c>
      <c r="BM5" s="10" t="s">
        <v>15</v>
      </c>
      <c r="BN5" s="10" t="s">
        <v>24</v>
      </c>
    </row>
    <row r="6" spans="1:68" ht="130.5" customHeight="1" x14ac:dyDescent="0.2">
      <c r="A6" s="4">
        <v>4</v>
      </c>
      <c r="B6" s="1" t="s">
        <v>56</v>
      </c>
      <c r="C6" s="7" t="s">
        <v>524</v>
      </c>
      <c r="D6" s="58" t="s">
        <v>1116</v>
      </c>
      <c r="E6" s="58" t="s">
        <v>1122</v>
      </c>
      <c r="F6" s="2" t="s">
        <v>57</v>
      </c>
      <c r="G6" s="2" t="s">
        <v>359</v>
      </c>
      <c r="H6" s="2" t="s">
        <v>58</v>
      </c>
      <c r="I6" s="5" t="s">
        <v>59</v>
      </c>
      <c r="J6" s="2" t="s">
        <v>2</v>
      </c>
      <c r="K6" s="2" t="s">
        <v>60</v>
      </c>
      <c r="L6" s="2" t="s">
        <v>2</v>
      </c>
      <c r="M6" s="2" t="s">
        <v>61</v>
      </c>
      <c r="N6" s="2" t="s">
        <v>62</v>
      </c>
      <c r="O6" s="2" t="s">
        <v>15</v>
      </c>
      <c r="P6" s="2" t="s">
        <v>63</v>
      </c>
      <c r="Q6" s="2" t="s">
        <v>152</v>
      </c>
      <c r="R6" s="5" t="s">
        <v>64</v>
      </c>
      <c r="S6" s="2" t="s">
        <v>9</v>
      </c>
      <c r="T6" s="3" t="s">
        <v>526</v>
      </c>
      <c r="U6" s="3"/>
      <c r="V6" s="2" t="s">
        <v>50</v>
      </c>
      <c r="W6" s="2" t="s">
        <v>65</v>
      </c>
      <c r="X6" s="2"/>
      <c r="Y6" s="2" t="s">
        <v>66</v>
      </c>
      <c r="Z6" s="9" t="s">
        <v>1358</v>
      </c>
      <c r="AA6" s="2" t="s">
        <v>67</v>
      </c>
      <c r="AB6" s="2" t="s">
        <v>68</v>
      </c>
      <c r="AC6" s="5" t="s">
        <v>69</v>
      </c>
      <c r="AD6" s="2" t="s">
        <v>9</v>
      </c>
      <c r="AE6" s="2" t="s">
        <v>70</v>
      </c>
      <c r="AF6" s="2" t="s">
        <v>37</v>
      </c>
      <c r="AG6" s="2" t="s">
        <v>71</v>
      </c>
      <c r="AH6" s="2" t="s">
        <v>72</v>
      </c>
      <c r="AI6" s="3" t="s">
        <v>1394</v>
      </c>
      <c r="AJ6" s="2" t="s">
        <v>9</v>
      </c>
      <c r="AK6" s="2" t="s">
        <v>73</v>
      </c>
      <c r="AL6" s="5" t="s">
        <v>69</v>
      </c>
      <c r="AM6" s="2" t="s">
        <v>16</v>
      </c>
      <c r="AN6" s="2"/>
      <c r="AO6" s="2" t="str">
        <f>AM6</f>
        <v>Informatics Department</v>
      </c>
      <c r="AP6" s="2" t="s">
        <v>9</v>
      </c>
      <c r="AQ6" s="2" t="s">
        <v>74</v>
      </c>
      <c r="AR6" s="5" t="s">
        <v>75</v>
      </c>
      <c r="AS6" s="2" t="s">
        <v>9</v>
      </c>
      <c r="AT6" s="2" t="s">
        <v>76</v>
      </c>
      <c r="AU6" s="2" t="s">
        <v>9</v>
      </c>
      <c r="AV6" s="2" t="s">
        <v>9</v>
      </c>
      <c r="AW6" s="2" t="s">
        <v>15</v>
      </c>
      <c r="AX6" s="2" t="s">
        <v>9</v>
      </c>
      <c r="AY6" s="2" t="s">
        <v>77</v>
      </c>
      <c r="AZ6" s="2" t="s">
        <v>78</v>
      </c>
      <c r="BA6" s="2" t="s">
        <v>79</v>
      </c>
      <c r="BB6" s="2" t="s">
        <v>80</v>
      </c>
      <c r="BC6" s="2" t="s">
        <v>81</v>
      </c>
      <c r="BD6" s="2" t="s">
        <v>1464</v>
      </c>
      <c r="BE6" s="10" t="s">
        <v>21</v>
      </c>
      <c r="BF6" s="10" t="s">
        <v>82</v>
      </c>
      <c r="BG6" s="9" t="s">
        <v>527</v>
      </c>
      <c r="BH6" s="9" t="s">
        <v>1583</v>
      </c>
      <c r="BI6" s="10" t="s">
        <v>22</v>
      </c>
      <c r="BJ6" s="10" t="s">
        <v>83</v>
      </c>
      <c r="BK6" s="9" t="s">
        <v>528</v>
      </c>
      <c r="BL6" s="26" t="s">
        <v>1510</v>
      </c>
      <c r="BM6" s="9" t="s">
        <v>529</v>
      </c>
      <c r="BN6" s="26" t="s">
        <v>152</v>
      </c>
    </row>
    <row r="7" spans="1:68" ht="38.25" hidden="1" x14ac:dyDescent="0.2">
      <c r="A7" s="4">
        <v>5</v>
      </c>
      <c r="B7" s="1" t="s">
        <v>84</v>
      </c>
      <c r="C7" s="7" t="s">
        <v>525</v>
      </c>
      <c r="D7" s="58" t="s">
        <v>1116</v>
      </c>
      <c r="E7" s="58" t="s">
        <v>1122</v>
      </c>
      <c r="F7" s="2" t="s">
        <v>85</v>
      </c>
      <c r="G7" s="2" t="s">
        <v>360</v>
      </c>
      <c r="H7" s="2" t="s">
        <v>86</v>
      </c>
      <c r="I7" s="5" t="s">
        <v>87</v>
      </c>
      <c r="J7" s="2" t="s">
        <v>2</v>
      </c>
      <c r="K7" s="2" t="s">
        <v>88</v>
      </c>
      <c r="L7" s="2" t="s">
        <v>2</v>
      </c>
      <c r="M7" s="2" t="s">
        <v>89</v>
      </c>
      <c r="N7" s="2"/>
      <c r="O7" s="2"/>
      <c r="P7" s="2"/>
      <c r="Q7" s="2"/>
      <c r="R7" s="5"/>
      <c r="S7" s="2" t="s">
        <v>15</v>
      </c>
      <c r="T7" s="2"/>
      <c r="U7" s="2"/>
      <c r="V7" s="2" t="s">
        <v>50</v>
      </c>
      <c r="W7" s="2"/>
      <c r="X7" s="2"/>
      <c r="Y7" s="2"/>
      <c r="Z7" s="2"/>
      <c r="AA7" s="2" t="s">
        <v>53</v>
      </c>
      <c r="AB7" s="2"/>
      <c r="AC7" s="5" t="s">
        <v>90</v>
      </c>
      <c r="AD7" s="2" t="s">
        <v>15</v>
      </c>
      <c r="AE7" s="2"/>
      <c r="AF7" s="2"/>
      <c r="AG7" s="2"/>
      <c r="AH7" s="2"/>
      <c r="AI7" s="2"/>
      <c r="AJ7" s="2"/>
      <c r="AK7" s="2"/>
      <c r="AL7" s="5"/>
      <c r="AM7" s="2" t="s">
        <v>16</v>
      </c>
      <c r="AN7" s="2"/>
      <c r="AO7" s="2" t="str">
        <f>AM7</f>
        <v>Informatics Department</v>
      </c>
      <c r="AP7" s="2" t="s">
        <v>15</v>
      </c>
      <c r="AQ7" s="2"/>
      <c r="AR7" s="5"/>
      <c r="AS7" s="2" t="s">
        <v>9</v>
      </c>
      <c r="AT7" s="3" t="s">
        <v>530</v>
      </c>
      <c r="AU7" s="2" t="s">
        <v>9</v>
      </c>
      <c r="AV7" s="2" t="s">
        <v>15</v>
      </c>
      <c r="AW7" s="2" t="s">
        <v>15</v>
      </c>
      <c r="AX7" s="2" t="s">
        <v>9</v>
      </c>
      <c r="AY7" s="2" t="s">
        <v>77</v>
      </c>
      <c r="BA7" s="2" t="s">
        <v>79</v>
      </c>
      <c r="BC7" s="2" t="s">
        <v>91</v>
      </c>
      <c r="BD7" s="2" t="s">
        <v>1463</v>
      </c>
    </row>
    <row r="8" spans="1:68" ht="76.5" hidden="1" x14ac:dyDescent="0.2">
      <c r="A8" s="4">
        <v>6</v>
      </c>
      <c r="B8" s="1" t="s">
        <v>92</v>
      </c>
      <c r="C8" s="7" t="s">
        <v>533</v>
      </c>
      <c r="D8" s="58" t="s">
        <v>1116</v>
      </c>
      <c r="E8" s="58" t="s">
        <v>1122</v>
      </c>
      <c r="F8" s="2" t="s">
        <v>93</v>
      </c>
      <c r="G8" s="2" t="s">
        <v>94</v>
      </c>
      <c r="H8" s="2" t="s">
        <v>95</v>
      </c>
      <c r="I8" s="5" t="s">
        <v>1</v>
      </c>
      <c r="J8" s="2" t="s">
        <v>2</v>
      </c>
      <c r="K8" s="3" t="s">
        <v>531</v>
      </c>
      <c r="L8" s="2" t="s">
        <v>46</v>
      </c>
      <c r="M8" s="2" t="s">
        <v>96</v>
      </c>
      <c r="N8" s="2" t="s">
        <v>97</v>
      </c>
      <c r="O8" s="2" t="s">
        <v>1165</v>
      </c>
      <c r="P8" s="2" t="s">
        <v>98</v>
      </c>
      <c r="Q8" s="2" t="s">
        <v>24</v>
      </c>
      <c r="R8" s="5"/>
      <c r="S8" s="2" t="s">
        <v>9</v>
      </c>
      <c r="T8" s="3" t="s">
        <v>532</v>
      </c>
      <c r="U8" s="16" t="s">
        <v>1309</v>
      </c>
      <c r="V8" s="2" t="s">
        <v>11</v>
      </c>
      <c r="W8" s="2" t="s">
        <v>99</v>
      </c>
      <c r="X8" s="3" t="s">
        <v>1349</v>
      </c>
      <c r="Y8" s="2" t="s">
        <v>100</v>
      </c>
      <c r="Z8" s="9" t="s">
        <v>1357</v>
      </c>
      <c r="AA8" s="2" t="s">
        <v>53</v>
      </c>
      <c r="AB8" s="2"/>
      <c r="AC8" s="5" t="s">
        <v>101</v>
      </c>
      <c r="AD8" s="2" t="s">
        <v>15</v>
      </c>
      <c r="AE8" s="2" t="s">
        <v>102</v>
      </c>
      <c r="AF8" s="2" t="s">
        <v>37</v>
      </c>
      <c r="AG8" s="2" t="s">
        <v>103</v>
      </c>
      <c r="AH8" s="2" t="s">
        <v>104</v>
      </c>
      <c r="AI8" s="2"/>
      <c r="AJ8" s="2" t="s">
        <v>15</v>
      </c>
      <c r="AK8" s="2" t="s">
        <v>105</v>
      </c>
      <c r="AL8" s="5"/>
      <c r="AM8" s="2" t="s">
        <v>16</v>
      </c>
      <c r="AN8" s="2" t="s">
        <v>106</v>
      </c>
      <c r="AO8" s="2" t="s">
        <v>1421</v>
      </c>
      <c r="AP8" s="2" t="s">
        <v>9</v>
      </c>
      <c r="AQ8" s="2"/>
      <c r="AR8" s="5"/>
      <c r="AS8" s="2" t="s">
        <v>9</v>
      </c>
      <c r="AT8" s="16" t="s">
        <v>585</v>
      </c>
      <c r="AU8" s="3" t="s">
        <v>9</v>
      </c>
      <c r="AV8" s="3" t="s">
        <v>9</v>
      </c>
      <c r="AW8" s="3" t="s">
        <v>15</v>
      </c>
      <c r="AX8" s="3" t="s">
        <v>9</v>
      </c>
      <c r="AY8" s="3" t="s">
        <v>77</v>
      </c>
      <c r="AZ8" s="3"/>
      <c r="BA8" s="3" t="s">
        <v>19</v>
      </c>
      <c r="BB8" s="3"/>
      <c r="BC8" s="3" t="s">
        <v>107</v>
      </c>
      <c r="BD8" s="3" t="s">
        <v>1465</v>
      </c>
      <c r="BE8" s="9" t="s">
        <v>21</v>
      </c>
      <c r="BI8" s="10" t="s">
        <v>22</v>
      </c>
      <c r="BJ8" s="10" t="s">
        <v>108</v>
      </c>
      <c r="BK8" s="10" t="s">
        <v>109</v>
      </c>
      <c r="BL8" s="10" t="s">
        <v>24</v>
      </c>
      <c r="BM8" s="10" t="s">
        <v>98</v>
      </c>
      <c r="BN8" s="10" t="s">
        <v>24</v>
      </c>
      <c r="BO8" s="2" t="s">
        <v>110</v>
      </c>
    </row>
    <row r="9" spans="1:68" ht="140.1" hidden="1" customHeight="1" x14ac:dyDescent="0.2">
      <c r="A9" s="4">
        <v>7</v>
      </c>
      <c r="B9" s="1" t="s">
        <v>111</v>
      </c>
      <c r="C9" s="7" t="s">
        <v>525</v>
      </c>
      <c r="D9" s="58" t="s">
        <v>1116</v>
      </c>
      <c r="E9" s="58" t="s">
        <v>1122</v>
      </c>
      <c r="F9" s="2" t="s">
        <v>112</v>
      </c>
      <c r="G9" s="2" t="s">
        <v>16</v>
      </c>
      <c r="H9" s="2" t="s">
        <v>113</v>
      </c>
      <c r="I9" s="5" t="s">
        <v>1139</v>
      </c>
      <c r="J9" s="2" t="s">
        <v>46</v>
      </c>
      <c r="K9" s="2"/>
      <c r="L9" s="2" t="s">
        <v>2</v>
      </c>
      <c r="M9" s="2" t="s">
        <v>115</v>
      </c>
      <c r="N9" s="2" t="s">
        <v>116</v>
      </c>
      <c r="O9" s="2" t="s">
        <v>15</v>
      </c>
      <c r="P9" s="2" t="s">
        <v>117</v>
      </c>
      <c r="Q9" s="2" t="s">
        <v>1203</v>
      </c>
      <c r="R9" s="5" t="s">
        <v>118</v>
      </c>
      <c r="S9" s="2" t="s">
        <v>9</v>
      </c>
      <c r="T9" s="2" t="s">
        <v>119</v>
      </c>
      <c r="U9" s="2" t="s">
        <v>1303</v>
      </c>
      <c r="V9" s="2" t="s">
        <v>11</v>
      </c>
      <c r="W9" s="2" t="s">
        <v>120</v>
      </c>
      <c r="X9" s="2"/>
      <c r="Y9" s="2" t="s">
        <v>121</v>
      </c>
      <c r="Z9" s="9" t="s">
        <v>1228</v>
      </c>
      <c r="AA9" s="2" t="s">
        <v>36</v>
      </c>
      <c r="AB9" s="2"/>
      <c r="AC9" s="6" t="s">
        <v>534</v>
      </c>
      <c r="AD9" s="2" t="s">
        <v>9</v>
      </c>
      <c r="AE9" s="2" t="s">
        <v>122</v>
      </c>
      <c r="AF9" s="2" t="s">
        <v>37</v>
      </c>
      <c r="AG9" s="2"/>
      <c r="AH9" s="2" t="s">
        <v>123</v>
      </c>
      <c r="AI9" s="2"/>
      <c r="AJ9" s="2" t="s">
        <v>9</v>
      </c>
      <c r="AK9" s="2" t="s">
        <v>124</v>
      </c>
      <c r="AL9" s="5" t="s">
        <v>125</v>
      </c>
      <c r="AM9" s="2" t="s">
        <v>16</v>
      </c>
      <c r="AN9" s="2"/>
      <c r="AO9" s="2" t="str">
        <f>AM9</f>
        <v>Informatics Department</v>
      </c>
      <c r="AP9" s="2" t="s">
        <v>9</v>
      </c>
      <c r="AQ9" s="2" t="s">
        <v>126</v>
      </c>
      <c r="AR9" s="5" t="s">
        <v>127</v>
      </c>
      <c r="AS9" s="2" t="s">
        <v>9</v>
      </c>
      <c r="AT9" s="17" t="s">
        <v>538</v>
      </c>
      <c r="AU9" s="3" t="s">
        <v>9</v>
      </c>
      <c r="AV9" s="3" t="s">
        <v>15</v>
      </c>
      <c r="AW9" s="3" t="s">
        <v>15</v>
      </c>
      <c r="AX9" s="3" t="s">
        <v>15</v>
      </c>
      <c r="AY9" s="3" t="s">
        <v>18</v>
      </c>
      <c r="AZ9" s="3" t="s">
        <v>128</v>
      </c>
      <c r="BA9" s="3" t="s">
        <v>79</v>
      </c>
      <c r="BB9" s="3" t="s">
        <v>129</v>
      </c>
      <c r="BC9" s="3" t="s">
        <v>130</v>
      </c>
      <c r="BD9" s="3" t="s">
        <v>1466</v>
      </c>
      <c r="BE9" s="9" t="s">
        <v>21</v>
      </c>
      <c r="BF9" s="10" t="s">
        <v>131</v>
      </c>
      <c r="BG9" s="10" t="s">
        <v>132</v>
      </c>
      <c r="BH9" s="10" t="s">
        <v>1566</v>
      </c>
      <c r="BI9" s="10" t="s">
        <v>22</v>
      </c>
      <c r="BJ9" s="10" t="s">
        <v>133</v>
      </c>
      <c r="BK9" s="10" t="s">
        <v>134</v>
      </c>
      <c r="BL9" s="10" t="s">
        <v>1512</v>
      </c>
      <c r="BM9" s="10" t="s">
        <v>135</v>
      </c>
      <c r="BN9" s="10" t="s">
        <v>24</v>
      </c>
      <c r="BO9" s="2" t="s">
        <v>136</v>
      </c>
      <c r="BP9" s="5" t="s">
        <v>98</v>
      </c>
    </row>
    <row r="10" spans="1:68" ht="38.25" hidden="1" x14ac:dyDescent="0.2">
      <c r="A10" s="4">
        <v>8</v>
      </c>
      <c r="B10" s="1" t="s">
        <v>137</v>
      </c>
      <c r="C10" s="7" t="s">
        <v>535</v>
      </c>
      <c r="D10" s="58" t="s">
        <v>1114</v>
      </c>
      <c r="E10" s="58" t="s">
        <v>1122</v>
      </c>
      <c r="F10" s="2" t="s">
        <v>138</v>
      </c>
      <c r="G10" s="2" t="s">
        <v>139</v>
      </c>
      <c r="H10" s="2" t="s">
        <v>140</v>
      </c>
      <c r="I10" s="5" t="s">
        <v>141</v>
      </c>
      <c r="J10" s="2" t="s">
        <v>2</v>
      </c>
      <c r="K10" s="2" t="s">
        <v>142</v>
      </c>
      <c r="L10" s="2" t="s">
        <v>2</v>
      </c>
      <c r="M10" s="2" t="s">
        <v>142</v>
      </c>
      <c r="N10" s="2" t="s">
        <v>143</v>
      </c>
      <c r="O10" s="2" t="s">
        <v>1165</v>
      </c>
      <c r="P10" s="2" t="s">
        <v>144</v>
      </c>
      <c r="Q10" s="2" t="s">
        <v>1203</v>
      </c>
      <c r="R10" s="5" t="s">
        <v>145</v>
      </c>
      <c r="S10" s="2" t="s">
        <v>15</v>
      </c>
      <c r="T10" s="2"/>
      <c r="U10" s="2"/>
      <c r="V10" s="2" t="s">
        <v>50</v>
      </c>
      <c r="W10" s="2"/>
      <c r="X10" s="2"/>
      <c r="Y10" s="2" t="s">
        <v>146</v>
      </c>
      <c r="Z10" s="2"/>
      <c r="AA10" s="2" t="s">
        <v>67</v>
      </c>
      <c r="AB10" s="2" t="s">
        <v>147</v>
      </c>
      <c r="AC10" s="5" t="s">
        <v>148</v>
      </c>
      <c r="AD10" s="2" t="s">
        <v>15</v>
      </c>
      <c r="AE10" s="2"/>
      <c r="AF10" s="2" t="s">
        <v>149</v>
      </c>
      <c r="AG10" s="2"/>
      <c r="AH10" s="2" t="s">
        <v>150</v>
      </c>
      <c r="AI10" s="3" t="s">
        <v>1395</v>
      </c>
      <c r="AJ10" s="2" t="s">
        <v>15</v>
      </c>
      <c r="AK10" s="2"/>
      <c r="AL10" s="5" t="s">
        <v>148</v>
      </c>
      <c r="AM10" s="2" t="s">
        <v>151</v>
      </c>
      <c r="AN10" s="2"/>
      <c r="AO10" s="2" t="str">
        <f>AM10</f>
        <v>Jointly Informatics and Statistics Department</v>
      </c>
      <c r="AP10" s="2" t="s">
        <v>9</v>
      </c>
      <c r="AQ10" s="2"/>
      <c r="AR10" s="5" t="s">
        <v>148</v>
      </c>
      <c r="AS10" s="2" t="s">
        <v>9</v>
      </c>
      <c r="AT10" s="3"/>
      <c r="AU10" s="3" t="s">
        <v>9</v>
      </c>
      <c r="AV10" s="3" t="s">
        <v>9</v>
      </c>
      <c r="AW10" s="3" t="s">
        <v>15</v>
      </c>
      <c r="AX10" s="3" t="s">
        <v>15</v>
      </c>
      <c r="AY10" s="3" t="s">
        <v>18</v>
      </c>
      <c r="AZ10" s="3"/>
      <c r="BA10" s="3" t="s">
        <v>79</v>
      </c>
      <c r="BB10" s="3"/>
      <c r="BC10" s="3" t="s">
        <v>152</v>
      </c>
      <c r="BD10" s="3"/>
      <c r="BE10" s="9" t="s">
        <v>21</v>
      </c>
      <c r="BG10" s="157" t="s">
        <v>153</v>
      </c>
      <c r="BH10" s="157"/>
      <c r="BI10" s="10" t="s">
        <v>22</v>
      </c>
      <c r="BK10" s="10" t="s">
        <v>154</v>
      </c>
      <c r="BL10" s="10" t="s">
        <v>1511</v>
      </c>
      <c r="BM10" s="10" t="s">
        <v>24</v>
      </c>
      <c r="BN10" s="10" t="s">
        <v>24</v>
      </c>
      <c r="BO10" s="2" t="s">
        <v>148</v>
      </c>
    </row>
    <row r="11" spans="1:68" ht="75.95" hidden="1" customHeight="1" x14ac:dyDescent="0.2">
      <c r="A11" s="4">
        <v>9</v>
      </c>
      <c r="B11" s="1" t="s">
        <v>155</v>
      </c>
      <c r="C11" s="7" t="s">
        <v>536</v>
      </c>
      <c r="D11" s="58" t="s">
        <v>1114</v>
      </c>
      <c r="E11" s="58" t="s">
        <v>1122</v>
      </c>
      <c r="F11" s="2" t="s">
        <v>355</v>
      </c>
      <c r="G11" s="2" t="s">
        <v>156</v>
      </c>
      <c r="H11" s="2" t="s">
        <v>157</v>
      </c>
      <c r="I11" s="5" t="s">
        <v>158</v>
      </c>
      <c r="J11" s="2" t="s">
        <v>2</v>
      </c>
      <c r="K11" s="2"/>
      <c r="L11" s="2" t="s">
        <v>2</v>
      </c>
      <c r="M11" s="2"/>
      <c r="N11" s="2"/>
      <c r="O11" s="2"/>
      <c r="P11" s="2"/>
      <c r="Q11" s="2"/>
      <c r="R11" s="5" t="s">
        <v>159</v>
      </c>
      <c r="S11" s="2" t="s">
        <v>15</v>
      </c>
      <c r="T11" s="2"/>
      <c r="U11" s="2"/>
      <c r="V11" s="2" t="s">
        <v>50</v>
      </c>
      <c r="W11" s="2"/>
      <c r="X11" s="2"/>
      <c r="Y11" s="2" t="s">
        <v>160</v>
      </c>
      <c r="Z11" s="9" t="s">
        <v>1358</v>
      </c>
      <c r="AA11" s="2" t="s">
        <v>53</v>
      </c>
      <c r="AB11" s="2"/>
      <c r="AC11" s="5" t="s">
        <v>161</v>
      </c>
      <c r="AD11" s="2" t="s">
        <v>9</v>
      </c>
      <c r="AE11" s="2"/>
      <c r="AF11" s="2" t="s">
        <v>37</v>
      </c>
      <c r="AG11" s="2"/>
      <c r="AH11" s="2" t="s">
        <v>162</v>
      </c>
      <c r="AI11" s="3" t="s">
        <v>1397</v>
      </c>
      <c r="AJ11" s="2" t="s">
        <v>9</v>
      </c>
      <c r="AK11" s="2"/>
      <c r="AL11" s="5" t="s">
        <v>163</v>
      </c>
      <c r="AM11" s="2" t="s">
        <v>16</v>
      </c>
      <c r="AN11" s="2"/>
      <c r="AO11" s="2" t="str">
        <f>AM11</f>
        <v>Informatics Department</v>
      </c>
      <c r="AP11" s="2" t="s">
        <v>15</v>
      </c>
      <c r="AQ11" s="2"/>
      <c r="AR11" s="5"/>
      <c r="AS11" s="2" t="s">
        <v>9</v>
      </c>
      <c r="AT11" s="3"/>
      <c r="AU11" s="3" t="s">
        <v>9</v>
      </c>
      <c r="AV11" s="3" t="s">
        <v>9</v>
      </c>
      <c r="AW11" s="3" t="s">
        <v>9</v>
      </c>
      <c r="AX11" s="3" t="s">
        <v>15</v>
      </c>
      <c r="AY11" s="3" t="s">
        <v>18</v>
      </c>
      <c r="AZ11" s="3" t="s">
        <v>164</v>
      </c>
      <c r="BA11" s="3" t="s">
        <v>19</v>
      </c>
      <c r="BB11" s="3" t="s">
        <v>165</v>
      </c>
      <c r="BC11" s="3" t="s">
        <v>166</v>
      </c>
      <c r="BD11" s="3" t="s">
        <v>1467</v>
      </c>
      <c r="BE11" s="9" t="s">
        <v>167</v>
      </c>
      <c r="BG11" s="10" t="s">
        <v>168</v>
      </c>
      <c r="BH11" s="10" t="s">
        <v>1567</v>
      </c>
      <c r="BI11" s="10" t="s">
        <v>169</v>
      </c>
      <c r="BK11" s="10" t="s">
        <v>170</v>
      </c>
      <c r="BL11" s="10" t="s">
        <v>152</v>
      </c>
      <c r="BP11" s="5" t="s">
        <v>171</v>
      </c>
    </row>
    <row r="12" spans="1:68" ht="147.75" hidden="1" customHeight="1" x14ac:dyDescent="0.2">
      <c r="A12" s="4">
        <v>10</v>
      </c>
      <c r="B12" s="1" t="s">
        <v>172</v>
      </c>
      <c r="C12" s="7" t="s">
        <v>525</v>
      </c>
      <c r="D12" s="58" t="s">
        <v>1116</v>
      </c>
      <c r="E12" s="58" t="s">
        <v>1122</v>
      </c>
      <c r="F12" s="2" t="s">
        <v>173</v>
      </c>
      <c r="G12" s="2" t="s">
        <v>174</v>
      </c>
      <c r="H12" s="2" t="s">
        <v>175</v>
      </c>
      <c r="I12" s="5" t="s">
        <v>176</v>
      </c>
      <c r="J12" s="2" t="s">
        <v>2</v>
      </c>
      <c r="K12" s="2" t="s">
        <v>177</v>
      </c>
      <c r="L12" s="2" t="s">
        <v>2</v>
      </c>
      <c r="M12" s="2"/>
      <c r="N12" s="2"/>
      <c r="O12" s="2"/>
      <c r="P12" s="2"/>
      <c r="Q12" s="2"/>
      <c r="R12" s="5"/>
      <c r="S12" s="2" t="s">
        <v>9</v>
      </c>
      <c r="T12" s="3" t="s">
        <v>477</v>
      </c>
      <c r="U12" s="16" t="s">
        <v>1306</v>
      </c>
      <c r="V12" s="2" t="s">
        <v>50</v>
      </c>
      <c r="W12" s="2"/>
      <c r="X12" s="2"/>
      <c r="Y12" s="2" t="s">
        <v>178</v>
      </c>
      <c r="Z12" s="9" t="s">
        <v>1357</v>
      </c>
      <c r="AA12" s="2" t="s">
        <v>53</v>
      </c>
      <c r="AB12" s="2"/>
      <c r="AC12" s="5"/>
      <c r="AD12" s="2" t="s">
        <v>9</v>
      </c>
      <c r="AE12" s="2"/>
      <c r="AF12" s="2" t="s">
        <v>37</v>
      </c>
      <c r="AG12" s="2" t="s">
        <v>179</v>
      </c>
      <c r="AH12" s="2" t="s">
        <v>180</v>
      </c>
      <c r="AI12" s="2"/>
      <c r="AJ12" s="2" t="s">
        <v>15</v>
      </c>
      <c r="AK12" s="2" t="s">
        <v>181</v>
      </c>
      <c r="AL12" s="5" t="s">
        <v>182</v>
      </c>
      <c r="AM12" s="2" t="s">
        <v>16</v>
      </c>
      <c r="AN12" s="2"/>
      <c r="AO12" s="2" t="str">
        <f>AM12</f>
        <v>Informatics Department</v>
      </c>
      <c r="AP12" s="2" t="s">
        <v>9</v>
      </c>
      <c r="AQ12" s="2" t="s">
        <v>183</v>
      </c>
      <c r="AR12" s="5"/>
      <c r="AS12" s="2" t="s">
        <v>9</v>
      </c>
      <c r="AT12" s="8" t="s">
        <v>537</v>
      </c>
      <c r="AU12" s="3" t="s">
        <v>9</v>
      </c>
      <c r="AV12" s="3" t="s">
        <v>15</v>
      </c>
      <c r="AW12" s="3" t="s">
        <v>9</v>
      </c>
      <c r="AX12" s="3" t="s">
        <v>15</v>
      </c>
      <c r="AY12" s="3" t="s">
        <v>184</v>
      </c>
      <c r="AZ12" s="3" t="s">
        <v>185</v>
      </c>
      <c r="BA12" s="3" t="s">
        <v>79</v>
      </c>
      <c r="BB12" s="3" t="s">
        <v>186</v>
      </c>
      <c r="BC12" s="3" t="s">
        <v>187</v>
      </c>
      <c r="BD12" s="3" t="s">
        <v>1468</v>
      </c>
      <c r="BE12" s="9" t="s">
        <v>167</v>
      </c>
      <c r="BF12" s="10" t="s">
        <v>188</v>
      </c>
      <c r="BG12" s="10" t="s">
        <v>189</v>
      </c>
      <c r="BH12" s="10" t="s">
        <v>1566</v>
      </c>
      <c r="BI12" s="10" t="s">
        <v>22</v>
      </c>
      <c r="BK12" s="10" t="s">
        <v>190</v>
      </c>
      <c r="BL12" s="10" t="s">
        <v>1513</v>
      </c>
      <c r="BM12" s="10" t="s">
        <v>191</v>
      </c>
      <c r="BN12" s="10" t="s">
        <v>152</v>
      </c>
    </row>
    <row r="13" spans="1:68" ht="76.5" hidden="1" x14ac:dyDescent="0.2">
      <c r="A13" s="4">
        <v>11</v>
      </c>
      <c r="B13" s="1" t="s">
        <v>192</v>
      </c>
      <c r="C13" s="7" t="s">
        <v>525</v>
      </c>
      <c r="D13" s="58" t="s">
        <v>1116</v>
      </c>
      <c r="E13" s="58" t="s">
        <v>1122</v>
      </c>
      <c r="F13" s="2" t="s">
        <v>193</v>
      </c>
      <c r="G13" s="2" t="s">
        <v>25</v>
      </c>
      <c r="H13" s="2" t="s">
        <v>194</v>
      </c>
      <c r="I13" s="5" t="s">
        <v>195</v>
      </c>
      <c r="J13" s="2" t="s">
        <v>2</v>
      </c>
      <c r="K13" s="3" t="s">
        <v>539</v>
      </c>
      <c r="L13" s="2" t="s">
        <v>46</v>
      </c>
      <c r="M13" s="2" t="s">
        <v>196</v>
      </c>
      <c r="N13" s="2"/>
      <c r="O13" s="2"/>
      <c r="P13" s="2"/>
      <c r="Q13" s="2"/>
      <c r="R13" s="5"/>
      <c r="S13" s="2" t="s">
        <v>9</v>
      </c>
      <c r="T13" s="3" t="s">
        <v>478</v>
      </c>
      <c r="U13" s="16" t="s">
        <v>1299</v>
      </c>
      <c r="V13" s="2" t="s">
        <v>11</v>
      </c>
      <c r="W13" s="2" t="s">
        <v>570</v>
      </c>
      <c r="X13" s="3" t="s">
        <v>1299</v>
      </c>
      <c r="Y13" s="3" t="s">
        <v>540</v>
      </c>
      <c r="Z13" s="9" t="s">
        <v>1228</v>
      </c>
      <c r="AA13" s="2" t="s">
        <v>67</v>
      </c>
      <c r="AB13" s="2" t="s">
        <v>197</v>
      </c>
      <c r="AC13" s="5" t="s">
        <v>198</v>
      </c>
      <c r="AD13" s="2" t="s">
        <v>9</v>
      </c>
      <c r="AE13" s="2" t="s">
        <v>199</v>
      </c>
      <c r="AF13" s="2" t="s">
        <v>37</v>
      </c>
      <c r="AG13" s="2" t="s">
        <v>200</v>
      </c>
      <c r="AH13" s="2" t="s">
        <v>201</v>
      </c>
      <c r="AI13" s="3" t="s">
        <v>1394</v>
      </c>
      <c r="AJ13" s="2" t="s">
        <v>9</v>
      </c>
      <c r="AK13" s="2" t="s">
        <v>202</v>
      </c>
      <c r="AL13" s="5"/>
      <c r="AM13" s="2" t="s">
        <v>151</v>
      </c>
      <c r="AN13" s="2" t="s">
        <v>203</v>
      </c>
      <c r="AO13" s="2" t="s">
        <v>999</v>
      </c>
      <c r="AP13" s="2" t="s">
        <v>9</v>
      </c>
      <c r="AQ13" s="2"/>
      <c r="AR13" s="5"/>
      <c r="AS13" s="2" t="s">
        <v>15</v>
      </c>
      <c r="AT13" s="3" t="s">
        <v>204</v>
      </c>
      <c r="AU13" s="3" t="s">
        <v>15</v>
      </c>
      <c r="AV13" s="3" t="s">
        <v>15</v>
      </c>
      <c r="AW13" s="3" t="s">
        <v>15</v>
      </c>
      <c r="AX13" s="3" t="s">
        <v>15</v>
      </c>
      <c r="AY13" s="3"/>
      <c r="AZ13" s="3"/>
      <c r="BA13" s="3"/>
      <c r="BB13" s="3"/>
      <c r="BC13" s="3"/>
      <c r="BD13" s="3"/>
      <c r="BE13" s="9"/>
    </row>
    <row r="14" spans="1:68" ht="242.25" hidden="1" customHeight="1" x14ac:dyDescent="0.2">
      <c r="A14" s="4">
        <v>12</v>
      </c>
      <c r="B14" s="1" t="s">
        <v>205</v>
      </c>
      <c r="C14" s="7" t="s">
        <v>524</v>
      </c>
      <c r="D14" s="58" t="s">
        <v>1116</v>
      </c>
      <c r="E14" s="58" t="s">
        <v>1122</v>
      </c>
      <c r="F14" s="2" t="s">
        <v>206</v>
      </c>
      <c r="G14" s="2" t="s">
        <v>207</v>
      </c>
      <c r="H14" s="2" t="s">
        <v>208</v>
      </c>
      <c r="I14" s="5" t="s">
        <v>209</v>
      </c>
      <c r="J14" s="2" t="s">
        <v>2</v>
      </c>
      <c r="K14" s="2" t="s">
        <v>210</v>
      </c>
      <c r="L14" s="2" t="s">
        <v>2</v>
      </c>
      <c r="M14" s="2" t="s">
        <v>211</v>
      </c>
      <c r="N14" s="2" t="s">
        <v>212</v>
      </c>
      <c r="O14" s="2" t="s">
        <v>9</v>
      </c>
      <c r="P14" s="2" t="s">
        <v>213</v>
      </c>
      <c r="Q14" s="2" t="s">
        <v>1204</v>
      </c>
      <c r="R14" s="5" t="s">
        <v>214</v>
      </c>
      <c r="S14" s="2" t="s">
        <v>9</v>
      </c>
      <c r="T14" s="2" t="s">
        <v>215</v>
      </c>
      <c r="U14" s="2" t="s">
        <v>1300</v>
      </c>
      <c r="V14" s="2" t="s">
        <v>50</v>
      </c>
      <c r="W14" s="2"/>
      <c r="X14" s="2"/>
      <c r="Y14" s="2" t="s">
        <v>216</v>
      </c>
      <c r="Z14" s="9" t="s">
        <v>1357</v>
      </c>
      <c r="AA14" s="2" t="s">
        <v>53</v>
      </c>
      <c r="AB14" s="2" t="s">
        <v>217</v>
      </c>
      <c r="AC14" s="5" t="s">
        <v>218</v>
      </c>
      <c r="AD14" s="2" t="s">
        <v>15</v>
      </c>
      <c r="AE14" s="2"/>
      <c r="AF14" s="2" t="s">
        <v>37</v>
      </c>
      <c r="AG14" s="2" t="s">
        <v>219</v>
      </c>
      <c r="AH14" s="2" t="s">
        <v>220</v>
      </c>
      <c r="AI14" s="3" t="s">
        <v>1395</v>
      </c>
      <c r="AJ14" s="2" t="s">
        <v>15</v>
      </c>
      <c r="AK14" s="2" t="s">
        <v>221</v>
      </c>
      <c r="AL14" s="5" t="s">
        <v>222</v>
      </c>
      <c r="AM14" s="2" t="s">
        <v>151</v>
      </c>
      <c r="AN14" s="2" t="s">
        <v>223</v>
      </c>
      <c r="AO14" s="2" t="s">
        <v>1422</v>
      </c>
      <c r="AP14" s="2" t="s">
        <v>15</v>
      </c>
      <c r="AQ14" s="2" t="s">
        <v>224</v>
      </c>
      <c r="AR14" s="5" t="s">
        <v>225</v>
      </c>
      <c r="AS14" s="2" t="s">
        <v>9</v>
      </c>
      <c r="AT14" s="2" t="s">
        <v>584</v>
      </c>
      <c r="AU14" s="2" t="s">
        <v>9</v>
      </c>
      <c r="AV14" s="2" t="s">
        <v>9</v>
      </c>
      <c r="AW14" s="2" t="s">
        <v>15</v>
      </c>
      <c r="AX14" s="2" t="s">
        <v>9</v>
      </c>
      <c r="AY14" s="2" t="s">
        <v>77</v>
      </c>
      <c r="BA14" s="2" t="s">
        <v>79</v>
      </c>
      <c r="BB14" s="2" t="s">
        <v>226</v>
      </c>
      <c r="BC14" s="2" t="s">
        <v>227</v>
      </c>
      <c r="BD14" s="3" t="s">
        <v>1483</v>
      </c>
      <c r="BE14" s="10" t="s">
        <v>167</v>
      </c>
      <c r="BF14" s="10" t="s">
        <v>228</v>
      </c>
      <c r="BG14" s="18" t="s">
        <v>229</v>
      </c>
      <c r="BH14" s="19" t="s">
        <v>1612</v>
      </c>
      <c r="BI14" s="10" t="s">
        <v>22</v>
      </c>
      <c r="BK14" s="10" t="s">
        <v>230</v>
      </c>
      <c r="BL14" s="10" t="s">
        <v>1514</v>
      </c>
      <c r="BM14" s="10" t="s">
        <v>231</v>
      </c>
      <c r="BN14" s="10" t="s">
        <v>152</v>
      </c>
      <c r="BO14" s="2" t="s">
        <v>232</v>
      </c>
      <c r="BP14" s="5" t="s">
        <v>233</v>
      </c>
    </row>
    <row r="15" spans="1:68" ht="114.75" hidden="1" x14ac:dyDescent="0.2">
      <c r="A15" s="4">
        <v>13</v>
      </c>
      <c r="B15" s="1" t="s">
        <v>234</v>
      </c>
      <c r="C15" s="7" t="s">
        <v>541</v>
      </c>
      <c r="D15" s="58" t="s">
        <v>1113</v>
      </c>
      <c r="E15" s="58" t="s">
        <v>1122</v>
      </c>
      <c r="F15" s="2" t="s">
        <v>356</v>
      </c>
      <c r="G15" s="2" t="s">
        <v>4</v>
      </c>
      <c r="H15" s="2" t="s">
        <v>235</v>
      </c>
      <c r="I15" s="5" t="s">
        <v>87</v>
      </c>
      <c r="J15" s="2" t="s">
        <v>2</v>
      </c>
      <c r="K15" s="2"/>
      <c r="L15" s="2" t="s">
        <v>2</v>
      </c>
      <c r="M15" s="2"/>
      <c r="N15" s="2" t="s">
        <v>237</v>
      </c>
      <c r="O15" s="2"/>
      <c r="P15" s="2" t="s">
        <v>1188</v>
      </c>
      <c r="Q15" s="2" t="s">
        <v>1205</v>
      </c>
      <c r="R15" s="5"/>
      <c r="S15" s="2" t="s">
        <v>9</v>
      </c>
      <c r="T15" s="3" t="s">
        <v>480</v>
      </c>
      <c r="U15" s="16" t="s">
        <v>1297</v>
      </c>
      <c r="V15" s="2" t="s">
        <v>11</v>
      </c>
      <c r="W15" s="2" t="s">
        <v>239</v>
      </c>
      <c r="X15" s="3" t="s">
        <v>1349</v>
      </c>
      <c r="Y15" s="2" t="s">
        <v>240</v>
      </c>
      <c r="Z15" s="9" t="s">
        <v>1357</v>
      </c>
      <c r="AA15" s="2" t="s">
        <v>53</v>
      </c>
      <c r="AB15" s="2"/>
      <c r="AC15" s="5"/>
      <c r="AD15" s="2" t="s">
        <v>9</v>
      </c>
      <c r="AE15" s="2"/>
      <c r="AF15" s="2" t="s">
        <v>37</v>
      </c>
      <c r="AG15" s="2"/>
      <c r="AH15" s="2"/>
      <c r="AI15" s="2"/>
      <c r="AJ15" s="2" t="s">
        <v>9</v>
      </c>
      <c r="AK15" s="2"/>
      <c r="AL15" s="5"/>
      <c r="AM15" s="2" t="s">
        <v>16</v>
      </c>
      <c r="AN15" s="2"/>
      <c r="AO15" s="2" t="str">
        <f>AM15</f>
        <v>Informatics Department</v>
      </c>
      <c r="AP15" s="2" t="s">
        <v>15</v>
      </c>
      <c r="AQ15" s="2"/>
      <c r="AR15" s="5"/>
      <c r="AS15" s="2" t="s">
        <v>9</v>
      </c>
      <c r="AT15" s="2" t="s">
        <v>241</v>
      </c>
      <c r="AU15" s="2" t="s">
        <v>15</v>
      </c>
      <c r="AV15" s="2" t="s">
        <v>15</v>
      </c>
      <c r="AW15" s="2" t="s">
        <v>15</v>
      </c>
      <c r="AX15" s="2" t="s">
        <v>15</v>
      </c>
      <c r="AY15" s="2" t="s">
        <v>184</v>
      </c>
      <c r="BA15" s="2" t="s">
        <v>242</v>
      </c>
      <c r="BE15" s="10" t="s">
        <v>167</v>
      </c>
      <c r="BI15" s="10" t="s">
        <v>22</v>
      </c>
      <c r="BM15" s="10" t="s">
        <v>243</v>
      </c>
      <c r="BN15" s="10" t="s">
        <v>152</v>
      </c>
      <c r="BP15" s="5" t="s">
        <v>244</v>
      </c>
    </row>
    <row r="16" spans="1:68" s="25" customFormat="1" ht="216" hidden="1" customHeight="1" x14ac:dyDescent="0.2">
      <c r="A16" s="4">
        <v>14</v>
      </c>
      <c r="B16" s="22" t="s">
        <v>245</v>
      </c>
      <c r="C16" s="23" t="s">
        <v>536</v>
      </c>
      <c r="D16" s="59" t="s">
        <v>1114</v>
      </c>
      <c r="E16" s="59" t="s">
        <v>1122</v>
      </c>
      <c r="F16" s="10" t="s">
        <v>246</v>
      </c>
      <c r="G16" s="10" t="s">
        <v>247</v>
      </c>
      <c r="H16" s="10" t="s">
        <v>856</v>
      </c>
      <c r="I16" s="24" t="s">
        <v>857</v>
      </c>
      <c r="J16" s="10" t="s">
        <v>2</v>
      </c>
      <c r="K16" s="10" t="s">
        <v>858</v>
      </c>
      <c r="L16" s="10" t="s">
        <v>2</v>
      </c>
      <c r="M16" s="18" t="s">
        <v>859</v>
      </c>
      <c r="N16" s="10" t="s">
        <v>1161</v>
      </c>
      <c r="O16" s="10" t="s">
        <v>15</v>
      </c>
      <c r="P16" s="10" t="s">
        <v>1201</v>
      </c>
      <c r="Q16" s="10" t="s">
        <v>1204</v>
      </c>
      <c r="R16" s="24" t="s">
        <v>860</v>
      </c>
      <c r="S16" s="10" t="s">
        <v>9</v>
      </c>
      <c r="T16" s="106" t="s">
        <v>1295</v>
      </c>
      <c r="U16" s="106" t="s">
        <v>1310</v>
      </c>
      <c r="V16" s="10" t="s">
        <v>11</v>
      </c>
      <c r="W16" s="10" t="s">
        <v>861</v>
      </c>
      <c r="X16" s="9" t="s">
        <v>1348</v>
      </c>
      <c r="Y16" s="9" t="s">
        <v>256</v>
      </c>
      <c r="Z16" s="9" t="s">
        <v>1357</v>
      </c>
      <c r="AA16" s="10" t="s">
        <v>862</v>
      </c>
      <c r="AB16" s="10" t="s">
        <v>257</v>
      </c>
      <c r="AC16" s="24" t="s">
        <v>863</v>
      </c>
      <c r="AD16" s="10" t="s">
        <v>9</v>
      </c>
      <c r="AE16" s="10" t="s">
        <v>398</v>
      </c>
      <c r="AF16" s="10" t="s">
        <v>149</v>
      </c>
      <c r="AG16" s="10" t="s">
        <v>864</v>
      </c>
      <c r="AH16" s="10" t="s">
        <v>865</v>
      </c>
      <c r="AI16" s="9" t="s">
        <v>1396</v>
      </c>
      <c r="AJ16" s="10" t="s">
        <v>9</v>
      </c>
      <c r="AK16" s="10" t="s">
        <v>866</v>
      </c>
      <c r="AL16" s="24" t="s">
        <v>867</v>
      </c>
      <c r="AM16" s="10" t="s">
        <v>16</v>
      </c>
      <c r="AN16" s="10" t="s">
        <v>263</v>
      </c>
      <c r="AO16" s="2" t="s">
        <v>1421</v>
      </c>
      <c r="AP16" s="9" t="s">
        <v>15</v>
      </c>
      <c r="AQ16" s="10" t="s">
        <v>418</v>
      </c>
      <c r="AR16" s="24" t="s">
        <v>868</v>
      </c>
      <c r="AS16" s="10" t="s">
        <v>9</v>
      </c>
      <c r="AT16" s="10" t="s">
        <v>869</v>
      </c>
      <c r="AU16" s="10" t="s">
        <v>9</v>
      </c>
      <c r="AV16" s="10" t="s">
        <v>15</v>
      </c>
      <c r="AW16" s="10" t="s">
        <v>9</v>
      </c>
      <c r="AX16" s="10" t="s">
        <v>9</v>
      </c>
      <c r="AY16" s="10" t="s">
        <v>77</v>
      </c>
      <c r="AZ16" s="10" t="s">
        <v>871</v>
      </c>
      <c r="BA16" s="10" t="s">
        <v>79</v>
      </c>
      <c r="BB16" s="10" t="s">
        <v>1456</v>
      </c>
      <c r="BC16" s="10" t="s">
        <v>443</v>
      </c>
      <c r="BD16" s="3" t="s">
        <v>1467</v>
      </c>
      <c r="BE16" s="10" t="s">
        <v>21</v>
      </c>
      <c r="BF16" s="10" t="s">
        <v>1494</v>
      </c>
      <c r="BG16" s="10" t="s">
        <v>270</v>
      </c>
      <c r="BH16" s="9" t="s">
        <v>1568</v>
      </c>
      <c r="BI16" s="10" t="s">
        <v>169</v>
      </c>
      <c r="BJ16" s="10" t="s">
        <v>454</v>
      </c>
      <c r="BK16" s="10" t="s">
        <v>272</v>
      </c>
      <c r="BL16" s="10" t="s">
        <v>152</v>
      </c>
      <c r="BM16" s="10" t="s">
        <v>273</v>
      </c>
      <c r="BN16" s="10" t="s">
        <v>152</v>
      </c>
      <c r="BO16" s="10" t="s">
        <v>872</v>
      </c>
      <c r="BP16" s="24" t="s">
        <v>275</v>
      </c>
    </row>
    <row r="17" spans="1:68" s="25" customFormat="1" ht="234.95" hidden="1" customHeight="1" x14ac:dyDescent="0.2">
      <c r="A17" s="4">
        <v>15</v>
      </c>
      <c r="B17" s="22" t="s">
        <v>280</v>
      </c>
      <c r="C17" s="23" t="s">
        <v>536</v>
      </c>
      <c r="D17" s="59" t="s">
        <v>1114</v>
      </c>
      <c r="E17" s="59" t="s">
        <v>1122</v>
      </c>
      <c r="F17" s="10" t="s">
        <v>281</v>
      </c>
      <c r="G17" s="10" t="s">
        <v>282</v>
      </c>
      <c r="H17" s="10" t="s">
        <v>283</v>
      </c>
      <c r="I17" s="24" t="s">
        <v>284</v>
      </c>
      <c r="J17" s="10" t="s">
        <v>2</v>
      </c>
      <c r="K17" s="9" t="s">
        <v>542</v>
      </c>
      <c r="L17" s="10" t="s">
        <v>2</v>
      </c>
      <c r="M17" s="10" t="s">
        <v>325</v>
      </c>
      <c r="N17" s="10" t="s">
        <v>326</v>
      </c>
      <c r="O17" s="10" t="s">
        <v>15</v>
      </c>
      <c r="P17" s="10" t="s">
        <v>327</v>
      </c>
      <c r="Q17" s="10" t="s">
        <v>1206</v>
      </c>
      <c r="R17" s="24"/>
      <c r="S17" s="10" t="s">
        <v>9</v>
      </c>
      <c r="T17" s="10" t="s">
        <v>569</v>
      </c>
      <c r="U17" s="10" t="s">
        <v>1308</v>
      </c>
      <c r="V17" s="10" t="s">
        <v>50</v>
      </c>
      <c r="W17" s="10" t="s">
        <v>361</v>
      </c>
      <c r="X17" s="10"/>
      <c r="Y17" s="10" t="s">
        <v>571</v>
      </c>
      <c r="Z17" s="9" t="s">
        <v>1358</v>
      </c>
      <c r="AA17" s="10" t="s">
        <v>53</v>
      </c>
      <c r="AB17" s="10" t="s">
        <v>362</v>
      </c>
      <c r="AC17" s="24" t="s">
        <v>363</v>
      </c>
      <c r="AD17" s="10" t="s">
        <v>9</v>
      </c>
      <c r="AE17" s="10"/>
      <c r="AF17" s="10" t="s">
        <v>37</v>
      </c>
      <c r="AG17" s="10" t="s">
        <v>391</v>
      </c>
      <c r="AH17" s="10" t="s">
        <v>392</v>
      </c>
      <c r="AI17" s="9" t="s">
        <v>1394</v>
      </c>
      <c r="AJ17" s="10" t="s">
        <v>9</v>
      </c>
      <c r="AK17" s="10" t="s">
        <v>393</v>
      </c>
      <c r="AL17" s="24" t="s">
        <v>394</v>
      </c>
      <c r="AM17" s="10" t="s">
        <v>151</v>
      </c>
      <c r="AN17" s="10" t="s">
        <v>407</v>
      </c>
      <c r="AO17" s="2" t="s">
        <v>999</v>
      </c>
      <c r="AP17" s="10" t="s">
        <v>9</v>
      </c>
      <c r="AQ17" s="10" t="s">
        <v>417</v>
      </c>
      <c r="AR17" s="24"/>
      <c r="AS17" s="10" t="s">
        <v>9</v>
      </c>
      <c r="AT17" s="26" t="s">
        <v>583</v>
      </c>
      <c r="AU17" s="10" t="s">
        <v>9</v>
      </c>
      <c r="AV17" s="10" t="s">
        <v>9</v>
      </c>
      <c r="AW17" s="10" t="s">
        <v>9</v>
      </c>
      <c r="AX17" s="10" t="s">
        <v>9</v>
      </c>
      <c r="AY17" s="10" t="s">
        <v>18</v>
      </c>
      <c r="AZ17" s="10" t="s">
        <v>428</v>
      </c>
      <c r="BA17" s="10" t="s">
        <v>79</v>
      </c>
      <c r="BB17" s="10" t="s">
        <v>429</v>
      </c>
      <c r="BC17" s="10" t="s">
        <v>441</v>
      </c>
      <c r="BD17" s="10" t="s">
        <v>1470</v>
      </c>
      <c r="BE17" s="10" t="s">
        <v>21</v>
      </c>
      <c r="BF17" s="10"/>
      <c r="BG17" s="9" t="s">
        <v>544</v>
      </c>
      <c r="BH17" s="9" t="s">
        <v>1569</v>
      </c>
      <c r="BI17" s="10" t="s">
        <v>169</v>
      </c>
      <c r="BJ17" s="9" t="s">
        <v>543</v>
      </c>
      <c r="BK17" s="9" t="s">
        <v>545</v>
      </c>
      <c r="BL17" s="26" t="s">
        <v>1515</v>
      </c>
      <c r="BM17" s="19" t="s">
        <v>546</v>
      </c>
      <c r="BN17" s="106" t="s">
        <v>152</v>
      </c>
      <c r="BO17" s="10" t="s">
        <v>458</v>
      </c>
      <c r="BP17" s="24"/>
    </row>
    <row r="18" spans="1:68" s="25" customFormat="1" ht="261" hidden="1" customHeight="1" x14ac:dyDescent="0.2">
      <c r="A18" s="4">
        <v>16</v>
      </c>
      <c r="B18" s="22" t="s">
        <v>285</v>
      </c>
      <c r="C18" s="23" t="s">
        <v>523</v>
      </c>
      <c r="D18" s="59" t="s">
        <v>1115</v>
      </c>
      <c r="E18" s="59" t="s">
        <v>1122</v>
      </c>
      <c r="F18" s="10" t="s">
        <v>286</v>
      </c>
      <c r="G18" s="10" t="s">
        <v>287</v>
      </c>
      <c r="H18" s="10" t="s">
        <v>288</v>
      </c>
      <c r="I18" s="24" t="s">
        <v>1</v>
      </c>
      <c r="J18" s="10" t="s">
        <v>2</v>
      </c>
      <c r="K18" s="10" t="s">
        <v>328</v>
      </c>
      <c r="L18" s="10" t="s">
        <v>2</v>
      </c>
      <c r="M18" s="10" t="s">
        <v>329</v>
      </c>
      <c r="N18" s="10"/>
      <c r="O18" s="10"/>
      <c r="P18" s="10" t="s">
        <v>1189</v>
      </c>
      <c r="Q18" s="10" t="s">
        <v>1205</v>
      </c>
      <c r="R18" s="24" t="s">
        <v>328</v>
      </c>
      <c r="S18" s="10" t="s">
        <v>9</v>
      </c>
      <c r="T18" s="10" t="s">
        <v>364</v>
      </c>
      <c r="U18" s="10" t="s">
        <v>1307</v>
      </c>
      <c r="V18" s="10" t="s">
        <v>11</v>
      </c>
      <c r="W18" s="10"/>
      <c r="X18" s="10"/>
      <c r="Y18" s="10" t="s">
        <v>365</v>
      </c>
      <c r="Z18" s="9" t="s">
        <v>1228</v>
      </c>
      <c r="AA18" s="10"/>
      <c r="AB18" s="10"/>
      <c r="AC18" s="24"/>
      <c r="AD18" s="10" t="s">
        <v>15</v>
      </c>
      <c r="AE18" s="10"/>
      <c r="AF18" s="10"/>
      <c r="AG18" s="10"/>
      <c r="AH18" s="10"/>
      <c r="AI18" s="10"/>
      <c r="AJ18" s="10"/>
      <c r="AK18" s="10"/>
      <c r="AL18" s="24"/>
      <c r="AM18" s="10" t="s">
        <v>408</v>
      </c>
      <c r="AN18" s="10" t="s">
        <v>409</v>
      </c>
      <c r="AO18" s="2" t="s">
        <v>1422</v>
      </c>
      <c r="AP18" s="10" t="s">
        <v>15</v>
      </c>
      <c r="AQ18" s="10"/>
      <c r="AR18" s="24"/>
      <c r="AS18" s="10" t="s">
        <v>9</v>
      </c>
      <c r="AT18" s="10" t="s">
        <v>580</v>
      </c>
      <c r="AU18" s="10" t="s">
        <v>9</v>
      </c>
      <c r="AV18" s="10" t="s">
        <v>15</v>
      </c>
      <c r="AW18" s="10" t="s">
        <v>9</v>
      </c>
      <c r="AX18" s="10" t="s">
        <v>9</v>
      </c>
      <c r="AY18" s="10" t="s">
        <v>77</v>
      </c>
      <c r="AZ18" s="10" t="s">
        <v>430</v>
      </c>
      <c r="BA18" s="10" t="s">
        <v>242</v>
      </c>
      <c r="BB18" s="10"/>
      <c r="BC18" s="10" t="s">
        <v>581</v>
      </c>
      <c r="BD18" s="9" t="s">
        <v>1488</v>
      </c>
      <c r="BE18" s="10" t="s">
        <v>167</v>
      </c>
      <c r="BF18" s="10" t="s">
        <v>448</v>
      </c>
      <c r="BG18" s="9" t="s">
        <v>557</v>
      </c>
      <c r="BH18" s="9" t="s">
        <v>1567</v>
      </c>
      <c r="BI18" s="10" t="s">
        <v>22</v>
      </c>
      <c r="BJ18" s="10"/>
      <c r="BK18" s="10" t="s">
        <v>558</v>
      </c>
      <c r="BL18" s="10" t="s">
        <v>152</v>
      </c>
      <c r="BM18" s="9" t="s">
        <v>559</v>
      </c>
      <c r="BN18" s="26" t="s">
        <v>152</v>
      </c>
      <c r="BO18" s="10" t="s">
        <v>582</v>
      </c>
      <c r="BP18" s="24"/>
    </row>
    <row r="19" spans="1:68" s="25" customFormat="1" ht="76.5" x14ac:dyDescent="0.2">
      <c r="A19" s="4">
        <v>17</v>
      </c>
      <c r="B19" s="22" t="s">
        <v>289</v>
      </c>
      <c r="C19" s="23" t="s">
        <v>547</v>
      </c>
      <c r="D19" s="59" t="s">
        <v>1116</v>
      </c>
      <c r="E19" s="59" t="s">
        <v>1122</v>
      </c>
      <c r="F19" s="10" t="s">
        <v>290</v>
      </c>
      <c r="G19" s="10" t="s">
        <v>4</v>
      </c>
      <c r="H19" s="10" t="s">
        <v>291</v>
      </c>
      <c r="I19" s="24" t="s">
        <v>87</v>
      </c>
      <c r="J19" s="10" t="s">
        <v>2</v>
      </c>
      <c r="K19" s="10" t="s">
        <v>331</v>
      </c>
      <c r="L19" s="10" t="s">
        <v>2</v>
      </c>
      <c r="M19" s="10" t="s">
        <v>568</v>
      </c>
      <c r="N19" s="10" t="s">
        <v>1162</v>
      </c>
      <c r="O19" s="10" t="s">
        <v>9</v>
      </c>
      <c r="P19" s="10" t="s">
        <v>333</v>
      </c>
      <c r="Q19" s="10" t="s">
        <v>152</v>
      </c>
      <c r="R19" s="24" t="s">
        <v>350</v>
      </c>
      <c r="S19" s="10" t="s">
        <v>9</v>
      </c>
      <c r="T19" s="10" t="s">
        <v>366</v>
      </c>
      <c r="U19" s="10" t="s">
        <v>1298</v>
      </c>
      <c r="V19" s="10" t="s">
        <v>50</v>
      </c>
      <c r="W19" s="10" t="s">
        <v>367</v>
      </c>
      <c r="X19" s="10"/>
      <c r="Y19" s="10" t="s">
        <v>368</v>
      </c>
      <c r="Z19" s="9" t="s">
        <v>1358</v>
      </c>
      <c r="AA19" s="10" t="s">
        <v>53</v>
      </c>
      <c r="AB19" s="10" t="s">
        <v>369</v>
      </c>
      <c r="AC19" s="24"/>
      <c r="AD19" s="10" t="s">
        <v>15</v>
      </c>
      <c r="AE19" s="10" t="s">
        <v>395</v>
      </c>
      <c r="AF19" s="10"/>
      <c r="AG19" s="10"/>
      <c r="AH19" s="10"/>
      <c r="AI19" s="10"/>
      <c r="AJ19" s="10" t="s">
        <v>9</v>
      </c>
      <c r="AK19" s="10" t="s">
        <v>396</v>
      </c>
      <c r="AL19" s="24" t="s">
        <v>397</v>
      </c>
      <c r="AM19" s="10" t="s">
        <v>16</v>
      </c>
      <c r="AN19" s="10" t="s">
        <v>410</v>
      </c>
      <c r="AO19" s="10" t="str">
        <f>AM19</f>
        <v>Informatics Department</v>
      </c>
      <c r="AP19" s="10" t="s">
        <v>15</v>
      </c>
      <c r="AQ19" s="10"/>
      <c r="AR19" s="24"/>
      <c r="AS19" s="10" t="s">
        <v>9</v>
      </c>
      <c r="AT19" s="10" t="s">
        <v>424</v>
      </c>
      <c r="AU19" s="10" t="s">
        <v>9</v>
      </c>
      <c r="AV19" s="10" t="s">
        <v>9</v>
      </c>
      <c r="AW19" s="10" t="s">
        <v>15</v>
      </c>
      <c r="AX19" s="10" t="s">
        <v>15</v>
      </c>
      <c r="AY19" s="10" t="s">
        <v>18</v>
      </c>
      <c r="AZ19" s="10" t="s">
        <v>431</v>
      </c>
      <c r="BA19" s="10" t="s">
        <v>79</v>
      </c>
      <c r="BB19" s="10" t="s">
        <v>432</v>
      </c>
      <c r="BC19" s="10" t="s">
        <v>442</v>
      </c>
      <c r="BD19" s="10" t="s">
        <v>1469</v>
      </c>
      <c r="BE19" s="10" t="s">
        <v>167</v>
      </c>
      <c r="BF19" s="10" t="s">
        <v>449</v>
      </c>
      <c r="BG19" s="9" t="s">
        <v>554</v>
      </c>
      <c r="BH19" s="9" t="s">
        <v>1570</v>
      </c>
      <c r="BI19" s="10" t="s">
        <v>22</v>
      </c>
      <c r="BJ19" s="10" t="s">
        <v>453</v>
      </c>
      <c r="BK19" s="9" t="s">
        <v>555</v>
      </c>
      <c r="BL19" s="26" t="s">
        <v>1516</v>
      </c>
      <c r="BM19" s="9" t="s">
        <v>556</v>
      </c>
      <c r="BN19" s="26" t="s">
        <v>152</v>
      </c>
      <c r="BO19" s="10" t="s">
        <v>459</v>
      </c>
      <c r="BP19" s="24"/>
    </row>
    <row r="20" spans="1:68" s="25" customFormat="1" ht="165.75" hidden="1" x14ac:dyDescent="0.2">
      <c r="A20" s="4">
        <v>18</v>
      </c>
      <c r="B20" s="22" t="s">
        <v>604</v>
      </c>
      <c r="C20" s="10" t="s">
        <v>522</v>
      </c>
      <c r="D20" s="10" t="s">
        <v>1114</v>
      </c>
      <c r="E20" s="10" t="s">
        <v>1122</v>
      </c>
      <c r="F20" s="10" t="s">
        <v>296</v>
      </c>
      <c r="G20" s="10" t="s">
        <v>297</v>
      </c>
      <c r="H20" s="10" t="s">
        <v>298</v>
      </c>
      <c r="I20" s="24" t="s">
        <v>299</v>
      </c>
      <c r="J20" s="10" t="s">
        <v>2</v>
      </c>
      <c r="K20" s="10" t="s">
        <v>808</v>
      </c>
      <c r="L20" s="10" t="s">
        <v>46</v>
      </c>
      <c r="M20" s="10"/>
      <c r="N20" s="10" t="s">
        <v>337</v>
      </c>
      <c r="O20" s="10" t="s">
        <v>9</v>
      </c>
      <c r="P20" s="10" t="s">
        <v>338</v>
      </c>
      <c r="Q20" s="10" t="s">
        <v>24</v>
      </c>
      <c r="R20" s="24" t="s">
        <v>605</v>
      </c>
      <c r="S20" s="10" t="s">
        <v>9</v>
      </c>
      <c r="T20" s="10" t="s">
        <v>606</v>
      </c>
      <c r="U20" s="10" t="s">
        <v>1299</v>
      </c>
      <c r="V20" s="9" t="s">
        <v>11</v>
      </c>
      <c r="W20" s="10" t="s">
        <v>374</v>
      </c>
      <c r="X20" s="10"/>
      <c r="Y20" s="10" t="s">
        <v>607</v>
      </c>
      <c r="Z20" s="9" t="s">
        <v>1228</v>
      </c>
      <c r="AA20" s="10" t="s">
        <v>53</v>
      </c>
      <c r="AB20" s="10"/>
      <c r="AC20" s="24" t="s">
        <v>375</v>
      </c>
      <c r="AD20" s="10" t="s">
        <v>15</v>
      </c>
      <c r="AE20" s="10"/>
      <c r="AF20" s="10"/>
      <c r="AG20" s="10"/>
      <c r="AH20" s="10"/>
      <c r="AI20" s="10"/>
      <c r="AJ20" s="10" t="s">
        <v>9</v>
      </c>
      <c r="AK20" s="10" t="s">
        <v>606</v>
      </c>
      <c r="AL20" s="24"/>
      <c r="AM20" s="10" t="s">
        <v>151</v>
      </c>
      <c r="AN20" s="10" t="s">
        <v>412</v>
      </c>
      <c r="AO20" s="2" t="s">
        <v>1421</v>
      </c>
      <c r="AP20" s="10" t="s">
        <v>9</v>
      </c>
      <c r="AQ20" s="10" t="s">
        <v>608</v>
      </c>
      <c r="AR20" s="24"/>
      <c r="AS20" s="10" t="s">
        <v>9</v>
      </c>
      <c r="AT20" s="10" t="s">
        <v>812</v>
      </c>
      <c r="AU20" s="10" t="s">
        <v>9</v>
      </c>
      <c r="AV20" s="10" t="s">
        <v>9</v>
      </c>
      <c r="AW20" s="10" t="s">
        <v>9</v>
      </c>
      <c r="AX20" s="10" t="s">
        <v>15</v>
      </c>
      <c r="AY20" s="10" t="s">
        <v>18</v>
      </c>
      <c r="AZ20" s="10" t="s">
        <v>609</v>
      </c>
      <c r="BA20" s="10" t="s">
        <v>242</v>
      </c>
      <c r="BB20" s="10" t="s">
        <v>610</v>
      </c>
      <c r="BC20" s="10" t="s">
        <v>811</v>
      </c>
      <c r="BD20" s="3" t="s">
        <v>1467</v>
      </c>
      <c r="BE20" s="10" t="s">
        <v>21</v>
      </c>
      <c r="BF20" s="10"/>
      <c r="BG20" s="9" t="s">
        <v>550</v>
      </c>
      <c r="BH20" s="9" t="s">
        <v>1587</v>
      </c>
      <c r="BI20" s="10" t="s">
        <v>169</v>
      </c>
      <c r="BJ20" s="10" t="s">
        <v>611</v>
      </c>
      <c r="BK20" s="10" t="s">
        <v>551</v>
      </c>
      <c r="BL20" s="10" t="s">
        <v>24</v>
      </c>
      <c r="BM20" s="9" t="s">
        <v>552</v>
      </c>
      <c r="BN20" s="26" t="s">
        <v>24</v>
      </c>
      <c r="BO20" s="10" t="s">
        <v>553</v>
      </c>
      <c r="BP20" s="22"/>
    </row>
    <row r="21" spans="1:68" s="25" customFormat="1" ht="33.950000000000003" hidden="1" customHeight="1" x14ac:dyDescent="0.2">
      <c r="A21" s="4">
        <v>19</v>
      </c>
      <c r="B21" s="22" t="s">
        <v>300</v>
      </c>
      <c r="C21" s="23" t="s">
        <v>548</v>
      </c>
      <c r="D21" s="59" t="s">
        <v>1114</v>
      </c>
      <c r="E21" s="59" t="s">
        <v>1122</v>
      </c>
      <c r="F21" s="10" t="s">
        <v>301</v>
      </c>
      <c r="G21" s="10" t="s">
        <v>302</v>
      </c>
      <c r="H21" s="10" t="s">
        <v>303</v>
      </c>
      <c r="I21" s="24" t="s">
        <v>1</v>
      </c>
      <c r="J21" s="10" t="s">
        <v>2</v>
      </c>
      <c r="K21" s="10" t="s">
        <v>339</v>
      </c>
      <c r="L21" s="10"/>
      <c r="M21" s="10"/>
      <c r="N21" s="10" t="s">
        <v>1163</v>
      </c>
      <c r="O21" s="10" t="s">
        <v>9</v>
      </c>
      <c r="P21" s="10"/>
      <c r="Q21" s="10"/>
      <c r="R21" s="24"/>
      <c r="S21" s="10" t="s">
        <v>15</v>
      </c>
      <c r="T21" s="10"/>
      <c r="U21" s="10"/>
      <c r="V21" s="10" t="s">
        <v>50</v>
      </c>
      <c r="W21" s="10"/>
      <c r="X21" s="10"/>
      <c r="Y21" s="10" t="s">
        <v>376</v>
      </c>
      <c r="Z21" s="10"/>
      <c r="AA21" s="10"/>
      <c r="AB21" s="10" t="s">
        <v>377</v>
      </c>
      <c r="AC21" s="24"/>
      <c r="AD21" s="10" t="s">
        <v>15</v>
      </c>
      <c r="AE21" s="10"/>
      <c r="AF21" s="10" t="s">
        <v>37</v>
      </c>
      <c r="AG21" s="10"/>
      <c r="AH21" s="10" t="s">
        <v>377</v>
      </c>
      <c r="AI21" s="10"/>
      <c r="AJ21" s="10"/>
      <c r="AK21" s="10" t="s">
        <v>377</v>
      </c>
      <c r="AL21" s="24"/>
      <c r="AM21" s="10" t="s">
        <v>16</v>
      </c>
      <c r="AN21" s="10"/>
      <c r="AO21" s="10" t="str">
        <f>AM21</f>
        <v>Informatics Department</v>
      </c>
      <c r="AP21" s="10"/>
      <c r="AQ21" s="10" t="s">
        <v>377</v>
      </c>
      <c r="AR21" s="24"/>
      <c r="AS21" s="10" t="s">
        <v>9</v>
      </c>
      <c r="AT21" s="10" t="s">
        <v>425</v>
      </c>
      <c r="AU21" s="10" t="s">
        <v>9</v>
      </c>
      <c r="AV21" s="10" t="s">
        <v>9</v>
      </c>
      <c r="AW21" s="10" t="s">
        <v>15</v>
      </c>
      <c r="AX21" s="10" t="s">
        <v>15</v>
      </c>
      <c r="AY21" s="10" t="s">
        <v>18</v>
      </c>
      <c r="AZ21" s="10"/>
      <c r="BA21" s="10" t="s">
        <v>79</v>
      </c>
      <c r="BB21" s="10" t="s">
        <v>435</v>
      </c>
      <c r="BC21" s="10" t="s">
        <v>444</v>
      </c>
      <c r="BD21" s="10" t="s">
        <v>1469</v>
      </c>
      <c r="BE21" s="10" t="s">
        <v>167</v>
      </c>
      <c r="BF21" s="10" t="s">
        <v>451</v>
      </c>
      <c r="BG21" s="10"/>
      <c r="BH21" s="10"/>
      <c r="BI21" s="10"/>
      <c r="BJ21" s="10" t="s">
        <v>24</v>
      </c>
      <c r="BK21" s="10"/>
      <c r="BL21" s="10"/>
      <c r="BM21" s="10"/>
      <c r="BN21" s="10"/>
      <c r="BO21" s="10" t="s">
        <v>461</v>
      </c>
      <c r="BP21" s="24"/>
    </row>
    <row r="22" spans="1:68" s="25" customFormat="1" ht="140.25" hidden="1" x14ac:dyDescent="0.2">
      <c r="A22" s="4">
        <v>20</v>
      </c>
      <c r="B22" s="22"/>
      <c r="C22" s="23" t="s">
        <v>549</v>
      </c>
      <c r="D22" s="59" t="s">
        <v>1116</v>
      </c>
      <c r="E22" s="59" t="s">
        <v>1122</v>
      </c>
      <c r="F22" s="10" t="s">
        <v>304</v>
      </c>
      <c r="G22" s="10" t="s">
        <v>305</v>
      </c>
      <c r="H22" s="10" t="s">
        <v>306</v>
      </c>
      <c r="I22" s="24" t="s">
        <v>1</v>
      </c>
      <c r="J22" s="10"/>
      <c r="K22" s="10"/>
      <c r="L22" s="10"/>
      <c r="M22" s="10"/>
      <c r="N22" s="10"/>
      <c r="O22" s="10"/>
      <c r="P22" s="10"/>
      <c r="Q22" s="10"/>
      <c r="R22" s="24"/>
      <c r="S22" s="10"/>
      <c r="T22" s="10"/>
      <c r="U22" s="10"/>
      <c r="V22" s="10"/>
      <c r="W22" s="10"/>
      <c r="X22" s="10"/>
      <c r="Y22" s="10"/>
      <c r="Z22" s="10"/>
      <c r="AA22" s="10"/>
      <c r="AB22" s="10"/>
      <c r="AC22" s="24"/>
      <c r="AD22" s="10"/>
      <c r="AE22" s="10"/>
      <c r="AF22" s="10"/>
      <c r="AG22" s="10"/>
      <c r="AH22" s="10"/>
      <c r="AI22" s="10"/>
      <c r="AJ22" s="10"/>
      <c r="AK22" s="10"/>
      <c r="AL22" s="24"/>
      <c r="AM22" s="10"/>
      <c r="AN22" s="10"/>
      <c r="AO22" s="10"/>
      <c r="AP22" s="10"/>
      <c r="AQ22" s="10"/>
      <c r="AR22" s="24"/>
      <c r="AS22" s="10" t="s">
        <v>15</v>
      </c>
      <c r="AT22" s="10" t="s">
        <v>426</v>
      </c>
      <c r="AU22" s="10" t="s">
        <v>9</v>
      </c>
      <c r="AV22" s="10" t="s">
        <v>15</v>
      </c>
      <c r="AW22" s="10" t="s">
        <v>15</v>
      </c>
      <c r="AX22" s="10" t="s">
        <v>15</v>
      </c>
      <c r="AY22" s="10" t="s">
        <v>18</v>
      </c>
      <c r="AZ22" s="10" t="s">
        <v>436</v>
      </c>
      <c r="BA22" s="10" t="s">
        <v>19</v>
      </c>
      <c r="BB22" s="10" t="s">
        <v>437</v>
      </c>
      <c r="BC22" s="10" t="s">
        <v>445</v>
      </c>
      <c r="BD22" s="10" t="s">
        <v>1469</v>
      </c>
      <c r="BE22" s="10" t="s">
        <v>21</v>
      </c>
      <c r="BF22" s="10"/>
      <c r="BG22" s="10"/>
      <c r="BH22" s="10"/>
      <c r="BI22" s="10"/>
      <c r="BJ22" s="10" t="s">
        <v>455</v>
      </c>
      <c r="BK22" s="10"/>
      <c r="BL22" s="10"/>
      <c r="BM22" s="10"/>
      <c r="BN22" s="10"/>
      <c r="BO22" s="10" t="s">
        <v>462</v>
      </c>
      <c r="BP22" s="24"/>
    </row>
    <row r="23" spans="1:68" s="25" customFormat="1" ht="102" hidden="1" x14ac:dyDescent="0.2">
      <c r="A23" s="4">
        <v>21</v>
      </c>
      <c r="B23" s="22" t="s">
        <v>308</v>
      </c>
      <c r="C23" s="23" t="s">
        <v>561</v>
      </c>
      <c r="D23" s="59" t="s">
        <v>1115</v>
      </c>
      <c r="E23" s="59" t="s">
        <v>1123</v>
      </c>
      <c r="F23" s="10" t="s">
        <v>357</v>
      </c>
      <c r="G23" s="10" t="s">
        <v>94</v>
      </c>
      <c r="H23" s="10" t="s">
        <v>309</v>
      </c>
      <c r="I23" s="24" t="s">
        <v>310</v>
      </c>
      <c r="J23" s="10" t="s">
        <v>2</v>
      </c>
      <c r="K23" s="10" t="s">
        <v>577</v>
      </c>
      <c r="L23" s="10" t="s">
        <v>2</v>
      </c>
      <c r="M23" s="10" t="s">
        <v>341</v>
      </c>
      <c r="N23" s="10" t="s">
        <v>15</v>
      </c>
      <c r="O23" s="10" t="s">
        <v>15</v>
      </c>
      <c r="P23" s="10" t="s">
        <v>342</v>
      </c>
      <c r="Q23" s="10" t="s">
        <v>1207</v>
      </c>
      <c r="R23" s="24"/>
      <c r="S23" s="10" t="s">
        <v>15</v>
      </c>
      <c r="T23" s="10" t="s">
        <v>378</v>
      </c>
      <c r="U23" s="10"/>
      <c r="V23" s="10" t="s">
        <v>11</v>
      </c>
      <c r="W23" s="10" t="s">
        <v>578</v>
      </c>
      <c r="X23" s="9" t="s">
        <v>1300</v>
      </c>
      <c r="Y23" s="10" t="s">
        <v>379</v>
      </c>
      <c r="Z23" s="9" t="s">
        <v>1357</v>
      </c>
      <c r="AA23" s="10"/>
      <c r="AB23" s="10"/>
      <c r="AC23" s="24"/>
      <c r="AD23" s="10" t="s">
        <v>15</v>
      </c>
      <c r="AE23" s="10"/>
      <c r="AF23" s="10"/>
      <c r="AG23" s="10"/>
      <c r="AH23" s="10"/>
      <c r="AI23" s="10"/>
      <c r="AJ23" s="10" t="s">
        <v>15</v>
      </c>
      <c r="AK23" s="10" t="s">
        <v>403</v>
      </c>
      <c r="AL23" s="24"/>
      <c r="AM23" s="10" t="s">
        <v>16</v>
      </c>
      <c r="AN23" s="10" t="s">
        <v>413</v>
      </c>
      <c r="AO23" s="10" t="str">
        <f>AM23</f>
        <v>Informatics Department</v>
      </c>
      <c r="AP23" s="10" t="s">
        <v>15</v>
      </c>
      <c r="AQ23" s="10" t="s">
        <v>420</v>
      </c>
      <c r="AR23" s="24"/>
      <c r="AS23" s="10" t="s">
        <v>15</v>
      </c>
      <c r="AT23" s="10"/>
      <c r="AU23" s="10" t="s">
        <v>15</v>
      </c>
      <c r="AV23" s="10" t="s">
        <v>15</v>
      </c>
      <c r="AW23" s="10" t="s">
        <v>15</v>
      </c>
      <c r="AX23" s="10" t="s">
        <v>15</v>
      </c>
      <c r="AY23" s="10"/>
      <c r="AZ23" s="10"/>
      <c r="BA23" s="10"/>
      <c r="BB23" s="10"/>
      <c r="BC23" s="10"/>
      <c r="BD23" s="10"/>
      <c r="BE23" s="10"/>
      <c r="BF23" s="10"/>
      <c r="BG23" s="10"/>
      <c r="BH23" s="10"/>
      <c r="BI23" s="10"/>
      <c r="BJ23" s="10"/>
      <c r="BK23" s="10"/>
      <c r="BL23" s="10"/>
      <c r="BM23" s="10"/>
      <c r="BN23" s="10"/>
      <c r="BO23" s="10"/>
      <c r="BP23" s="24"/>
    </row>
    <row r="24" spans="1:68" s="25" customFormat="1" ht="203.1" hidden="1" customHeight="1" x14ac:dyDescent="0.2">
      <c r="A24" s="4">
        <v>22</v>
      </c>
      <c r="B24" s="22" t="s">
        <v>311</v>
      </c>
      <c r="C24" s="23" t="s">
        <v>523</v>
      </c>
      <c r="D24" s="59" t="s">
        <v>1115</v>
      </c>
      <c r="E24" s="59" t="s">
        <v>1122</v>
      </c>
      <c r="F24" s="10" t="s">
        <v>312</v>
      </c>
      <c r="G24" s="10" t="s">
        <v>313</v>
      </c>
      <c r="H24" s="10" t="s">
        <v>314</v>
      </c>
      <c r="I24" s="24" t="s">
        <v>195</v>
      </c>
      <c r="J24" s="10" t="s">
        <v>46</v>
      </c>
      <c r="K24" s="10" t="s">
        <v>813</v>
      </c>
      <c r="L24" s="10" t="s">
        <v>46</v>
      </c>
      <c r="M24" s="10" t="s">
        <v>814</v>
      </c>
      <c r="N24" s="10" t="s">
        <v>815</v>
      </c>
      <c r="O24" s="10" t="s">
        <v>9</v>
      </c>
      <c r="P24" s="10" t="s">
        <v>816</v>
      </c>
      <c r="Q24" s="10" t="s">
        <v>1205</v>
      </c>
      <c r="R24" s="24" t="s">
        <v>817</v>
      </c>
      <c r="S24" s="10" t="s">
        <v>15</v>
      </c>
      <c r="T24" s="10" t="s">
        <v>613</v>
      </c>
      <c r="U24" s="10"/>
      <c r="V24" s="10" t="s">
        <v>11</v>
      </c>
      <c r="W24" s="10" t="s">
        <v>380</v>
      </c>
      <c r="X24" s="9" t="s">
        <v>1298</v>
      </c>
      <c r="Y24" s="9" t="s">
        <v>1359</v>
      </c>
      <c r="Z24" s="9" t="s">
        <v>1357</v>
      </c>
      <c r="AA24" s="10" t="s">
        <v>67</v>
      </c>
      <c r="AB24" s="10" t="s">
        <v>381</v>
      </c>
      <c r="AC24" s="24" t="s">
        <v>819</v>
      </c>
      <c r="AD24" s="10" t="s">
        <v>15</v>
      </c>
      <c r="AE24" s="10" t="s">
        <v>614</v>
      </c>
      <c r="AF24" s="10"/>
      <c r="AG24" s="10"/>
      <c r="AH24" s="10"/>
      <c r="AI24" s="10"/>
      <c r="AJ24" s="10" t="s">
        <v>15</v>
      </c>
      <c r="AK24" s="10" t="s">
        <v>615</v>
      </c>
      <c r="AL24" s="24" t="s">
        <v>576</v>
      </c>
      <c r="AM24" s="10" t="s">
        <v>16</v>
      </c>
      <c r="AN24" s="10" t="s">
        <v>414</v>
      </c>
      <c r="AO24" s="10" t="str">
        <f>AM24</f>
        <v>Informatics Department</v>
      </c>
      <c r="AP24" s="10" t="s">
        <v>9</v>
      </c>
      <c r="AQ24" s="10" t="s">
        <v>421</v>
      </c>
      <c r="AR24" s="24"/>
      <c r="AS24" s="10" t="s">
        <v>9</v>
      </c>
      <c r="AT24" s="10" t="s">
        <v>820</v>
      </c>
      <c r="AU24" s="10" t="s">
        <v>9</v>
      </c>
      <c r="AV24" s="10" t="s">
        <v>9</v>
      </c>
      <c r="AW24" s="10" t="s">
        <v>15</v>
      </c>
      <c r="AX24" s="10" t="s">
        <v>15</v>
      </c>
      <c r="AY24" s="10" t="s">
        <v>184</v>
      </c>
      <c r="AZ24" s="10" t="s">
        <v>575</v>
      </c>
      <c r="BA24" s="10" t="s">
        <v>242</v>
      </c>
      <c r="BB24" s="10"/>
      <c r="BC24" s="10" t="s">
        <v>821</v>
      </c>
      <c r="BD24" s="10" t="s">
        <v>1469</v>
      </c>
      <c r="BE24" s="10" t="s">
        <v>21</v>
      </c>
      <c r="BF24" s="10"/>
      <c r="BG24" s="10" t="s">
        <v>616</v>
      </c>
      <c r="BH24" s="10" t="s">
        <v>1572</v>
      </c>
      <c r="BI24" s="10" t="s">
        <v>169</v>
      </c>
      <c r="BJ24" s="10"/>
      <c r="BK24" s="10" t="s">
        <v>617</v>
      </c>
      <c r="BL24" s="10" t="s">
        <v>1517</v>
      </c>
      <c r="BM24" s="10" t="s">
        <v>98</v>
      </c>
      <c r="BN24" s="10" t="s">
        <v>24</v>
      </c>
      <c r="BO24" s="10" t="s">
        <v>822</v>
      </c>
      <c r="BP24" s="24"/>
    </row>
    <row r="25" spans="1:68" s="25" customFormat="1" ht="114.75" hidden="1" x14ac:dyDescent="0.2">
      <c r="A25" s="4">
        <v>23</v>
      </c>
      <c r="B25" s="22" t="s">
        <v>315</v>
      </c>
      <c r="C25" s="23" t="s">
        <v>560</v>
      </c>
      <c r="D25" s="59" t="s">
        <v>1114</v>
      </c>
      <c r="E25" s="59" t="s">
        <v>1122</v>
      </c>
      <c r="F25" s="10" t="s">
        <v>316</v>
      </c>
      <c r="G25" s="10" t="s">
        <v>317</v>
      </c>
      <c r="H25" s="10" t="s">
        <v>318</v>
      </c>
      <c r="I25" s="24" t="s">
        <v>319</v>
      </c>
      <c r="J25" s="10" t="s">
        <v>2</v>
      </c>
      <c r="K25" s="10" t="s">
        <v>343</v>
      </c>
      <c r="L25" s="10" t="s">
        <v>2</v>
      </c>
      <c r="M25" s="10" t="s">
        <v>344</v>
      </c>
      <c r="N25" s="10" t="s">
        <v>345</v>
      </c>
      <c r="O25" s="10" t="s">
        <v>9</v>
      </c>
      <c r="P25" s="10" t="s">
        <v>346</v>
      </c>
      <c r="Q25" s="10" t="s">
        <v>1202</v>
      </c>
      <c r="R25" s="24" t="s">
        <v>352</v>
      </c>
      <c r="S25" s="10" t="s">
        <v>15</v>
      </c>
      <c r="T25" s="10" t="s">
        <v>382</v>
      </c>
      <c r="U25" s="10"/>
      <c r="V25" s="10" t="s">
        <v>50</v>
      </c>
      <c r="W25" s="10" t="s">
        <v>383</v>
      </c>
      <c r="X25" s="10"/>
      <c r="Y25" s="10" t="s">
        <v>384</v>
      </c>
      <c r="Z25" s="10"/>
      <c r="AA25" s="10" t="s">
        <v>53</v>
      </c>
      <c r="AB25" s="10" t="s">
        <v>385</v>
      </c>
      <c r="AC25" s="24" t="s">
        <v>386</v>
      </c>
      <c r="AD25" s="10" t="s">
        <v>9</v>
      </c>
      <c r="AE25" s="10" t="s">
        <v>404</v>
      </c>
      <c r="AF25" s="10" t="s">
        <v>37</v>
      </c>
      <c r="AG25" s="10"/>
      <c r="AH25" s="10" t="s">
        <v>405</v>
      </c>
      <c r="AI25" s="9" t="s">
        <v>1394</v>
      </c>
      <c r="AJ25" s="10" t="s">
        <v>9</v>
      </c>
      <c r="AK25" s="10" t="s">
        <v>572</v>
      </c>
      <c r="AL25" s="24"/>
      <c r="AM25" s="10" t="s">
        <v>16</v>
      </c>
      <c r="AN25" s="10" t="s">
        <v>415</v>
      </c>
      <c r="AO25" s="2" t="s">
        <v>999</v>
      </c>
      <c r="AP25" s="10" t="s">
        <v>9</v>
      </c>
      <c r="AQ25" s="10" t="s">
        <v>422</v>
      </c>
      <c r="AR25" s="24" t="s">
        <v>573</v>
      </c>
      <c r="AS25" s="10" t="s">
        <v>9</v>
      </c>
      <c r="AT25" s="10" t="s">
        <v>574</v>
      </c>
      <c r="AU25" s="10" t="s">
        <v>9</v>
      </c>
      <c r="AV25" s="10" t="s">
        <v>9</v>
      </c>
      <c r="AW25" s="10" t="s">
        <v>15</v>
      </c>
      <c r="AX25" s="10" t="s">
        <v>15</v>
      </c>
      <c r="AY25" s="10" t="s">
        <v>18</v>
      </c>
      <c r="AZ25" s="10" t="s">
        <v>438</v>
      </c>
      <c r="BA25" s="10" t="s">
        <v>242</v>
      </c>
      <c r="BB25" s="10"/>
      <c r="BC25" s="10" t="s">
        <v>446</v>
      </c>
      <c r="BD25" s="3" t="s">
        <v>1467</v>
      </c>
      <c r="BE25" s="10" t="s">
        <v>21</v>
      </c>
      <c r="BF25" s="10" t="s">
        <v>452</v>
      </c>
      <c r="BG25" s="10"/>
      <c r="BH25" s="10"/>
      <c r="BI25" s="10" t="s">
        <v>169</v>
      </c>
      <c r="BJ25" s="10" t="s">
        <v>456</v>
      </c>
      <c r="BK25" s="10"/>
      <c r="BL25" s="10"/>
      <c r="BM25" s="10"/>
      <c r="BN25" s="10"/>
      <c r="BO25" s="10" t="s">
        <v>463</v>
      </c>
      <c r="BP25" s="24"/>
    </row>
    <row r="26" spans="1:68" s="25" customFormat="1" ht="155.1" hidden="1" customHeight="1" x14ac:dyDescent="0.2">
      <c r="A26" s="4">
        <v>24</v>
      </c>
      <c r="B26" s="22" t="s">
        <v>320</v>
      </c>
      <c r="C26" s="23" t="s">
        <v>522</v>
      </c>
      <c r="D26" s="59" t="s">
        <v>1114</v>
      </c>
      <c r="E26" s="59" t="s">
        <v>1122</v>
      </c>
      <c r="F26" s="10" t="s">
        <v>321</v>
      </c>
      <c r="G26" s="10" t="s">
        <v>322</v>
      </c>
      <c r="H26" s="10" t="s">
        <v>323</v>
      </c>
      <c r="I26" s="24" t="s">
        <v>324</v>
      </c>
      <c r="J26" s="10" t="s">
        <v>2</v>
      </c>
      <c r="K26" s="10"/>
      <c r="L26" s="10" t="s">
        <v>2</v>
      </c>
      <c r="M26" s="10" t="s">
        <v>347</v>
      </c>
      <c r="N26" s="10" t="s">
        <v>348</v>
      </c>
      <c r="O26" s="10" t="s">
        <v>15</v>
      </c>
      <c r="P26" s="10" t="s">
        <v>349</v>
      </c>
      <c r="Q26" s="10" t="s">
        <v>1202</v>
      </c>
      <c r="R26" s="24" t="s">
        <v>353</v>
      </c>
      <c r="S26" s="10" t="s">
        <v>9</v>
      </c>
      <c r="T26" s="10" t="s">
        <v>387</v>
      </c>
      <c r="U26" s="10" t="s">
        <v>1311</v>
      </c>
      <c r="V26" s="10" t="s">
        <v>11</v>
      </c>
      <c r="W26" s="10" t="s">
        <v>388</v>
      </c>
      <c r="X26" s="9" t="s">
        <v>1300</v>
      </c>
      <c r="Y26" s="10" t="s">
        <v>389</v>
      </c>
      <c r="Z26" s="9" t="s">
        <v>1228</v>
      </c>
      <c r="AA26" s="10" t="s">
        <v>67</v>
      </c>
      <c r="AB26" s="10"/>
      <c r="AC26" s="24"/>
      <c r="AD26" s="10" t="s">
        <v>15</v>
      </c>
      <c r="AE26" s="10"/>
      <c r="AF26" s="10" t="s">
        <v>37</v>
      </c>
      <c r="AG26" s="10"/>
      <c r="AH26" s="10" t="s">
        <v>406</v>
      </c>
      <c r="AI26" s="10"/>
      <c r="AJ26" s="10" t="s">
        <v>15</v>
      </c>
      <c r="AK26" s="10"/>
      <c r="AL26" s="24"/>
      <c r="AM26" s="10" t="s">
        <v>151</v>
      </c>
      <c r="AN26" s="10" t="s">
        <v>416</v>
      </c>
      <c r="AO26" s="2" t="s">
        <v>999</v>
      </c>
      <c r="AP26" s="10" t="s">
        <v>9</v>
      </c>
      <c r="AQ26" s="10" t="s">
        <v>423</v>
      </c>
      <c r="AR26" s="24"/>
      <c r="AS26" s="25" t="s">
        <v>9</v>
      </c>
      <c r="AT26" s="25" t="s">
        <v>427</v>
      </c>
      <c r="AU26" s="10" t="s">
        <v>9</v>
      </c>
      <c r="AV26" s="10" t="s">
        <v>15</v>
      </c>
      <c r="AW26" s="10" t="s">
        <v>15</v>
      </c>
      <c r="AX26" s="10" t="s">
        <v>9</v>
      </c>
      <c r="AY26" s="10" t="s">
        <v>18</v>
      </c>
      <c r="AZ26" s="10" t="s">
        <v>439</v>
      </c>
      <c r="BA26" s="10" t="s">
        <v>19</v>
      </c>
      <c r="BB26" s="10" t="s">
        <v>440</v>
      </c>
      <c r="BC26" s="10" t="s">
        <v>447</v>
      </c>
      <c r="BD26" s="10" t="s">
        <v>1469</v>
      </c>
      <c r="BE26" s="10" t="s">
        <v>21</v>
      </c>
      <c r="BF26" s="10"/>
      <c r="BG26" s="9" t="s">
        <v>562</v>
      </c>
      <c r="BH26" s="9" t="s">
        <v>1571</v>
      </c>
      <c r="BI26" s="10" t="s">
        <v>22</v>
      </c>
      <c r="BJ26" s="10" t="s">
        <v>457</v>
      </c>
      <c r="BK26" s="9" t="s">
        <v>563</v>
      </c>
      <c r="BL26" s="26" t="s">
        <v>24</v>
      </c>
      <c r="BM26" s="10" t="s">
        <v>564</v>
      </c>
      <c r="BN26" s="10" t="s">
        <v>152</v>
      </c>
      <c r="BO26" s="10" t="s">
        <v>464</v>
      </c>
      <c r="BP26" s="24"/>
    </row>
    <row r="27" spans="1:68" s="25" customFormat="1" ht="63.75" hidden="1" x14ac:dyDescent="0.2">
      <c r="A27" s="4">
        <v>25</v>
      </c>
      <c r="B27" s="22" t="s">
        <v>586</v>
      </c>
      <c r="C27" s="10" t="s">
        <v>798</v>
      </c>
      <c r="D27" s="10" t="s">
        <v>1114</v>
      </c>
      <c r="E27" s="10" t="s">
        <v>1122</v>
      </c>
      <c r="F27" s="10" t="s">
        <v>587</v>
      </c>
      <c r="G27" s="10" t="s">
        <v>25</v>
      </c>
      <c r="H27" s="10" t="s">
        <v>588</v>
      </c>
      <c r="I27" s="24" t="s">
        <v>589</v>
      </c>
      <c r="J27" s="10" t="s">
        <v>46</v>
      </c>
      <c r="K27" s="10" t="s">
        <v>590</v>
      </c>
      <c r="L27" s="10" t="s">
        <v>2</v>
      </c>
      <c r="M27" s="10" t="s">
        <v>591</v>
      </c>
      <c r="N27" s="10" t="s">
        <v>592</v>
      </c>
      <c r="O27" s="10" t="s">
        <v>1165</v>
      </c>
      <c r="P27" s="10" t="s">
        <v>593</v>
      </c>
      <c r="Q27" s="10" t="s">
        <v>1208</v>
      </c>
      <c r="R27" s="24" t="s">
        <v>594</v>
      </c>
      <c r="S27" s="10" t="s">
        <v>9</v>
      </c>
      <c r="T27" s="10" t="s">
        <v>595</v>
      </c>
      <c r="U27" s="10"/>
      <c r="V27" s="10" t="s">
        <v>11</v>
      </c>
      <c r="W27" s="10" t="s">
        <v>596</v>
      </c>
      <c r="X27" s="10"/>
      <c r="Y27" s="10" t="s">
        <v>597</v>
      </c>
      <c r="Z27" s="9" t="s">
        <v>1358</v>
      </c>
      <c r="AA27" s="10" t="s">
        <v>53</v>
      </c>
      <c r="AB27" s="10" t="s">
        <v>598</v>
      </c>
      <c r="AC27" s="24" t="s">
        <v>599</v>
      </c>
      <c r="AD27" s="10" t="s">
        <v>15</v>
      </c>
      <c r="AE27" s="10"/>
      <c r="AF27" s="10" t="s">
        <v>600</v>
      </c>
      <c r="AG27" s="10"/>
      <c r="AH27" s="10" t="s">
        <v>601</v>
      </c>
      <c r="AI27" s="9" t="s">
        <v>1395</v>
      </c>
      <c r="AJ27" s="10" t="s">
        <v>15</v>
      </c>
      <c r="AK27" s="10"/>
      <c r="AL27" s="24"/>
      <c r="AM27" s="10" t="s">
        <v>16</v>
      </c>
      <c r="AN27" s="10"/>
      <c r="AO27" s="10" t="str">
        <f>AM27</f>
        <v>Informatics Department</v>
      </c>
      <c r="AP27" s="10" t="s">
        <v>9</v>
      </c>
      <c r="AQ27" s="10"/>
      <c r="AR27" s="24"/>
      <c r="AS27" s="10" t="s">
        <v>9</v>
      </c>
      <c r="AT27" s="10"/>
      <c r="AU27" s="10" t="s">
        <v>9</v>
      </c>
      <c r="AV27" s="10" t="s">
        <v>15</v>
      </c>
      <c r="AW27" s="10" t="s">
        <v>15</v>
      </c>
      <c r="AX27" s="10" t="s">
        <v>15</v>
      </c>
      <c r="AY27" s="10" t="s">
        <v>18</v>
      </c>
      <c r="AZ27" s="10"/>
      <c r="BA27" s="10" t="s">
        <v>79</v>
      </c>
      <c r="BB27" s="10"/>
      <c r="BC27" s="10" t="s">
        <v>602</v>
      </c>
      <c r="BD27" s="10" t="s">
        <v>1462</v>
      </c>
      <c r="BE27" s="10" t="s">
        <v>21</v>
      </c>
      <c r="BF27" s="10"/>
      <c r="BG27" s="10" t="s">
        <v>603</v>
      </c>
      <c r="BH27" s="10" t="s">
        <v>1567</v>
      </c>
      <c r="BI27" s="10" t="s">
        <v>169</v>
      </c>
      <c r="BJ27" s="10"/>
      <c r="BK27" s="10"/>
      <c r="BL27" s="10"/>
      <c r="BM27" s="10"/>
      <c r="BN27" s="10"/>
      <c r="BO27" s="10"/>
      <c r="BP27" s="22"/>
    </row>
    <row r="28" spans="1:68" s="25" customFormat="1" ht="38.25" hidden="1" x14ac:dyDescent="0.2">
      <c r="A28" s="4">
        <v>26</v>
      </c>
      <c r="B28" s="22" t="s">
        <v>638</v>
      </c>
      <c r="C28" s="10" t="s">
        <v>535</v>
      </c>
      <c r="D28" s="10" t="s">
        <v>1114</v>
      </c>
      <c r="E28" s="10" t="s">
        <v>1122</v>
      </c>
      <c r="F28" s="10" t="s">
        <v>639</v>
      </c>
      <c r="G28" s="10" t="s">
        <v>25</v>
      </c>
      <c r="H28" s="10" t="s">
        <v>640</v>
      </c>
      <c r="I28" s="24" t="s">
        <v>1</v>
      </c>
      <c r="J28" s="10" t="s">
        <v>46</v>
      </c>
      <c r="K28" s="10"/>
      <c r="L28" s="10" t="s">
        <v>46</v>
      </c>
      <c r="M28" s="10"/>
      <c r="N28" s="10" t="s">
        <v>641</v>
      </c>
      <c r="O28" s="10" t="s">
        <v>15</v>
      </c>
      <c r="P28" s="10" t="s">
        <v>98</v>
      </c>
      <c r="Q28" s="10" t="s">
        <v>24</v>
      </c>
      <c r="R28" s="24" t="s">
        <v>642</v>
      </c>
      <c r="S28" s="10" t="s">
        <v>15</v>
      </c>
      <c r="T28" s="10"/>
      <c r="U28" s="10"/>
      <c r="V28" s="10" t="s">
        <v>50</v>
      </c>
      <c r="W28" s="10"/>
      <c r="X28" s="10"/>
      <c r="Y28" s="10" t="s">
        <v>643</v>
      </c>
      <c r="Z28" s="9" t="s">
        <v>1228</v>
      </c>
      <c r="AA28" s="10" t="s">
        <v>36</v>
      </c>
      <c r="AB28" s="10"/>
      <c r="AC28" s="24" t="s">
        <v>644</v>
      </c>
      <c r="AD28" s="10" t="s">
        <v>15</v>
      </c>
      <c r="AE28" s="10"/>
      <c r="AF28" s="10" t="s">
        <v>600</v>
      </c>
      <c r="AG28" s="10" t="s">
        <v>645</v>
      </c>
      <c r="AH28" s="10" t="s">
        <v>646</v>
      </c>
      <c r="AI28" s="10"/>
      <c r="AJ28" s="10" t="s">
        <v>15</v>
      </c>
      <c r="AK28" s="10"/>
      <c r="AL28" s="24" t="s">
        <v>647</v>
      </c>
      <c r="AM28" s="10" t="s">
        <v>16</v>
      </c>
      <c r="AN28" s="10"/>
      <c r="AO28" s="10" t="str">
        <f>AM28</f>
        <v>Informatics Department</v>
      </c>
      <c r="AP28" s="10" t="s">
        <v>9</v>
      </c>
      <c r="AQ28" s="10"/>
      <c r="AR28" s="24" t="s">
        <v>648</v>
      </c>
      <c r="AS28" s="10" t="s">
        <v>15</v>
      </c>
      <c r="AT28" s="10"/>
      <c r="AU28" s="10" t="s">
        <v>15</v>
      </c>
      <c r="AV28" s="10" t="s">
        <v>15</v>
      </c>
      <c r="AW28" s="10" t="s">
        <v>15</v>
      </c>
      <c r="AX28" s="10" t="s">
        <v>15</v>
      </c>
      <c r="AY28" s="10"/>
      <c r="AZ28" s="10"/>
      <c r="BA28" s="10"/>
      <c r="BB28" s="10"/>
      <c r="BC28" s="10" t="s">
        <v>649</v>
      </c>
      <c r="BD28" s="10"/>
      <c r="BE28" s="10" t="s">
        <v>21</v>
      </c>
      <c r="BF28" s="10"/>
      <c r="BG28" s="157" t="s">
        <v>650</v>
      </c>
      <c r="BH28" s="157"/>
      <c r="BI28" s="10" t="s">
        <v>169</v>
      </c>
      <c r="BJ28" s="10" t="s">
        <v>651</v>
      </c>
      <c r="BK28" s="10" t="s">
        <v>98</v>
      </c>
      <c r="BL28" s="10" t="s">
        <v>24</v>
      </c>
      <c r="BM28" s="10" t="s">
        <v>652</v>
      </c>
      <c r="BN28" s="10" t="s">
        <v>24</v>
      </c>
      <c r="BO28" s="10" t="s">
        <v>653</v>
      </c>
      <c r="BP28" s="22" t="s">
        <v>98</v>
      </c>
    </row>
    <row r="29" spans="1:68" s="25" customFormat="1" ht="140.25" hidden="1" x14ac:dyDescent="0.2">
      <c r="A29" s="4">
        <v>27</v>
      </c>
      <c r="B29" s="22"/>
      <c r="C29" s="10" t="s">
        <v>561</v>
      </c>
      <c r="D29" s="10" t="s">
        <v>1115</v>
      </c>
      <c r="E29" s="10" t="s">
        <v>1122</v>
      </c>
      <c r="F29" s="10" t="s">
        <v>654</v>
      </c>
      <c r="G29" s="10" t="s">
        <v>655</v>
      </c>
      <c r="H29" s="10" t="s">
        <v>656</v>
      </c>
      <c r="I29" s="24" t="s">
        <v>87</v>
      </c>
      <c r="J29" s="10" t="s">
        <v>46</v>
      </c>
      <c r="K29" s="10"/>
      <c r="L29" s="10" t="s">
        <v>2</v>
      </c>
      <c r="M29" s="10"/>
      <c r="N29" s="10" t="s">
        <v>657</v>
      </c>
      <c r="O29" s="10"/>
      <c r="P29" s="10" t="s">
        <v>657</v>
      </c>
      <c r="Q29" s="10"/>
      <c r="R29" s="24" t="s">
        <v>657</v>
      </c>
      <c r="S29" s="10" t="s">
        <v>9</v>
      </c>
      <c r="T29" s="10" t="s">
        <v>805</v>
      </c>
      <c r="U29" s="10" t="s">
        <v>1316</v>
      </c>
      <c r="V29" s="10" t="s">
        <v>11</v>
      </c>
      <c r="W29" s="10" t="s">
        <v>658</v>
      </c>
      <c r="X29" s="10"/>
      <c r="Y29" s="10" t="s">
        <v>659</v>
      </c>
      <c r="Z29" s="9" t="s">
        <v>1228</v>
      </c>
      <c r="AA29" s="10" t="s">
        <v>67</v>
      </c>
      <c r="AB29" s="10" t="s">
        <v>660</v>
      </c>
      <c r="AC29" s="24" t="s">
        <v>657</v>
      </c>
      <c r="AD29" s="10" t="s">
        <v>15</v>
      </c>
      <c r="AE29" s="10"/>
      <c r="AF29" s="10"/>
      <c r="AG29" s="10"/>
      <c r="AH29" s="10" t="s">
        <v>657</v>
      </c>
      <c r="AI29" s="10"/>
      <c r="AJ29" s="10" t="s">
        <v>15</v>
      </c>
      <c r="AK29" s="10"/>
      <c r="AL29" s="24" t="s">
        <v>657</v>
      </c>
      <c r="AM29" s="10" t="s">
        <v>16</v>
      </c>
      <c r="AN29" s="10" t="s">
        <v>661</v>
      </c>
      <c r="AO29" s="2" t="s">
        <v>999</v>
      </c>
      <c r="AP29" s="10" t="s">
        <v>15</v>
      </c>
      <c r="AQ29" s="10" t="s">
        <v>662</v>
      </c>
      <c r="AR29" s="24" t="s">
        <v>657</v>
      </c>
      <c r="AS29" s="10" t="s">
        <v>9</v>
      </c>
      <c r="AT29" s="10" t="s">
        <v>806</v>
      </c>
      <c r="AU29" s="10" t="s">
        <v>9</v>
      </c>
      <c r="AV29" s="10" t="s">
        <v>15</v>
      </c>
      <c r="AW29" s="10" t="s">
        <v>15</v>
      </c>
      <c r="AX29" s="10" t="s">
        <v>9</v>
      </c>
      <c r="AY29" s="10" t="s">
        <v>77</v>
      </c>
      <c r="AZ29" s="10"/>
      <c r="BA29" s="10" t="s">
        <v>242</v>
      </c>
      <c r="BB29" s="10"/>
      <c r="BC29" s="10" t="s">
        <v>663</v>
      </c>
      <c r="BD29" s="10" t="s">
        <v>1471</v>
      </c>
      <c r="BE29" s="10" t="s">
        <v>21</v>
      </c>
      <c r="BF29" s="10" t="s">
        <v>664</v>
      </c>
      <c r="BG29" s="10"/>
      <c r="BH29" s="10"/>
      <c r="BI29" s="10" t="s">
        <v>169</v>
      </c>
      <c r="BJ29" s="10"/>
      <c r="BK29" s="10" t="s">
        <v>665</v>
      </c>
      <c r="BL29" s="10" t="s">
        <v>24</v>
      </c>
      <c r="BM29" s="10" t="s">
        <v>665</v>
      </c>
      <c r="BN29" s="10" t="s">
        <v>24</v>
      </c>
      <c r="BO29" s="10" t="s">
        <v>657</v>
      </c>
      <c r="BP29" s="22" t="s">
        <v>657</v>
      </c>
    </row>
    <row r="30" spans="1:68" s="25" customFormat="1" ht="219" hidden="1" customHeight="1" x14ac:dyDescent="0.2">
      <c r="A30" s="4">
        <v>28</v>
      </c>
      <c r="B30" s="22"/>
      <c r="C30" s="10" t="s">
        <v>523</v>
      </c>
      <c r="D30" s="10" t="s">
        <v>1115</v>
      </c>
      <c r="E30" s="10" t="s">
        <v>1123</v>
      </c>
      <c r="F30" s="10" t="s">
        <v>666</v>
      </c>
      <c r="G30" s="10" t="s">
        <v>667</v>
      </c>
      <c r="H30" s="10" t="s">
        <v>668</v>
      </c>
      <c r="I30" s="24" t="s">
        <v>1140</v>
      </c>
      <c r="J30" s="10" t="s">
        <v>46</v>
      </c>
      <c r="K30" s="10"/>
      <c r="L30" s="10" t="s">
        <v>2</v>
      </c>
      <c r="M30" s="10" t="s">
        <v>670</v>
      </c>
      <c r="N30" s="10" t="s">
        <v>15</v>
      </c>
      <c r="O30" s="10" t="s">
        <v>15</v>
      </c>
      <c r="P30" s="10" t="s">
        <v>24</v>
      </c>
      <c r="Q30" s="10" t="s">
        <v>24</v>
      </c>
      <c r="R30" s="24" t="s">
        <v>671</v>
      </c>
      <c r="S30" s="10" t="s">
        <v>9</v>
      </c>
      <c r="T30" s="10" t="s">
        <v>672</v>
      </c>
      <c r="U30" s="10" t="s">
        <v>1312</v>
      </c>
      <c r="V30" s="10" t="s">
        <v>50</v>
      </c>
      <c r="W30" s="10"/>
      <c r="X30" s="10"/>
      <c r="Y30" s="10" t="s">
        <v>673</v>
      </c>
      <c r="Z30" s="9" t="s">
        <v>1228</v>
      </c>
      <c r="AA30" s="10" t="s">
        <v>53</v>
      </c>
      <c r="AB30" s="10"/>
      <c r="AC30" s="24" t="s">
        <v>674</v>
      </c>
      <c r="AD30" s="10" t="s">
        <v>9</v>
      </c>
      <c r="AE30" s="18" t="s">
        <v>675</v>
      </c>
      <c r="AF30" s="10" t="s">
        <v>37</v>
      </c>
      <c r="AG30" s="10" t="s">
        <v>676</v>
      </c>
      <c r="AH30" s="10" t="s">
        <v>677</v>
      </c>
      <c r="AI30" s="9" t="s">
        <v>1397</v>
      </c>
      <c r="AJ30" s="10" t="s">
        <v>15</v>
      </c>
      <c r="AK30" s="10"/>
      <c r="AL30" s="24" t="s">
        <v>678</v>
      </c>
      <c r="AM30" s="10" t="s">
        <v>408</v>
      </c>
      <c r="AN30" s="10" t="s">
        <v>679</v>
      </c>
      <c r="AO30" s="2" t="s">
        <v>1422</v>
      </c>
      <c r="AP30" s="10" t="s">
        <v>15</v>
      </c>
      <c r="AQ30" s="10"/>
      <c r="AR30" s="24" t="s">
        <v>680</v>
      </c>
      <c r="AS30" s="10"/>
      <c r="AT30" s="10"/>
      <c r="AU30" s="10" t="s">
        <v>612</v>
      </c>
      <c r="AV30" s="10" t="s">
        <v>612</v>
      </c>
      <c r="AW30" s="10" t="s">
        <v>612</v>
      </c>
      <c r="AX30" s="10" t="s">
        <v>612</v>
      </c>
      <c r="AY30" s="10"/>
      <c r="AZ30" s="10"/>
      <c r="BA30" s="10"/>
      <c r="BB30" s="10"/>
      <c r="BC30" s="10"/>
      <c r="BD30" s="10"/>
      <c r="BE30" s="10"/>
      <c r="BF30" s="10"/>
      <c r="BG30" s="10"/>
      <c r="BH30" s="10"/>
      <c r="BI30" s="10"/>
      <c r="BJ30" s="10"/>
      <c r="BK30" s="10"/>
      <c r="BL30" s="10"/>
      <c r="BM30" s="10"/>
      <c r="BN30" s="10"/>
      <c r="BO30" s="10"/>
      <c r="BP30" s="22"/>
    </row>
    <row r="31" spans="1:68" s="25" customFormat="1" ht="38.25" hidden="1" x14ac:dyDescent="0.2">
      <c r="A31" s="4">
        <v>29</v>
      </c>
      <c r="B31" s="22" t="s">
        <v>618</v>
      </c>
      <c r="C31" s="10" t="s">
        <v>523</v>
      </c>
      <c r="D31" s="10" t="s">
        <v>1115</v>
      </c>
      <c r="E31" s="10" t="s">
        <v>1122</v>
      </c>
      <c r="F31" s="10" t="s">
        <v>682</v>
      </c>
      <c r="G31" s="10" t="s">
        <v>873</v>
      </c>
      <c r="H31" s="10" t="s">
        <v>874</v>
      </c>
      <c r="I31" s="24" t="s">
        <v>875</v>
      </c>
      <c r="J31" s="10" t="s">
        <v>2</v>
      </c>
      <c r="K31" s="10" t="s">
        <v>823</v>
      </c>
      <c r="L31" s="10" t="s">
        <v>2</v>
      </c>
      <c r="M31" s="10" t="s">
        <v>623</v>
      </c>
      <c r="N31" s="10" t="s">
        <v>15</v>
      </c>
      <c r="O31" s="10" t="s">
        <v>15</v>
      </c>
      <c r="P31" s="10" t="s">
        <v>1199</v>
      </c>
      <c r="Q31" s="10" t="s">
        <v>1202</v>
      </c>
      <c r="R31" s="24" t="s">
        <v>625</v>
      </c>
      <c r="S31" s="10" t="s">
        <v>9</v>
      </c>
      <c r="T31" s="10" t="s">
        <v>626</v>
      </c>
      <c r="U31" s="10" t="s">
        <v>1298</v>
      </c>
      <c r="V31" s="10" t="s">
        <v>50</v>
      </c>
      <c r="W31" s="10"/>
      <c r="X31" s="10"/>
      <c r="Y31" s="9" t="s">
        <v>1360</v>
      </c>
      <c r="Z31" s="9" t="s">
        <v>1228</v>
      </c>
      <c r="AA31" s="10" t="s">
        <v>36</v>
      </c>
      <c r="AB31" s="10"/>
      <c r="AC31" s="24" t="s">
        <v>628</v>
      </c>
      <c r="AD31" s="10" t="s">
        <v>15</v>
      </c>
      <c r="AE31" s="10" t="s">
        <v>629</v>
      </c>
      <c r="AF31" s="10" t="s">
        <v>37</v>
      </c>
      <c r="AG31" s="10"/>
      <c r="AH31" s="10" t="s">
        <v>630</v>
      </c>
      <c r="AI31" s="9" t="s">
        <v>1395</v>
      </c>
      <c r="AJ31" s="10" t="s">
        <v>15</v>
      </c>
      <c r="AK31" s="10"/>
      <c r="AL31" s="24" t="s">
        <v>631</v>
      </c>
      <c r="AM31" s="10" t="s">
        <v>16</v>
      </c>
      <c r="AN31" s="10"/>
      <c r="AO31" s="10" t="str">
        <f>AM31</f>
        <v>Informatics Department</v>
      </c>
      <c r="AP31" s="10" t="s">
        <v>870</v>
      </c>
      <c r="AQ31" s="10"/>
      <c r="AR31" s="24" t="s">
        <v>632</v>
      </c>
      <c r="AS31" s="10" t="s">
        <v>9</v>
      </c>
      <c r="AT31" s="10" t="s">
        <v>633</v>
      </c>
      <c r="AU31" s="10" t="s">
        <v>9</v>
      </c>
      <c r="AV31" s="10" t="s">
        <v>15</v>
      </c>
      <c r="AW31" s="10" t="s">
        <v>15</v>
      </c>
      <c r="AX31" s="10" t="s">
        <v>15</v>
      </c>
      <c r="AY31" s="10" t="s">
        <v>18</v>
      </c>
      <c r="AZ31" s="10"/>
      <c r="BA31" s="10" t="s">
        <v>79</v>
      </c>
      <c r="BB31" s="10"/>
      <c r="BC31" s="10" t="s">
        <v>634</v>
      </c>
      <c r="BD31" s="10" t="s">
        <v>1471</v>
      </c>
      <c r="BE31" s="10" t="s">
        <v>167</v>
      </c>
      <c r="BF31" s="10"/>
      <c r="BG31" s="157" t="s">
        <v>635</v>
      </c>
      <c r="BH31" s="157"/>
      <c r="BI31" s="10" t="s">
        <v>22</v>
      </c>
      <c r="BJ31" s="10" t="s">
        <v>636</v>
      </c>
      <c r="BK31" s="10" t="s">
        <v>15</v>
      </c>
      <c r="BL31" s="10" t="s">
        <v>24</v>
      </c>
      <c r="BM31" s="10" t="s">
        <v>637</v>
      </c>
      <c r="BN31" s="10" t="s">
        <v>152</v>
      </c>
      <c r="BO31" s="10"/>
      <c r="BP31" s="22" t="s">
        <v>15</v>
      </c>
    </row>
    <row r="32" spans="1:68" s="25" customFormat="1" ht="165.75" hidden="1" x14ac:dyDescent="0.2">
      <c r="A32" s="4">
        <v>30</v>
      </c>
      <c r="B32" s="22" t="s">
        <v>687</v>
      </c>
      <c r="C32" s="10" t="s">
        <v>523</v>
      </c>
      <c r="D32" s="10" t="s">
        <v>1115</v>
      </c>
      <c r="E32" s="10" t="s">
        <v>1122</v>
      </c>
      <c r="F32" s="10" t="s">
        <v>833</v>
      </c>
      <c r="G32" s="10" t="s">
        <v>834</v>
      </c>
      <c r="H32" s="10" t="s">
        <v>1125</v>
      </c>
      <c r="I32" s="24" t="s">
        <v>1126</v>
      </c>
      <c r="J32" s="10" t="s">
        <v>1127</v>
      </c>
      <c r="K32" s="10" t="s">
        <v>837</v>
      </c>
      <c r="L32" s="10" t="s">
        <v>46</v>
      </c>
      <c r="M32" s="10" t="s">
        <v>838</v>
      </c>
      <c r="N32" s="10" t="s">
        <v>1128</v>
      </c>
      <c r="O32" s="10" t="s">
        <v>9</v>
      </c>
      <c r="P32" s="10" t="s">
        <v>840</v>
      </c>
      <c r="Q32" s="10" t="s">
        <v>1202</v>
      </c>
      <c r="R32" s="24" t="s">
        <v>1129</v>
      </c>
      <c r="S32" s="10" t="s">
        <v>9</v>
      </c>
      <c r="T32" s="10" t="s">
        <v>1130</v>
      </c>
      <c r="U32" s="10" t="s">
        <v>1304</v>
      </c>
      <c r="V32" s="10" t="s">
        <v>50</v>
      </c>
      <c r="W32" s="10"/>
      <c r="X32" s="10"/>
      <c r="Y32" s="9" t="s">
        <v>843</v>
      </c>
      <c r="Z32" s="9" t="s">
        <v>1228</v>
      </c>
      <c r="AA32" s="10" t="s">
        <v>36</v>
      </c>
      <c r="AB32" s="10"/>
      <c r="AC32" s="24" t="s">
        <v>1131</v>
      </c>
      <c r="AD32" s="10" t="s">
        <v>15</v>
      </c>
      <c r="AE32" s="10" t="s">
        <v>1132</v>
      </c>
      <c r="AF32" s="10" t="s">
        <v>37</v>
      </c>
      <c r="AG32" s="10"/>
      <c r="AH32" s="10" t="s">
        <v>699</v>
      </c>
      <c r="AI32" s="9" t="s">
        <v>1397</v>
      </c>
      <c r="AJ32" s="10" t="s">
        <v>15</v>
      </c>
      <c r="AK32" s="10"/>
      <c r="AL32" s="24" t="s">
        <v>1133</v>
      </c>
      <c r="AM32" s="10" t="s">
        <v>151</v>
      </c>
      <c r="AN32" s="10" t="s">
        <v>847</v>
      </c>
      <c r="AO32" s="2" t="s">
        <v>1422</v>
      </c>
      <c r="AP32" s="10" t="s">
        <v>15</v>
      </c>
      <c r="AQ32" s="10"/>
      <c r="AR32" s="24" t="s">
        <v>1134</v>
      </c>
      <c r="AS32" s="10" t="s">
        <v>9</v>
      </c>
      <c r="AT32" s="10" t="s">
        <v>1135</v>
      </c>
      <c r="AU32" s="10" t="s">
        <v>9</v>
      </c>
      <c r="AV32" s="10" t="s">
        <v>15</v>
      </c>
      <c r="AW32" s="10" t="s">
        <v>15</v>
      </c>
      <c r="AX32" s="10" t="s">
        <v>15</v>
      </c>
      <c r="AY32" s="10" t="s">
        <v>77</v>
      </c>
      <c r="AZ32" s="10"/>
      <c r="BA32" s="25" t="s">
        <v>242</v>
      </c>
      <c r="BB32" s="10"/>
      <c r="BC32" s="10" t="s">
        <v>850</v>
      </c>
      <c r="BD32" s="10" t="s">
        <v>1462</v>
      </c>
      <c r="BE32" s="10" t="s">
        <v>21</v>
      </c>
      <c r="BF32" s="10"/>
      <c r="BG32" s="10" t="s">
        <v>851</v>
      </c>
      <c r="BH32" s="10" t="s">
        <v>1589</v>
      </c>
      <c r="BI32" s="10" t="s">
        <v>169</v>
      </c>
      <c r="BJ32" s="10" t="s">
        <v>852</v>
      </c>
      <c r="BK32" s="10" t="s">
        <v>853</v>
      </c>
      <c r="BL32" s="10" t="s">
        <v>1518</v>
      </c>
      <c r="BM32" s="10" t="s">
        <v>704</v>
      </c>
      <c r="BN32" s="10" t="s">
        <v>24</v>
      </c>
      <c r="BO32" s="10"/>
      <c r="BP32" s="24" t="s">
        <v>854</v>
      </c>
    </row>
    <row r="33" spans="1:68" s="25" customFormat="1" ht="89.25" hidden="1" x14ac:dyDescent="0.2">
      <c r="A33" s="4">
        <v>31</v>
      </c>
      <c r="B33" s="22" t="s">
        <v>705</v>
      </c>
      <c r="C33" s="10" t="s">
        <v>799</v>
      </c>
      <c r="D33" s="10" t="s">
        <v>1113</v>
      </c>
      <c r="E33" s="10" t="s">
        <v>1122</v>
      </c>
      <c r="F33" s="10" t="s">
        <v>706</v>
      </c>
      <c r="G33" s="10" t="s">
        <v>707</v>
      </c>
      <c r="H33" s="10" t="s">
        <v>708</v>
      </c>
      <c r="I33" s="24" t="s">
        <v>45</v>
      </c>
      <c r="J33" s="10" t="s">
        <v>2</v>
      </c>
      <c r="K33" s="10" t="s">
        <v>710</v>
      </c>
      <c r="L33" s="10" t="s">
        <v>2</v>
      </c>
      <c r="M33" s="10" t="s">
        <v>803</v>
      </c>
      <c r="N33" s="10" t="s">
        <v>15</v>
      </c>
      <c r="O33" s="10" t="s">
        <v>15</v>
      </c>
      <c r="P33" s="10"/>
      <c r="Q33" s="10"/>
      <c r="R33" s="24" t="s">
        <v>711</v>
      </c>
      <c r="S33" s="10" t="s">
        <v>9</v>
      </c>
      <c r="T33" s="10" t="s">
        <v>804</v>
      </c>
      <c r="U33" s="10" t="s">
        <v>1307</v>
      </c>
      <c r="V33" s="10" t="s">
        <v>50</v>
      </c>
      <c r="W33" s="10"/>
      <c r="X33" s="10"/>
      <c r="Y33" s="10" t="s">
        <v>712</v>
      </c>
      <c r="Z33" s="9" t="s">
        <v>1228</v>
      </c>
      <c r="AA33" s="10" t="s">
        <v>67</v>
      </c>
      <c r="AB33" s="10"/>
      <c r="AC33" s="24"/>
      <c r="AD33" s="10" t="s">
        <v>15</v>
      </c>
      <c r="AE33" s="10"/>
      <c r="AF33" s="10" t="s">
        <v>37</v>
      </c>
      <c r="AG33" s="10"/>
      <c r="AH33" s="9" t="s">
        <v>713</v>
      </c>
      <c r="AI33" s="9" t="s">
        <v>1395</v>
      </c>
      <c r="AJ33" s="10" t="s">
        <v>15</v>
      </c>
      <c r="AK33" s="10"/>
      <c r="AL33" s="24"/>
      <c r="AM33" s="10" t="s">
        <v>151</v>
      </c>
      <c r="AN33" s="10" t="s">
        <v>714</v>
      </c>
      <c r="AO33" s="2" t="s">
        <v>1422</v>
      </c>
      <c r="AP33" s="10" t="s">
        <v>15</v>
      </c>
      <c r="AQ33" s="10"/>
      <c r="AR33" s="24"/>
      <c r="AS33" s="10" t="s">
        <v>9</v>
      </c>
      <c r="AT33" s="10" t="s">
        <v>715</v>
      </c>
      <c r="AU33" s="10" t="s">
        <v>9</v>
      </c>
      <c r="AV33" s="10" t="s">
        <v>9</v>
      </c>
      <c r="AW33" s="10" t="s">
        <v>9</v>
      </c>
      <c r="AX33" s="10" t="s">
        <v>15</v>
      </c>
      <c r="AY33" s="10" t="s">
        <v>77</v>
      </c>
      <c r="AZ33" s="10"/>
      <c r="BA33" s="10" t="s">
        <v>79</v>
      </c>
      <c r="BB33" s="10"/>
      <c r="BC33" s="10" t="s">
        <v>716</v>
      </c>
      <c r="BD33" s="10" t="s">
        <v>1472</v>
      </c>
      <c r="BE33" s="10" t="s">
        <v>167</v>
      </c>
      <c r="BF33" s="10"/>
      <c r="BG33" s="10"/>
      <c r="BH33" s="10"/>
      <c r="BI33" s="10" t="s">
        <v>22</v>
      </c>
      <c r="BJ33" s="10"/>
      <c r="BK33" s="10"/>
      <c r="BL33" s="10"/>
      <c r="BM33" s="10"/>
      <c r="BN33" s="10"/>
      <c r="BO33" s="10"/>
      <c r="BP33" s="22"/>
    </row>
    <row r="34" spans="1:68" s="25" customFormat="1" ht="76.5" hidden="1" x14ac:dyDescent="0.2">
      <c r="A34" s="4">
        <v>32</v>
      </c>
      <c r="B34" s="22" t="s">
        <v>717</v>
      </c>
      <c r="C34" s="10" t="s">
        <v>533</v>
      </c>
      <c r="D34" s="10" t="s">
        <v>1116</v>
      </c>
      <c r="E34" s="10" t="s">
        <v>1122</v>
      </c>
      <c r="F34" s="10" t="s">
        <v>718</v>
      </c>
      <c r="G34" s="10" t="s">
        <v>25</v>
      </c>
      <c r="H34" s="10" t="s">
        <v>719</v>
      </c>
      <c r="I34" s="24" t="s">
        <v>1</v>
      </c>
      <c r="J34" s="10" t="s">
        <v>2</v>
      </c>
      <c r="K34" s="10" t="s">
        <v>721</v>
      </c>
      <c r="L34" s="10" t="s">
        <v>2</v>
      </c>
      <c r="M34" s="10" t="s">
        <v>721</v>
      </c>
      <c r="N34" s="10" t="s">
        <v>722</v>
      </c>
      <c r="O34" s="10" t="s">
        <v>15</v>
      </c>
      <c r="P34" s="10" t="s">
        <v>723</v>
      </c>
      <c r="Q34" s="10" t="s">
        <v>1209</v>
      </c>
      <c r="R34" s="24" t="s">
        <v>724</v>
      </c>
      <c r="S34" s="10" t="s">
        <v>9</v>
      </c>
      <c r="T34" s="10" t="s">
        <v>725</v>
      </c>
      <c r="U34" s="10" t="s">
        <v>1317</v>
      </c>
      <c r="V34" s="10" t="s">
        <v>11</v>
      </c>
      <c r="W34" s="10" t="s">
        <v>726</v>
      </c>
      <c r="X34" s="9" t="s">
        <v>1350</v>
      </c>
      <c r="Y34" s="10" t="s">
        <v>727</v>
      </c>
      <c r="Z34" s="9" t="s">
        <v>1228</v>
      </c>
      <c r="AA34" s="10" t="s">
        <v>53</v>
      </c>
      <c r="AB34" s="10"/>
      <c r="AC34" s="24" t="s">
        <v>728</v>
      </c>
      <c r="AD34" s="10" t="s">
        <v>9</v>
      </c>
      <c r="AE34" s="10"/>
      <c r="AF34" s="10" t="s">
        <v>149</v>
      </c>
      <c r="AG34" s="10"/>
      <c r="AH34" s="10" t="s">
        <v>729</v>
      </c>
      <c r="AI34" s="9" t="s">
        <v>1394</v>
      </c>
      <c r="AJ34" s="10" t="s">
        <v>9</v>
      </c>
      <c r="AK34" s="10"/>
      <c r="AL34" s="24"/>
      <c r="AM34" s="10" t="s">
        <v>16</v>
      </c>
      <c r="AN34" s="10"/>
      <c r="AO34" s="10" t="str">
        <f>AM34</f>
        <v>Informatics Department</v>
      </c>
      <c r="AP34" s="10" t="s">
        <v>15</v>
      </c>
      <c r="AQ34" s="10"/>
      <c r="AR34" s="24"/>
      <c r="AS34" s="10" t="s">
        <v>9</v>
      </c>
      <c r="AT34" s="10" t="s">
        <v>730</v>
      </c>
      <c r="AU34" s="10" t="s">
        <v>9</v>
      </c>
      <c r="AV34" s="10" t="s">
        <v>15</v>
      </c>
      <c r="AW34" s="10" t="s">
        <v>15</v>
      </c>
      <c r="AX34" s="10" t="s">
        <v>9</v>
      </c>
      <c r="AY34" s="10" t="s">
        <v>77</v>
      </c>
      <c r="AZ34" s="10"/>
      <c r="BA34" s="10" t="s">
        <v>19</v>
      </c>
      <c r="BB34" s="10"/>
      <c r="BC34" s="10" t="s">
        <v>731</v>
      </c>
      <c r="BD34" s="3" t="s">
        <v>1473</v>
      </c>
      <c r="BE34" s="10" t="s">
        <v>167</v>
      </c>
      <c r="BF34" s="10" t="s">
        <v>732</v>
      </c>
      <c r="BG34" s="10" t="s">
        <v>733</v>
      </c>
      <c r="BH34" s="10" t="s">
        <v>1572</v>
      </c>
      <c r="BI34" s="10" t="s">
        <v>22</v>
      </c>
      <c r="BJ34" s="10"/>
      <c r="BK34" s="10" t="s">
        <v>734</v>
      </c>
      <c r="BL34" s="10" t="s">
        <v>1519</v>
      </c>
      <c r="BM34" s="10" t="s">
        <v>735</v>
      </c>
      <c r="BN34" s="10" t="s">
        <v>152</v>
      </c>
      <c r="BO34" s="10" t="s">
        <v>736</v>
      </c>
      <c r="BP34" s="22"/>
    </row>
    <row r="35" spans="1:68" s="25" customFormat="1" ht="102" hidden="1" x14ac:dyDescent="0.2">
      <c r="A35" s="4">
        <v>33</v>
      </c>
      <c r="B35" s="22" t="s">
        <v>737</v>
      </c>
      <c r="C35" s="10" t="s">
        <v>800</v>
      </c>
      <c r="D35" s="10" t="s">
        <v>1113</v>
      </c>
      <c r="E35" s="10" t="s">
        <v>1122</v>
      </c>
      <c r="F35" s="10" t="s">
        <v>738</v>
      </c>
      <c r="G35" s="10" t="s">
        <v>25</v>
      </c>
      <c r="H35" s="10" t="s">
        <v>739</v>
      </c>
      <c r="I35" s="24" t="s">
        <v>1141</v>
      </c>
      <c r="J35" s="10" t="s">
        <v>2</v>
      </c>
      <c r="K35" s="10"/>
      <c r="L35" s="10" t="s">
        <v>2</v>
      </c>
      <c r="M35" s="10"/>
      <c r="N35" s="10" t="s">
        <v>15</v>
      </c>
      <c r="O35" s="10" t="s">
        <v>15</v>
      </c>
      <c r="P35" s="10" t="s">
        <v>15</v>
      </c>
      <c r="Q35" s="10" t="s">
        <v>24</v>
      </c>
      <c r="R35" s="24" t="s">
        <v>741</v>
      </c>
      <c r="S35" s="10" t="s">
        <v>15</v>
      </c>
      <c r="T35" s="10"/>
      <c r="U35" s="10"/>
      <c r="V35" s="10" t="s">
        <v>50</v>
      </c>
      <c r="W35" s="10"/>
      <c r="X35" s="10"/>
      <c r="Y35" s="10" t="s">
        <v>742</v>
      </c>
      <c r="Z35" s="9" t="s">
        <v>1357</v>
      </c>
      <c r="AA35" s="10" t="s">
        <v>53</v>
      </c>
      <c r="AB35" s="10" t="s">
        <v>743</v>
      </c>
      <c r="AC35" s="24" t="s">
        <v>744</v>
      </c>
      <c r="AD35" s="10" t="s">
        <v>15</v>
      </c>
      <c r="AE35" s="10"/>
      <c r="AF35" s="10" t="s">
        <v>37</v>
      </c>
      <c r="AG35" s="10"/>
      <c r="AH35" s="10" t="s">
        <v>745</v>
      </c>
      <c r="AI35" s="9" t="s">
        <v>1395</v>
      </c>
      <c r="AJ35" s="10" t="s">
        <v>15</v>
      </c>
      <c r="AK35" s="10"/>
      <c r="AL35" s="24" t="s">
        <v>746</v>
      </c>
      <c r="AM35" s="10" t="s">
        <v>408</v>
      </c>
      <c r="AN35" s="10" t="s">
        <v>747</v>
      </c>
      <c r="AO35" s="10" t="s">
        <v>1425</v>
      </c>
      <c r="AP35" s="10" t="s">
        <v>15</v>
      </c>
      <c r="AQ35" s="10"/>
      <c r="AR35" s="24" t="s">
        <v>748</v>
      </c>
      <c r="AS35" s="10" t="s">
        <v>9</v>
      </c>
      <c r="AT35" s="10" t="s">
        <v>747</v>
      </c>
      <c r="AU35" s="10" t="s">
        <v>9</v>
      </c>
      <c r="AV35" s="10" t="s">
        <v>15</v>
      </c>
      <c r="AW35" s="10" t="s">
        <v>15</v>
      </c>
      <c r="AX35" s="10" t="s">
        <v>15</v>
      </c>
      <c r="AY35" s="10" t="s">
        <v>18</v>
      </c>
      <c r="AZ35" s="10"/>
      <c r="BA35" s="10" t="s">
        <v>79</v>
      </c>
      <c r="BB35" s="10"/>
      <c r="BC35" s="10" t="s">
        <v>749</v>
      </c>
      <c r="BD35" s="3" t="s">
        <v>1474</v>
      </c>
      <c r="BE35" s="10" t="s">
        <v>21</v>
      </c>
      <c r="BF35" s="10"/>
      <c r="BG35" s="10" t="s">
        <v>802</v>
      </c>
      <c r="BH35" s="10" t="s">
        <v>1573</v>
      </c>
      <c r="BI35" s="10" t="s">
        <v>169</v>
      </c>
      <c r="BJ35" s="10" t="s">
        <v>750</v>
      </c>
      <c r="BK35" s="10" t="s">
        <v>751</v>
      </c>
      <c r="BL35" s="10" t="s">
        <v>1520</v>
      </c>
      <c r="BM35" s="10" t="s">
        <v>752</v>
      </c>
      <c r="BN35" s="10" t="s">
        <v>152</v>
      </c>
      <c r="BO35" s="10" t="s">
        <v>753</v>
      </c>
      <c r="BP35" s="24" t="s">
        <v>754</v>
      </c>
    </row>
    <row r="36" spans="1:68" s="25" customFormat="1" ht="89.25" hidden="1" x14ac:dyDescent="0.2">
      <c r="A36" s="4">
        <v>34</v>
      </c>
      <c r="B36" s="22" t="s">
        <v>755</v>
      </c>
      <c r="C36" s="10" t="s">
        <v>533</v>
      </c>
      <c r="D36" s="10" t="s">
        <v>1116</v>
      </c>
      <c r="E36" s="10" t="s">
        <v>1122</v>
      </c>
      <c r="F36" s="10" t="s">
        <v>756</v>
      </c>
      <c r="G36" s="10" t="s">
        <v>25</v>
      </c>
      <c r="H36" s="10" t="s">
        <v>757</v>
      </c>
      <c r="I36" s="24" t="s">
        <v>686</v>
      </c>
      <c r="J36" s="10" t="s">
        <v>2</v>
      </c>
      <c r="K36" s="10" t="s">
        <v>758</v>
      </c>
      <c r="L36" s="10" t="s">
        <v>2</v>
      </c>
      <c r="M36" s="10" t="s">
        <v>759</v>
      </c>
      <c r="N36" s="10" t="s">
        <v>760</v>
      </c>
      <c r="O36" s="10" t="s">
        <v>15</v>
      </c>
      <c r="P36" s="10" t="s">
        <v>801</v>
      </c>
      <c r="Q36" s="10" t="s">
        <v>1210</v>
      </c>
      <c r="R36" s="24" t="s">
        <v>761</v>
      </c>
      <c r="S36" s="10" t="s">
        <v>9</v>
      </c>
      <c r="T36" s="10" t="s">
        <v>855</v>
      </c>
      <c r="U36" s="10" t="s">
        <v>1313</v>
      </c>
      <c r="V36" s="10" t="s">
        <v>11</v>
      </c>
      <c r="W36" s="10" t="s">
        <v>762</v>
      </c>
      <c r="X36" s="9" t="s">
        <v>1351</v>
      </c>
      <c r="Y36" s="10" t="s">
        <v>763</v>
      </c>
      <c r="Z36" s="9" t="s">
        <v>1228</v>
      </c>
      <c r="AA36" s="10" t="s">
        <v>36</v>
      </c>
      <c r="AB36" s="10"/>
      <c r="AC36" s="24" t="s">
        <v>764</v>
      </c>
      <c r="AD36" s="10" t="s">
        <v>9</v>
      </c>
      <c r="AE36" s="10" t="s">
        <v>765</v>
      </c>
      <c r="AF36" s="10" t="s">
        <v>37</v>
      </c>
      <c r="AG36" s="10"/>
      <c r="AH36" s="10" t="s">
        <v>766</v>
      </c>
      <c r="AI36" s="9" t="s">
        <v>1394</v>
      </c>
      <c r="AJ36" s="10" t="s">
        <v>9</v>
      </c>
      <c r="AK36" s="10" t="s">
        <v>767</v>
      </c>
      <c r="AL36" s="24" t="s">
        <v>768</v>
      </c>
      <c r="AM36" s="10" t="s">
        <v>16</v>
      </c>
      <c r="AN36" s="10" t="s">
        <v>769</v>
      </c>
      <c r="AO36" s="2" t="s">
        <v>1421</v>
      </c>
      <c r="AP36" s="10" t="s">
        <v>9</v>
      </c>
      <c r="AQ36" s="10" t="s">
        <v>770</v>
      </c>
      <c r="AR36" s="24"/>
      <c r="AS36" s="10" t="s">
        <v>9</v>
      </c>
      <c r="AT36" s="10" t="s">
        <v>771</v>
      </c>
      <c r="AU36" s="10" t="s">
        <v>9</v>
      </c>
      <c r="AV36" s="10" t="s">
        <v>9</v>
      </c>
      <c r="AW36" s="10" t="s">
        <v>9</v>
      </c>
      <c r="AX36" s="10" t="s">
        <v>15</v>
      </c>
      <c r="AY36" s="10" t="s">
        <v>18</v>
      </c>
      <c r="AZ36" s="10"/>
      <c r="BA36" s="10" t="s">
        <v>19</v>
      </c>
      <c r="BB36" s="10"/>
      <c r="BC36" s="10" t="s">
        <v>772</v>
      </c>
      <c r="BD36" s="10" t="s">
        <v>1469</v>
      </c>
      <c r="BE36" s="10" t="s">
        <v>21</v>
      </c>
      <c r="BF36" s="10"/>
      <c r="BG36" s="10" t="s">
        <v>773</v>
      </c>
      <c r="BH36" s="10" t="s">
        <v>1572</v>
      </c>
      <c r="BI36" s="10" t="s">
        <v>22</v>
      </c>
      <c r="BJ36" s="10"/>
      <c r="BK36" s="10" t="s">
        <v>774</v>
      </c>
      <c r="BL36" s="10" t="s">
        <v>1521</v>
      </c>
      <c r="BM36" s="10" t="s">
        <v>775</v>
      </c>
      <c r="BN36" s="10" t="s">
        <v>152</v>
      </c>
      <c r="BO36" s="10"/>
      <c r="BP36" s="24"/>
    </row>
    <row r="37" spans="1:68" s="25" customFormat="1" ht="51" hidden="1" x14ac:dyDescent="0.2">
      <c r="A37" s="4">
        <v>35</v>
      </c>
      <c r="B37" s="22" t="s">
        <v>776</v>
      </c>
      <c r="C37" s="10" t="s">
        <v>525</v>
      </c>
      <c r="D37" s="10" t="s">
        <v>1116</v>
      </c>
      <c r="E37" s="10" t="s">
        <v>1122</v>
      </c>
      <c r="F37" s="10" t="s">
        <v>777</v>
      </c>
      <c r="G37" s="10" t="s">
        <v>778</v>
      </c>
      <c r="H37" s="10" t="s">
        <v>779</v>
      </c>
      <c r="I37" s="24" t="s">
        <v>1</v>
      </c>
      <c r="J37" s="10" t="s">
        <v>691</v>
      </c>
      <c r="K37" s="10"/>
      <c r="L37" s="10" t="s">
        <v>691</v>
      </c>
      <c r="M37" s="10" t="s">
        <v>780</v>
      </c>
      <c r="N37" s="10" t="s">
        <v>781</v>
      </c>
      <c r="O37" s="10" t="s">
        <v>9</v>
      </c>
      <c r="P37" s="10" t="s">
        <v>782</v>
      </c>
      <c r="Q37" s="10" t="s">
        <v>1204</v>
      </c>
      <c r="R37" s="24"/>
      <c r="S37" s="10" t="s">
        <v>9</v>
      </c>
      <c r="T37" s="10" t="s">
        <v>783</v>
      </c>
      <c r="U37" s="10" t="s">
        <v>1298</v>
      </c>
      <c r="V37" s="10" t="s">
        <v>11</v>
      </c>
      <c r="W37" s="10" t="s">
        <v>784</v>
      </c>
      <c r="X37" s="9" t="s">
        <v>1352</v>
      </c>
      <c r="Y37" s="10" t="s">
        <v>785</v>
      </c>
      <c r="Z37" s="9" t="s">
        <v>1358</v>
      </c>
      <c r="AA37" s="10" t="s">
        <v>53</v>
      </c>
      <c r="AB37" s="10"/>
      <c r="AC37" s="24" t="s">
        <v>786</v>
      </c>
      <c r="AD37" s="10" t="s">
        <v>9</v>
      </c>
      <c r="AE37" s="10" t="s">
        <v>787</v>
      </c>
      <c r="AF37" s="10" t="s">
        <v>600</v>
      </c>
      <c r="AG37" s="10" t="s">
        <v>788</v>
      </c>
      <c r="AH37" s="10" t="s">
        <v>789</v>
      </c>
      <c r="AI37" s="9" t="s">
        <v>1394</v>
      </c>
      <c r="AJ37" s="10" t="s">
        <v>9</v>
      </c>
      <c r="AK37" s="10" t="s">
        <v>790</v>
      </c>
      <c r="AL37" s="24"/>
      <c r="AM37" s="10" t="s">
        <v>408</v>
      </c>
      <c r="AN37" s="10" t="s">
        <v>791</v>
      </c>
      <c r="AO37" s="10" t="s">
        <v>1423</v>
      </c>
      <c r="AP37" s="10" t="s">
        <v>15</v>
      </c>
      <c r="AQ37" s="10"/>
      <c r="AR37" s="24"/>
      <c r="AS37" s="10" t="s">
        <v>9</v>
      </c>
      <c r="AT37" s="10" t="s">
        <v>792</v>
      </c>
      <c r="AU37" s="10" t="s">
        <v>9</v>
      </c>
      <c r="AV37" s="10" t="s">
        <v>15</v>
      </c>
      <c r="AW37" s="10" t="s">
        <v>15</v>
      </c>
      <c r="AX37" s="10" t="s">
        <v>15</v>
      </c>
      <c r="AY37" s="10" t="s">
        <v>77</v>
      </c>
      <c r="AZ37" s="10"/>
      <c r="BA37" s="10" t="s">
        <v>242</v>
      </c>
      <c r="BB37" s="10"/>
      <c r="BC37" s="10" t="s">
        <v>793</v>
      </c>
      <c r="BD37" s="3" t="s">
        <v>1467</v>
      </c>
      <c r="BE37" s="10" t="s">
        <v>21</v>
      </c>
      <c r="BF37" s="10"/>
      <c r="BG37" s="10" t="s">
        <v>794</v>
      </c>
      <c r="BH37" s="10" t="s">
        <v>1591</v>
      </c>
      <c r="BI37" s="10" t="s">
        <v>169</v>
      </c>
      <c r="BJ37" s="10" t="s">
        <v>795</v>
      </c>
      <c r="BK37" s="10" t="s">
        <v>98</v>
      </c>
      <c r="BL37" s="10" t="s">
        <v>24</v>
      </c>
      <c r="BM37" s="10" t="s">
        <v>796</v>
      </c>
      <c r="BN37" s="10" t="s">
        <v>152</v>
      </c>
      <c r="BO37" s="10" t="s">
        <v>797</v>
      </c>
      <c r="BP37" s="22"/>
    </row>
    <row r="38" spans="1:68" s="27" customFormat="1" ht="38.25" hidden="1" x14ac:dyDescent="0.2">
      <c r="A38" s="4">
        <v>36</v>
      </c>
      <c r="B38" s="28">
        <v>43435.758773148147</v>
      </c>
      <c r="C38" s="26" t="s">
        <v>523</v>
      </c>
      <c r="D38" s="26" t="s">
        <v>1115</v>
      </c>
      <c r="E38" s="26" t="s">
        <v>1123</v>
      </c>
      <c r="F38" s="10" t="s">
        <v>831</v>
      </c>
      <c r="G38" s="10" t="s">
        <v>824</v>
      </c>
      <c r="H38" s="27" t="s">
        <v>825</v>
      </c>
      <c r="I38" s="29" t="s">
        <v>826</v>
      </c>
      <c r="J38" s="10" t="s">
        <v>46</v>
      </c>
      <c r="R38" s="24"/>
      <c r="S38" s="27" t="s">
        <v>9</v>
      </c>
      <c r="T38" s="10" t="s">
        <v>827</v>
      </c>
      <c r="U38" s="10" t="s">
        <v>1298</v>
      </c>
      <c r="V38" s="10" t="s">
        <v>50</v>
      </c>
      <c r="Y38" s="10" t="s">
        <v>828</v>
      </c>
      <c r="Z38" s="9" t="s">
        <v>1358</v>
      </c>
      <c r="AA38" s="10" t="s">
        <v>67</v>
      </c>
      <c r="AC38" s="24"/>
      <c r="AD38" s="27" t="s">
        <v>15</v>
      </c>
      <c r="AJ38" s="27" t="s">
        <v>15</v>
      </c>
      <c r="AL38" s="24"/>
      <c r="AM38" s="10" t="s">
        <v>408</v>
      </c>
      <c r="AN38" s="27" t="s">
        <v>829</v>
      </c>
      <c r="AO38" s="10" t="s">
        <v>1425</v>
      </c>
      <c r="AP38" s="27" t="s">
        <v>9</v>
      </c>
      <c r="AQ38" s="10" t="s">
        <v>830</v>
      </c>
      <c r="AR38" s="24"/>
      <c r="AS38" s="27" t="s">
        <v>15</v>
      </c>
      <c r="AU38" s="27" t="s">
        <v>15</v>
      </c>
      <c r="AV38" s="27" t="s">
        <v>15</v>
      </c>
      <c r="AW38" s="27" t="s">
        <v>15</v>
      </c>
      <c r="AX38" s="27" t="s">
        <v>15</v>
      </c>
      <c r="BP38" s="29"/>
    </row>
    <row r="39" spans="1:68" s="25" customFormat="1" ht="184.5" hidden="1" customHeight="1" x14ac:dyDescent="0.2">
      <c r="A39" s="4">
        <v>37</v>
      </c>
      <c r="B39" s="22" t="s">
        <v>876</v>
      </c>
      <c r="C39" s="25" t="s">
        <v>524</v>
      </c>
      <c r="D39" s="25" t="s">
        <v>1116</v>
      </c>
      <c r="E39" s="25" t="s">
        <v>1123</v>
      </c>
      <c r="F39" s="43" t="s">
        <v>877</v>
      </c>
      <c r="G39" s="10" t="s">
        <v>878</v>
      </c>
      <c r="H39" s="43" t="s">
        <v>879</v>
      </c>
      <c r="I39" s="1" t="s">
        <v>880</v>
      </c>
      <c r="J39" s="43" t="s">
        <v>2</v>
      </c>
      <c r="K39" s="10" t="s">
        <v>881</v>
      </c>
      <c r="L39" s="43" t="s">
        <v>2</v>
      </c>
      <c r="M39" s="10" t="s">
        <v>882</v>
      </c>
      <c r="N39" s="10" t="s">
        <v>883</v>
      </c>
      <c r="O39" s="10" t="s">
        <v>1165</v>
      </c>
      <c r="P39" s="10" t="s">
        <v>884</v>
      </c>
      <c r="Q39" s="10" t="s">
        <v>1204</v>
      </c>
      <c r="R39" s="24" t="s">
        <v>885</v>
      </c>
      <c r="S39" s="43" t="s">
        <v>9</v>
      </c>
      <c r="T39" s="10" t="s">
        <v>886</v>
      </c>
      <c r="U39" s="10" t="s">
        <v>1314</v>
      </c>
      <c r="V39" s="43" t="s">
        <v>11</v>
      </c>
      <c r="W39" s="43" t="s">
        <v>887</v>
      </c>
      <c r="X39" s="49" t="s">
        <v>1298</v>
      </c>
      <c r="Y39" s="10" t="s">
        <v>888</v>
      </c>
      <c r="Z39" s="9" t="s">
        <v>1228</v>
      </c>
      <c r="AA39" s="10" t="s">
        <v>67</v>
      </c>
      <c r="AB39" s="10" t="s">
        <v>889</v>
      </c>
      <c r="AC39" s="24" t="s">
        <v>890</v>
      </c>
      <c r="AD39" s="43" t="s">
        <v>15</v>
      </c>
      <c r="AE39" s="10" t="s">
        <v>891</v>
      </c>
      <c r="AF39" s="10" t="s">
        <v>37</v>
      </c>
      <c r="AG39" s="43"/>
      <c r="AH39" s="10" t="s">
        <v>892</v>
      </c>
      <c r="AI39" s="9" t="s">
        <v>1395</v>
      </c>
      <c r="AJ39" s="43" t="s">
        <v>9</v>
      </c>
      <c r="AK39" s="10" t="s">
        <v>893</v>
      </c>
      <c r="AL39" s="24"/>
      <c r="AM39" s="10" t="s">
        <v>408</v>
      </c>
      <c r="AN39" s="10" t="s">
        <v>894</v>
      </c>
      <c r="AO39" s="10" t="s">
        <v>999</v>
      </c>
      <c r="AP39" s="43" t="s">
        <v>9</v>
      </c>
      <c r="AQ39" s="10" t="s">
        <v>895</v>
      </c>
      <c r="AR39" s="45"/>
      <c r="AS39" s="43" t="s">
        <v>9</v>
      </c>
      <c r="AT39" s="10" t="s">
        <v>896</v>
      </c>
      <c r="AU39" s="43" t="s">
        <v>9</v>
      </c>
      <c r="AV39" s="43" t="s">
        <v>9</v>
      </c>
      <c r="AW39" s="43" t="s">
        <v>9</v>
      </c>
      <c r="AX39" s="43" t="s">
        <v>9</v>
      </c>
      <c r="AY39" s="43" t="s">
        <v>18</v>
      </c>
      <c r="AZ39" s="43"/>
      <c r="BA39" s="43" t="s">
        <v>79</v>
      </c>
      <c r="BB39" s="43"/>
      <c r="BC39" s="10" t="s">
        <v>1475</v>
      </c>
      <c r="BD39" s="3" t="s">
        <v>1476</v>
      </c>
      <c r="BE39" s="43" t="s">
        <v>21</v>
      </c>
      <c r="BF39" s="43"/>
      <c r="BG39" s="10" t="s">
        <v>898</v>
      </c>
      <c r="BH39" s="10" t="s">
        <v>1575</v>
      </c>
      <c r="BI39" s="10" t="s">
        <v>22</v>
      </c>
      <c r="BJ39" s="43"/>
      <c r="BK39" s="10" t="s">
        <v>899</v>
      </c>
      <c r="BL39" s="10" t="s">
        <v>1522</v>
      </c>
      <c r="BM39" s="10" t="s">
        <v>900</v>
      </c>
      <c r="BN39" s="10" t="s">
        <v>152</v>
      </c>
      <c r="BO39" s="10"/>
      <c r="BP39" s="24" t="s">
        <v>901</v>
      </c>
    </row>
    <row r="40" spans="1:68" s="25" customFormat="1" ht="178.5" hidden="1" x14ac:dyDescent="0.2">
      <c r="A40" s="4">
        <v>38</v>
      </c>
      <c r="B40" s="22" t="s">
        <v>902</v>
      </c>
      <c r="C40" s="25" t="s">
        <v>533</v>
      </c>
      <c r="D40" s="25" t="s">
        <v>1116</v>
      </c>
      <c r="E40" s="25" t="s">
        <v>1123</v>
      </c>
      <c r="F40" s="10" t="s">
        <v>903</v>
      </c>
      <c r="G40" s="43" t="s">
        <v>94</v>
      </c>
      <c r="H40" s="43" t="s">
        <v>904</v>
      </c>
      <c r="I40" s="1" t="s">
        <v>905</v>
      </c>
      <c r="J40" s="43" t="s">
        <v>2</v>
      </c>
      <c r="K40" s="10" t="s">
        <v>906</v>
      </c>
      <c r="L40" s="43" t="s">
        <v>2</v>
      </c>
      <c r="M40" s="10" t="s">
        <v>907</v>
      </c>
      <c r="N40" s="26" t="s">
        <v>1166</v>
      </c>
      <c r="O40" s="26" t="s">
        <v>9</v>
      </c>
      <c r="P40" s="10" t="s">
        <v>908</v>
      </c>
      <c r="Q40" s="10" t="s">
        <v>1210</v>
      </c>
      <c r="R40" s="24" t="s">
        <v>909</v>
      </c>
      <c r="S40" s="43" t="s">
        <v>9</v>
      </c>
      <c r="T40" s="10" t="s">
        <v>1017</v>
      </c>
      <c r="U40" s="10" t="s">
        <v>1315</v>
      </c>
      <c r="V40" s="43" t="s">
        <v>11</v>
      </c>
      <c r="W40" s="10" t="s">
        <v>1018</v>
      </c>
      <c r="X40" s="9" t="s">
        <v>1353</v>
      </c>
      <c r="Y40" s="10" t="s">
        <v>1019</v>
      </c>
      <c r="Z40" s="9" t="s">
        <v>1358</v>
      </c>
      <c r="AA40" s="10" t="s">
        <v>53</v>
      </c>
      <c r="AB40" s="10"/>
      <c r="AC40" s="24" t="s">
        <v>910</v>
      </c>
      <c r="AD40" s="43" t="s">
        <v>9</v>
      </c>
      <c r="AE40" s="10" t="s">
        <v>911</v>
      </c>
      <c r="AF40" s="10" t="s">
        <v>149</v>
      </c>
      <c r="AG40" s="10" t="s">
        <v>912</v>
      </c>
      <c r="AH40" s="10" t="s">
        <v>913</v>
      </c>
      <c r="AI40" s="9" t="s">
        <v>1397</v>
      </c>
      <c r="AJ40" s="43" t="s">
        <v>15</v>
      </c>
      <c r="AK40" s="43"/>
      <c r="AL40" s="24" t="s">
        <v>914</v>
      </c>
      <c r="AM40" s="10" t="s">
        <v>408</v>
      </c>
      <c r="AN40" s="10" t="s">
        <v>915</v>
      </c>
      <c r="AO40" s="10" t="s">
        <v>1423</v>
      </c>
      <c r="AP40" s="43" t="s">
        <v>9</v>
      </c>
      <c r="AQ40" s="10" t="s">
        <v>916</v>
      </c>
      <c r="AR40" s="45"/>
      <c r="AS40" s="43" t="s">
        <v>9</v>
      </c>
      <c r="AT40" s="9" t="s">
        <v>1020</v>
      </c>
      <c r="AU40" s="43" t="s">
        <v>9</v>
      </c>
      <c r="AV40" s="43" t="s">
        <v>15</v>
      </c>
      <c r="AW40" s="43" t="s">
        <v>15</v>
      </c>
      <c r="AX40" s="43" t="s">
        <v>15</v>
      </c>
      <c r="AY40" s="43" t="s">
        <v>18</v>
      </c>
      <c r="AZ40" s="43"/>
      <c r="BA40" s="43" t="s">
        <v>19</v>
      </c>
      <c r="BB40" s="43"/>
      <c r="BC40" s="10" t="s">
        <v>917</v>
      </c>
      <c r="BD40" s="10" t="s">
        <v>1467</v>
      </c>
      <c r="BE40" s="43" t="s">
        <v>21</v>
      </c>
      <c r="BF40" s="43"/>
      <c r="BG40" s="10" t="s">
        <v>918</v>
      </c>
      <c r="BH40" s="10" t="s">
        <v>1577</v>
      </c>
      <c r="BI40" s="10" t="s">
        <v>22</v>
      </c>
      <c r="BJ40" s="43" t="s">
        <v>919</v>
      </c>
      <c r="BK40" s="10" t="s">
        <v>920</v>
      </c>
      <c r="BL40" s="10" t="s">
        <v>1523</v>
      </c>
      <c r="BM40" s="43" t="s">
        <v>921</v>
      </c>
      <c r="BN40" s="44" t="s">
        <v>24</v>
      </c>
      <c r="BO40" s="43"/>
      <c r="BP40" s="1"/>
    </row>
    <row r="41" spans="1:68" s="25" customFormat="1" ht="76.5" hidden="1" x14ac:dyDescent="0.2">
      <c r="A41" s="4">
        <v>39</v>
      </c>
      <c r="B41" s="22" t="s">
        <v>922</v>
      </c>
      <c r="C41" s="47" t="s">
        <v>561</v>
      </c>
      <c r="D41" s="60" t="s">
        <v>1115</v>
      </c>
      <c r="E41" s="60" t="s">
        <v>1123</v>
      </c>
      <c r="F41" s="43" t="s">
        <v>923</v>
      </c>
      <c r="G41" s="10" t="s">
        <v>924</v>
      </c>
      <c r="H41" s="10" t="s">
        <v>925</v>
      </c>
      <c r="I41" s="1" t="s">
        <v>1</v>
      </c>
      <c r="J41" s="10" t="s">
        <v>46</v>
      </c>
      <c r="K41" s="43"/>
      <c r="L41" s="10" t="s">
        <v>46</v>
      </c>
      <c r="M41" s="43"/>
      <c r="N41" s="43" t="s">
        <v>15</v>
      </c>
      <c r="O41" s="44" t="s">
        <v>15</v>
      </c>
      <c r="P41" s="10" t="s">
        <v>926</v>
      </c>
      <c r="Q41" s="10" t="s">
        <v>1202</v>
      </c>
      <c r="R41" s="1"/>
      <c r="S41" s="43" t="s">
        <v>9</v>
      </c>
      <c r="T41" s="10" t="s">
        <v>927</v>
      </c>
      <c r="U41" s="10" t="s">
        <v>1300</v>
      </c>
      <c r="V41" s="43" t="s">
        <v>50</v>
      </c>
      <c r="W41" s="43"/>
      <c r="X41" s="44"/>
      <c r="Y41" s="43" t="s">
        <v>928</v>
      </c>
      <c r="Z41" s="47" t="s">
        <v>1228</v>
      </c>
      <c r="AA41" s="10" t="s">
        <v>36</v>
      </c>
      <c r="AB41" s="43"/>
      <c r="AC41" s="24"/>
      <c r="AD41" s="43" t="s">
        <v>15</v>
      </c>
      <c r="AE41" s="43"/>
      <c r="AF41" s="43"/>
      <c r="AG41" s="43"/>
      <c r="AH41" s="10" t="s">
        <v>929</v>
      </c>
      <c r="AI41" s="9" t="s">
        <v>1395</v>
      </c>
      <c r="AJ41" s="43" t="s">
        <v>15</v>
      </c>
      <c r="AK41" s="43"/>
      <c r="AL41" s="24"/>
      <c r="AM41" s="43" t="s">
        <v>16</v>
      </c>
      <c r="AN41" s="43"/>
      <c r="AO41" s="44" t="str">
        <f>AM41</f>
        <v>Informatics Department</v>
      </c>
      <c r="AP41" s="43" t="s">
        <v>9</v>
      </c>
      <c r="AQ41" s="43"/>
      <c r="AR41" s="45"/>
      <c r="AS41" s="43" t="s">
        <v>15</v>
      </c>
      <c r="AT41" s="43"/>
      <c r="AU41" s="43" t="s">
        <v>15</v>
      </c>
      <c r="AV41" s="43" t="s">
        <v>15</v>
      </c>
      <c r="AW41" s="43" t="s">
        <v>15</v>
      </c>
      <c r="AX41" s="43" t="s">
        <v>15</v>
      </c>
      <c r="AY41" s="43"/>
      <c r="AZ41" s="43"/>
      <c r="BA41" s="43"/>
      <c r="BB41" s="43"/>
      <c r="BC41" s="43" t="s">
        <v>15</v>
      </c>
      <c r="BD41" s="44"/>
      <c r="BE41" s="43" t="s">
        <v>21</v>
      </c>
      <c r="BF41" s="43"/>
      <c r="BG41" s="10" t="s">
        <v>1574</v>
      </c>
      <c r="BH41" s="9" t="s">
        <v>1578</v>
      </c>
      <c r="BI41" s="10" t="s">
        <v>169</v>
      </c>
      <c r="BJ41" s="43"/>
      <c r="BK41" s="43" t="s">
        <v>15</v>
      </c>
      <c r="BL41" s="44" t="s">
        <v>24</v>
      </c>
      <c r="BM41" s="43" t="s">
        <v>15</v>
      </c>
      <c r="BN41" s="44" t="s">
        <v>24</v>
      </c>
      <c r="BO41" s="43"/>
      <c r="BP41" s="1"/>
    </row>
    <row r="42" spans="1:68" s="25" customFormat="1" ht="204" hidden="1" x14ac:dyDescent="0.2">
      <c r="A42" s="4">
        <v>40</v>
      </c>
      <c r="B42" s="22" t="s">
        <v>931</v>
      </c>
      <c r="C42" s="47" t="s">
        <v>561</v>
      </c>
      <c r="D42" s="60" t="s">
        <v>1115</v>
      </c>
      <c r="E42" s="60" t="s">
        <v>1123</v>
      </c>
      <c r="F42" s="43" t="s">
        <v>932</v>
      </c>
      <c r="G42" s="10" t="s">
        <v>933</v>
      </c>
      <c r="H42" s="43" t="s">
        <v>934</v>
      </c>
      <c r="I42" s="1" t="s">
        <v>880</v>
      </c>
      <c r="J42" s="10" t="s">
        <v>46</v>
      </c>
      <c r="K42" s="10" t="s">
        <v>935</v>
      </c>
      <c r="L42" s="10" t="s">
        <v>46</v>
      </c>
      <c r="M42" s="9" t="s">
        <v>1021</v>
      </c>
      <c r="N42" s="9" t="s">
        <v>936</v>
      </c>
      <c r="O42" s="26" t="s">
        <v>1165</v>
      </c>
      <c r="P42" s="10" t="s">
        <v>937</v>
      </c>
      <c r="Q42" s="10" t="s">
        <v>1205</v>
      </c>
      <c r="R42" s="48" t="s">
        <v>938</v>
      </c>
      <c r="S42" s="43" t="s">
        <v>15</v>
      </c>
      <c r="T42" s="10" t="s">
        <v>939</v>
      </c>
      <c r="U42" s="10"/>
      <c r="V42" s="10" t="s">
        <v>50</v>
      </c>
      <c r="W42" s="10" t="s">
        <v>940</v>
      </c>
      <c r="X42" s="10"/>
      <c r="Y42" s="10" t="s">
        <v>941</v>
      </c>
      <c r="Z42" s="9" t="s">
        <v>1228</v>
      </c>
      <c r="AA42" s="10" t="s">
        <v>36</v>
      </c>
      <c r="AB42" s="43"/>
      <c r="AC42" s="24"/>
      <c r="AD42" s="43" t="s">
        <v>15</v>
      </c>
      <c r="AE42" s="10" t="s">
        <v>942</v>
      </c>
      <c r="AF42" s="10"/>
      <c r="AG42" s="43"/>
      <c r="AH42" s="43"/>
      <c r="AI42" s="44"/>
      <c r="AJ42" s="43" t="s">
        <v>15</v>
      </c>
      <c r="AK42" s="10" t="s">
        <v>943</v>
      </c>
      <c r="AL42" s="24"/>
      <c r="AM42" s="43" t="s">
        <v>16</v>
      </c>
      <c r="AN42" s="10" t="s">
        <v>944</v>
      </c>
      <c r="AO42" s="44" t="s">
        <v>16</v>
      </c>
      <c r="AP42" s="43" t="s">
        <v>9</v>
      </c>
      <c r="AQ42" s="10" t="s">
        <v>945</v>
      </c>
      <c r="AR42" s="1"/>
      <c r="AS42" s="43" t="s">
        <v>15</v>
      </c>
      <c r="AT42" s="9" t="s">
        <v>946</v>
      </c>
      <c r="AU42" s="43" t="s">
        <v>9</v>
      </c>
      <c r="AV42" s="43" t="s">
        <v>15</v>
      </c>
      <c r="AW42" s="43" t="s">
        <v>15</v>
      </c>
      <c r="AX42" s="43" t="s">
        <v>15</v>
      </c>
      <c r="AY42" s="43" t="s">
        <v>18</v>
      </c>
      <c r="AZ42" s="43" t="s">
        <v>947</v>
      </c>
      <c r="BA42" s="43" t="s">
        <v>79</v>
      </c>
      <c r="BB42" s="10" t="s">
        <v>948</v>
      </c>
      <c r="BC42" s="10" t="s">
        <v>949</v>
      </c>
      <c r="BD42" s="10" t="s">
        <v>1477</v>
      </c>
      <c r="BE42" s="43" t="s">
        <v>21</v>
      </c>
      <c r="BF42" s="10" t="s">
        <v>950</v>
      </c>
      <c r="BG42" s="157" t="s">
        <v>951</v>
      </c>
      <c r="BH42" s="158"/>
      <c r="BI42" s="10" t="s">
        <v>169</v>
      </c>
      <c r="BJ42" s="10" t="s">
        <v>952</v>
      </c>
      <c r="BK42" s="10" t="s">
        <v>953</v>
      </c>
      <c r="BL42" s="10" t="s">
        <v>24</v>
      </c>
      <c r="BM42" s="43" t="s">
        <v>954</v>
      </c>
      <c r="BN42" s="44" t="s">
        <v>24</v>
      </c>
      <c r="BO42" s="10" t="s">
        <v>955</v>
      </c>
      <c r="BP42" s="1"/>
    </row>
    <row r="43" spans="1:68" s="25" customFormat="1" ht="216.75" hidden="1" x14ac:dyDescent="0.2">
      <c r="A43" s="4">
        <v>41</v>
      </c>
      <c r="B43" s="22" t="s">
        <v>956</v>
      </c>
      <c r="C43" s="47" t="s">
        <v>561</v>
      </c>
      <c r="D43" s="60" t="s">
        <v>1115</v>
      </c>
      <c r="E43" s="60" t="s">
        <v>1123</v>
      </c>
      <c r="F43" s="49" t="s">
        <v>1022</v>
      </c>
      <c r="G43" s="43" t="s">
        <v>94</v>
      </c>
      <c r="H43" s="43" t="s">
        <v>957</v>
      </c>
      <c r="I43" s="1" t="s">
        <v>686</v>
      </c>
      <c r="J43" s="43" t="s">
        <v>2</v>
      </c>
      <c r="K43" s="9" t="s">
        <v>958</v>
      </c>
      <c r="L43" s="10" t="s">
        <v>46</v>
      </c>
      <c r="M43" s="43"/>
      <c r="N43" s="10" t="s">
        <v>959</v>
      </c>
      <c r="O43" s="10" t="s">
        <v>1165</v>
      </c>
      <c r="P43" s="10" t="s">
        <v>960</v>
      </c>
      <c r="Q43" s="10" t="s">
        <v>1205</v>
      </c>
      <c r="R43" s="50" t="s">
        <v>1025</v>
      </c>
      <c r="S43" s="43" t="s">
        <v>15</v>
      </c>
      <c r="T43" s="43"/>
      <c r="U43" s="44"/>
      <c r="V43" s="10" t="s">
        <v>50</v>
      </c>
      <c r="W43" s="10"/>
      <c r="X43" s="10"/>
      <c r="Y43" s="10" t="s">
        <v>961</v>
      </c>
      <c r="Z43" s="9" t="s">
        <v>1357</v>
      </c>
      <c r="AA43" s="10" t="s">
        <v>36</v>
      </c>
      <c r="AB43" s="43"/>
      <c r="AC43" s="24"/>
      <c r="AD43" s="43" t="s">
        <v>15</v>
      </c>
      <c r="AE43" s="43"/>
      <c r="AF43" s="10" t="s">
        <v>37</v>
      </c>
      <c r="AG43" s="10" t="s">
        <v>1107</v>
      </c>
      <c r="AH43" s="10" t="s">
        <v>963</v>
      </c>
      <c r="AI43" s="9" t="s">
        <v>1395</v>
      </c>
      <c r="AJ43" s="43" t="s">
        <v>15</v>
      </c>
      <c r="AK43" s="43"/>
      <c r="AL43" s="1"/>
      <c r="AM43" s="43" t="s">
        <v>964</v>
      </c>
      <c r="AN43" s="43"/>
      <c r="AO43" s="44" t="s">
        <v>1425</v>
      </c>
      <c r="AP43" s="43" t="s">
        <v>15</v>
      </c>
      <c r="AQ43" s="43"/>
      <c r="AR43" s="1"/>
      <c r="AS43" s="43" t="s">
        <v>9</v>
      </c>
      <c r="AT43" s="9" t="s">
        <v>965</v>
      </c>
      <c r="AU43" s="43" t="s">
        <v>15</v>
      </c>
      <c r="AV43" s="43" t="s">
        <v>9</v>
      </c>
      <c r="AW43" s="43" t="s">
        <v>15</v>
      </c>
      <c r="AX43" s="43" t="s">
        <v>15</v>
      </c>
      <c r="AY43" s="43" t="s">
        <v>18</v>
      </c>
      <c r="AZ43" s="43"/>
      <c r="BA43" s="43" t="s">
        <v>79</v>
      </c>
      <c r="BB43" s="43"/>
      <c r="BC43" s="10" t="s">
        <v>966</v>
      </c>
      <c r="BD43" s="10" t="s">
        <v>1478</v>
      </c>
      <c r="BE43" s="10" t="s">
        <v>21</v>
      </c>
      <c r="BF43" s="10" t="s">
        <v>967</v>
      </c>
      <c r="BG43" s="19" t="s">
        <v>1503</v>
      </c>
      <c r="BH43" s="10" t="s">
        <v>1572</v>
      </c>
      <c r="BI43" s="9" t="s">
        <v>169</v>
      </c>
      <c r="BJ43" s="43"/>
      <c r="BK43" s="9" t="s">
        <v>965</v>
      </c>
      <c r="BL43" s="26" t="s">
        <v>1524</v>
      </c>
      <c r="BM43" s="43" t="s">
        <v>15</v>
      </c>
      <c r="BN43" s="44" t="s">
        <v>24</v>
      </c>
      <c r="BO43" s="43"/>
      <c r="BP43" s="1"/>
    </row>
    <row r="44" spans="1:68" s="25" customFormat="1" ht="181.5" hidden="1" customHeight="1" x14ac:dyDescent="0.2">
      <c r="A44" s="4">
        <v>42</v>
      </c>
      <c r="B44" s="22" t="s">
        <v>968</v>
      </c>
      <c r="C44" s="47" t="s">
        <v>561</v>
      </c>
      <c r="D44" s="60" t="s">
        <v>1115</v>
      </c>
      <c r="E44" s="60" t="s">
        <v>1123</v>
      </c>
      <c r="F44" s="49" t="s">
        <v>1023</v>
      </c>
      <c r="G44" s="43" t="s">
        <v>25</v>
      </c>
      <c r="H44" s="43" t="s">
        <v>969</v>
      </c>
      <c r="I44" s="1" t="s">
        <v>87</v>
      </c>
      <c r="J44" s="43" t="s">
        <v>2</v>
      </c>
      <c r="K44" s="9" t="s">
        <v>970</v>
      </c>
      <c r="L44" s="10" t="s">
        <v>46</v>
      </c>
      <c r="M44" s="10" t="s">
        <v>971</v>
      </c>
      <c r="N44" s="43" t="s">
        <v>972</v>
      </c>
      <c r="O44" s="44" t="s">
        <v>15</v>
      </c>
      <c r="P44" s="43" t="s">
        <v>972</v>
      </c>
      <c r="Q44" s="44" t="s">
        <v>24</v>
      </c>
      <c r="R44" s="50" t="s">
        <v>1026</v>
      </c>
      <c r="S44" s="43" t="s">
        <v>9</v>
      </c>
      <c r="T44" s="10" t="s">
        <v>1105</v>
      </c>
      <c r="U44" s="10" t="s">
        <v>1299</v>
      </c>
      <c r="V44" s="10" t="s">
        <v>11</v>
      </c>
      <c r="W44" s="10" t="s">
        <v>974</v>
      </c>
      <c r="X44" s="9" t="s">
        <v>1300</v>
      </c>
      <c r="Y44" s="10" t="s">
        <v>975</v>
      </c>
      <c r="Z44" s="9" t="s">
        <v>1228</v>
      </c>
      <c r="AA44" s="10" t="s">
        <v>36</v>
      </c>
      <c r="AB44" s="10" t="s">
        <v>976</v>
      </c>
      <c r="AC44" s="24"/>
      <c r="AD44" s="43" t="s">
        <v>15</v>
      </c>
      <c r="AE44" s="10" t="s">
        <v>977</v>
      </c>
      <c r="AF44" s="10" t="s">
        <v>37</v>
      </c>
      <c r="AG44" s="10" t="s">
        <v>978</v>
      </c>
      <c r="AH44" s="10" t="s">
        <v>979</v>
      </c>
      <c r="AI44" s="9" t="s">
        <v>1395</v>
      </c>
      <c r="AJ44" s="43" t="s">
        <v>15</v>
      </c>
      <c r="AK44" s="10" t="s">
        <v>980</v>
      </c>
      <c r="AL44" s="24" t="s">
        <v>981</v>
      </c>
      <c r="AM44" s="43" t="s">
        <v>16</v>
      </c>
      <c r="AN44" s="10" t="s">
        <v>982</v>
      </c>
      <c r="AO44" s="44" t="s">
        <v>16</v>
      </c>
      <c r="AP44" s="43" t="s">
        <v>9</v>
      </c>
      <c r="AQ44" s="10" t="s">
        <v>983</v>
      </c>
      <c r="AR44" s="1"/>
      <c r="AS44" s="43" t="s">
        <v>9</v>
      </c>
      <c r="AT44" s="9" t="s">
        <v>984</v>
      </c>
      <c r="AU44" s="43" t="s">
        <v>9</v>
      </c>
      <c r="AV44" s="43" t="s">
        <v>15</v>
      </c>
      <c r="AW44" s="43" t="s">
        <v>15</v>
      </c>
      <c r="AX44" s="43" t="s">
        <v>15</v>
      </c>
      <c r="AY44" s="43" t="s">
        <v>18</v>
      </c>
      <c r="AZ44" s="9" t="s">
        <v>985</v>
      </c>
      <c r="BA44" s="43" t="s">
        <v>79</v>
      </c>
      <c r="BB44" s="43"/>
      <c r="BC44" s="9" t="s">
        <v>986</v>
      </c>
      <c r="BD44" s="9" t="s">
        <v>1469</v>
      </c>
      <c r="BE44" s="43" t="s">
        <v>21</v>
      </c>
      <c r="BF44" s="43"/>
      <c r="BG44" s="9" t="s">
        <v>987</v>
      </c>
      <c r="BH44" s="9" t="s">
        <v>1594</v>
      </c>
      <c r="BI44" s="9" t="s">
        <v>169</v>
      </c>
      <c r="BJ44" s="9" t="s">
        <v>988</v>
      </c>
      <c r="BK44" s="26" t="s">
        <v>989</v>
      </c>
      <c r="BL44" s="26" t="s">
        <v>1525</v>
      </c>
      <c r="BM44" s="9" t="s">
        <v>990</v>
      </c>
      <c r="BN44" s="26" t="s">
        <v>24</v>
      </c>
      <c r="BO44" s="9" t="s">
        <v>991</v>
      </c>
      <c r="BP44" s="1" t="s">
        <v>992</v>
      </c>
    </row>
    <row r="45" spans="1:68" s="25" customFormat="1" ht="178.5" hidden="1" x14ac:dyDescent="0.2">
      <c r="A45" s="4">
        <v>43</v>
      </c>
      <c r="B45" s="22" t="s">
        <v>993</v>
      </c>
      <c r="C45" s="47" t="s">
        <v>561</v>
      </c>
      <c r="D45" s="60" t="s">
        <v>1115</v>
      </c>
      <c r="E45" s="60" t="s">
        <v>1123</v>
      </c>
      <c r="F45" s="43" t="s">
        <v>994</v>
      </c>
      <c r="G45" s="10" t="s">
        <v>995</v>
      </c>
      <c r="H45" s="43" t="s">
        <v>996</v>
      </c>
      <c r="I45" s="1" t="s">
        <v>880</v>
      </c>
      <c r="J45" s="10" t="s">
        <v>46</v>
      </c>
      <c r="K45" s="9" t="s">
        <v>997</v>
      </c>
      <c r="L45" s="10" t="s">
        <v>46</v>
      </c>
      <c r="M45" s="43"/>
      <c r="N45" s="43" t="s">
        <v>15</v>
      </c>
      <c r="O45" s="44" t="s">
        <v>15</v>
      </c>
      <c r="P45" s="43" t="s">
        <v>15</v>
      </c>
      <c r="Q45" s="44" t="s">
        <v>24</v>
      </c>
      <c r="R45" s="51" t="s">
        <v>998</v>
      </c>
      <c r="S45" s="43" t="s">
        <v>9</v>
      </c>
      <c r="T45" s="10" t="s">
        <v>999</v>
      </c>
      <c r="U45" s="10" t="s">
        <v>1300</v>
      </c>
      <c r="V45" s="10" t="s">
        <v>50</v>
      </c>
      <c r="W45" s="10"/>
      <c r="X45" s="10"/>
      <c r="Y45" s="10" t="s">
        <v>1000</v>
      </c>
      <c r="Z45" s="9" t="s">
        <v>1358</v>
      </c>
      <c r="AA45" s="10" t="s">
        <v>53</v>
      </c>
      <c r="AB45" s="10" t="s">
        <v>1001</v>
      </c>
      <c r="AC45" s="24"/>
      <c r="AD45" s="43" t="s">
        <v>15</v>
      </c>
      <c r="AE45" s="10" t="s">
        <v>1002</v>
      </c>
      <c r="AF45" s="10"/>
      <c r="AG45" s="10" t="s">
        <v>1003</v>
      </c>
      <c r="AH45" s="10"/>
      <c r="AI45" s="10"/>
      <c r="AJ45" s="43" t="s">
        <v>15</v>
      </c>
      <c r="AK45" s="43"/>
      <c r="AL45" s="1"/>
      <c r="AM45" s="10" t="s">
        <v>151</v>
      </c>
      <c r="AN45" s="10"/>
      <c r="AO45" s="10" t="str">
        <f>AM45</f>
        <v>Jointly Informatics and Statistics Department</v>
      </c>
      <c r="AP45" s="43" t="s">
        <v>9</v>
      </c>
      <c r="AQ45" s="10" t="s">
        <v>1004</v>
      </c>
      <c r="AR45" s="1"/>
      <c r="AS45" s="43" t="s">
        <v>15</v>
      </c>
      <c r="AT45" s="43"/>
      <c r="AU45" s="43" t="s">
        <v>15</v>
      </c>
      <c r="AV45" s="43" t="s">
        <v>15</v>
      </c>
      <c r="AW45" s="43" t="s">
        <v>15</v>
      </c>
      <c r="AX45" s="43" t="s">
        <v>15</v>
      </c>
      <c r="AY45" s="9" t="s">
        <v>77</v>
      </c>
      <c r="AZ45" s="9"/>
      <c r="BA45" s="9" t="s">
        <v>19</v>
      </c>
      <c r="BB45" s="43"/>
      <c r="BC45" s="9" t="s">
        <v>1005</v>
      </c>
      <c r="BD45" s="9" t="s">
        <v>1477</v>
      </c>
      <c r="BE45" s="43" t="s">
        <v>21</v>
      </c>
      <c r="BF45" s="43"/>
      <c r="BG45" s="9" t="s">
        <v>1006</v>
      </c>
      <c r="BH45" s="9" t="s">
        <v>1572</v>
      </c>
      <c r="BI45" s="43"/>
      <c r="BJ45" s="43"/>
      <c r="BK45" s="9" t="s">
        <v>1007</v>
      </c>
      <c r="BL45" s="26" t="s">
        <v>24</v>
      </c>
      <c r="BM45" s="9" t="s">
        <v>1008</v>
      </c>
      <c r="BN45" s="26" t="s">
        <v>24</v>
      </c>
      <c r="BO45" s="9"/>
      <c r="BP45" s="1"/>
    </row>
    <row r="46" spans="1:68" s="25" customFormat="1" ht="38.25" hidden="1" x14ac:dyDescent="0.2">
      <c r="A46" s="4">
        <v>44</v>
      </c>
      <c r="B46" s="22" t="s">
        <v>1009</v>
      </c>
      <c r="C46" s="47" t="s">
        <v>561</v>
      </c>
      <c r="D46" s="60" t="s">
        <v>1115</v>
      </c>
      <c r="E46" s="60" t="s">
        <v>1123</v>
      </c>
      <c r="F46" s="10" t="s">
        <v>1024</v>
      </c>
      <c r="G46" s="43" t="s">
        <v>1010</v>
      </c>
      <c r="H46" s="43" t="s">
        <v>1011</v>
      </c>
      <c r="I46" s="1" t="s">
        <v>880</v>
      </c>
      <c r="J46" s="10" t="s">
        <v>46</v>
      </c>
      <c r="K46" s="43"/>
      <c r="L46" s="10" t="s">
        <v>46</v>
      </c>
      <c r="M46" s="43"/>
      <c r="N46" s="43" t="s">
        <v>1013</v>
      </c>
      <c r="O46" s="44" t="s">
        <v>9</v>
      </c>
      <c r="P46" s="43"/>
      <c r="Q46" s="44"/>
      <c r="R46" s="1"/>
      <c r="S46" s="43" t="s">
        <v>9</v>
      </c>
      <c r="T46" s="10" t="s">
        <v>1106</v>
      </c>
      <c r="U46" s="10" t="s">
        <v>1301</v>
      </c>
      <c r="V46" s="10" t="s">
        <v>50</v>
      </c>
      <c r="W46" s="10"/>
      <c r="X46" s="10"/>
      <c r="Y46" s="10" t="s">
        <v>1015</v>
      </c>
      <c r="Z46" s="9" t="s">
        <v>1358</v>
      </c>
      <c r="AA46" s="10" t="s">
        <v>36</v>
      </c>
      <c r="AB46" s="43"/>
      <c r="AC46" s="24"/>
      <c r="AD46" s="43" t="s">
        <v>15</v>
      </c>
      <c r="AE46" s="43"/>
      <c r="AF46" s="43"/>
      <c r="AG46" s="43"/>
      <c r="AH46" s="43"/>
      <c r="AI46" s="44"/>
      <c r="AJ46" s="43" t="s">
        <v>15</v>
      </c>
      <c r="AK46" s="43"/>
      <c r="AL46" s="1"/>
      <c r="AM46" s="10" t="s">
        <v>151</v>
      </c>
      <c r="AN46" s="10"/>
      <c r="AO46" s="10" t="str">
        <f>AM46</f>
        <v>Jointly Informatics and Statistics Department</v>
      </c>
      <c r="AP46" s="43" t="s">
        <v>15</v>
      </c>
      <c r="AQ46" s="43"/>
      <c r="AR46" s="1"/>
      <c r="AS46" s="43" t="s">
        <v>15</v>
      </c>
      <c r="AT46" s="43"/>
      <c r="AU46" s="43" t="s">
        <v>15</v>
      </c>
      <c r="AV46" s="43" t="s">
        <v>15</v>
      </c>
      <c r="AW46" s="43" t="s">
        <v>15</v>
      </c>
      <c r="AX46" s="43" t="s">
        <v>15</v>
      </c>
      <c r="AY46" s="43"/>
      <c r="AZ46" s="43"/>
      <c r="BA46" s="43"/>
      <c r="BB46" s="43"/>
      <c r="BC46" s="43"/>
      <c r="BD46" s="44"/>
      <c r="BE46" s="43" t="s">
        <v>21</v>
      </c>
      <c r="BF46" s="43"/>
      <c r="BG46" s="43"/>
      <c r="BH46" s="44"/>
      <c r="BI46" s="43"/>
      <c r="BJ46" s="43"/>
      <c r="BK46" s="43" t="s">
        <v>98</v>
      </c>
      <c r="BL46" s="44" t="s">
        <v>24</v>
      </c>
      <c r="BM46" s="43" t="s">
        <v>15</v>
      </c>
      <c r="BN46" s="44" t="s">
        <v>24</v>
      </c>
      <c r="BO46" s="43"/>
      <c r="BP46" s="1"/>
    </row>
    <row r="47" spans="1:68" s="25" customFormat="1" ht="178.5" hidden="1" x14ac:dyDescent="0.2">
      <c r="A47" s="4">
        <v>45</v>
      </c>
      <c r="B47" s="22" t="s">
        <v>1028</v>
      </c>
      <c r="C47" s="21" t="s">
        <v>536</v>
      </c>
      <c r="D47" s="21" t="s">
        <v>1114</v>
      </c>
      <c r="E47" s="21" t="s">
        <v>1122</v>
      </c>
      <c r="F47" s="25" t="s">
        <v>1029</v>
      </c>
      <c r="G47" s="25" t="s">
        <v>25</v>
      </c>
      <c r="H47" s="25" t="s">
        <v>1030</v>
      </c>
      <c r="I47" s="22" t="s">
        <v>1031</v>
      </c>
      <c r="J47" s="25" t="s">
        <v>2</v>
      </c>
      <c r="L47" s="25" t="s">
        <v>46</v>
      </c>
      <c r="M47" s="9"/>
      <c r="N47" s="26" t="s">
        <v>1103</v>
      </c>
      <c r="O47" s="26" t="s">
        <v>9</v>
      </c>
      <c r="P47" s="25" t="s">
        <v>1032</v>
      </c>
      <c r="Q47" s="25" t="s">
        <v>24</v>
      </c>
      <c r="R47" s="51" t="s">
        <v>1033</v>
      </c>
      <c r="S47" s="25" t="s">
        <v>9</v>
      </c>
      <c r="V47" s="25" t="s">
        <v>50</v>
      </c>
      <c r="Y47" s="10" t="s">
        <v>1034</v>
      </c>
      <c r="Z47" s="9" t="s">
        <v>1358</v>
      </c>
      <c r="AA47" s="25" t="s">
        <v>53</v>
      </c>
      <c r="AC47" s="24" t="s">
        <v>1035</v>
      </c>
      <c r="AD47" s="25" t="s">
        <v>15</v>
      </c>
      <c r="AE47" s="10" t="s">
        <v>1036</v>
      </c>
      <c r="AH47" s="25" t="s">
        <v>1037</v>
      </c>
      <c r="AJ47" s="25" t="s">
        <v>15</v>
      </c>
      <c r="AL47" s="22" t="s">
        <v>1037</v>
      </c>
      <c r="AM47" s="10" t="s">
        <v>151</v>
      </c>
      <c r="AN47" s="10" t="s">
        <v>1038</v>
      </c>
      <c r="AO47" s="2" t="s">
        <v>1422</v>
      </c>
      <c r="AP47" s="25" t="s">
        <v>9</v>
      </c>
      <c r="AR47" s="52" t="s">
        <v>1108</v>
      </c>
      <c r="AS47" s="25" t="s">
        <v>15</v>
      </c>
      <c r="AU47" s="10" t="s">
        <v>15</v>
      </c>
      <c r="AV47" s="10" t="s">
        <v>15</v>
      </c>
      <c r="AW47" s="10" t="s">
        <v>15</v>
      </c>
      <c r="AX47" s="10" t="s">
        <v>15</v>
      </c>
      <c r="AY47" s="10"/>
      <c r="AZ47" s="10" t="s">
        <v>1037</v>
      </c>
      <c r="BA47" s="10"/>
      <c r="BB47" s="10" t="s">
        <v>1037</v>
      </c>
      <c r="BC47" s="10" t="s">
        <v>1037</v>
      </c>
      <c r="BD47" s="10"/>
      <c r="BE47" s="10" t="s">
        <v>21</v>
      </c>
      <c r="BF47" s="10"/>
      <c r="BG47" s="10" t="s">
        <v>1039</v>
      </c>
      <c r="BH47" s="9" t="s">
        <v>1579</v>
      </c>
      <c r="BI47" s="10" t="s">
        <v>169</v>
      </c>
      <c r="BJ47" s="10" t="s">
        <v>1040</v>
      </c>
      <c r="BK47" s="10" t="s">
        <v>1041</v>
      </c>
      <c r="BL47" s="10" t="s">
        <v>24</v>
      </c>
      <c r="BM47" s="10" t="s">
        <v>1042</v>
      </c>
      <c r="BN47" s="10" t="s">
        <v>24</v>
      </c>
      <c r="BO47" s="10" t="s">
        <v>1043</v>
      </c>
      <c r="BP47" s="24" t="s">
        <v>1044</v>
      </c>
    </row>
    <row r="48" spans="1:68" s="25" customFormat="1" ht="191.25" hidden="1" x14ac:dyDescent="0.2">
      <c r="A48" s="4">
        <v>46</v>
      </c>
      <c r="B48" s="22" t="s">
        <v>1045</v>
      </c>
      <c r="C48" s="21" t="s">
        <v>1099</v>
      </c>
      <c r="D48" s="21" t="s">
        <v>1115</v>
      </c>
      <c r="E48" s="21" t="s">
        <v>1122</v>
      </c>
      <c r="F48" s="25" t="s">
        <v>1101</v>
      </c>
      <c r="G48" s="25" t="s">
        <v>1102</v>
      </c>
      <c r="H48" s="25" t="s">
        <v>1100</v>
      </c>
      <c r="I48" s="22" t="s">
        <v>299</v>
      </c>
      <c r="J48" s="25" t="s">
        <v>2</v>
      </c>
      <c r="K48" s="9" t="s">
        <v>1046</v>
      </c>
      <c r="L48" s="25" t="s">
        <v>2</v>
      </c>
      <c r="M48" s="9" t="s">
        <v>1047</v>
      </c>
      <c r="N48" s="9" t="s">
        <v>1048</v>
      </c>
      <c r="O48" s="26" t="s">
        <v>1165</v>
      </c>
      <c r="P48" s="9" t="s">
        <v>1049</v>
      </c>
      <c r="Q48" s="26" t="s">
        <v>1202</v>
      </c>
      <c r="R48" s="51" t="s">
        <v>1050</v>
      </c>
      <c r="S48" s="25" t="s">
        <v>9</v>
      </c>
      <c r="T48" s="10" t="s">
        <v>1051</v>
      </c>
      <c r="U48" s="10"/>
      <c r="V48" s="25" t="s">
        <v>11</v>
      </c>
      <c r="W48" s="10" t="s">
        <v>1052</v>
      </c>
      <c r="X48" s="10"/>
      <c r="Y48" s="10" t="s">
        <v>1053</v>
      </c>
      <c r="Z48" s="9" t="s">
        <v>1228</v>
      </c>
      <c r="AA48" s="10" t="s">
        <v>53</v>
      </c>
      <c r="AB48" s="10" t="s">
        <v>1054</v>
      </c>
      <c r="AC48" s="24" t="s">
        <v>1055</v>
      </c>
      <c r="AD48" s="25" t="s">
        <v>9</v>
      </c>
      <c r="AE48" s="10" t="s">
        <v>1056</v>
      </c>
      <c r="AF48" s="10" t="s">
        <v>37</v>
      </c>
      <c r="AG48" s="10" t="s">
        <v>1057</v>
      </c>
      <c r="AH48" s="10" t="s">
        <v>1057</v>
      </c>
      <c r="AI48" s="10"/>
      <c r="AJ48" s="25" t="s">
        <v>9</v>
      </c>
      <c r="AK48" s="10" t="s">
        <v>1059</v>
      </c>
      <c r="AL48" s="24" t="s">
        <v>1060</v>
      </c>
      <c r="AM48" s="10" t="s">
        <v>151</v>
      </c>
      <c r="AN48" s="10" t="s">
        <v>1061</v>
      </c>
      <c r="AO48" s="2" t="s">
        <v>1421</v>
      </c>
      <c r="AP48" s="25" t="s">
        <v>9</v>
      </c>
      <c r="AQ48" s="10" t="s">
        <v>1062</v>
      </c>
      <c r="AR48" s="45" t="s">
        <v>1063</v>
      </c>
      <c r="AS48" s="25" t="s">
        <v>9</v>
      </c>
      <c r="AT48" s="9" t="s">
        <v>1064</v>
      </c>
      <c r="AU48" s="10" t="s">
        <v>9</v>
      </c>
      <c r="AV48" s="10" t="s">
        <v>9</v>
      </c>
      <c r="AW48" s="10" t="s">
        <v>9</v>
      </c>
      <c r="AX48" s="10" t="s">
        <v>9</v>
      </c>
      <c r="AY48" s="10" t="s">
        <v>18</v>
      </c>
      <c r="AZ48" s="10" t="s">
        <v>1065</v>
      </c>
      <c r="BA48" s="10" t="s">
        <v>79</v>
      </c>
      <c r="BB48" s="10"/>
      <c r="BC48" s="10" t="s">
        <v>1066</v>
      </c>
      <c r="BD48" s="10" t="s">
        <v>1479</v>
      </c>
      <c r="BE48" s="10" t="s">
        <v>21</v>
      </c>
      <c r="BF48" s="10" t="s">
        <v>1067</v>
      </c>
      <c r="BG48" s="10" t="s">
        <v>1068</v>
      </c>
      <c r="BH48" s="10" t="s">
        <v>1576</v>
      </c>
      <c r="BI48" s="10" t="s">
        <v>22</v>
      </c>
      <c r="BJ48" s="10" t="s">
        <v>1069</v>
      </c>
      <c r="BK48" s="10" t="s">
        <v>1070</v>
      </c>
      <c r="BL48" s="10"/>
      <c r="BM48" s="10" t="s">
        <v>1071</v>
      </c>
      <c r="BN48" s="10" t="s">
        <v>152</v>
      </c>
      <c r="BO48" s="10"/>
      <c r="BP48" s="24" t="s">
        <v>1109</v>
      </c>
    </row>
    <row r="49" spans="1:68" s="25" customFormat="1" ht="255" x14ac:dyDescent="0.2">
      <c r="A49" s="4">
        <v>47</v>
      </c>
      <c r="B49" s="22" t="s">
        <v>1072</v>
      </c>
      <c r="C49" s="21" t="s">
        <v>1098</v>
      </c>
      <c r="D49" s="21" t="s">
        <v>1114</v>
      </c>
      <c r="E49" s="21" t="s">
        <v>1122</v>
      </c>
      <c r="F49" s="25" t="s">
        <v>1073</v>
      </c>
      <c r="G49" s="25" t="s">
        <v>995</v>
      </c>
      <c r="H49" s="25" t="s">
        <v>1074</v>
      </c>
      <c r="I49" s="22" t="s">
        <v>1</v>
      </c>
      <c r="J49" s="25" t="s">
        <v>2</v>
      </c>
      <c r="K49" s="26" t="s">
        <v>1104</v>
      </c>
      <c r="L49" s="25" t="s">
        <v>46</v>
      </c>
      <c r="M49" s="9" t="s">
        <v>1075</v>
      </c>
      <c r="N49" s="9" t="s">
        <v>1076</v>
      </c>
      <c r="O49" s="26" t="s">
        <v>15</v>
      </c>
      <c r="P49" s="9" t="s">
        <v>1077</v>
      </c>
      <c r="Q49" s="26" t="s">
        <v>1204</v>
      </c>
      <c r="R49" s="51" t="s">
        <v>1078</v>
      </c>
      <c r="S49" s="25" t="s">
        <v>15</v>
      </c>
      <c r="T49" s="10" t="s">
        <v>1079</v>
      </c>
      <c r="U49" s="10"/>
      <c r="V49" s="25" t="s">
        <v>50</v>
      </c>
      <c r="W49" s="10" t="s">
        <v>1080</v>
      </c>
      <c r="X49" s="10"/>
      <c r="Y49" s="10" t="s">
        <v>1081</v>
      </c>
      <c r="Z49" s="9" t="s">
        <v>1228</v>
      </c>
      <c r="AA49" s="10" t="s">
        <v>53</v>
      </c>
      <c r="AB49" s="10" t="s">
        <v>1082</v>
      </c>
      <c r="AC49" s="24" t="s">
        <v>1083</v>
      </c>
      <c r="AD49" s="25" t="s">
        <v>9</v>
      </c>
      <c r="AE49" s="10" t="s">
        <v>1084</v>
      </c>
      <c r="AF49" s="10" t="s">
        <v>149</v>
      </c>
      <c r="AG49" s="10" t="s">
        <v>1085</v>
      </c>
      <c r="AH49" s="10" t="s">
        <v>1086</v>
      </c>
      <c r="AI49" s="9" t="s">
        <v>1394</v>
      </c>
      <c r="AJ49" s="25" t="s">
        <v>9</v>
      </c>
      <c r="AK49" s="10" t="s">
        <v>1087</v>
      </c>
      <c r="AL49" s="24" t="s">
        <v>1088</v>
      </c>
      <c r="AM49" s="10" t="s">
        <v>16</v>
      </c>
      <c r="AO49" s="25" t="str">
        <f>AM49</f>
        <v>Informatics Department</v>
      </c>
      <c r="AP49" s="25" t="s">
        <v>9</v>
      </c>
      <c r="AQ49" s="10" t="s">
        <v>1089</v>
      </c>
      <c r="AR49" s="45" t="s">
        <v>1090</v>
      </c>
      <c r="AS49" s="25" t="s">
        <v>15</v>
      </c>
      <c r="AT49" s="9" t="s">
        <v>1091</v>
      </c>
      <c r="AU49" s="10" t="s">
        <v>15</v>
      </c>
      <c r="AV49" s="10" t="s">
        <v>15</v>
      </c>
      <c r="AW49" s="10" t="s">
        <v>15</v>
      </c>
      <c r="AX49" s="10" t="s">
        <v>15</v>
      </c>
      <c r="AY49" s="10"/>
      <c r="AZ49" s="10" t="s">
        <v>612</v>
      </c>
      <c r="BA49" s="10"/>
      <c r="BB49" s="10" t="s">
        <v>612</v>
      </c>
      <c r="BC49" s="10" t="s">
        <v>612</v>
      </c>
      <c r="BD49" s="10"/>
      <c r="BE49" s="10" t="s">
        <v>21</v>
      </c>
      <c r="BF49" s="10" t="s">
        <v>1092</v>
      </c>
      <c r="BG49" s="10" t="s">
        <v>1093</v>
      </c>
      <c r="BH49" s="10" t="s">
        <v>1583</v>
      </c>
      <c r="BI49" s="10" t="s">
        <v>169</v>
      </c>
      <c r="BJ49" s="10" t="s">
        <v>1094</v>
      </c>
      <c r="BK49" s="10" t="s">
        <v>1095</v>
      </c>
      <c r="BL49" s="10" t="s">
        <v>24</v>
      </c>
      <c r="BM49" s="10" t="s">
        <v>1096</v>
      </c>
      <c r="BN49" s="10" t="s">
        <v>152</v>
      </c>
      <c r="BO49" s="10" t="s">
        <v>1097</v>
      </c>
      <c r="BP49" s="24"/>
    </row>
    <row r="50" spans="1:68" s="25" customFormat="1" x14ac:dyDescent="0.2">
      <c r="A50" s="21"/>
      <c r="B50" s="22"/>
      <c r="C50" s="21"/>
      <c r="D50" s="21"/>
      <c r="E50" s="21"/>
      <c r="I50" s="22"/>
      <c r="R50" s="22"/>
      <c r="AC50" s="22"/>
      <c r="AL50" s="22"/>
      <c r="AR50" s="22"/>
      <c r="AU50" s="10"/>
      <c r="AV50" s="10"/>
      <c r="AW50" s="10"/>
      <c r="AX50" s="10"/>
      <c r="AY50" s="10"/>
      <c r="AZ50" s="10"/>
      <c r="BA50" s="10"/>
      <c r="BB50" s="10"/>
      <c r="BC50" s="10"/>
      <c r="BD50" s="10"/>
      <c r="BE50" s="10"/>
      <c r="BF50" s="10"/>
      <c r="BG50" s="10"/>
      <c r="BH50" s="10"/>
      <c r="BI50" s="10"/>
      <c r="BJ50" s="10"/>
      <c r="BK50" s="10"/>
      <c r="BL50" s="10"/>
      <c r="BM50" s="10"/>
      <c r="BN50" s="10"/>
      <c r="BO50" s="10"/>
      <c r="BP50" s="24"/>
    </row>
    <row r="51" spans="1:68" s="25" customFormat="1" x14ac:dyDescent="0.2">
      <c r="A51" s="21"/>
      <c r="B51" s="22"/>
      <c r="C51" s="21"/>
      <c r="D51" s="21"/>
      <c r="E51" s="21"/>
      <c r="I51" s="22"/>
      <c r="R51" s="22"/>
      <c r="AC51" s="22"/>
      <c r="AL51" s="22"/>
      <c r="AR51" s="22"/>
      <c r="AU51" s="10"/>
      <c r="AV51" s="10"/>
      <c r="AW51" s="10"/>
      <c r="AX51" s="10"/>
      <c r="AY51" s="10"/>
      <c r="AZ51" s="10"/>
      <c r="BA51" s="10"/>
      <c r="BB51" s="10"/>
      <c r="BC51" s="10"/>
      <c r="BD51" s="10"/>
      <c r="BE51" s="10"/>
      <c r="BF51" s="10"/>
      <c r="BG51" s="10"/>
      <c r="BH51" s="10"/>
      <c r="BI51" s="10"/>
      <c r="BJ51" s="10"/>
      <c r="BK51" s="10"/>
      <c r="BL51" s="10"/>
      <c r="BM51" s="10"/>
      <c r="BN51" s="10"/>
      <c r="BO51" s="10"/>
      <c r="BP51" s="24"/>
    </row>
    <row r="52" spans="1:68" s="25" customFormat="1" x14ac:dyDescent="0.2">
      <c r="A52" s="21"/>
      <c r="B52" s="22"/>
      <c r="C52" s="21"/>
      <c r="D52" s="21"/>
      <c r="E52" s="21"/>
      <c r="I52" s="22"/>
      <c r="R52" s="22"/>
      <c r="AC52" s="22"/>
      <c r="AL52" s="22"/>
      <c r="AR52" s="22"/>
      <c r="AU52" s="10"/>
      <c r="AV52" s="10"/>
      <c r="AW52" s="10"/>
      <c r="AX52" s="10"/>
      <c r="AY52" s="10"/>
      <c r="AZ52" s="10"/>
      <c r="BA52" s="10"/>
      <c r="BB52" s="10"/>
      <c r="BC52" s="10"/>
      <c r="BD52" s="10"/>
      <c r="BE52" s="10"/>
      <c r="BF52" s="10"/>
      <c r="BG52" s="10"/>
      <c r="BH52" s="10"/>
      <c r="BI52" s="10"/>
      <c r="BJ52" s="10"/>
      <c r="BK52" s="10"/>
      <c r="BL52" s="10"/>
      <c r="BM52" s="10"/>
      <c r="BN52" s="10"/>
      <c r="BO52" s="10"/>
      <c r="BP52" s="24"/>
    </row>
    <row r="53" spans="1:68" s="25" customFormat="1" x14ac:dyDescent="0.2">
      <c r="A53" s="21"/>
      <c r="B53" s="22"/>
      <c r="C53" s="21"/>
      <c r="D53" s="21"/>
      <c r="E53" s="21"/>
      <c r="I53" s="22"/>
      <c r="R53" s="22"/>
      <c r="AC53" s="22"/>
      <c r="AL53" s="22"/>
      <c r="AR53" s="22"/>
      <c r="AU53" s="10"/>
      <c r="AV53" s="10"/>
      <c r="AW53" s="10"/>
      <c r="AX53" s="10"/>
      <c r="AY53" s="10"/>
      <c r="AZ53" s="10"/>
      <c r="BA53" s="10"/>
      <c r="BB53" s="10"/>
      <c r="BC53" s="10"/>
      <c r="BD53" s="10"/>
      <c r="BE53" s="10"/>
      <c r="BF53" s="10"/>
      <c r="BG53" s="10"/>
      <c r="BH53" s="10"/>
      <c r="BI53" s="10"/>
      <c r="BJ53" s="10"/>
      <c r="BK53" s="10"/>
      <c r="BL53" s="10"/>
      <c r="BM53" s="10"/>
      <c r="BN53" s="10"/>
      <c r="BO53" s="10"/>
      <c r="BP53" s="24"/>
    </row>
    <row r="54" spans="1:68" s="25" customFormat="1" x14ac:dyDescent="0.2">
      <c r="A54" s="21"/>
      <c r="B54" s="22"/>
      <c r="C54" s="21"/>
      <c r="D54" s="21"/>
      <c r="E54" s="21"/>
      <c r="I54" s="22"/>
      <c r="R54" s="22"/>
      <c r="AC54" s="22"/>
      <c r="AL54" s="22"/>
      <c r="AR54" s="22"/>
      <c r="AU54" s="10"/>
      <c r="AV54" s="10"/>
      <c r="AW54" s="10"/>
      <c r="AX54" s="10"/>
      <c r="AY54" s="10"/>
      <c r="AZ54" s="10"/>
      <c r="BA54" s="10"/>
      <c r="BB54" s="10"/>
      <c r="BC54" s="10"/>
      <c r="BD54" s="10"/>
      <c r="BE54" s="10"/>
      <c r="BF54" s="10"/>
      <c r="BG54" s="10"/>
      <c r="BH54" s="10"/>
      <c r="BI54" s="10"/>
      <c r="BJ54" s="10"/>
      <c r="BK54" s="10"/>
      <c r="BL54" s="10"/>
      <c r="BM54" s="10"/>
      <c r="BN54" s="10"/>
      <c r="BO54" s="10"/>
      <c r="BP54" s="24"/>
    </row>
    <row r="55" spans="1:68" s="25" customFormat="1" x14ac:dyDescent="0.2">
      <c r="A55" s="21"/>
      <c r="B55" s="22"/>
      <c r="C55" s="21"/>
      <c r="D55" s="21"/>
      <c r="E55" s="21"/>
      <c r="I55" s="22"/>
      <c r="R55" s="22"/>
      <c r="AC55" s="22"/>
      <c r="AL55" s="22"/>
      <c r="AR55" s="22"/>
      <c r="AU55" s="10"/>
      <c r="AV55" s="10"/>
      <c r="AW55" s="10"/>
      <c r="AX55" s="10"/>
      <c r="AY55" s="10"/>
      <c r="AZ55" s="10"/>
      <c r="BA55" s="10"/>
      <c r="BB55" s="10"/>
      <c r="BC55" s="10"/>
      <c r="BD55" s="10"/>
      <c r="BE55" s="10"/>
      <c r="BF55" s="10"/>
      <c r="BG55" s="10"/>
      <c r="BH55" s="10"/>
      <c r="BI55" s="10"/>
      <c r="BJ55" s="10"/>
      <c r="BK55" s="10"/>
      <c r="BL55" s="10"/>
      <c r="BM55" s="10"/>
      <c r="BN55" s="10"/>
      <c r="BO55" s="10"/>
      <c r="BP55" s="24"/>
    </row>
    <row r="56" spans="1:68" s="25" customFormat="1" x14ac:dyDescent="0.2">
      <c r="A56" s="21"/>
      <c r="B56" s="22"/>
      <c r="C56" s="21"/>
      <c r="D56" s="21"/>
      <c r="E56" s="21"/>
      <c r="I56" s="22"/>
      <c r="R56" s="22"/>
      <c r="AC56" s="22"/>
      <c r="AL56" s="22"/>
      <c r="AR56" s="22"/>
      <c r="AU56" s="10"/>
      <c r="AV56" s="10"/>
      <c r="AW56" s="10"/>
      <c r="AX56" s="10"/>
      <c r="AY56" s="10"/>
      <c r="AZ56" s="10"/>
      <c r="BA56" s="10"/>
      <c r="BB56" s="10"/>
      <c r="BC56" s="10"/>
      <c r="BD56" s="10"/>
      <c r="BE56" s="10"/>
      <c r="BF56" s="10"/>
      <c r="BG56" s="10"/>
      <c r="BH56" s="10"/>
      <c r="BI56" s="10"/>
      <c r="BJ56" s="10"/>
      <c r="BK56" s="10"/>
      <c r="BL56" s="10"/>
      <c r="BM56" s="10"/>
      <c r="BN56" s="10"/>
      <c r="BO56" s="10"/>
      <c r="BP56" s="24"/>
    </row>
    <row r="57" spans="1:68" s="25" customFormat="1" x14ac:dyDescent="0.2">
      <c r="A57" s="21"/>
      <c r="B57" s="22"/>
      <c r="C57" s="21"/>
      <c r="D57" s="21"/>
      <c r="E57" s="21"/>
      <c r="I57" s="22"/>
      <c r="R57" s="22"/>
      <c r="AC57" s="22"/>
      <c r="AL57" s="22"/>
      <c r="AR57" s="22"/>
      <c r="AU57" s="10"/>
      <c r="AV57" s="10"/>
      <c r="AW57" s="10"/>
      <c r="AX57" s="10"/>
      <c r="AY57" s="10"/>
      <c r="AZ57" s="10"/>
      <c r="BA57" s="10"/>
      <c r="BB57" s="10"/>
      <c r="BC57" s="10"/>
      <c r="BD57" s="10"/>
      <c r="BE57" s="10"/>
      <c r="BF57" s="10"/>
      <c r="BG57" s="10"/>
      <c r="BH57" s="10"/>
      <c r="BI57" s="10"/>
      <c r="BJ57" s="10"/>
      <c r="BK57" s="10"/>
      <c r="BL57" s="10"/>
      <c r="BM57" s="10"/>
      <c r="BN57" s="10"/>
      <c r="BO57" s="10"/>
      <c r="BP57" s="24"/>
    </row>
    <row r="58" spans="1:68" s="25" customFormat="1" x14ac:dyDescent="0.2">
      <c r="A58" s="21"/>
      <c r="B58" s="22"/>
      <c r="C58" s="21"/>
      <c r="D58" s="21"/>
      <c r="E58" s="21"/>
      <c r="I58" s="22"/>
      <c r="R58" s="22"/>
      <c r="AC58" s="22"/>
      <c r="AL58" s="22"/>
      <c r="AR58" s="22"/>
      <c r="AU58" s="10"/>
      <c r="AV58" s="10"/>
      <c r="AW58" s="10"/>
      <c r="AX58" s="10"/>
      <c r="AY58" s="10"/>
      <c r="AZ58" s="10"/>
      <c r="BA58" s="10"/>
      <c r="BB58" s="10"/>
      <c r="BC58" s="10"/>
      <c r="BD58" s="10"/>
      <c r="BE58" s="10"/>
      <c r="BF58" s="10"/>
      <c r="BG58" s="10"/>
      <c r="BH58" s="10"/>
      <c r="BI58" s="10"/>
      <c r="BJ58" s="10"/>
      <c r="BK58" s="10"/>
      <c r="BL58" s="10"/>
      <c r="BM58" s="10"/>
      <c r="BN58" s="10"/>
      <c r="BO58" s="10"/>
      <c r="BP58" s="24"/>
    </row>
    <row r="59" spans="1:68" s="25" customFormat="1" x14ac:dyDescent="0.2">
      <c r="A59" s="21"/>
      <c r="B59" s="22"/>
      <c r="C59" s="21"/>
      <c r="D59" s="21"/>
      <c r="E59" s="21"/>
      <c r="I59" s="22"/>
      <c r="R59" s="22"/>
      <c r="AC59" s="22"/>
      <c r="AL59" s="22"/>
      <c r="AR59" s="22"/>
      <c r="AU59" s="10"/>
      <c r="AV59" s="10"/>
      <c r="AW59" s="10"/>
      <c r="AX59" s="10"/>
      <c r="AY59" s="10"/>
      <c r="AZ59" s="10"/>
      <c r="BA59" s="10"/>
      <c r="BB59" s="10"/>
      <c r="BC59" s="10"/>
      <c r="BD59" s="10"/>
      <c r="BE59" s="10"/>
      <c r="BF59" s="10"/>
      <c r="BG59" s="10"/>
      <c r="BH59" s="10"/>
      <c r="BI59" s="10"/>
      <c r="BJ59" s="10"/>
      <c r="BK59" s="10"/>
      <c r="BL59" s="10"/>
      <c r="BM59" s="10"/>
      <c r="BN59" s="10"/>
      <c r="BO59" s="10"/>
      <c r="BP59" s="24"/>
    </row>
    <row r="60" spans="1:68" s="25" customFormat="1" x14ac:dyDescent="0.2">
      <c r="A60" s="21"/>
      <c r="B60" s="22"/>
      <c r="C60" s="21"/>
      <c r="D60" s="21"/>
      <c r="E60" s="21"/>
      <c r="I60" s="22"/>
      <c r="R60" s="22"/>
      <c r="AC60" s="22"/>
      <c r="AL60" s="22"/>
      <c r="AR60" s="22"/>
      <c r="AU60" s="10"/>
      <c r="AV60" s="10"/>
      <c r="AW60" s="10"/>
      <c r="AX60" s="10"/>
      <c r="AY60" s="10"/>
      <c r="AZ60" s="10"/>
      <c r="BA60" s="10"/>
      <c r="BB60" s="10"/>
      <c r="BC60" s="10"/>
      <c r="BD60" s="10"/>
      <c r="BE60" s="10"/>
      <c r="BF60" s="10"/>
      <c r="BG60" s="10"/>
      <c r="BH60" s="10"/>
      <c r="BI60" s="10"/>
      <c r="BJ60" s="10"/>
      <c r="BK60" s="10"/>
      <c r="BL60" s="10"/>
      <c r="BM60" s="10"/>
      <c r="BN60" s="10"/>
      <c r="BO60" s="10"/>
      <c r="BP60" s="24"/>
    </row>
    <row r="61" spans="1:68" s="25" customFormat="1" x14ac:dyDescent="0.2">
      <c r="A61" s="21"/>
      <c r="B61" s="22"/>
      <c r="C61" s="21"/>
      <c r="D61" s="21"/>
      <c r="E61" s="21"/>
      <c r="I61" s="22"/>
      <c r="R61" s="22"/>
      <c r="AC61" s="22"/>
      <c r="AL61" s="22"/>
      <c r="AR61" s="22"/>
      <c r="AU61" s="10"/>
      <c r="AV61" s="10"/>
      <c r="AW61" s="10"/>
      <c r="AX61" s="10"/>
      <c r="AY61" s="10"/>
      <c r="AZ61" s="10"/>
      <c r="BA61" s="10"/>
      <c r="BB61" s="10"/>
      <c r="BC61" s="10"/>
      <c r="BD61" s="10"/>
      <c r="BE61" s="10"/>
      <c r="BF61" s="10"/>
      <c r="BG61" s="10"/>
      <c r="BH61" s="10"/>
      <c r="BI61" s="10"/>
      <c r="BJ61" s="10"/>
      <c r="BK61" s="10"/>
      <c r="BL61" s="10"/>
      <c r="BM61" s="10"/>
      <c r="BN61" s="10"/>
      <c r="BO61" s="10"/>
      <c r="BP61" s="24"/>
    </row>
    <row r="62" spans="1:68" s="25" customFormat="1" x14ac:dyDescent="0.2">
      <c r="A62" s="21"/>
      <c r="B62" s="22"/>
      <c r="C62" s="21"/>
      <c r="D62" s="21"/>
      <c r="E62" s="21"/>
      <c r="I62" s="22"/>
      <c r="R62" s="22"/>
      <c r="AC62" s="22"/>
      <c r="AL62" s="22"/>
      <c r="AR62" s="22"/>
      <c r="AU62" s="10"/>
      <c r="AV62" s="10"/>
      <c r="AW62" s="10"/>
      <c r="AX62" s="10"/>
      <c r="AY62" s="10"/>
      <c r="AZ62" s="10"/>
      <c r="BA62" s="10"/>
      <c r="BB62" s="10"/>
      <c r="BC62" s="10"/>
      <c r="BD62" s="10"/>
      <c r="BE62" s="10"/>
      <c r="BF62" s="10"/>
      <c r="BG62" s="10"/>
      <c r="BH62" s="10"/>
      <c r="BI62" s="10"/>
      <c r="BJ62" s="10"/>
      <c r="BK62" s="10"/>
      <c r="BL62" s="10"/>
      <c r="BM62" s="10"/>
      <c r="BN62" s="10"/>
      <c r="BO62" s="10"/>
      <c r="BP62" s="24"/>
    </row>
    <row r="63" spans="1:68" s="25" customFormat="1" x14ac:dyDescent="0.2">
      <c r="A63" s="21"/>
      <c r="B63" s="22"/>
      <c r="C63" s="21"/>
      <c r="D63" s="21"/>
      <c r="E63" s="21"/>
      <c r="I63" s="22"/>
      <c r="R63" s="22"/>
      <c r="AC63" s="22"/>
      <c r="AL63" s="22"/>
      <c r="AR63" s="22"/>
      <c r="AU63" s="10"/>
      <c r="AV63" s="10"/>
      <c r="AW63" s="10"/>
      <c r="AX63" s="10"/>
      <c r="AY63" s="10"/>
      <c r="AZ63" s="10"/>
      <c r="BA63" s="10"/>
      <c r="BB63" s="10"/>
      <c r="BC63" s="10"/>
      <c r="BD63" s="10"/>
      <c r="BE63" s="10"/>
      <c r="BF63" s="10"/>
      <c r="BG63" s="10"/>
      <c r="BH63" s="10"/>
      <c r="BI63" s="10"/>
      <c r="BJ63" s="10"/>
      <c r="BK63" s="10"/>
      <c r="BL63" s="10"/>
      <c r="BM63" s="10"/>
      <c r="BN63" s="10"/>
      <c r="BO63" s="10"/>
      <c r="BP63" s="24"/>
    </row>
    <row r="64" spans="1:68" s="25" customFormat="1" x14ac:dyDescent="0.2">
      <c r="A64" s="21"/>
      <c r="B64" s="22"/>
      <c r="C64" s="21"/>
      <c r="D64" s="21"/>
      <c r="E64" s="21"/>
      <c r="I64" s="22"/>
      <c r="R64" s="22"/>
      <c r="AC64" s="22"/>
      <c r="AL64" s="22"/>
      <c r="AR64" s="22"/>
      <c r="AU64" s="10"/>
      <c r="AV64" s="10"/>
      <c r="AW64" s="10"/>
      <c r="AX64" s="10"/>
      <c r="AY64" s="10"/>
      <c r="AZ64" s="10"/>
      <c r="BA64" s="10"/>
      <c r="BB64" s="10"/>
      <c r="BC64" s="10"/>
      <c r="BD64" s="10"/>
      <c r="BE64" s="10"/>
      <c r="BF64" s="10"/>
      <c r="BG64" s="10"/>
      <c r="BH64" s="10"/>
      <c r="BI64" s="10"/>
      <c r="BJ64" s="10"/>
      <c r="BK64" s="10"/>
      <c r="BL64" s="10"/>
      <c r="BM64" s="10"/>
      <c r="BN64" s="10"/>
      <c r="BO64" s="10"/>
      <c r="BP64" s="24"/>
    </row>
    <row r="65" spans="1:68" s="25" customFormat="1" x14ac:dyDescent="0.2">
      <c r="A65" s="21"/>
      <c r="B65" s="22"/>
      <c r="C65" s="21"/>
      <c r="D65" s="21"/>
      <c r="E65" s="21"/>
      <c r="I65" s="22"/>
      <c r="R65" s="22"/>
      <c r="AC65" s="22"/>
      <c r="AL65" s="22"/>
      <c r="AR65" s="22"/>
      <c r="AU65" s="10"/>
      <c r="AV65" s="10"/>
      <c r="AW65" s="10"/>
      <c r="AX65" s="10"/>
      <c r="AY65" s="10"/>
      <c r="AZ65" s="10"/>
      <c r="BA65" s="10"/>
      <c r="BB65" s="10"/>
      <c r="BC65" s="10"/>
      <c r="BD65" s="10"/>
      <c r="BE65" s="10"/>
      <c r="BF65" s="10"/>
      <c r="BG65" s="10"/>
      <c r="BH65" s="10"/>
      <c r="BI65" s="10"/>
      <c r="BJ65" s="10"/>
      <c r="BK65" s="10"/>
      <c r="BL65" s="10"/>
      <c r="BM65" s="10"/>
      <c r="BN65" s="10"/>
      <c r="BO65" s="10"/>
      <c r="BP65" s="24"/>
    </row>
    <row r="66" spans="1:68" s="25" customFormat="1" x14ac:dyDescent="0.2">
      <c r="A66" s="21"/>
      <c r="B66" s="22"/>
      <c r="C66" s="21"/>
      <c r="D66" s="21"/>
      <c r="E66" s="21"/>
      <c r="I66" s="22"/>
      <c r="R66" s="22"/>
      <c r="AC66" s="22"/>
      <c r="AL66" s="22"/>
      <c r="AR66" s="22"/>
      <c r="AU66" s="10"/>
      <c r="AV66" s="10"/>
      <c r="AW66" s="10"/>
      <c r="AX66" s="10"/>
      <c r="AY66" s="10"/>
      <c r="AZ66" s="10"/>
      <c r="BA66" s="10"/>
      <c r="BB66" s="10"/>
      <c r="BC66" s="10"/>
      <c r="BD66" s="10"/>
      <c r="BE66" s="10"/>
      <c r="BF66" s="10"/>
      <c r="BG66" s="10"/>
      <c r="BH66" s="10"/>
      <c r="BI66" s="10"/>
      <c r="BJ66" s="10"/>
      <c r="BK66" s="10"/>
      <c r="BL66" s="10"/>
      <c r="BM66" s="10"/>
      <c r="BN66" s="10"/>
      <c r="BO66" s="10"/>
      <c r="BP66" s="24"/>
    </row>
    <row r="67" spans="1:68" s="25" customFormat="1" x14ac:dyDescent="0.2">
      <c r="A67" s="21"/>
      <c r="B67" s="22"/>
      <c r="C67" s="21"/>
      <c r="D67" s="21"/>
      <c r="E67" s="21"/>
      <c r="I67" s="22"/>
      <c r="R67" s="22"/>
      <c r="AC67" s="22"/>
      <c r="AL67" s="22"/>
      <c r="AR67" s="22"/>
      <c r="AU67" s="10"/>
      <c r="AV67" s="10"/>
      <c r="AW67" s="10"/>
      <c r="AX67" s="10"/>
      <c r="AY67" s="10"/>
      <c r="AZ67" s="10"/>
      <c r="BA67" s="10"/>
      <c r="BB67" s="10"/>
      <c r="BC67" s="10"/>
      <c r="BD67" s="10"/>
      <c r="BE67" s="10"/>
      <c r="BF67" s="10"/>
      <c r="BG67" s="10"/>
      <c r="BH67" s="10"/>
      <c r="BI67" s="10"/>
      <c r="BJ67" s="10"/>
      <c r="BK67" s="10"/>
      <c r="BL67" s="10"/>
      <c r="BM67" s="10"/>
      <c r="BN67" s="10"/>
      <c r="BO67" s="10"/>
      <c r="BP67" s="24"/>
    </row>
    <row r="68" spans="1:68" s="25" customFormat="1" x14ac:dyDescent="0.2">
      <c r="A68" s="21"/>
      <c r="B68" s="22"/>
      <c r="C68" s="21"/>
      <c r="D68" s="21"/>
      <c r="E68" s="21"/>
      <c r="I68" s="22"/>
      <c r="R68" s="22"/>
      <c r="AC68" s="22"/>
      <c r="AL68" s="22"/>
      <c r="AR68" s="22"/>
      <c r="AU68" s="10"/>
      <c r="AV68" s="10"/>
      <c r="AW68" s="10"/>
      <c r="AX68" s="10"/>
      <c r="AY68" s="10"/>
      <c r="AZ68" s="10"/>
      <c r="BA68" s="10"/>
      <c r="BB68" s="10"/>
      <c r="BC68" s="10"/>
      <c r="BD68" s="10"/>
      <c r="BE68" s="10"/>
      <c r="BF68" s="10"/>
      <c r="BG68" s="10"/>
      <c r="BH68" s="10"/>
      <c r="BI68" s="10"/>
      <c r="BJ68" s="10"/>
      <c r="BK68" s="10"/>
      <c r="BL68" s="10"/>
      <c r="BM68" s="10"/>
      <c r="BN68" s="10"/>
      <c r="BO68" s="10"/>
      <c r="BP68" s="24"/>
    </row>
    <row r="69" spans="1:68" s="25" customFormat="1" x14ac:dyDescent="0.2">
      <c r="A69" s="21"/>
      <c r="B69" s="22"/>
      <c r="C69" s="21"/>
      <c r="D69" s="21"/>
      <c r="E69" s="21"/>
      <c r="I69" s="22"/>
      <c r="R69" s="22"/>
      <c r="AC69" s="22"/>
      <c r="AL69" s="22"/>
      <c r="AR69" s="22"/>
      <c r="AU69" s="10"/>
      <c r="AV69" s="10"/>
      <c r="AW69" s="10"/>
      <c r="AX69" s="10"/>
      <c r="AY69" s="10"/>
      <c r="AZ69" s="10"/>
      <c r="BA69" s="10"/>
      <c r="BB69" s="10"/>
      <c r="BC69" s="10"/>
      <c r="BD69" s="10"/>
      <c r="BE69" s="10"/>
      <c r="BF69" s="10"/>
      <c r="BG69" s="10"/>
      <c r="BH69" s="10"/>
      <c r="BI69" s="10"/>
      <c r="BJ69" s="10"/>
      <c r="BK69" s="10"/>
      <c r="BL69" s="10"/>
      <c r="BM69" s="10"/>
      <c r="BN69" s="10"/>
      <c r="BO69" s="10"/>
      <c r="BP69" s="24"/>
    </row>
    <row r="70" spans="1:68" s="25" customFormat="1" x14ac:dyDescent="0.2">
      <c r="A70" s="21"/>
      <c r="B70" s="22"/>
      <c r="C70" s="21"/>
      <c r="D70" s="21"/>
      <c r="E70" s="21"/>
      <c r="I70" s="22"/>
      <c r="R70" s="22"/>
      <c r="AC70" s="22"/>
      <c r="AL70" s="22"/>
      <c r="AR70" s="22"/>
      <c r="AU70" s="10"/>
      <c r="AV70" s="10"/>
      <c r="AW70" s="10"/>
      <c r="AX70" s="10"/>
      <c r="AY70" s="10"/>
      <c r="AZ70" s="10"/>
      <c r="BA70" s="10"/>
      <c r="BB70" s="10"/>
      <c r="BC70" s="10"/>
      <c r="BD70" s="10"/>
      <c r="BE70" s="10"/>
      <c r="BF70" s="10"/>
      <c r="BG70" s="10"/>
      <c r="BH70" s="10"/>
      <c r="BI70" s="10"/>
      <c r="BJ70" s="10"/>
      <c r="BK70" s="10"/>
      <c r="BL70" s="10"/>
      <c r="BM70" s="10"/>
      <c r="BN70" s="10"/>
      <c r="BO70" s="10"/>
      <c r="BP70" s="24"/>
    </row>
    <row r="71" spans="1:68" s="25" customFormat="1" x14ac:dyDescent="0.2">
      <c r="A71" s="21"/>
      <c r="B71" s="22"/>
      <c r="C71" s="21"/>
      <c r="D71" s="21"/>
      <c r="E71" s="21"/>
      <c r="I71" s="22"/>
      <c r="R71" s="22"/>
      <c r="AC71" s="22"/>
      <c r="AL71" s="22"/>
      <c r="AR71" s="22"/>
      <c r="AU71" s="10"/>
      <c r="AV71" s="10"/>
      <c r="AW71" s="10"/>
      <c r="AX71" s="10"/>
      <c r="AY71" s="10"/>
      <c r="AZ71" s="10"/>
      <c r="BA71" s="10"/>
      <c r="BB71" s="10"/>
      <c r="BC71" s="10"/>
      <c r="BD71" s="10"/>
      <c r="BE71" s="10"/>
      <c r="BF71" s="10"/>
      <c r="BG71" s="10"/>
      <c r="BH71" s="10"/>
      <c r="BI71" s="10"/>
      <c r="BJ71" s="10"/>
      <c r="BK71" s="10"/>
      <c r="BL71" s="10"/>
      <c r="BM71" s="10"/>
      <c r="BN71" s="10"/>
      <c r="BO71" s="10"/>
      <c r="BP71" s="24"/>
    </row>
    <row r="72" spans="1:68" s="25" customFormat="1" x14ac:dyDescent="0.2">
      <c r="A72" s="21"/>
      <c r="B72" s="22"/>
      <c r="C72" s="21"/>
      <c r="D72" s="21"/>
      <c r="E72" s="21"/>
      <c r="I72" s="22"/>
      <c r="R72" s="22"/>
      <c r="AC72" s="22"/>
      <c r="AL72" s="22"/>
      <c r="AR72" s="22"/>
      <c r="AU72" s="10"/>
      <c r="AV72" s="10"/>
      <c r="AW72" s="10"/>
      <c r="AX72" s="10"/>
      <c r="AY72" s="10"/>
      <c r="AZ72" s="10"/>
      <c r="BA72" s="10"/>
      <c r="BB72" s="10"/>
      <c r="BC72" s="10"/>
      <c r="BD72" s="10"/>
      <c r="BE72" s="10"/>
      <c r="BF72" s="10"/>
      <c r="BG72" s="10"/>
      <c r="BH72" s="10"/>
      <c r="BI72" s="10"/>
      <c r="BJ72" s="10"/>
      <c r="BK72" s="10"/>
      <c r="BL72" s="10"/>
      <c r="BM72" s="10"/>
      <c r="BN72" s="10"/>
      <c r="BO72" s="10"/>
      <c r="BP72" s="24"/>
    </row>
    <row r="73" spans="1:68" s="25" customFormat="1" x14ac:dyDescent="0.2">
      <c r="A73" s="21"/>
      <c r="B73" s="22"/>
      <c r="C73" s="21"/>
      <c r="D73" s="21"/>
      <c r="E73" s="21"/>
      <c r="I73" s="22"/>
      <c r="R73" s="22"/>
      <c r="AC73" s="22"/>
      <c r="AL73" s="22"/>
      <c r="AR73" s="22"/>
      <c r="AU73" s="10"/>
      <c r="AV73" s="10"/>
      <c r="AW73" s="10"/>
      <c r="AX73" s="10"/>
      <c r="AY73" s="10"/>
      <c r="AZ73" s="10"/>
      <c r="BA73" s="10"/>
      <c r="BB73" s="10"/>
      <c r="BC73" s="10"/>
      <c r="BD73" s="10"/>
      <c r="BE73" s="10"/>
      <c r="BF73" s="10"/>
      <c r="BG73" s="10"/>
      <c r="BH73" s="10"/>
      <c r="BI73" s="10"/>
      <c r="BJ73" s="10"/>
      <c r="BK73" s="10"/>
      <c r="BL73" s="10"/>
      <c r="BM73" s="10"/>
      <c r="BN73" s="10"/>
      <c r="BO73" s="10"/>
      <c r="BP73" s="24"/>
    </row>
    <row r="74" spans="1:68" s="25" customFormat="1" x14ac:dyDescent="0.2">
      <c r="A74" s="21"/>
      <c r="B74" s="22"/>
      <c r="C74" s="21"/>
      <c r="D74" s="21"/>
      <c r="E74" s="21"/>
      <c r="I74" s="22"/>
      <c r="R74" s="22"/>
      <c r="AC74" s="22"/>
      <c r="AL74" s="22"/>
      <c r="AR74" s="22"/>
      <c r="AU74" s="10"/>
      <c r="AV74" s="10"/>
      <c r="AW74" s="10"/>
      <c r="AX74" s="10"/>
      <c r="AY74" s="10"/>
      <c r="AZ74" s="10"/>
      <c r="BA74" s="10"/>
      <c r="BB74" s="10"/>
      <c r="BC74" s="10"/>
      <c r="BD74" s="10"/>
      <c r="BE74" s="10"/>
      <c r="BF74" s="10"/>
      <c r="BG74" s="10"/>
      <c r="BH74" s="10"/>
      <c r="BI74" s="10"/>
      <c r="BJ74" s="10"/>
      <c r="BK74" s="10"/>
      <c r="BL74" s="10"/>
      <c r="BM74" s="10"/>
      <c r="BN74" s="10"/>
      <c r="BO74" s="10"/>
      <c r="BP74" s="24"/>
    </row>
    <row r="75" spans="1:68" s="25" customFormat="1" x14ac:dyDescent="0.2">
      <c r="A75" s="21"/>
      <c r="B75" s="22"/>
      <c r="C75" s="21"/>
      <c r="D75" s="21"/>
      <c r="E75" s="21"/>
      <c r="I75" s="22"/>
      <c r="R75" s="22"/>
      <c r="AC75" s="22"/>
      <c r="AL75" s="22"/>
      <c r="AR75" s="22"/>
      <c r="AU75" s="10"/>
      <c r="AV75" s="10"/>
      <c r="AW75" s="10"/>
      <c r="AX75" s="10"/>
      <c r="AY75" s="10"/>
      <c r="AZ75" s="10"/>
      <c r="BA75" s="10"/>
      <c r="BB75" s="10"/>
      <c r="BC75" s="10"/>
      <c r="BD75" s="10"/>
      <c r="BE75" s="10"/>
      <c r="BF75" s="10"/>
      <c r="BG75" s="10"/>
      <c r="BH75" s="10"/>
      <c r="BI75" s="10"/>
      <c r="BJ75" s="10"/>
      <c r="BK75" s="10"/>
      <c r="BL75" s="10"/>
      <c r="BM75" s="10"/>
      <c r="BN75" s="10"/>
      <c r="BO75" s="10"/>
      <c r="BP75" s="24"/>
    </row>
    <row r="76" spans="1:68" s="25" customFormat="1" x14ac:dyDescent="0.2">
      <c r="A76" s="21"/>
      <c r="B76" s="22"/>
      <c r="C76" s="21"/>
      <c r="D76" s="21"/>
      <c r="E76" s="21"/>
      <c r="I76" s="22"/>
      <c r="R76" s="22"/>
      <c r="AC76" s="22"/>
      <c r="AL76" s="22"/>
      <c r="AR76" s="22"/>
      <c r="AU76" s="10"/>
      <c r="AV76" s="10"/>
      <c r="AW76" s="10"/>
      <c r="AX76" s="10"/>
      <c r="AY76" s="10"/>
      <c r="AZ76" s="10"/>
      <c r="BA76" s="10"/>
      <c r="BB76" s="10"/>
      <c r="BC76" s="10"/>
      <c r="BD76" s="10"/>
      <c r="BE76" s="10"/>
      <c r="BF76" s="10"/>
      <c r="BG76" s="10"/>
      <c r="BH76" s="10"/>
      <c r="BI76" s="10"/>
      <c r="BJ76" s="10"/>
      <c r="BK76" s="10"/>
      <c r="BL76" s="10"/>
      <c r="BM76" s="10"/>
      <c r="BN76" s="10"/>
      <c r="BO76" s="10"/>
      <c r="BP76" s="24"/>
    </row>
    <row r="77" spans="1:68" s="25" customFormat="1" x14ac:dyDescent="0.2">
      <c r="A77" s="21"/>
      <c r="B77" s="22"/>
      <c r="C77" s="21"/>
      <c r="D77" s="21"/>
      <c r="E77" s="21"/>
      <c r="I77" s="22"/>
      <c r="R77" s="22"/>
      <c r="AC77" s="22"/>
      <c r="AL77" s="22"/>
      <c r="AR77" s="22"/>
      <c r="AU77" s="10"/>
      <c r="AV77" s="10"/>
      <c r="AW77" s="10"/>
      <c r="AX77" s="10"/>
      <c r="AY77" s="10"/>
      <c r="AZ77" s="10"/>
      <c r="BA77" s="10"/>
      <c r="BB77" s="10"/>
      <c r="BC77" s="10"/>
      <c r="BD77" s="10"/>
      <c r="BE77" s="10"/>
      <c r="BF77" s="10"/>
      <c r="BG77" s="10"/>
      <c r="BH77" s="10"/>
      <c r="BI77" s="10"/>
      <c r="BJ77" s="10"/>
      <c r="BK77" s="10"/>
      <c r="BL77" s="10"/>
      <c r="BM77" s="10"/>
      <c r="BN77" s="10"/>
      <c r="BO77" s="10"/>
      <c r="BP77" s="24"/>
    </row>
    <row r="78" spans="1:68" s="25" customFormat="1" x14ac:dyDescent="0.2">
      <c r="A78" s="21"/>
      <c r="B78" s="22"/>
      <c r="C78" s="21"/>
      <c r="D78" s="21"/>
      <c r="E78" s="21"/>
      <c r="I78" s="22"/>
      <c r="R78" s="22"/>
      <c r="AC78" s="22"/>
      <c r="AL78" s="22"/>
      <c r="AR78" s="22"/>
      <c r="AU78" s="10"/>
      <c r="AV78" s="10"/>
      <c r="AW78" s="10"/>
      <c r="AX78" s="10"/>
      <c r="AY78" s="10"/>
      <c r="AZ78" s="10"/>
      <c r="BA78" s="10"/>
      <c r="BB78" s="10"/>
      <c r="BC78" s="10"/>
      <c r="BD78" s="10"/>
      <c r="BE78" s="10"/>
      <c r="BF78" s="10"/>
      <c r="BG78" s="10"/>
      <c r="BH78" s="10"/>
      <c r="BI78" s="10"/>
      <c r="BJ78" s="10"/>
      <c r="BK78" s="10"/>
      <c r="BL78" s="10"/>
      <c r="BM78" s="10"/>
      <c r="BN78" s="10"/>
      <c r="BO78" s="10"/>
      <c r="BP78" s="24"/>
    </row>
    <row r="79" spans="1:68" s="25" customFormat="1" x14ac:dyDescent="0.2">
      <c r="A79" s="21"/>
      <c r="B79" s="22"/>
      <c r="C79" s="21"/>
      <c r="D79" s="21"/>
      <c r="E79" s="21"/>
      <c r="I79" s="22"/>
      <c r="R79" s="22"/>
      <c r="AC79" s="22"/>
      <c r="AL79" s="22"/>
      <c r="AR79" s="22"/>
      <c r="AU79" s="10"/>
      <c r="AV79" s="10"/>
      <c r="AW79" s="10"/>
      <c r="AX79" s="10"/>
      <c r="AY79" s="10"/>
      <c r="AZ79" s="10"/>
      <c r="BA79" s="10"/>
      <c r="BB79" s="10"/>
      <c r="BC79" s="10"/>
      <c r="BD79" s="10"/>
      <c r="BE79" s="10"/>
      <c r="BF79" s="10"/>
      <c r="BG79" s="10"/>
      <c r="BH79" s="10"/>
      <c r="BI79" s="10"/>
      <c r="BJ79" s="10"/>
      <c r="BK79" s="10"/>
      <c r="BL79" s="10"/>
      <c r="BM79" s="10"/>
      <c r="BN79" s="10"/>
      <c r="BO79" s="10"/>
      <c r="BP79" s="24"/>
    </row>
    <row r="80" spans="1:68" s="25" customFormat="1" x14ac:dyDescent="0.2">
      <c r="A80" s="21"/>
      <c r="B80" s="22"/>
      <c r="C80" s="21"/>
      <c r="D80" s="21"/>
      <c r="E80" s="21"/>
      <c r="I80" s="22"/>
      <c r="R80" s="22"/>
      <c r="AC80" s="22"/>
      <c r="AL80" s="22"/>
      <c r="AR80" s="22"/>
      <c r="AU80" s="10"/>
      <c r="AV80" s="10"/>
      <c r="AW80" s="10"/>
      <c r="AX80" s="10"/>
      <c r="AY80" s="10"/>
      <c r="AZ80" s="10"/>
      <c r="BA80" s="10"/>
      <c r="BB80" s="10"/>
      <c r="BC80" s="10"/>
      <c r="BD80" s="10"/>
      <c r="BE80" s="10"/>
      <c r="BF80" s="10"/>
      <c r="BG80" s="10"/>
      <c r="BH80" s="10"/>
      <c r="BI80" s="10"/>
      <c r="BJ80" s="10"/>
      <c r="BK80" s="10"/>
      <c r="BL80" s="10"/>
      <c r="BM80" s="10"/>
      <c r="BN80" s="10"/>
      <c r="BO80" s="10"/>
      <c r="BP80" s="24"/>
    </row>
    <row r="81" spans="1:68" s="25" customFormat="1" x14ac:dyDescent="0.2">
      <c r="A81" s="21"/>
      <c r="B81" s="22"/>
      <c r="C81" s="21"/>
      <c r="D81" s="21"/>
      <c r="E81" s="21"/>
      <c r="I81" s="22"/>
      <c r="R81" s="22"/>
      <c r="AC81" s="22"/>
      <c r="AL81" s="22"/>
      <c r="AR81" s="22"/>
      <c r="AU81" s="10"/>
      <c r="AV81" s="10"/>
      <c r="AW81" s="10"/>
      <c r="AX81" s="10"/>
      <c r="AY81" s="10"/>
      <c r="AZ81" s="10"/>
      <c r="BA81" s="10"/>
      <c r="BB81" s="10"/>
      <c r="BC81" s="10"/>
      <c r="BD81" s="10"/>
      <c r="BE81" s="10"/>
      <c r="BF81" s="10"/>
      <c r="BG81" s="10"/>
      <c r="BH81" s="10"/>
      <c r="BI81" s="10"/>
      <c r="BJ81" s="10"/>
      <c r="BK81" s="10"/>
      <c r="BL81" s="10"/>
      <c r="BM81" s="10"/>
      <c r="BN81" s="10"/>
      <c r="BO81" s="10"/>
      <c r="BP81" s="24"/>
    </row>
    <row r="82" spans="1:68" s="25" customFormat="1" x14ac:dyDescent="0.2">
      <c r="A82" s="21"/>
      <c r="B82" s="22"/>
      <c r="C82" s="21"/>
      <c r="D82" s="21"/>
      <c r="E82" s="21"/>
      <c r="I82" s="22"/>
      <c r="R82" s="22"/>
      <c r="AC82" s="22"/>
      <c r="AL82" s="22"/>
      <c r="AR82" s="22"/>
      <c r="AU82" s="10"/>
      <c r="AV82" s="10"/>
      <c r="AW82" s="10"/>
      <c r="AX82" s="10"/>
      <c r="AY82" s="10"/>
      <c r="AZ82" s="10"/>
      <c r="BA82" s="10"/>
      <c r="BB82" s="10"/>
      <c r="BC82" s="10"/>
      <c r="BD82" s="10"/>
      <c r="BE82" s="10"/>
      <c r="BF82" s="10"/>
      <c r="BG82" s="10"/>
      <c r="BH82" s="10"/>
      <c r="BI82" s="10"/>
      <c r="BJ82" s="10"/>
      <c r="BK82" s="10"/>
      <c r="BL82" s="10"/>
      <c r="BM82" s="10"/>
      <c r="BN82" s="10"/>
      <c r="BO82" s="10"/>
      <c r="BP82" s="24"/>
    </row>
    <row r="83" spans="1:68" s="25" customFormat="1" x14ac:dyDescent="0.2">
      <c r="A83" s="21"/>
      <c r="B83" s="22"/>
      <c r="C83" s="21"/>
      <c r="D83" s="21"/>
      <c r="E83" s="21"/>
      <c r="I83" s="22"/>
      <c r="R83" s="22"/>
      <c r="AC83" s="22"/>
      <c r="AL83" s="22"/>
      <c r="AR83" s="22"/>
      <c r="AU83" s="10"/>
      <c r="AV83" s="10"/>
      <c r="AW83" s="10"/>
      <c r="AX83" s="10"/>
      <c r="AY83" s="10"/>
      <c r="AZ83" s="10"/>
      <c r="BA83" s="10"/>
      <c r="BB83" s="10"/>
      <c r="BC83" s="10"/>
      <c r="BD83" s="10"/>
      <c r="BE83" s="10"/>
      <c r="BF83" s="10"/>
      <c r="BG83" s="10"/>
      <c r="BH83" s="10"/>
      <c r="BI83" s="10"/>
      <c r="BJ83" s="10"/>
      <c r="BK83" s="10"/>
      <c r="BL83" s="10"/>
      <c r="BM83" s="10"/>
      <c r="BN83" s="10"/>
      <c r="BO83" s="10"/>
      <c r="BP83" s="24"/>
    </row>
    <row r="84" spans="1:68" s="25" customFormat="1" x14ac:dyDescent="0.2">
      <c r="A84" s="21"/>
      <c r="B84" s="22"/>
      <c r="C84" s="21"/>
      <c r="D84" s="21"/>
      <c r="E84" s="21"/>
      <c r="I84" s="22"/>
      <c r="R84" s="22"/>
      <c r="AC84" s="22"/>
      <c r="AL84" s="22"/>
      <c r="AR84" s="22"/>
      <c r="AU84" s="10"/>
      <c r="AV84" s="10"/>
      <c r="AW84" s="10"/>
      <c r="AX84" s="10"/>
      <c r="AY84" s="10"/>
      <c r="AZ84" s="10"/>
      <c r="BA84" s="10"/>
      <c r="BB84" s="10"/>
      <c r="BC84" s="10"/>
      <c r="BD84" s="10"/>
      <c r="BE84" s="10"/>
      <c r="BF84" s="10"/>
      <c r="BG84" s="10"/>
      <c r="BH84" s="10"/>
      <c r="BI84" s="10"/>
      <c r="BJ84" s="10"/>
      <c r="BK84" s="10"/>
      <c r="BL84" s="10"/>
      <c r="BM84" s="10"/>
      <c r="BN84" s="10"/>
      <c r="BO84" s="10"/>
      <c r="BP84" s="24"/>
    </row>
    <row r="85" spans="1:68" s="25" customFormat="1" x14ac:dyDescent="0.2">
      <c r="A85" s="21"/>
      <c r="B85" s="22"/>
      <c r="C85" s="21"/>
      <c r="D85" s="21"/>
      <c r="E85" s="21"/>
      <c r="I85" s="22"/>
      <c r="R85" s="22"/>
      <c r="AC85" s="22"/>
      <c r="AL85" s="22"/>
      <c r="AR85" s="22"/>
      <c r="AU85" s="10"/>
      <c r="AV85" s="10"/>
      <c r="AW85" s="10"/>
      <c r="AX85" s="10"/>
      <c r="AY85" s="10"/>
      <c r="AZ85" s="10"/>
      <c r="BA85" s="10"/>
      <c r="BB85" s="10"/>
      <c r="BC85" s="10"/>
      <c r="BD85" s="10"/>
      <c r="BE85" s="10"/>
      <c r="BF85" s="10"/>
      <c r="BG85" s="10"/>
      <c r="BH85" s="10"/>
      <c r="BI85" s="10"/>
      <c r="BJ85" s="10"/>
      <c r="BK85" s="10"/>
      <c r="BL85" s="10"/>
      <c r="BM85" s="10"/>
      <c r="BN85" s="10"/>
      <c r="BO85" s="10"/>
      <c r="BP85" s="24"/>
    </row>
    <row r="86" spans="1:68" s="25" customFormat="1" x14ac:dyDescent="0.2">
      <c r="A86" s="21"/>
      <c r="B86" s="22"/>
      <c r="C86" s="21"/>
      <c r="D86" s="21"/>
      <c r="E86" s="21"/>
      <c r="I86" s="22"/>
      <c r="R86" s="22"/>
      <c r="AC86" s="22"/>
      <c r="AL86" s="22"/>
      <c r="AR86" s="22"/>
      <c r="AU86" s="10"/>
      <c r="AV86" s="10"/>
      <c r="AW86" s="10"/>
      <c r="AX86" s="10"/>
      <c r="AY86" s="10"/>
      <c r="AZ86" s="10"/>
      <c r="BA86" s="10"/>
      <c r="BB86" s="10"/>
      <c r="BC86" s="10"/>
      <c r="BD86" s="10"/>
      <c r="BE86" s="10"/>
      <c r="BF86" s="10"/>
      <c r="BG86" s="10"/>
      <c r="BH86" s="10"/>
      <c r="BI86" s="10"/>
      <c r="BJ86" s="10"/>
      <c r="BK86" s="10"/>
      <c r="BL86" s="10"/>
      <c r="BM86" s="10"/>
      <c r="BN86" s="10"/>
      <c r="BO86" s="10"/>
      <c r="BP86" s="24"/>
    </row>
    <row r="87" spans="1:68" s="25" customFormat="1" x14ac:dyDescent="0.2">
      <c r="A87" s="21"/>
      <c r="B87" s="22"/>
      <c r="C87" s="21"/>
      <c r="D87" s="21"/>
      <c r="E87" s="21"/>
      <c r="I87" s="22"/>
      <c r="R87" s="22"/>
      <c r="AC87" s="22"/>
      <c r="AL87" s="22"/>
      <c r="AR87" s="22"/>
      <c r="AU87" s="10"/>
      <c r="AV87" s="10"/>
      <c r="AW87" s="10"/>
      <c r="AX87" s="10"/>
      <c r="AY87" s="10"/>
      <c r="AZ87" s="10"/>
      <c r="BA87" s="10"/>
      <c r="BB87" s="10"/>
      <c r="BC87" s="10"/>
      <c r="BD87" s="10"/>
      <c r="BE87" s="10"/>
      <c r="BF87" s="10"/>
      <c r="BG87" s="10"/>
      <c r="BH87" s="10"/>
      <c r="BI87" s="10"/>
      <c r="BJ87" s="10"/>
      <c r="BK87" s="10"/>
      <c r="BL87" s="10"/>
      <c r="BM87" s="10"/>
      <c r="BN87" s="10"/>
      <c r="BO87" s="10"/>
      <c r="BP87" s="24"/>
    </row>
    <row r="88" spans="1:68" s="25" customFormat="1" x14ac:dyDescent="0.2">
      <c r="A88" s="21"/>
      <c r="B88" s="22"/>
      <c r="C88" s="21"/>
      <c r="D88" s="21"/>
      <c r="E88" s="21"/>
      <c r="I88" s="22"/>
      <c r="R88" s="22"/>
      <c r="AC88" s="22"/>
      <c r="AL88" s="22"/>
      <c r="AR88" s="22"/>
      <c r="AU88" s="10"/>
      <c r="AV88" s="10"/>
      <c r="AW88" s="10"/>
      <c r="AX88" s="10"/>
      <c r="AY88" s="10"/>
      <c r="AZ88" s="10"/>
      <c r="BA88" s="10"/>
      <c r="BB88" s="10"/>
      <c r="BC88" s="10"/>
      <c r="BD88" s="10"/>
      <c r="BE88" s="10"/>
      <c r="BF88" s="10"/>
      <c r="BG88" s="10"/>
      <c r="BH88" s="10"/>
      <c r="BI88" s="10"/>
      <c r="BJ88" s="10"/>
      <c r="BK88" s="10"/>
      <c r="BL88" s="10"/>
      <c r="BM88" s="10"/>
      <c r="BN88" s="10"/>
      <c r="BO88" s="10"/>
      <c r="BP88" s="24"/>
    </row>
    <row r="89" spans="1:68" s="25" customFormat="1" x14ac:dyDescent="0.2">
      <c r="A89" s="21"/>
      <c r="B89" s="22"/>
      <c r="C89" s="21"/>
      <c r="D89" s="21"/>
      <c r="E89" s="21"/>
      <c r="I89" s="22"/>
      <c r="R89" s="22"/>
      <c r="AC89" s="22"/>
      <c r="AL89" s="22"/>
      <c r="AR89" s="22"/>
      <c r="AU89" s="10"/>
      <c r="AV89" s="10"/>
      <c r="AW89" s="10"/>
      <c r="AX89" s="10"/>
      <c r="AY89" s="10"/>
      <c r="AZ89" s="10"/>
      <c r="BA89" s="10"/>
      <c r="BB89" s="10"/>
      <c r="BC89" s="10"/>
      <c r="BD89" s="10"/>
      <c r="BE89" s="10"/>
      <c r="BF89" s="10"/>
      <c r="BG89" s="10"/>
      <c r="BH89" s="10"/>
      <c r="BI89" s="10"/>
      <c r="BJ89" s="10"/>
      <c r="BK89" s="10"/>
      <c r="BL89" s="10"/>
      <c r="BM89" s="10"/>
      <c r="BN89" s="10"/>
      <c r="BO89" s="10"/>
      <c r="BP89" s="24"/>
    </row>
    <row r="90" spans="1:68" s="25" customFormat="1" x14ac:dyDescent="0.2">
      <c r="A90" s="21"/>
      <c r="B90" s="22"/>
      <c r="C90" s="21"/>
      <c r="D90" s="21"/>
      <c r="E90" s="21"/>
      <c r="I90" s="22"/>
      <c r="R90" s="22"/>
      <c r="AC90" s="22"/>
      <c r="AL90" s="22"/>
      <c r="AR90" s="22"/>
      <c r="AU90" s="10"/>
      <c r="AV90" s="10"/>
      <c r="AW90" s="10"/>
      <c r="AX90" s="10"/>
      <c r="AY90" s="10"/>
      <c r="AZ90" s="10"/>
      <c r="BA90" s="10"/>
      <c r="BB90" s="10"/>
      <c r="BC90" s="10"/>
      <c r="BD90" s="10"/>
      <c r="BE90" s="10"/>
      <c r="BF90" s="10"/>
      <c r="BG90" s="10"/>
      <c r="BH90" s="10"/>
      <c r="BI90" s="10"/>
      <c r="BJ90" s="10"/>
      <c r="BK90" s="10"/>
      <c r="BL90" s="10"/>
      <c r="BM90" s="10"/>
      <c r="BN90" s="10"/>
      <c r="BO90" s="10"/>
      <c r="BP90" s="24"/>
    </row>
    <row r="91" spans="1:68" s="25" customFormat="1" x14ac:dyDescent="0.2">
      <c r="A91" s="21"/>
      <c r="B91" s="22"/>
      <c r="C91" s="21"/>
      <c r="D91" s="21"/>
      <c r="E91" s="21"/>
      <c r="I91" s="22"/>
      <c r="R91" s="22"/>
      <c r="AC91" s="22"/>
      <c r="AL91" s="22"/>
      <c r="AR91" s="22"/>
      <c r="AU91" s="10"/>
      <c r="AV91" s="10"/>
      <c r="AW91" s="10"/>
      <c r="AX91" s="10"/>
      <c r="AY91" s="10"/>
      <c r="AZ91" s="10"/>
      <c r="BA91" s="10"/>
      <c r="BB91" s="10"/>
      <c r="BC91" s="10"/>
      <c r="BD91" s="10"/>
      <c r="BE91" s="10"/>
      <c r="BF91" s="10"/>
      <c r="BG91" s="10"/>
      <c r="BH91" s="10"/>
      <c r="BI91" s="10"/>
      <c r="BJ91" s="10"/>
      <c r="BK91" s="10"/>
      <c r="BL91" s="10"/>
      <c r="BM91" s="10"/>
      <c r="BN91" s="10"/>
      <c r="BO91" s="10"/>
      <c r="BP91" s="24"/>
    </row>
    <row r="92" spans="1:68" s="25" customFormat="1" x14ac:dyDescent="0.2">
      <c r="A92" s="21"/>
      <c r="B92" s="22"/>
      <c r="C92" s="21"/>
      <c r="D92" s="21"/>
      <c r="E92" s="21"/>
      <c r="I92" s="22"/>
      <c r="R92" s="22"/>
      <c r="AC92" s="22"/>
      <c r="AL92" s="22"/>
      <c r="AR92" s="22"/>
      <c r="AU92" s="10"/>
      <c r="AV92" s="10"/>
      <c r="AW92" s="10"/>
      <c r="AX92" s="10"/>
      <c r="AY92" s="10"/>
      <c r="AZ92" s="10"/>
      <c r="BA92" s="10"/>
      <c r="BB92" s="10"/>
      <c r="BC92" s="10"/>
      <c r="BD92" s="10"/>
      <c r="BE92" s="10"/>
      <c r="BF92" s="10"/>
      <c r="BG92" s="10"/>
      <c r="BH92" s="10"/>
      <c r="BI92" s="10"/>
      <c r="BJ92" s="10"/>
      <c r="BK92" s="10"/>
      <c r="BL92" s="10"/>
      <c r="BM92" s="10"/>
      <c r="BN92" s="10"/>
      <c r="BO92" s="10"/>
      <c r="BP92" s="24"/>
    </row>
    <row r="93" spans="1:68" s="25" customFormat="1" x14ac:dyDescent="0.2">
      <c r="A93" s="21"/>
      <c r="B93" s="22"/>
      <c r="C93" s="21"/>
      <c r="D93" s="21"/>
      <c r="E93" s="21"/>
      <c r="I93" s="22"/>
      <c r="R93" s="22"/>
      <c r="AC93" s="22"/>
      <c r="AL93" s="22"/>
      <c r="AR93" s="22"/>
      <c r="AU93" s="10"/>
      <c r="AV93" s="10"/>
      <c r="AW93" s="10"/>
      <c r="AX93" s="10"/>
      <c r="AY93" s="10"/>
      <c r="AZ93" s="10"/>
      <c r="BA93" s="10"/>
      <c r="BB93" s="10"/>
      <c r="BC93" s="10"/>
      <c r="BD93" s="10"/>
      <c r="BE93" s="10"/>
      <c r="BF93" s="10"/>
      <c r="BG93" s="10"/>
      <c r="BH93" s="10"/>
      <c r="BI93" s="10"/>
      <c r="BJ93" s="10"/>
      <c r="BK93" s="10"/>
      <c r="BL93" s="10"/>
      <c r="BM93" s="10"/>
      <c r="BN93" s="10"/>
      <c r="BO93" s="10"/>
      <c r="BP93" s="24"/>
    </row>
    <row r="94" spans="1:68" s="25" customFormat="1" x14ac:dyDescent="0.2">
      <c r="A94" s="21"/>
      <c r="B94" s="22"/>
      <c r="C94" s="21"/>
      <c r="D94" s="21"/>
      <c r="E94" s="21"/>
      <c r="I94" s="22"/>
      <c r="R94" s="22"/>
      <c r="AC94" s="22"/>
      <c r="AL94" s="22"/>
      <c r="AR94" s="22"/>
      <c r="AU94" s="10"/>
      <c r="AV94" s="10"/>
      <c r="AW94" s="10"/>
      <c r="AX94" s="10"/>
      <c r="AY94" s="10"/>
      <c r="AZ94" s="10"/>
      <c r="BA94" s="10"/>
      <c r="BB94" s="10"/>
      <c r="BC94" s="10"/>
      <c r="BD94" s="10"/>
      <c r="BE94" s="10"/>
      <c r="BF94" s="10"/>
      <c r="BG94" s="10"/>
      <c r="BH94" s="10"/>
      <c r="BI94" s="10"/>
      <c r="BJ94" s="10"/>
      <c r="BK94" s="10"/>
      <c r="BL94" s="10"/>
      <c r="BM94" s="10"/>
      <c r="BN94" s="10"/>
      <c r="BO94" s="10"/>
      <c r="BP94" s="24"/>
    </row>
    <row r="95" spans="1:68" s="25" customFormat="1" x14ac:dyDescent="0.2">
      <c r="A95" s="21"/>
      <c r="B95" s="22"/>
      <c r="C95" s="21"/>
      <c r="D95" s="21"/>
      <c r="E95" s="21"/>
      <c r="I95" s="22"/>
      <c r="R95" s="22"/>
      <c r="AC95" s="22"/>
      <c r="AL95" s="22"/>
      <c r="AR95" s="22"/>
      <c r="AU95" s="10"/>
      <c r="AV95" s="10"/>
      <c r="AW95" s="10"/>
      <c r="AX95" s="10"/>
      <c r="AY95" s="10"/>
      <c r="AZ95" s="10"/>
      <c r="BA95" s="10"/>
      <c r="BB95" s="10"/>
      <c r="BC95" s="10"/>
      <c r="BD95" s="10"/>
      <c r="BE95" s="10"/>
      <c r="BF95" s="10"/>
      <c r="BG95" s="10"/>
      <c r="BH95" s="10"/>
      <c r="BI95" s="10"/>
      <c r="BJ95" s="10"/>
      <c r="BK95" s="10"/>
      <c r="BL95" s="10"/>
      <c r="BM95" s="10"/>
      <c r="BN95" s="10"/>
      <c r="BO95" s="10"/>
      <c r="BP95" s="24"/>
    </row>
    <row r="96" spans="1:68" s="25" customFormat="1" x14ac:dyDescent="0.2">
      <c r="A96" s="21"/>
      <c r="B96" s="22"/>
      <c r="C96" s="21"/>
      <c r="D96" s="21"/>
      <c r="E96" s="21"/>
      <c r="I96" s="22"/>
      <c r="R96" s="22"/>
      <c r="AC96" s="22"/>
      <c r="AL96" s="22"/>
      <c r="AR96" s="22"/>
      <c r="AU96" s="10"/>
      <c r="AV96" s="10"/>
      <c r="AW96" s="10"/>
      <c r="AX96" s="10"/>
      <c r="AY96" s="10"/>
      <c r="AZ96" s="10"/>
      <c r="BA96" s="10"/>
      <c r="BB96" s="10"/>
      <c r="BC96" s="10"/>
      <c r="BD96" s="10"/>
      <c r="BE96" s="10"/>
      <c r="BF96" s="10"/>
      <c r="BG96" s="10"/>
      <c r="BH96" s="10"/>
      <c r="BI96" s="10"/>
      <c r="BJ96" s="10"/>
      <c r="BK96" s="10"/>
      <c r="BL96" s="10"/>
      <c r="BM96" s="10"/>
      <c r="BN96" s="10"/>
      <c r="BO96" s="10"/>
      <c r="BP96" s="24"/>
    </row>
    <row r="97" spans="1:68" s="25" customFormat="1" x14ac:dyDescent="0.2">
      <c r="A97" s="21"/>
      <c r="B97" s="22"/>
      <c r="C97" s="21"/>
      <c r="D97" s="21"/>
      <c r="E97" s="21"/>
      <c r="I97" s="22"/>
      <c r="R97" s="22"/>
      <c r="AC97" s="22"/>
      <c r="AL97" s="22"/>
      <c r="AR97" s="22"/>
      <c r="AU97" s="10"/>
      <c r="AV97" s="10"/>
      <c r="AW97" s="10"/>
      <c r="AX97" s="10"/>
      <c r="AY97" s="10"/>
      <c r="AZ97" s="10"/>
      <c r="BA97" s="10"/>
      <c r="BB97" s="10"/>
      <c r="BC97" s="10"/>
      <c r="BD97" s="10"/>
      <c r="BE97" s="10"/>
      <c r="BF97" s="10"/>
      <c r="BG97" s="10"/>
      <c r="BH97" s="10"/>
      <c r="BI97" s="10"/>
      <c r="BJ97" s="10"/>
      <c r="BK97" s="10"/>
      <c r="BL97" s="10"/>
      <c r="BM97" s="10"/>
      <c r="BN97" s="10"/>
      <c r="BO97" s="10"/>
      <c r="BP97" s="24"/>
    </row>
    <row r="98" spans="1:68" s="25" customFormat="1" x14ac:dyDescent="0.2">
      <c r="A98" s="21"/>
      <c r="B98" s="22"/>
      <c r="C98" s="21"/>
      <c r="D98" s="21"/>
      <c r="E98" s="21"/>
      <c r="I98" s="22"/>
      <c r="R98" s="22"/>
      <c r="AC98" s="22"/>
      <c r="AL98" s="22"/>
      <c r="AR98" s="22"/>
      <c r="AU98" s="10"/>
      <c r="AV98" s="10"/>
      <c r="AW98" s="10"/>
      <c r="AX98" s="10"/>
      <c r="AY98" s="10"/>
      <c r="AZ98" s="10"/>
      <c r="BA98" s="10"/>
      <c r="BB98" s="10"/>
      <c r="BC98" s="10"/>
      <c r="BD98" s="10"/>
      <c r="BE98" s="10"/>
      <c r="BF98" s="10"/>
      <c r="BG98" s="10"/>
      <c r="BH98" s="10"/>
      <c r="BI98" s="10"/>
      <c r="BJ98" s="10"/>
      <c r="BK98" s="10"/>
      <c r="BL98" s="10"/>
      <c r="BM98" s="10"/>
      <c r="BN98" s="10"/>
      <c r="BO98" s="10"/>
      <c r="BP98" s="24"/>
    </row>
    <row r="99" spans="1:68" s="25" customFormat="1" x14ac:dyDescent="0.2">
      <c r="A99" s="21"/>
      <c r="B99" s="22"/>
      <c r="C99" s="21"/>
      <c r="D99" s="21"/>
      <c r="E99" s="21"/>
      <c r="I99" s="22"/>
      <c r="R99" s="22"/>
      <c r="AC99" s="22"/>
      <c r="AL99" s="22"/>
      <c r="AR99" s="22"/>
      <c r="AU99" s="10"/>
      <c r="AV99" s="10"/>
      <c r="AW99" s="10"/>
      <c r="AX99" s="10"/>
      <c r="AY99" s="10"/>
      <c r="AZ99" s="10"/>
      <c r="BA99" s="10"/>
      <c r="BB99" s="10"/>
      <c r="BC99" s="10"/>
      <c r="BD99" s="10"/>
      <c r="BE99" s="10"/>
      <c r="BF99" s="10"/>
      <c r="BG99" s="10"/>
      <c r="BH99" s="10"/>
      <c r="BI99" s="10"/>
      <c r="BJ99" s="10"/>
      <c r="BK99" s="10"/>
      <c r="BL99" s="10"/>
      <c r="BM99" s="10"/>
      <c r="BN99" s="10"/>
      <c r="BO99" s="10"/>
      <c r="BP99" s="24"/>
    </row>
    <row r="100" spans="1:68" s="25" customFormat="1" x14ac:dyDescent="0.2">
      <c r="A100" s="21"/>
      <c r="B100" s="22"/>
      <c r="C100" s="21"/>
      <c r="D100" s="21"/>
      <c r="E100" s="21"/>
      <c r="I100" s="22"/>
      <c r="R100" s="22"/>
      <c r="AC100" s="22"/>
      <c r="AL100" s="22"/>
      <c r="AR100" s="22"/>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24"/>
    </row>
    <row r="101" spans="1:68" s="25" customFormat="1" x14ac:dyDescent="0.2">
      <c r="A101" s="21"/>
      <c r="B101" s="22"/>
      <c r="C101" s="21"/>
      <c r="D101" s="21"/>
      <c r="E101" s="21"/>
      <c r="I101" s="22"/>
      <c r="R101" s="22"/>
      <c r="AC101" s="22"/>
      <c r="AL101" s="22"/>
      <c r="AR101" s="22"/>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24"/>
    </row>
    <row r="102" spans="1:68" s="25" customFormat="1" x14ac:dyDescent="0.2">
      <c r="A102" s="21"/>
      <c r="B102" s="22"/>
      <c r="C102" s="21"/>
      <c r="D102" s="21"/>
      <c r="E102" s="21"/>
      <c r="I102" s="22"/>
      <c r="R102" s="22"/>
      <c r="AC102" s="22"/>
      <c r="AL102" s="22"/>
      <c r="AR102" s="22"/>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24"/>
    </row>
    <row r="103" spans="1:68" s="25" customFormat="1" x14ac:dyDescent="0.2">
      <c r="A103" s="21"/>
      <c r="B103" s="22"/>
      <c r="C103" s="21"/>
      <c r="D103" s="21"/>
      <c r="E103" s="21"/>
      <c r="I103" s="22"/>
      <c r="R103" s="22"/>
      <c r="AC103" s="22"/>
      <c r="AL103" s="22"/>
      <c r="AR103" s="22"/>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24"/>
    </row>
    <row r="104" spans="1:68" s="25" customFormat="1" x14ac:dyDescent="0.2">
      <c r="A104" s="21"/>
      <c r="B104" s="22"/>
      <c r="C104" s="21"/>
      <c r="D104" s="21"/>
      <c r="E104" s="21"/>
      <c r="I104" s="22"/>
      <c r="R104" s="22"/>
      <c r="AC104" s="22"/>
      <c r="AL104" s="22"/>
      <c r="AR104" s="22"/>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24"/>
    </row>
    <row r="105" spans="1:68" s="25" customFormat="1" x14ac:dyDescent="0.2">
      <c r="A105" s="21"/>
      <c r="B105" s="22"/>
      <c r="C105" s="21"/>
      <c r="D105" s="21"/>
      <c r="E105" s="21"/>
      <c r="I105" s="22"/>
      <c r="R105" s="22"/>
      <c r="AC105" s="22"/>
      <c r="AL105" s="22"/>
      <c r="AR105" s="22"/>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24"/>
    </row>
    <row r="106" spans="1:68" s="25" customFormat="1" x14ac:dyDescent="0.2">
      <c r="A106" s="21"/>
      <c r="B106" s="22"/>
      <c r="C106" s="21"/>
      <c r="D106" s="21"/>
      <c r="E106" s="21"/>
      <c r="I106" s="22"/>
      <c r="R106" s="22"/>
      <c r="AC106" s="22"/>
      <c r="AL106" s="22"/>
      <c r="AR106" s="22"/>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24"/>
    </row>
    <row r="107" spans="1:68" s="25" customFormat="1" x14ac:dyDescent="0.2">
      <c r="A107" s="21"/>
      <c r="B107" s="22"/>
      <c r="C107" s="21"/>
      <c r="D107" s="21"/>
      <c r="E107" s="21"/>
      <c r="I107" s="22"/>
      <c r="R107" s="22"/>
      <c r="AC107" s="22"/>
      <c r="AL107" s="22"/>
      <c r="AR107" s="22"/>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24"/>
    </row>
    <row r="108" spans="1:68" s="25" customFormat="1" x14ac:dyDescent="0.2">
      <c r="A108" s="21"/>
      <c r="B108" s="22"/>
      <c r="C108" s="21"/>
      <c r="D108" s="21"/>
      <c r="E108" s="21"/>
      <c r="I108" s="22"/>
      <c r="R108" s="22"/>
      <c r="AC108" s="22"/>
      <c r="AL108" s="22"/>
      <c r="AR108" s="22"/>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24"/>
    </row>
    <row r="109" spans="1:68" s="25" customFormat="1" x14ac:dyDescent="0.2">
      <c r="A109" s="21"/>
      <c r="B109" s="22"/>
      <c r="C109" s="21"/>
      <c r="D109" s="21"/>
      <c r="E109" s="21"/>
      <c r="I109" s="22"/>
      <c r="R109" s="22"/>
      <c r="AC109" s="22"/>
      <c r="AL109" s="22"/>
      <c r="AR109" s="22"/>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24"/>
    </row>
    <row r="110" spans="1:68" s="25" customFormat="1" x14ac:dyDescent="0.2">
      <c r="A110" s="21"/>
      <c r="B110" s="22"/>
      <c r="C110" s="21"/>
      <c r="D110" s="21"/>
      <c r="E110" s="21"/>
      <c r="I110" s="22"/>
      <c r="R110" s="22"/>
      <c r="AC110" s="22"/>
      <c r="AL110" s="22"/>
      <c r="AR110" s="22"/>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24"/>
    </row>
    <row r="111" spans="1:68" s="25" customFormat="1" x14ac:dyDescent="0.2">
      <c r="A111" s="21"/>
      <c r="B111" s="22"/>
      <c r="C111" s="21"/>
      <c r="D111" s="21"/>
      <c r="E111" s="21"/>
      <c r="I111" s="22"/>
      <c r="R111" s="22"/>
      <c r="AC111" s="22"/>
      <c r="AL111" s="22"/>
      <c r="AR111" s="22"/>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24"/>
    </row>
    <row r="112" spans="1:68" s="25" customFormat="1" x14ac:dyDescent="0.2">
      <c r="A112" s="21"/>
      <c r="B112" s="22"/>
      <c r="C112" s="21"/>
      <c r="D112" s="21"/>
      <c r="E112" s="21"/>
      <c r="I112" s="22"/>
      <c r="R112" s="22"/>
      <c r="AC112" s="22"/>
      <c r="AL112" s="22"/>
      <c r="AR112" s="22"/>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24"/>
    </row>
    <row r="113" spans="1:68" s="25" customFormat="1" x14ac:dyDescent="0.2">
      <c r="A113" s="21"/>
      <c r="B113" s="22"/>
      <c r="C113" s="21"/>
      <c r="D113" s="21"/>
      <c r="E113" s="21"/>
      <c r="I113" s="22"/>
      <c r="R113" s="22"/>
      <c r="AC113" s="22"/>
      <c r="AL113" s="22"/>
      <c r="AR113" s="22"/>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24"/>
    </row>
    <row r="114" spans="1:68" s="25" customFormat="1" x14ac:dyDescent="0.2">
      <c r="A114" s="21"/>
      <c r="B114" s="22"/>
      <c r="C114" s="21"/>
      <c r="D114" s="21"/>
      <c r="E114" s="21"/>
      <c r="I114" s="22"/>
      <c r="R114" s="22"/>
      <c r="AC114" s="22"/>
      <c r="AL114" s="22"/>
      <c r="AR114" s="22"/>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24"/>
    </row>
    <row r="115" spans="1:68" s="25" customFormat="1" x14ac:dyDescent="0.2">
      <c r="A115" s="21"/>
      <c r="B115" s="22"/>
      <c r="C115" s="21"/>
      <c r="D115" s="21"/>
      <c r="E115" s="21"/>
      <c r="I115" s="22"/>
      <c r="R115" s="22"/>
      <c r="AC115" s="22"/>
      <c r="AL115" s="22"/>
      <c r="AR115" s="22"/>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24"/>
    </row>
    <row r="116" spans="1:68" s="25" customFormat="1" x14ac:dyDescent="0.2">
      <c r="A116" s="21"/>
      <c r="B116" s="22"/>
      <c r="C116" s="21"/>
      <c r="D116" s="21"/>
      <c r="E116" s="21"/>
      <c r="I116" s="22"/>
      <c r="R116" s="22"/>
      <c r="AC116" s="22"/>
      <c r="AL116" s="22"/>
      <c r="AR116" s="22"/>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24"/>
    </row>
    <row r="117" spans="1:68" s="25" customFormat="1" x14ac:dyDescent="0.2">
      <c r="A117" s="21"/>
      <c r="B117" s="22"/>
      <c r="C117" s="21"/>
      <c r="D117" s="21"/>
      <c r="E117" s="21"/>
      <c r="I117" s="22"/>
      <c r="R117" s="22"/>
      <c r="AC117" s="22"/>
      <c r="AL117" s="22"/>
      <c r="AR117" s="22"/>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24"/>
    </row>
    <row r="118" spans="1:68" s="25" customFormat="1" x14ac:dyDescent="0.2">
      <c r="A118" s="21"/>
      <c r="B118" s="22"/>
      <c r="C118" s="21"/>
      <c r="D118" s="21"/>
      <c r="E118" s="21"/>
      <c r="I118" s="22"/>
      <c r="R118" s="22"/>
      <c r="AC118" s="22"/>
      <c r="AL118" s="22"/>
      <c r="AR118" s="22"/>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24"/>
    </row>
    <row r="119" spans="1:68" s="25" customFormat="1" x14ac:dyDescent="0.2">
      <c r="A119" s="21"/>
      <c r="B119" s="22"/>
      <c r="C119" s="21"/>
      <c r="D119" s="21"/>
      <c r="E119" s="21"/>
      <c r="I119" s="22"/>
      <c r="R119" s="22"/>
      <c r="AC119" s="22"/>
      <c r="AL119" s="22"/>
      <c r="AR119" s="22"/>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24"/>
    </row>
    <row r="120" spans="1:68" s="25" customFormat="1" x14ac:dyDescent="0.2">
      <c r="A120" s="21"/>
      <c r="B120" s="22"/>
      <c r="C120" s="21"/>
      <c r="D120" s="21"/>
      <c r="E120" s="21"/>
      <c r="I120" s="22"/>
      <c r="R120" s="22"/>
      <c r="AC120" s="22"/>
      <c r="AL120" s="22"/>
      <c r="AR120" s="22"/>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24"/>
    </row>
    <row r="121" spans="1:68" s="25" customFormat="1" x14ac:dyDescent="0.2">
      <c r="A121" s="21"/>
      <c r="B121" s="22"/>
      <c r="C121" s="21"/>
      <c r="D121" s="21"/>
      <c r="E121" s="21"/>
      <c r="I121" s="22"/>
      <c r="R121" s="22"/>
      <c r="AC121" s="22"/>
      <c r="AL121" s="22"/>
      <c r="AR121" s="22"/>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24"/>
    </row>
    <row r="122" spans="1:68" s="25" customFormat="1" x14ac:dyDescent="0.2">
      <c r="A122" s="21"/>
      <c r="B122" s="22"/>
      <c r="C122" s="21"/>
      <c r="D122" s="21"/>
      <c r="E122" s="21"/>
      <c r="I122" s="22"/>
      <c r="R122" s="22"/>
      <c r="AC122" s="22"/>
      <c r="AL122" s="22"/>
      <c r="AR122" s="22"/>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24"/>
    </row>
    <row r="123" spans="1:68" s="25" customFormat="1" x14ac:dyDescent="0.2">
      <c r="A123" s="21"/>
      <c r="B123" s="22"/>
      <c r="C123" s="21"/>
      <c r="D123" s="21"/>
      <c r="E123" s="21"/>
      <c r="I123" s="22"/>
      <c r="R123" s="22"/>
      <c r="AC123" s="22"/>
      <c r="AL123" s="22"/>
      <c r="AR123" s="22"/>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24"/>
    </row>
    <row r="124" spans="1:68" s="25" customFormat="1" x14ac:dyDescent="0.2">
      <c r="A124" s="21"/>
      <c r="B124" s="22"/>
      <c r="C124" s="21"/>
      <c r="D124" s="21"/>
      <c r="E124" s="21"/>
      <c r="I124" s="22"/>
      <c r="R124" s="22"/>
      <c r="AC124" s="22"/>
      <c r="AL124" s="22"/>
      <c r="AR124" s="22"/>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24"/>
    </row>
    <row r="125" spans="1:68" s="25" customFormat="1" x14ac:dyDescent="0.2">
      <c r="A125" s="21"/>
      <c r="B125" s="22"/>
      <c r="C125" s="21"/>
      <c r="D125" s="21"/>
      <c r="E125" s="21"/>
      <c r="I125" s="22"/>
      <c r="R125" s="22"/>
      <c r="AC125" s="22"/>
      <c r="AL125" s="22"/>
      <c r="AR125" s="22"/>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24"/>
    </row>
    <row r="126" spans="1:68" s="25" customFormat="1" x14ac:dyDescent="0.2">
      <c r="A126" s="21"/>
      <c r="B126" s="22"/>
      <c r="C126" s="21"/>
      <c r="D126" s="21"/>
      <c r="E126" s="21"/>
      <c r="I126" s="22"/>
      <c r="R126" s="22"/>
      <c r="AC126" s="22"/>
      <c r="AL126" s="22"/>
      <c r="AR126" s="22"/>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24"/>
    </row>
    <row r="127" spans="1:68" s="25" customFormat="1" x14ac:dyDescent="0.2">
      <c r="A127" s="21"/>
      <c r="B127" s="22"/>
      <c r="C127" s="21"/>
      <c r="D127" s="21"/>
      <c r="E127" s="21"/>
      <c r="I127" s="22"/>
      <c r="R127" s="22"/>
      <c r="AC127" s="22"/>
      <c r="AL127" s="22"/>
      <c r="AR127" s="22"/>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24"/>
    </row>
    <row r="128" spans="1:68" s="25" customFormat="1" x14ac:dyDescent="0.2">
      <c r="A128" s="21"/>
      <c r="B128" s="22"/>
      <c r="C128" s="21"/>
      <c r="D128" s="21"/>
      <c r="E128" s="21"/>
      <c r="I128" s="22"/>
      <c r="R128" s="22"/>
      <c r="AC128" s="22"/>
      <c r="AL128" s="22"/>
      <c r="AR128" s="22"/>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24"/>
    </row>
    <row r="129" spans="1:68" s="25" customFormat="1" x14ac:dyDescent="0.2">
      <c r="A129" s="21"/>
      <c r="B129" s="22"/>
      <c r="C129" s="21"/>
      <c r="D129" s="21"/>
      <c r="E129" s="21"/>
      <c r="I129" s="22"/>
      <c r="R129" s="22"/>
      <c r="AC129" s="22"/>
      <c r="AL129" s="22"/>
      <c r="AR129" s="22"/>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24"/>
    </row>
    <row r="130" spans="1:68" s="25" customFormat="1" x14ac:dyDescent="0.2">
      <c r="A130" s="21"/>
      <c r="B130" s="22"/>
      <c r="C130" s="21"/>
      <c r="D130" s="21"/>
      <c r="E130" s="21"/>
      <c r="I130" s="22"/>
      <c r="R130" s="22"/>
      <c r="AC130" s="22"/>
      <c r="AL130" s="22"/>
      <c r="AR130" s="22"/>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24"/>
    </row>
    <row r="131" spans="1:68" s="25" customFormat="1" x14ac:dyDescent="0.2">
      <c r="A131" s="21"/>
      <c r="B131" s="22"/>
      <c r="C131" s="21"/>
      <c r="D131" s="21"/>
      <c r="E131" s="21"/>
      <c r="I131" s="22"/>
      <c r="R131" s="22"/>
      <c r="AC131" s="22"/>
      <c r="AL131" s="22"/>
      <c r="AR131" s="22"/>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24"/>
    </row>
    <row r="132" spans="1:68" s="25" customFormat="1" x14ac:dyDescent="0.2">
      <c r="A132" s="21"/>
      <c r="B132" s="22"/>
      <c r="C132" s="21"/>
      <c r="D132" s="21"/>
      <c r="E132" s="21"/>
      <c r="I132" s="22"/>
      <c r="R132" s="22"/>
      <c r="AC132" s="22"/>
      <c r="AL132" s="22"/>
      <c r="AR132" s="22"/>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24"/>
    </row>
    <row r="133" spans="1:68" s="25" customFormat="1" x14ac:dyDescent="0.2">
      <c r="A133" s="21"/>
      <c r="B133" s="22"/>
      <c r="C133" s="21"/>
      <c r="D133" s="21"/>
      <c r="E133" s="21"/>
      <c r="I133" s="22"/>
      <c r="R133" s="22"/>
      <c r="AC133" s="22"/>
      <c r="AL133" s="22"/>
      <c r="AR133" s="22"/>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24"/>
    </row>
    <row r="134" spans="1:68" s="25" customFormat="1" x14ac:dyDescent="0.2">
      <c r="A134" s="21"/>
      <c r="B134" s="22"/>
      <c r="C134" s="21"/>
      <c r="D134" s="21"/>
      <c r="E134" s="21"/>
      <c r="I134" s="22"/>
      <c r="R134" s="22"/>
      <c r="AC134" s="22"/>
      <c r="AL134" s="22"/>
      <c r="AR134" s="22"/>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24"/>
    </row>
    <row r="135" spans="1:68" s="25" customFormat="1" x14ac:dyDescent="0.2">
      <c r="A135" s="21"/>
      <c r="B135" s="22"/>
      <c r="C135" s="21"/>
      <c r="D135" s="21"/>
      <c r="E135" s="21"/>
      <c r="I135" s="22"/>
      <c r="R135" s="22"/>
      <c r="AC135" s="22"/>
      <c r="AL135" s="22"/>
      <c r="AR135" s="22"/>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24"/>
    </row>
    <row r="136" spans="1:68" s="25" customFormat="1" x14ac:dyDescent="0.2">
      <c r="A136" s="21"/>
      <c r="B136" s="22"/>
      <c r="C136" s="21"/>
      <c r="D136" s="21"/>
      <c r="E136" s="21"/>
      <c r="I136" s="22"/>
      <c r="R136" s="22"/>
      <c r="AC136" s="22"/>
      <c r="AL136" s="22"/>
      <c r="AR136" s="22"/>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24"/>
    </row>
    <row r="137" spans="1:68" s="25" customFormat="1" x14ac:dyDescent="0.2">
      <c r="A137" s="21"/>
      <c r="B137" s="22"/>
      <c r="C137" s="21"/>
      <c r="D137" s="21"/>
      <c r="E137" s="21"/>
      <c r="I137" s="22"/>
      <c r="R137" s="22"/>
      <c r="AC137" s="22"/>
      <c r="AL137" s="22"/>
      <c r="AR137" s="22"/>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24"/>
    </row>
    <row r="138" spans="1:68" s="25" customFormat="1" x14ac:dyDescent="0.2">
      <c r="A138" s="21"/>
      <c r="B138" s="22"/>
      <c r="C138" s="21"/>
      <c r="D138" s="21"/>
      <c r="E138" s="21"/>
      <c r="I138" s="22"/>
      <c r="R138" s="22"/>
      <c r="AC138" s="22"/>
      <c r="AL138" s="22"/>
      <c r="AR138" s="22"/>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24"/>
    </row>
    <row r="139" spans="1:68" s="25" customFormat="1" x14ac:dyDescent="0.2">
      <c r="A139" s="21"/>
      <c r="B139" s="22"/>
      <c r="C139" s="21"/>
      <c r="D139" s="21"/>
      <c r="E139" s="21"/>
      <c r="I139" s="22"/>
      <c r="R139" s="22"/>
      <c r="AC139" s="22"/>
      <c r="AL139" s="22"/>
      <c r="AR139" s="22"/>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24"/>
    </row>
    <row r="140" spans="1:68" s="25" customFormat="1" x14ac:dyDescent="0.2">
      <c r="A140" s="21"/>
      <c r="B140" s="22"/>
      <c r="C140" s="21"/>
      <c r="D140" s="21"/>
      <c r="E140" s="21"/>
      <c r="I140" s="22"/>
      <c r="R140" s="22"/>
      <c r="AC140" s="22"/>
      <c r="AL140" s="22"/>
      <c r="AR140" s="22"/>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24"/>
    </row>
    <row r="141" spans="1:68" s="25" customFormat="1" x14ac:dyDescent="0.2">
      <c r="A141" s="21"/>
      <c r="B141" s="22"/>
      <c r="C141" s="21"/>
      <c r="D141" s="21"/>
      <c r="E141" s="21"/>
      <c r="I141" s="22"/>
      <c r="R141" s="22"/>
      <c r="AC141" s="22"/>
      <c r="AL141" s="22"/>
      <c r="AR141" s="22"/>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24"/>
    </row>
    <row r="142" spans="1:68" s="25" customFormat="1" x14ac:dyDescent="0.2">
      <c r="A142" s="21"/>
      <c r="B142" s="22"/>
      <c r="C142" s="21"/>
      <c r="D142" s="21"/>
      <c r="E142" s="21"/>
      <c r="I142" s="22"/>
      <c r="R142" s="22"/>
      <c r="AC142" s="22"/>
      <c r="AL142" s="22"/>
      <c r="AR142" s="22"/>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24"/>
    </row>
    <row r="143" spans="1:68" s="25" customFormat="1" x14ac:dyDescent="0.2">
      <c r="A143" s="21"/>
      <c r="B143" s="22"/>
      <c r="C143" s="21"/>
      <c r="D143" s="21"/>
      <c r="E143" s="21"/>
      <c r="I143" s="22"/>
      <c r="R143" s="22"/>
      <c r="AC143" s="22"/>
      <c r="AL143" s="22"/>
      <c r="AR143" s="22"/>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24"/>
    </row>
    <row r="144" spans="1:68" s="25" customFormat="1" x14ac:dyDescent="0.2">
      <c r="A144" s="21"/>
      <c r="B144" s="22"/>
      <c r="C144" s="21"/>
      <c r="D144" s="21"/>
      <c r="E144" s="21"/>
      <c r="I144" s="22"/>
      <c r="R144" s="22"/>
      <c r="AC144" s="22"/>
      <c r="AL144" s="22"/>
      <c r="AR144" s="22"/>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24"/>
    </row>
    <row r="145" spans="1:68" s="25" customFormat="1" x14ac:dyDescent="0.2">
      <c r="A145" s="21"/>
      <c r="B145" s="22"/>
      <c r="C145" s="21"/>
      <c r="D145" s="21"/>
      <c r="E145" s="21"/>
      <c r="I145" s="22"/>
      <c r="R145" s="22"/>
      <c r="AC145" s="22"/>
      <c r="AL145" s="22"/>
      <c r="AR145" s="22"/>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24"/>
    </row>
    <row r="146" spans="1:68" s="25" customFormat="1" x14ac:dyDescent="0.2">
      <c r="A146" s="21"/>
      <c r="B146" s="22"/>
      <c r="C146" s="21"/>
      <c r="D146" s="21"/>
      <c r="E146" s="21"/>
      <c r="I146" s="22"/>
      <c r="R146" s="22"/>
      <c r="AC146" s="22"/>
      <c r="AL146" s="22"/>
      <c r="AR146" s="22"/>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24"/>
    </row>
    <row r="147" spans="1:68" s="25" customFormat="1" x14ac:dyDescent="0.2">
      <c r="A147" s="21"/>
      <c r="B147" s="22"/>
      <c r="C147" s="21"/>
      <c r="D147" s="21"/>
      <c r="E147" s="21"/>
      <c r="I147" s="22"/>
      <c r="R147" s="22"/>
      <c r="AC147" s="22"/>
      <c r="AL147" s="22"/>
      <c r="AR147" s="22"/>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24"/>
    </row>
    <row r="148" spans="1:68" s="25" customFormat="1" x14ac:dyDescent="0.2">
      <c r="A148" s="21"/>
      <c r="B148" s="22"/>
      <c r="C148" s="21"/>
      <c r="D148" s="21"/>
      <c r="E148" s="21"/>
      <c r="I148" s="22"/>
      <c r="R148" s="22"/>
      <c r="AC148" s="22"/>
      <c r="AL148" s="22"/>
      <c r="AR148" s="22"/>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24"/>
    </row>
    <row r="149" spans="1:68" s="25" customFormat="1" x14ac:dyDescent="0.2">
      <c r="A149" s="21"/>
      <c r="B149" s="22"/>
      <c r="C149" s="21"/>
      <c r="D149" s="21"/>
      <c r="E149" s="21"/>
      <c r="I149" s="22"/>
      <c r="R149" s="22"/>
      <c r="AC149" s="22"/>
      <c r="AL149" s="22"/>
      <c r="AR149" s="22"/>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24"/>
    </row>
    <row r="150" spans="1:68" s="25" customFormat="1" x14ac:dyDescent="0.2">
      <c r="A150" s="21"/>
      <c r="B150" s="22"/>
      <c r="C150" s="21"/>
      <c r="D150" s="21"/>
      <c r="E150" s="21"/>
      <c r="I150" s="22"/>
      <c r="R150" s="22"/>
      <c r="AC150" s="22"/>
      <c r="AL150" s="22"/>
      <c r="AR150" s="22"/>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24"/>
    </row>
    <row r="151" spans="1:68" s="25" customFormat="1" x14ac:dyDescent="0.2">
      <c r="A151" s="21"/>
      <c r="B151" s="22"/>
      <c r="C151" s="21"/>
      <c r="D151" s="21"/>
      <c r="E151" s="21"/>
      <c r="I151" s="22"/>
      <c r="R151" s="22"/>
      <c r="AC151" s="22"/>
      <c r="AL151" s="22"/>
      <c r="AR151" s="22"/>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24"/>
    </row>
    <row r="152" spans="1:68" s="25" customFormat="1" x14ac:dyDescent="0.2">
      <c r="A152" s="21"/>
      <c r="B152" s="22"/>
      <c r="C152" s="21"/>
      <c r="D152" s="21"/>
      <c r="E152" s="21"/>
      <c r="I152" s="22"/>
      <c r="R152" s="22"/>
      <c r="AC152" s="22"/>
      <c r="AL152" s="22"/>
      <c r="AR152" s="22"/>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24"/>
    </row>
    <row r="153" spans="1:68" s="25" customFormat="1" x14ac:dyDescent="0.2">
      <c r="A153" s="21"/>
      <c r="B153" s="22"/>
      <c r="C153" s="21"/>
      <c r="D153" s="21"/>
      <c r="E153" s="21"/>
      <c r="I153" s="22"/>
      <c r="R153" s="22"/>
      <c r="AC153" s="22"/>
      <c r="AL153" s="22"/>
      <c r="AR153" s="22"/>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24"/>
    </row>
    <row r="154" spans="1:68" s="25" customFormat="1" x14ac:dyDescent="0.2">
      <c r="A154" s="21"/>
      <c r="B154" s="22"/>
      <c r="C154" s="21"/>
      <c r="D154" s="21"/>
      <c r="E154" s="21"/>
      <c r="I154" s="22"/>
      <c r="R154" s="22"/>
      <c r="AC154" s="22"/>
      <c r="AL154" s="22"/>
      <c r="AR154" s="22"/>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24"/>
    </row>
    <row r="155" spans="1:68" s="25" customFormat="1" x14ac:dyDescent="0.2">
      <c r="A155" s="21"/>
      <c r="B155" s="22"/>
      <c r="C155" s="21"/>
      <c r="D155" s="21"/>
      <c r="E155" s="21"/>
      <c r="I155" s="22"/>
      <c r="R155" s="22"/>
      <c r="AC155" s="22"/>
      <c r="AL155" s="22"/>
      <c r="AR155" s="22"/>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24"/>
    </row>
    <row r="156" spans="1:68" s="25" customFormat="1" x14ac:dyDescent="0.2">
      <c r="A156" s="21"/>
      <c r="B156" s="22"/>
      <c r="C156" s="21"/>
      <c r="D156" s="21"/>
      <c r="E156" s="21"/>
      <c r="I156" s="22"/>
      <c r="R156" s="22"/>
      <c r="AC156" s="22"/>
      <c r="AL156" s="22"/>
      <c r="AR156" s="22"/>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24"/>
    </row>
    <row r="157" spans="1:68" s="25" customFormat="1" x14ac:dyDescent="0.2">
      <c r="A157" s="21"/>
      <c r="B157" s="22"/>
      <c r="C157" s="21"/>
      <c r="D157" s="21"/>
      <c r="E157" s="21"/>
      <c r="I157" s="22"/>
      <c r="R157" s="22"/>
      <c r="AC157" s="22"/>
      <c r="AL157" s="22"/>
      <c r="AR157" s="22"/>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24"/>
    </row>
    <row r="158" spans="1:68" s="25" customFormat="1" x14ac:dyDescent="0.2">
      <c r="A158" s="21"/>
      <c r="B158" s="22"/>
      <c r="C158" s="21"/>
      <c r="D158" s="21"/>
      <c r="E158" s="21"/>
      <c r="I158" s="22"/>
      <c r="R158" s="22"/>
      <c r="AC158" s="22"/>
      <c r="AL158" s="22"/>
      <c r="AR158" s="22"/>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24"/>
    </row>
    <row r="159" spans="1:68" s="25" customFormat="1" x14ac:dyDescent="0.2">
      <c r="A159" s="21"/>
      <c r="B159" s="22"/>
      <c r="C159" s="21"/>
      <c r="D159" s="21"/>
      <c r="E159" s="21"/>
      <c r="I159" s="22"/>
      <c r="R159" s="22"/>
      <c r="AC159" s="22"/>
      <c r="AL159" s="22"/>
      <c r="AR159" s="22"/>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24"/>
    </row>
    <row r="160" spans="1:68" s="25" customFormat="1" x14ac:dyDescent="0.2">
      <c r="A160" s="21"/>
      <c r="B160" s="22"/>
      <c r="C160" s="21"/>
      <c r="D160" s="21"/>
      <c r="E160" s="21"/>
      <c r="I160" s="22"/>
      <c r="R160" s="22"/>
      <c r="AC160" s="22"/>
      <c r="AL160" s="22"/>
      <c r="AR160" s="22"/>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24"/>
    </row>
    <row r="161" spans="1:68" s="25" customFormat="1" x14ac:dyDescent="0.2">
      <c r="A161" s="21"/>
      <c r="B161" s="22"/>
      <c r="C161" s="21"/>
      <c r="D161" s="21"/>
      <c r="E161" s="21"/>
      <c r="I161" s="22"/>
      <c r="R161" s="22"/>
      <c r="AC161" s="22"/>
      <c r="AL161" s="22"/>
      <c r="AR161" s="22"/>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24"/>
    </row>
    <row r="162" spans="1:68" s="25" customFormat="1" x14ac:dyDescent="0.2">
      <c r="A162" s="21"/>
      <c r="B162" s="22"/>
      <c r="C162" s="21"/>
      <c r="D162" s="21"/>
      <c r="E162" s="21"/>
      <c r="I162" s="22"/>
      <c r="R162" s="22"/>
      <c r="AC162" s="22"/>
      <c r="AL162" s="22"/>
      <c r="AR162" s="22"/>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24"/>
    </row>
    <row r="163" spans="1:68" s="25" customFormat="1" x14ac:dyDescent="0.2">
      <c r="A163" s="21"/>
      <c r="B163" s="22"/>
      <c r="C163" s="21"/>
      <c r="D163" s="21"/>
      <c r="E163" s="21"/>
      <c r="I163" s="22"/>
      <c r="R163" s="22"/>
      <c r="AC163" s="22"/>
      <c r="AL163" s="22"/>
      <c r="AR163" s="22"/>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24"/>
    </row>
    <row r="164" spans="1:68" s="25" customFormat="1" x14ac:dyDescent="0.2">
      <c r="A164" s="21"/>
      <c r="B164" s="22"/>
      <c r="C164" s="21"/>
      <c r="D164" s="21"/>
      <c r="E164" s="21"/>
      <c r="I164" s="22"/>
      <c r="R164" s="22"/>
      <c r="AC164" s="22"/>
      <c r="AL164" s="22"/>
      <c r="AR164" s="22"/>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24"/>
    </row>
  </sheetData>
  <autoFilter ref="A2:BP49">
    <filterColumn colId="59">
      <filters>
        <filter val="EXTERNAL: global challenges and changes in society; development of science"/>
        <filter val="EXTERNAL: government initiatives; developments at other universities"/>
      </filters>
    </filterColumn>
  </autoFilter>
  <printOptions gridLines="1" gridLinesSet="0"/>
  <pageMargins left="0.75" right="0.75" top="1" bottom="1" header="0.5" footer="0.5"/>
  <pageSetup paperSize="9" fitToWidth="0" fitToHeight="0"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4" workbookViewId="0">
      <selection activeCell="E13" sqref="E13"/>
    </sheetView>
  </sheetViews>
  <sheetFormatPr defaultColWidth="11.42578125" defaultRowHeight="12.75" x14ac:dyDescent="0.2"/>
  <cols>
    <col min="1" max="1" width="39" customWidth="1"/>
    <col min="2" max="2" width="13.28515625" customWidth="1"/>
  </cols>
  <sheetData>
    <row r="1" spans="1:4" ht="45" customHeight="1" x14ac:dyDescent="0.2">
      <c r="A1" s="74" t="s">
        <v>1500</v>
      </c>
      <c r="B1" s="107"/>
      <c r="C1" s="108"/>
      <c r="D1" s="4"/>
    </row>
    <row r="2" spans="1:4" x14ac:dyDescent="0.2">
      <c r="A2" s="87" t="s">
        <v>22</v>
      </c>
      <c r="B2" s="4">
        <f>COUNTIF('Master data'!$BI$3:$BI$100,A2)</f>
        <v>19</v>
      </c>
      <c r="C2" s="68">
        <f>B2/($B$2+$B$3)</f>
        <v>0.51351351351351349</v>
      </c>
    </row>
    <row r="3" spans="1:4" ht="25.5" x14ac:dyDescent="0.2">
      <c r="A3" s="89" t="s">
        <v>169</v>
      </c>
      <c r="B3" s="69">
        <f>COUNTIF('Master data'!$BI$3:$BI$100,A3)</f>
        <v>18</v>
      </c>
      <c r="C3" s="70">
        <f>B3/($B$2+$B$3)</f>
        <v>0.48648648648648651</v>
      </c>
    </row>
    <row r="4" spans="1:4" x14ac:dyDescent="0.2">
      <c r="B4">
        <f>SUM(B2:B3)</f>
        <v>37</v>
      </c>
    </row>
    <row r="5" spans="1:4" x14ac:dyDescent="0.2">
      <c r="A5" s="74" t="s">
        <v>515</v>
      </c>
      <c r="B5" s="108"/>
    </row>
    <row r="6" spans="1:4" x14ac:dyDescent="0.2">
      <c r="A6" s="78" t="s">
        <v>1504</v>
      </c>
      <c r="B6" s="109"/>
    </row>
    <row r="7" spans="1:4" ht="38.25" x14ac:dyDescent="0.2">
      <c r="A7" s="87" t="s">
        <v>83</v>
      </c>
      <c r="B7" s="5" t="s">
        <v>57</v>
      </c>
    </row>
    <row r="8" spans="1:4" ht="38.25" x14ac:dyDescent="0.2">
      <c r="A8" s="87" t="s">
        <v>108</v>
      </c>
      <c r="B8" s="5" t="s">
        <v>93</v>
      </c>
    </row>
    <row r="9" spans="1:4" ht="38.25" x14ac:dyDescent="0.2">
      <c r="A9" s="87" t="s">
        <v>133</v>
      </c>
      <c r="B9" s="5" t="s">
        <v>112</v>
      </c>
    </row>
    <row r="10" spans="1:4" x14ac:dyDescent="0.2">
      <c r="A10" s="87" t="s">
        <v>453</v>
      </c>
      <c r="B10" s="24" t="s">
        <v>290</v>
      </c>
    </row>
    <row r="11" spans="1:4" ht="25.5" x14ac:dyDescent="0.2">
      <c r="A11" s="87" t="s">
        <v>457</v>
      </c>
      <c r="B11" s="24" t="s">
        <v>321</v>
      </c>
    </row>
    <row r="12" spans="1:4" ht="51" x14ac:dyDescent="0.2">
      <c r="A12" s="87" t="s">
        <v>636</v>
      </c>
      <c r="B12" s="24" t="s">
        <v>682</v>
      </c>
    </row>
    <row r="13" spans="1:4" ht="38.25" x14ac:dyDescent="0.2">
      <c r="A13" s="55" t="s">
        <v>1505</v>
      </c>
      <c r="B13" s="24" t="s">
        <v>903</v>
      </c>
    </row>
    <row r="14" spans="1:4" ht="38.25" x14ac:dyDescent="0.2">
      <c r="A14" s="89" t="s">
        <v>1069</v>
      </c>
      <c r="B14" s="114" t="s">
        <v>1101</v>
      </c>
    </row>
    <row r="15" spans="1:4" x14ac:dyDescent="0.2">
      <c r="A15" s="83" t="s">
        <v>1506</v>
      </c>
      <c r="B15" s="117"/>
    </row>
    <row r="16" spans="1:4" ht="25.5" x14ac:dyDescent="0.2">
      <c r="A16" s="87" t="s">
        <v>454</v>
      </c>
      <c r="B16" s="24" t="s">
        <v>246</v>
      </c>
    </row>
    <row r="17" spans="1:2" ht="127.5" x14ac:dyDescent="0.2">
      <c r="A17" s="88" t="s">
        <v>543</v>
      </c>
      <c r="B17" s="24" t="s">
        <v>281</v>
      </c>
    </row>
    <row r="18" spans="1:2" ht="51" x14ac:dyDescent="0.2">
      <c r="A18" s="87" t="s">
        <v>611</v>
      </c>
      <c r="B18" s="24" t="s">
        <v>296</v>
      </c>
    </row>
    <row r="19" spans="1:2" ht="25.5" x14ac:dyDescent="0.2">
      <c r="A19" s="87" t="s">
        <v>456</v>
      </c>
      <c r="B19" s="24" t="s">
        <v>316</v>
      </c>
    </row>
    <row r="20" spans="1:2" ht="51" x14ac:dyDescent="0.2">
      <c r="A20" s="87" t="s">
        <v>651</v>
      </c>
      <c r="B20" s="24" t="s">
        <v>639</v>
      </c>
    </row>
    <row r="21" spans="1:2" ht="51" x14ac:dyDescent="0.2">
      <c r="A21" s="87" t="s">
        <v>1507</v>
      </c>
      <c r="B21" s="24" t="s">
        <v>833</v>
      </c>
    </row>
    <row r="22" spans="1:2" ht="25.5" x14ac:dyDescent="0.2">
      <c r="A22" s="87" t="s">
        <v>795</v>
      </c>
      <c r="B22" s="24" t="s">
        <v>777</v>
      </c>
    </row>
    <row r="23" spans="1:2" ht="63.75" x14ac:dyDescent="0.2">
      <c r="A23" s="87" t="s">
        <v>952</v>
      </c>
      <c r="B23" s="24" t="s">
        <v>932</v>
      </c>
    </row>
    <row r="24" spans="1:2" ht="38.25" x14ac:dyDescent="0.2">
      <c r="A24" s="88" t="s">
        <v>988</v>
      </c>
      <c r="B24" s="24" t="s">
        <v>1023</v>
      </c>
    </row>
    <row r="25" spans="1:2" x14ac:dyDescent="0.2">
      <c r="A25" s="87" t="s">
        <v>1040</v>
      </c>
      <c r="B25" s="24" t="s">
        <v>1029</v>
      </c>
    </row>
    <row r="26" spans="1:2" ht="51" x14ac:dyDescent="0.2">
      <c r="A26" s="89" t="s">
        <v>1094</v>
      </c>
      <c r="B26" s="90" t="s">
        <v>1073</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election activeCell="F12" sqref="F12"/>
    </sheetView>
  </sheetViews>
  <sheetFormatPr defaultRowHeight="12.75" x14ac:dyDescent="0.2"/>
  <cols>
    <col min="1" max="1" width="55.5703125" customWidth="1"/>
    <col min="2" max="2" width="13.7109375" customWidth="1"/>
    <col min="3" max="3" width="9.7109375" customWidth="1"/>
  </cols>
  <sheetData>
    <row r="1" spans="1:3" ht="52.5" customHeight="1" x14ac:dyDescent="0.2">
      <c r="A1" s="74" t="s">
        <v>810</v>
      </c>
      <c r="B1" s="107"/>
      <c r="C1" s="108"/>
    </row>
    <row r="2" spans="1:3" x14ac:dyDescent="0.2">
      <c r="A2" s="55" t="s">
        <v>152</v>
      </c>
      <c r="B2" s="4">
        <f>COUNTIF('Master data'!$BL$3:$BL$100,"*yes*")</f>
        <v>19</v>
      </c>
      <c r="C2" s="68">
        <f>B2/($B$2+$B$3)</f>
        <v>0.55882352941176472</v>
      </c>
    </row>
    <row r="3" spans="1:3" x14ac:dyDescent="0.2">
      <c r="A3" s="56" t="s">
        <v>24</v>
      </c>
      <c r="B3" s="69">
        <f>COUNTIF('Master data'!$BL$3:$BL$100,"no")</f>
        <v>15</v>
      </c>
      <c r="C3" s="70">
        <f>B3/($B$2+$B$3)</f>
        <v>0.44117647058823528</v>
      </c>
    </row>
    <row r="4" spans="1:3" x14ac:dyDescent="0.2">
      <c r="B4">
        <f>SUM(B2:B3)</f>
        <v>34</v>
      </c>
    </row>
    <row r="5" spans="1:3" x14ac:dyDescent="0.2">
      <c r="A5" s="74" t="s">
        <v>1530</v>
      </c>
      <c r="B5" s="108"/>
    </row>
    <row r="6" spans="1:3" x14ac:dyDescent="0.2">
      <c r="A6" s="78" t="s">
        <v>1169</v>
      </c>
      <c r="B6" s="109"/>
    </row>
    <row r="7" spans="1:3" ht="38.25" x14ac:dyDescent="0.2">
      <c r="A7" s="88" t="s">
        <v>528</v>
      </c>
      <c r="B7" s="5" t="s">
        <v>57</v>
      </c>
    </row>
    <row r="8" spans="1:3" ht="51" x14ac:dyDescent="0.2">
      <c r="A8" s="87" t="s">
        <v>134</v>
      </c>
      <c r="B8" s="5" t="s">
        <v>112</v>
      </c>
    </row>
    <row r="9" spans="1:3" ht="25.5" x14ac:dyDescent="0.2">
      <c r="A9" s="87" t="s">
        <v>154</v>
      </c>
      <c r="B9" s="5" t="s">
        <v>138</v>
      </c>
    </row>
    <row r="10" spans="1:3" ht="25.5" x14ac:dyDescent="0.2">
      <c r="A10" s="87" t="s">
        <v>170</v>
      </c>
      <c r="B10" s="5" t="s">
        <v>355</v>
      </c>
    </row>
    <row r="11" spans="1:3" ht="25.5" x14ac:dyDescent="0.2">
      <c r="A11" s="87" t="s">
        <v>190</v>
      </c>
      <c r="B11" s="5" t="s">
        <v>173</v>
      </c>
    </row>
    <row r="12" spans="1:3" ht="102" x14ac:dyDescent="0.2">
      <c r="A12" s="87" t="s">
        <v>230</v>
      </c>
      <c r="B12" s="5" t="s">
        <v>206</v>
      </c>
    </row>
    <row r="13" spans="1:3" ht="25.5" x14ac:dyDescent="0.2">
      <c r="A13" s="87" t="s">
        <v>272</v>
      </c>
      <c r="B13" s="24" t="s">
        <v>246</v>
      </c>
    </row>
    <row r="14" spans="1:3" ht="38.25" x14ac:dyDescent="0.2">
      <c r="A14" s="88" t="s">
        <v>545</v>
      </c>
      <c r="B14" s="24" t="s">
        <v>281</v>
      </c>
    </row>
    <row r="15" spans="1:3" ht="25.5" x14ac:dyDescent="0.2">
      <c r="A15" s="87" t="s">
        <v>558</v>
      </c>
      <c r="B15" s="24" t="s">
        <v>286</v>
      </c>
    </row>
    <row r="16" spans="1:3" ht="25.5" x14ac:dyDescent="0.2">
      <c r="A16" s="88" t="s">
        <v>555</v>
      </c>
      <c r="B16" s="24" t="s">
        <v>290</v>
      </c>
    </row>
    <row r="17" spans="1:2" ht="38.25" x14ac:dyDescent="0.2">
      <c r="A17" s="87" t="s">
        <v>1526</v>
      </c>
      <c r="B17" s="24" t="s">
        <v>312</v>
      </c>
    </row>
    <row r="18" spans="1:2" ht="38.25" x14ac:dyDescent="0.2">
      <c r="A18" s="87" t="s">
        <v>853</v>
      </c>
      <c r="B18" s="24" t="s">
        <v>833</v>
      </c>
    </row>
    <row r="19" spans="1:2" ht="25.5" x14ac:dyDescent="0.2">
      <c r="A19" s="87" t="s">
        <v>734</v>
      </c>
      <c r="B19" s="24" t="s">
        <v>718</v>
      </c>
    </row>
    <row r="20" spans="1:2" ht="38.25" x14ac:dyDescent="0.2">
      <c r="A20" s="87" t="s">
        <v>751</v>
      </c>
      <c r="B20" s="24" t="s">
        <v>738</v>
      </c>
    </row>
    <row r="21" spans="1:2" ht="25.5" x14ac:dyDescent="0.2">
      <c r="A21" s="87" t="s">
        <v>774</v>
      </c>
      <c r="B21" s="24" t="s">
        <v>756</v>
      </c>
    </row>
    <row r="22" spans="1:2" ht="38.25" x14ac:dyDescent="0.2">
      <c r="A22" s="87" t="s">
        <v>1527</v>
      </c>
      <c r="B22" s="24" t="s">
        <v>877</v>
      </c>
    </row>
    <row r="23" spans="1:2" ht="38.25" x14ac:dyDescent="0.2">
      <c r="A23" s="87" t="s">
        <v>1528</v>
      </c>
      <c r="B23" s="24" t="s">
        <v>903</v>
      </c>
    </row>
    <row r="24" spans="1:2" ht="38.25" x14ac:dyDescent="0.2">
      <c r="A24" s="88" t="s">
        <v>965</v>
      </c>
      <c r="B24" s="24" t="s">
        <v>1022</v>
      </c>
    </row>
    <row r="25" spans="1:2" ht="89.25" x14ac:dyDescent="0.2">
      <c r="A25" s="96" t="s">
        <v>989</v>
      </c>
      <c r="B25" s="90" t="s">
        <v>1023</v>
      </c>
    </row>
    <row r="26" spans="1:2" x14ac:dyDescent="0.2">
      <c r="A26" s="83" t="s">
        <v>1529</v>
      </c>
      <c r="B26" s="117"/>
    </row>
    <row r="27" spans="1:2" ht="25.5" x14ac:dyDescent="0.2">
      <c r="A27" s="87" t="s">
        <v>23</v>
      </c>
      <c r="B27" s="5" t="s">
        <v>354</v>
      </c>
    </row>
    <row r="28" spans="1:2" ht="25.5" x14ac:dyDescent="0.2">
      <c r="A28" s="87" t="s">
        <v>39</v>
      </c>
      <c r="B28" s="5" t="s">
        <v>27</v>
      </c>
    </row>
    <row r="29" spans="1:2" x14ac:dyDescent="0.2">
      <c r="A29" s="87" t="s">
        <v>109</v>
      </c>
      <c r="B29" s="5" t="s">
        <v>93</v>
      </c>
    </row>
    <row r="30" spans="1:2" ht="38.25" x14ac:dyDescent="0.2">
      <c r="A30" s="87" t="s">
        <v>551</v>
      </c>
      <c r="B30" s="24" t="s">
        <v>296</v>
      </c>
    </row>
    <row r="31" spans="1:2" ht="25.5" x14ac:dyDescent="0.2">
      <c r="A31" s="88" t="s">
        <v>563</v>
      </c>
      <c r="B31" s="24" t="s">
        <v>321</v>
      </c>
    </row>
    <row r="32" spans="1:2" ht="38.25" x14ac:dyDescent="0.2">
      <c r="A32" s="87" t="s">
        <v>98</v>
      </c>
      <c r="B32" s="24" t="s">
        <v>639</v>
      </c>
    </row>
    <row r="33" spans="1:2" ht="38.25" x14ac:dyDescent="0.2">
      <c r="A33" s="87" t="s">
        <v>665</v>
      </c>
      <c r="B33" s="24" t="s">
        <v>654</v>
      </c>
    </row>
    <row r="34" spans="1:2" ht="51" x14ac:dyDescent="0.2">
      <c r="A34" s="87" t="s">
        <v>15</v>
      </c>
      <c r="B34" s="24" t="s">
        <v>682</v>
      </c>
    </row>
    <row r="35" spans="1:2" ht="25.5" x14ac:dyDescent="0.2">
      <c r="A35" s="87" t="s">
        <v>98</v>
      </c>
      <c r="B35" s="24" t="s">
        <v>777</v>
      </c>
    </row>
    <row r="36" spans="1:2" ht="25.5" x14ac:dyDescent="0.2">
      <c r="A36" s="55" t="s">
        <v>15</v>
      </c>
      <c r="B36" s="24" t="s">
        <v>923</v>
      </c>
    </row>
    <row r="37" spans="1:2" ht="25.5" x14ac:dyDescent="0.2">
      <c r="A37" s="87" t="s">
        <v>953</v>
      </c>
      <c r="B37" s="24" t="s">
        <v>932</v>
      </c>
    </row>
    <row r="38" spans="1:2" ht="25.5" x14ac:dyDescent="0.2">
      <c r="A38" s="88" t="s">
        <v>1007</v>
      </c>
      <c r="B38" s="24" t="s">
        <v>994</v>
      </c>
    </row>
    <row r="39" spans="1:2" ht="38.25" x14ac:dyDescent="0.2">
      <c r="A39" s="55" t="s">
        <v>98</v>
      </c>
      <c r="B39" s="24" t="s">
        <v>1024</v>
      </c>
    </row>
    <row r="40" spans="1:2" x14ac:dyDescent="0.2">
      <c r="A40" s="87" t="s">
        <v>1041</v>
      </c>
      <c r="B40" s="22" t="s">
        <v>1029</v>
      </c>
    </row>
    <row r="41" spans="1:2" ht="102" x14ac:dyDescent="0.2">
      <c r="A41" s="89" t="s">
        <v>1095</v>
      </c>
      <c r="B41" s="82" t="s">
        <v>1073</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K12" sqref="K12"/>
    </sheetView>
  </sheetViews>
  <sheetFormatPr defaultRowHeight="12.75" x14ac:dyDescent="0.2"/>
  <cols>
    <col min="1" max="1" width="46.7109375" customWidth="1"/>
    <col min="2" max="2" width="14.7109375" customWidth="1"/>
  </cols>
  <sheetData>
    <row r="1" spans="1:3" ht="51" x14ac:dyDescent="0.2">
      <c r="A1" s="74" t="s">
        <v>516</v>
      </c>
      <c r="B1" s="107"/>
      <c r="C1" s="108"/>
    </row>
    <row r="2" spans="1:3" x14ac:dyDescent="0.2">
      <c r="A2" s="55" t="s">
        <v>152</v>
      </c>
      <c r="B2" s="4">
        <f>COUNTIF('Master data'!$BN$3:$BN$100,"*yes*")</f>
        <v>18</v>
      </c>
      <c r="C2" s="68">
        <f>B2/($B$2+$B$3)</f>
        <v>0.5</v>
      </c>
    </row>
    <row r="3" spans="1:3" x14ac:dyDescent="0.2">
      <c r="A3" s="56" t="s">
        <v>24</v>
      </c>
      <c r="B3" s="69">
        <f>COUNTIF('Master data'!$BN$3:$BN$100,"no")</f>
        <v>18</v>
      </c>
      <c r="C3" s="70">
        <f>B3/($B$2+$B$3)</f>
        <v>0.5</v>
      </c>
    </row>
    <row r="5" spans="1:3" x14ac:dyDescent="0.2">
      <c r="A5" s="74" t="s">
        <v>1531</v>
      </c>
      <c r="B5" s="108"/>
    </row>
    <row r="6" spans="1:3" x14ac:dyDescent="0.2">
      <c r="A6" s="78" t="s">
        <v>1169</v>
      </c>
      <c r="B6" s="109"/>
    </row>
    <row r="7" spans="1:3" ht="38.25" x14ac:dyDescent="0.2">
      <c r="A7" s="87" t="s">
        <v>40</v>
      </c>
      <c r="B7" s="5" t="s">
        <v>27</v>
      </c>
    </row>
    <row r="8" spans="1:3" ht="25.5" x14ac:dyDescent="0.2">
      <c r="A8" s="88" t="s">
        <v>529</v>
      </c>
      <c r="B8" s="5" t="s">
        <v>57</v>
      </c>
    </row>
    <row r="9" spans="1:3" ht="38.25" x14ac:dyDescent="0.2">
      <c r="A9" s="87" t="s">
        <v>191</v>
      </c>
      <c r="B9" s="5" t="s">
        <v>173</v>
      </c>
    </row>
    <row r="10" spans="1:3" ht="114.75" x14ac:dyDescent="0.2">
      <c r="A10" s="87" t="s">
        <v>231</v>
      </c>
      <c r="B10" s="5" t="s">
        <v>206</v>
      </c>
    </row>
    <row r="11" spans="1:3" ht="25.5" x14ac:dyDescent="0.2">
      <c r="A11" s="87" t="s">
        <v>243</v>
      </c>
      <c r="B11" s="5" t="s">
        <v>356</v>
      </c>
    </row>
    <row r="12" spans="1:3" ht="38.25" x14ac:dyDescent="0.2">
      <c r="A12" s="87" t="s">
        <v>273</v>
      </c>
      <c r="B12" s="24" t="s">
        <v>246</v>
      </c>
    </row>
    <row r="13" spans="1:3" ht="362.25" customHeight="1" x14ac:dyDescent="0.2">
      <c r="A13" s="121" t="s">
        <v>546</v>
      </c>
      <c r="B13" s="24" t="s">
        <v>281</v>
      </c>
    </row>
    <row r="14" spans="1:3" ht="63.75" x14ac:dyDescent="0.2">
      <c r="A14" s="88" t="s">
        <v>559</v>
      </c>
      <c r="B14" s="24" t="s">
        <v>286</v>
      </c>
    </row>
    <row r="15" spans="1:3" ht="38.25" x14ac:dyDescent="0.2">
      <c r="A15" s="88" t="s">
        <v>556</v>
      </c>
      <c r="B15" s="24" t="s">
        <v>290</v>
      </c>
    </row>
    <row r="16" spans="1:3" ht="25.5" x14ac:dyDescent="0.2">
      <c r="A16" s="87" t="s">
        <v>564</v>
      </c>
      <c r="B16" s="24" t="s">
        <v>321</v>
      </c>
    </row>
    <row r="17" spans="1:2" ht="51" x14ac:dyDescent="0.2">
      <c r="A17" s="87" t="s">
        <v>637</v>
      </c>
      <c r="B17" s="24" t="s">
        <v>682</v>
      </c>
    </row>
    <row r="18" spans="1:2" ht="25.5" x14ac:dyDescent="0.2">
      <c r="A18" s="87" t="s">
        <v>735</v>
      </c>
      <c r="B18" s="24" t="s">
        <v>718</v>
      </c>
    </row>
    <row r="19" spans="1:2" ht="38.25" x14ac:dyDescent="0.2">
      <c r="A19" s="87" t="s">
        <v>752</v>
      </c>
      <c r="B19" s="24" t="s">
        <v>738</v>
      </c>
    </row>
    <row r="20" spans="1:2" ht="25.5" x14ac:dyDescent="0.2">
      <c r="A20" s="87" t="s">
        <v>775</v>
      </c>
      <c r="B20" s="24" t="s">
        <v>756</v>
      </c>
    </row>
    <row r="21" spans="1:2" ht="25.5" x14ac:dyDescent="0.2">
      <c r="A21" s="87" t="s">
        <v>796</v>
      </c>
      <c r="B21" s="24" t="s">
        <v>777</v>
      </c>
    </row>
    <row r="22" spans="1:2" ht="38.25" x14ac:dyDescent="0.2">
      <c r="A22" s="87" t="s">
        <v>900</v>
      </c>
      <c r="B22" s="24" t="s">
        <v>877</v>
      </c>
    </row>
    <row r="23" spans="1:2" ht="38.25" x14ac:dyDescent="0.2">
      <c r="A23" s="87" t="s">
        <v>1071</v>
      </c>
      <c r="B23" s="24" t="s">
        <v>1101</v>
      </c>
    </row>
    <row r="24" spans="1:2" ht="89.25" x14ac:dyDescent="0.2">
      <c r="A24" s="89" t="s">
        <v>1096</v>
      </c>
      <c r="B24" s="82" t="s">
        <v>1073</v>
      </c>
    </row>
    <row r="25" spans="1:2" x14ac:dyDescent="0.2">
      <c r="A25" s="83" t="s">
        <v>1167</v>
      </c>
      <c r="B25" s="117"/>
    </row>
    <row r="26" spans="1:2" ht="25.5" x14ac:dyDescent="0.2">
      <c r="A26" s="87" t="s">
        <v>24</v>
      </c>
      <c r="B26" s="5" t="s">
        <v>354</v>
      </c>
    </row>
    <row r="27" spans="1:2" ht="25.5" x14ac:dyDescent="0.2">
      <c r="A27" s="87" t="s">
        <v>15</v>
      </c>
      <c r="B27" s="5" t="s">
        <v>43</v>
      </c>
    </row>
    <row r="28" spans="1:2" x14ac:dyDescent="0.2">
      <c r="A28" s="87" t="s">
        <v>98</v>
      </c>
      <c r="B28" s="5" t="s">
        <v>93</v>
      </c>
    </row>
    <row r="29" spans="1:2" x14ac:dyDescent="0.2">
      <c r="A29" s="87" t="s">
        <v>135</v>
      </c>
      <c r="B29" s="5" t="s">
        <v>112</v>
      </c>
    </row>
    <row r="30" spans="1:2" ht="25.5" x14ac:dyDescent="0.2">
      <c r="A30" s="87" t="s">
        <v>24</v>
      </c>
      <c r="B30" s="5" t="s">
        <v>138</v>
      </c>
    </row>
    <row r="31" spans="1:2" ht="38.25" x14ac:dyDescent="0.2">
      <c r="A31" s="88" t="s">
        <v>552</v>
      </c>
      <c r="B31" s="24" t="s">
        <v>296</v>
      </c>
    </row>
    <row r="32" spans="1:2" ht="38.25" x14ac:dyDescent="0.2">
      <c r="A32" s="87" t="s">
        <v>98</v>
      </c>
      <c r="B32" s="24" t="s">
        <v>312</v>
      </c>
    </row>
    <row r="33" spans="1:2" ht="38.25" x14ac:dyDescent="0.2">
      <c r="A33" s="87" t="s">
        <v>652</v>
      </c>
      <c r="B33" s="24" t="s">
        <v>639</v>
      </c>
    </row>
    <row r="34" spans="1:2" ht="38.25" x14ac:dyDescent="0.2">
      <c r="A34" s="87" t="s">
        <v>665</v>
      </c>
      <c r="B34" s="24" t="s">
        <v>654</v>
      </c>
    </row>
    <row r="35" spans="1:2" ht="38.25" x14ac:dyDescent="0.2">
      <c r="A35" s="87" t="s">
        <v>704</v>
      </c>
      <c r="B35" s="24" t="s">
        <v>833</v>
      </c>
    </row>
    <row r="36" spans="1:2" ht="38.25" x14ac:dyDescent="0.2">
      <c r="A36" s="55" t="s">
        <v>921</v>
      </c>
      <c r="B36" s="24" t="s">
        <v>903</v>
      </c>
    </row>
    <row r="37" spans="1:2" ht="25.5" x14ac:dyDescent="0.2">
      <c r="A37" s="55" t="s">
        <v>15</v>
      </c>
      <c r="B37" s="24" t="s">
        <v>923</v>
      </c>
    </row>
    <row r="38" spans="1:2" ht="25.5" x14ac:dyDescent="0.2">
      <c r="A38" s="55" t="s">
        <v>954</v>
      </c>
      <c r="B38" s="24" t="s">
        <v>932</v>
      </c>
    </row>
    <row r="39" spans="1:2" ht="25.5" x14ac:dyDescent="0.2">
      <c r="A39" s="55" t="s">
        <v>15</v>
      </c>
      <c r="B39" s="24" t="s">
        <v>1022</v>
      </c>
    </row>
    <row r="40" spans="1:2" ht="51" x14ac:dyDescent="0.2">
      <c r="A40" s="88" t="s">
        <v>990</v>
      </c>
      <c r="B40" s="24" t="s">
        <v>1023</v>
      </c>
    </row>
    <row r="41" spans="1:2" ht="25.5" x14ac:dyDescent="0.2">
      <c r="A41" s="88" t="s">
        <v>1008</v>
      </c>
      <c r="B41" s="24" t="s">
        <v>994</v>
      </c>
    </row>
    <row r="42" spans="1:2" ht="38.25" x14ac:dyDescent="0.2">
      <c r="A42" s="55" t="s">
        <v>15</v>
      </c>
      <c r="B42" s="24" t="s">
        <v>1024</v>
      </c>
    </row>
    <row r="43" spans="1:2" x14ac:dyDescent="0.2">
      <c r="A43" s="89" t="s">
        <v>1042</v>
      </c>
      <c r="B43" s="82" t="s">
        <v>1029</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20"/>
  <sheetViews>
    <sheetView workbookViewId="0">
      <selection activeCell="A6" sqref="A6"/>
    </sheetView>
  </sheetViews>
  <sheetFormatPr defaultRowHeight="12.75" x14ac:dyDescent="0.2"/>
  <cols>
    <col min="1" max="1" width="54.42578125" customWidth="1"/>
    <col min="2" max="2" width="22.85546875" customWidth="1"/>
  </cols>
  <sheetData>
    <row r="1" spans="1:2" ht="30.75" customHeight="1" x14ac:dyDescent="0.2">
      <c r="A1" s="74" t="s">
        <v>517</v>
      </c>
      <c r="B1" s="76"/>
    </row>
    <row r="2" spans="1:2" ht="38.25" x14ac:dyDescent="0.2">
      <c r="A2" s="80" t="s">
        <v>110</v>
      </c>
      <c r="B2" s="5" t="s">
        <v>93</v>
      </c>
    </row>
    <row r="3" spans="1:2" ht="51" x14ac:dyDescent="0.2">
      <c r="A3" s="80" t="s">
        <v>136</v>
      </c>
      <c r="B3" s="5" t="s">
        <v>112</v>
      </c>
    </row>
    <row r="4" spans="1:2" ht="179.25" customHeight="1" x14ac:dyDescent="0.2">
      <c r="A4" s="80" t="s">
        <v>232</v>
      </c>
      <c r="B4" s="5" t="s">
        <v>206</v>
      </c>
    </row>
    <row r="5" spans="1:2" ht="53.25" customHeight="1" x14ac:dyDescent="0.2">
      <c r="A5" s="87" t="s">
        <v>872</v>
      </c>
      <c r="B5" s="24" t="s">
        <v>246</v>
      </c>
    </row>
    <row r="6" spans="1:2" ht="91.5" customHeight="1" x14ac:dyDescent="0.2">
      <c r="A6" s="87" t="s">
        <v>458</v>
      </c>
      <c r="B6" s="24" t="s">
        <v>281</v>
      </c>
    </row>
    <row r="7" spans="1:2" ht="51" x14ac:dyDescent="0.2">
      <c r="A7" s="87" t="s">
        <v>1532</v>
      </c>
      <c r="B7" s="24" t="s">
        <v>286</v>
      </c>
    </row>
    <row r="8" spans="1:2" x14ac:dyDescent="0.2">
      <c r="A8" s="87" t="s">
        <v>459</v>
      </c>
      <c r="B8" s="24" t="s">
        <v>290</v>
      </c>
    </row>
    <row r="9" spans="1:2" ht="25.5" x14ac:dyDescent="0.2">
      <c r="A9" s="87" t="s">
        <v>461</v>
      </c>
      <c r="B9" s="24" t="s">
        <v>301</v>
      </c>
    </row>
    <row r="10" spans="1:2" ht="89.25" x14ac:dyDescent="0.2">
      <c r="A10" s="87" t="s">
        <v>462</v>
      </c>
      <c r="B10" s="24" t="s">
        <v>304</v>
      </c>
    </row>
    <row r="11" spans="1:2" ht="78" customHeight="1" x14ac:dyDescent="0.2">
      <c r="A11" s="87" t="s">
        <v>822</v>
      </c>
      <c r="B11" s="24" t="s">
        <v>312</v>
      </c>
    </row>
    <row r="12" spans="1:2" ht="38.25" x14ac:dyDescent="0.2">
      <c r="A12" s="87" t="s">
        <v>1533</v>
      </c>
      <c r="B12" s="24" t="s">
        <v>316</v>
      </c>
    </row>
    <row r="13" spans="1:2" x14ac:dyDescent="0.2">
      <c r="A13" s="87" t="s">
        <v>464</v>
      </c>
      <c r="B13" s="24" t="s">
        <v>321</v>
      </c>
    </row>
    <row r="14" spans="1:2" ht="51" x14ac:dyDescent="0.2">
      <c r="A14" s="87" t="s">
        <v>736</v>
      </c>
      <c r="B14" s="24" t="s">
        <v>718</v>
      </c>
    </row>
    <row r="15" spans="1:2" ht="51" x14ac:dyDescent="0.2">
      <c r="A15" s="87" t="s">
        <v>753</v>
      </c>
      <c r="B15" s="24" t="s">
        <v>738</v>
      </c>
    </row>
    <row r="16" spans="1:2" x14ac:dyDescent="0.2">
      <c r="A16" s="87" t="s">
        <v>797</v>
      </c>
      <c r="B16" s="24" t="s">
        <v>777</v>
      </c>
    </row>
    <row r="17" spans="1:2" ht="38.25" x14ac:dyDescent="0.2">
      <c r="A17" s="87" t="s">
        <v>955</v>
      </c>
      <c r="B17" s="1" t="s">
        <v>932</v>
      </c>
    </row>
    <row r="18" spans="1:2" ht="51" x14ac:dyDescent="0.2">
      <c r="A18" s="88" t="s">
        <v>991</v>
      </c>
      <c r="B18" s="143" t="s">
        <v>1023</v>
      </c>
    </row>
    <row r="19" spans="1:2" ht="25.5" x14ac:dyDescent="0.2">
      <c r="A19" s="87" t="s">
        <v>1043</v>
      </c>
      <c r="B19" s="22" t="s">
        <v>1029</v>
      </c>
    </row>
    <row r="20" spans="1:2" ht="169.5" customHeight="1" x14ac:dyDescent="0.2">
      <c r="A20" s="89" t="s">
        <v>1097</v>
      </c>
      <c r="B20" s="82" t="s">
        <v>1073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8"/>
  <sheetViews>
    <sheetView workbookViewId="0">
      <selection activeCell="C7" sqref="C7"/>
    </sheetView>
  </sheetViews>
  <sheetFormatPr defaultRowHeight="12.75" x14ac:dyDescent="0.2"/>
  <cols>
    <col min="1" max="1" width="46.7109375" style="4" customWidth="1"/>
    <col min="2" max="2" width="18.85546875" customWidth="1"/>
  </cols>
  <sheetData>
    <row r="1" spans="1:2" ht="25.5" x14ac:dyDescent="0.2">
      <c r="A1" s="74" t="s">
        <v>518</v>
      </c>
      <c r="B1" s="76"/>
    </row>
    <row r="2" spans="1:2" ht="51" x14ac:dyDescent="0.2">
      <c r="A2" s="80" t="s">
        <v>171</v>
      </c>
      <c r="B2" s="5" t="s">
        <v>355</v>
      </c>
    </row>
    <row r="3" spans="1:2" ht="51" x14ac:dyDescent="0.2">
      <c r="A3" s="144" t="s">
        <v>1534</v>
      </c>
      <c r="B3" s="145" t="s">
        <v>206</v>
      </c>
    </row>
    <row r="4" spans="1:2" ht="63.75" x14ac:dyDescent="0.2">
      <c r="A4" s="80" t="s">
        <v>244</v>
      </c>
      <c r="B4" s="5" t="s">
        <v>356</v>
      </c>
    </row>
    <row r="5" spans="1:2" ht="25.5" x14ac:dyDescent="0.2">
      <c r="A5" s="87" t="s">
        <v>854</v>
      </c>
      <c r="B5" s="24" t="s">
        <v>833</v>
      </c>
    </row>
    <row r="6" spans="1:2" ht="25.5" x14ac:dyDescent="0.2">
      <c r="A6" s="87" t="s">
        <v>754</v>
      </c>
      <c r="B6" s="24" t="s">
        <v>738</v>
      </c>
    </row>
    <row r="7" spans="1:2" ht="102" x14ac:dyDescent="0.2">
      <c r="A7" s="87" t="s">
        <v>901</v>
      </c>
      <c r="B7" s="1" t="s">
        <v>877</v>
      </c>
    </row>
    <row r="8" spans="1:2" ht="102" x14ac:dyDescent="0.2">
      <c r="A8" s="89" t="s">
        <v>1109</v>
      </c>
      <c r="B8" s="90" t="s">
        <v>1101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N17" sqref="N17"/>
    </sheetView>
  </sheetViews>
  <sheetFormatPr defaultColWidth="11.42578125" defaultRowHeight="12.75" x14ac:dyDescent="0.2"/>
  <cols>
    <col min="1" max="1" width="30.140625" customWidth="1"/>
  </cols>
  <sheetData>
    <row r="1" spans="1:3" x14ac:dyDescent="0.2">
      <c r="A1" s="72" t="s">
        <v>1110</v>
      </c>
      <c r="B1" s="73"/>
      <c r="C1" s="73"/>
    </row>
    <row r="2" spans="1:3" x14ac:dyDescent="0.2">
      <c r="A2" s="54" t="s">
        <v>547</v>
      </c>
      <c r="B2" s="66">
        <f>COUNTIF('Master data'!$C$3:$C$99, A2)</f>
        <v>1</v>
      </c>
      <c r="C2" s="67">
        <f>B2/$B$21</f>
        <v>2.1276595744680851E-2</v>
      </c>
    </row>
    <row r="3" spans="1:3" x14ac:dyDescent="0.2">
      <c r="A3" s="55" t="s">
        <v>549</v>
      </c>
      <c r="B3" s="4">
        <f>COUNTIF('Master data'!$C$3:$C$99, A3)</f>
        <v>1</v>
      </c>
      <c r="C3" s="68">
        <f t="shared" ref="C3:C20" si="0">B3/$B$21</f>
        <v>2.1276595744680851E-2</v>
      </c>
    </row>
    <row r="4" spans="1:3" x14ac:dyDescent="0.2">
      <c r="A4" s="55" t="s">
        <v>799</v>
      </c>
      <c r="B4" s="4">
        <f>COUNTIF('Master data'!$C$3:$C$99, A4)</f>
        <v>1</v>
      </c>
      <c r="C4" s="68">
        <f t="shared" si="0"/>
        <v>2.1276595744680851E-2</v>
      </c>
    </row>
    <row r="5" spans="1:3" x14ac:dyDescent="0.2">
      <c r="A5" s="55" t="s">
        <v>521</v>
      </c>
      <c r="B5" s="4">
        <f>COUNTIF('Master data'!$C$3:$C$99, A5)</f>
        <v>1</v>
      </c>
      <c r="C5" s="68">
        <f t="shared" si="0"/>
        <v>2.1276595744680851E-2</v>
      </c>
    </row>
    <row r="6" spans="1:3" x14ac:dyDescent="0.2">
      <c r="A6" s="55" t="s">
        <v>522</v>
      </c>
      <c r="B6" s="4">
        <f>COUNTIF('Master data'!$C$3:$C$99, A6)</f>
        <v>3</v>
      </c>
      <c r="C6" s="68">
        <f t="shared" si="0"/>
        <v>6.3829787234042548E-2</v>
      </c>
    </row>
    <row r="7" spans="1:3" x14ac:dyDescent="0.2">
      <c r="A7" s="55" t="s">
        <v>560</v>
      </c>
      <c r="B7" s="4">
        <f>COUNTIF('Master data'!$C$3:$C$99, A7)</f>
        <v>1</v>
      </c>
      <c r="C7" s="68">
        <f t="shared" si="0"/>
        <v>2.1276595744680851E-2</v>
      </c>
    </row>
    <row r="8" spans="1:3" x14ac:dyDescent="0.2">
      <c r="A8" s="55" t="s">
        <v>1098</v>
      </c>
      <c r="B8" s="4">
        <f>COUNTIF('Master data'!$C$3:$C$99, A8)</f>
        <v>1</v>
      </c>
      <c r="C8" s="68">
        <f t="shared" si="0"/>
        <v>2.1276595744680851E-2</v>
      </c>
    </row>
    <row r="9" spans="1:3" x14ac:dyDescent="0.2">
      <c r="A9" s="55" t="s">
        <v>533</v>
      </c>
      <c r="B9" s="4">
        <f>COUNTIF('Master data'!$C$3:$C$99, A9)</f>
        <v>4</v>
      </c>
      <c r="C9" s="68">
        <f t="shared" si="0"/>
        <v>8.5106382978723402E-2</v>
      </c>
    </row>
    <row r="10" spans="1:3" x14ac:dyDescent="0.2">
      <c r="A10" s="55" t="s">
        <v>541</v>
      </c>
      <c r="B10" s="4">
        <f>COUNTIF('Master data'!$C$3:$C$99, A10)</f>
        <v>1</v>
      </c>
      <c r="C10" s="68">
        <f t="shared" si="0"/>
        <v>2.1276595744680851E-2</v>
      </c>
    </row>
    <row r="11" spans="1:3" x14ac:dyDescent="0.2">
      <c r="A11" s="55" t="s">
        <v>798</v>
      </c>
      <c r="B11" s="4">
        <f>COUNTIF('Master data'!$C$3:$C$99, A11)</f>
        <v>1</v>
      </c>
      <c r="C11" s="68">
        <f t="shared" si="0"/>
        <v>2.1276595744680851E-2</v>
      </c>
    </row>
    <row r="12" spans="1:3" x14ac:dyDescent="0.2">
      <c r="A12" s="55" t="s">
        <v>523</v>
      </c>
      <c r="B12" s="4">
        <f>COUNTIF('Master data'!$C$3:$C$99, A12)</f>
        <v>7</v>
      </c>
      <c r="C12" s="68">
        <f t="shared" si="0"/>
        <v>0.14893617021276595</v>
      </c>
    </row>
    <row r="13" spans="1:3" x14ac:dyDescent="0.2">
      <c r="A13" s="55" t="s">
        <v>535</v>
      </c>
      <c r="B13" s="4">
        <f>COUNTIF('Master data'!$C$3:$C$99, A13)</f>
        <v>2</v>
      </c>
      <c r="C13" s="68">
        <f t="shared" si="0"/>
        <v>4.2553191489361701E-2</v>
      </c>
    </row>
    <row r="14" spans="1:3" x14ac:dyDescent="0.2">
      <c r="A14" s="55" t="s">
        <v>524</v>
      </c>
      <c r="B14" s="4">
        <f>COUNTIF('Master data'!$C$3:$C$99, A14)</f>
        <v>3</v>
      </c>
      <c r="C14" s="68">
        <f t="shared" si="0"/>
        <v>6.3829787234042548E-2</v>
      </c>
    </row>
    <row r="15" spans="1:3" x14ac:dyDescent="0.2">
      <c r="A15" s="55" t="s">
        <v>1099</v>
      </c>
      <c r="B15" s="4">
        <f>COUNTIF('Master data'!$C$3:$C$99, A15)</f>
        <v>1</v>
      </c>
      <c r="C15" s="68">
        <f t="shared" si="0"/>
        <v>2.1276595744680851E-2</v>
      </c>
    </row>
    <row r="16" spans="1:3" x14ac:dyDescent="0.2">
      <c r="A16" s="55" t="s">
        <v>800</v>
      </c>
      <c r="B16" s="4">
        <f>COUNTIF('Master data'!$C$3:$C$99, A16)</f>
        <v>1</v>
      </c>
      <c r="C16" s="68">
        <f t="shared" si="0"/>
        <v>2.1276595744680851E-2</v>
      </c>
    </row>
    <row r="17" spans="1:3" x14ac:dyDescent="0.2">
      <c r="A17" s="55" t="s">
        <v>561</v>
      </c>
      <c r="B17" s="4">
        <f>COUNTIF('Master data'!$C$3:$C$99, A17)</f>
        <v>8</v>
      </c>
      <c r="C17" s="68">
        <f t="shared" si="0"/>
        <v>0.1702127659574468</v>
      </c>
    </row>
    <row r="18" spans="1:3" x14ac:dyDescent="0.2">
      <c r="A18" s="55" t="s">
        <v>548</v>
      </c>
      <c r="B18" s="4">
        <f>COUNTIF('Master data'!$C$3:$C$99, A18)</f>
        <v>1</v>
      </c>
      <c r="C18" s="68">
        <f t="shared" si="0"/>
        <v>2.1276595744680851E-2</v>
      </c>
    </row>
    <row r="19" spans="1:3" x14ac:dyDescent="0.2">
      <c r="A19" s="55" t="s">
        <v>525</v>
      </c>
      <c r="B19" s="4">
        <f>COUNTIF('Master data'!$C$3:$C$99, A19)</f>
        <v>5</v>
      </c>
      <c r="C19" s="68">
        <f t="shared" si="0"/>
        <v>0.10638297872340426</v>
      </c>
    </row>
    <row r="20" spans="1:3" x14ac:dyDescent="0.2">
      <c r="A20" s="56" t="s">
        <v>536</v>
      </c>
      <c r="B20" s="69">
        <f>COUNTIF('Master data'!$C$3:$C$99, A20)</f>
        <v>4</v>
      </c>
      <c r="C20" s="70">
        <f t="shared" si="0"/>
        <v>8.5106382978723402E-2</v>
      </c>
    </row>
    <row r="21" spans="1:3" x14ac:dyDescent="0.2">
      <c r="A21" s="44"/>
      <c r="B21" s="53">
        <f>SUM(B2:B20)</f>
        <v>47</v>
      </c>
    </row>
    <row r="22" spans="1:3" s="44" customFormat="1" x14ac:dyDescent="0.2"/>
    <row r="23" spans="1:3" x14ac:dyDescent="0.2">
      <c r="A23" s="72" t="s">
        <v>1111</v>
      </c>
      <c r="B23" s="73"/>
      <c r="C23" s="73"/>
    </row>
    <row r="24" spans="1:3" ht="38.25" x14ac:dyDescent="0.2">
      <c r="A24" s="61" t="s">
        <v>1117</v>
      </c>
      <c r="B24" s="66">
        <f>COUNTIF('Master data'!$C$3:$C$99, "Austria")+COUNTIF('Master data'!$C$3:$C$99, "Belgium")+COUNTIF('Master data'!$C$3:$C$99, "Germany")+COUNTIF('Master data'!$C$3:$C$99, "Netherlands")+COUNTIF('Master data'!$C$3:$C$99, "Switzerland")</f>
        <v>14</v>
      </c>
      <c r="C24" s="67">
        <f>B24/$B$28</f>
        <v>0.2978723404255319</v>
      </c>
    </row>
    <row r="25" spans="1:3" ht="25.5" x14ac:dyDescent="0.2">
      <c r="A25" s="62" t="s">
        <v>1118</v>
      </c>
      <c r="B25" s="4">
        <f>COUNTIF('Master data'!$C$3:$C$99, "Bulgaria")+COUNTIF('Master data'!$C$3:$C$99, "Czech Republic")+COUNTIF('Master data'!$C$3:$C$99, "Hungary")+COUNTIF('Master data'!$C$3:$C$99, "Romania")</f>
        <v>4</v>
      </c>
      <c r="C25" s="68">
        <f t="shared" ref="C25:C27" si="1">B25/$B$28</f>
        <v>8.5106382978723402E-2</v>
      </c>
    </row>
    <row r="26" spans="1:3" ht="38.25" x14ac:dyDescent="0.2">
      <c r="A26" s="62" t="s">
        <v>1120</v>
      </c>
      <c r="B26" s="4">
        <f>COUNTIF('Master data'!$C$3:$C$99, "Estonia")+COUNTIF('Master data'!$C$3:$C$99, "Latvia")+COUNTIF('Master data'!$C$3:$C$99, "Finland")+COUNTIF('Master data'!$C$3:$C$99, "Ireland")+COUNTIF('Master data'!$C$3:$C$99, "UK")+COUNTIF('Master data'!$C$3:$C$99, "Sweden")+COUNTIF('Master data'!$C$3:$C$99, "Denmark")</f>
        <v>13</v>
      </c>
      <c r="C26" s="68">
        <f t="shared" si="1"/>
        <v>0.27659574468085107</v>
      </c>
    </row>
    <row r="27" spans="1:3" ht="25.5" x14ac:dyDescent="0.2">
      <c r="A27" s="63" t="s">
        <v>1119</v>
      </c>
      <c r="B27" s="69">
        <f>COUNTIF('Master data'!$C$3:$C$99, "Italy")+COUNTIF('Master data'!$C$3:$C$99, "Spain")+COUNTIF('Master data'!$C$3:$C$99, "Portugal")</f>
        <v>16</v>
      </c>
      <c r="C27" s="70">
        <f t="shared" si="1"/>
        <v>0.34042553191489361</v>
      </c>
    </row>
    <row r="28" spans="1:3" x14ac:dyDescent="0.2">
      <c r="A28" s="44"/>
      <c r="B28">
        <f>SUM(B24:B27)</f>
        <v>47</v>
      </c>
    </row>
    <row r="29" spans="1:3" x14ac:dyDescent="0.2">
      <c r="A29" s="72" t="s">
        <v>1136</v>
      </c>
      <c r="B29" s="73"/>
      <c r="C29" s="73"/>
    </row>
    <row r="30" spans="1:3" x14ac:dyDescent="0.2">
      <c r="A30" s="54" t="s">
        <v>1137</v>
      </c>
      <c r="B30" s="66">
        <f>COUNTIF('Master data'!$E$3:$E$99, "Member")</f>
        <v>36</v>
      </c>
      <c r="C30" s="67">
        <f>B30/$B$32</f>
        <v>0.76595744680851063</v>
      </c>
    </row>
    <row r="31" spans="1:3" x14ac:dyDescent="0.2">
      <c r="A31" s="56" t="s">
        <v>1138</v>
      </c>
      <c r="B31" s="69">
        <f>COUNTIF('Master data'!$E$3:$E$99, "Non-Member")</f>
        <v>11</v>
      </c>
      <c r="C31" s="70">
        <f>B31/$B$32</f>
        <v>0.23404255319148937</v>
      </c>
    </row>
    <row r="32" spans="1:3" x14ac:dyDescent="0.2">
      <c r="A32" s="44"/>
      <c r="B32">
        <f>SUM(B30:B31)</f>
        <v>47</v>
      </c>
    </row>
    <row r="33" spans="1:1" x14ac:dyDescent="0.2">
      <c r="A33" s="44"/>
    </row>
    <row r="34" spans="1:1" x14ac:dyDescent="0.2">
      <c r="A34" s="44"/>
    </row>
    <row r="35" spans="1:1" x14ac:dyDescent="0.2">
      <c r="A35" s="44"/>
    </row>
    <row r="36" spans="1:1" x14ac:dyDescent="0.2">
      <c r="A36" s="44"/>
    </row>
    <row r="37" spans="1:1" x14ac:dyDescent="0.2">
      <c r="A37" s="44"/>
    </row>
    <row r="38" spans="1:1" x14ac:dyDescent="0.2">
      <c r="A38" s="44"/>
    </row>
    <row r="39" spans="1:1" x14ac:dyDescent="0.2">
      <c r="A39" s="44"/>
    </row>
    <row r="40" spans="1:1" x14ac:dyDescent="0.2">
      <c r="A40" s="44"/>
    </row>
    <row r="41" spans="1:1" x14ac:dyDescent="0.2">
      <c r="A41" s="44"/>
    </row>
    <row r="42" spans="1:1" x14ac:dyDescent="0.2">
      <c r="A42" s="44"/>
    </row>
    <row r="43" spans="1:1" x14ac:dyDescent="0.2">
      <c r="A43" s="44"/>
    </row>
    <row r="44" spans="1:1" x14ac:dyDescent="0.2">
      <c r="A44" s="44"/>
    </row>
    <row r="45" spans="1:1" x14ac:dyDescent="0.2">
      <c r="A45" s="44"/>
    </row>
    <row r="46" spans="1:1" x14ac:dyDescent="0.2">
      <c r="A46" s="44"/>
    </row>
    <row r="47" spans="1:1" x14ac:dyDescent="0.2">
      <c r="A47" s="44"/>
    </row>
    <row r="48" spans="1:1" x14ac:dyDescent="0.2">
      <c r="A48" s="44"/>
    </row>
    <row r="49" spans="1:1" x14ac:dyDescent="0.2">
      <c r="A49" s="44"/>
    </row>
    <row r="50" spans="1:1" x14ac:dyDescent="0.2">
      <c r="A50" s="44"/>
    </row>
    <row r="51" spans="1:1" x14ac:dyDescent="0.2">
      <c r="A51" s="44"/>
    </row>
    <row r="52" spans="1:1" x14ac:dyDescent="0.2">
      <c r="A52" s="44"/>
    </row>
    <row r="53" spans="1:1" x14ac:dyDescent="0.2">
      <c r="A53" s="4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tabSelected="1" workbookViewId="0">
      <selection activeCell="D14" sqref="D14"/>
    </sheetView>
  </sheetViews>
  <sheetFormatPr defaultColWidth="11.42578125" defaultRowHeight="12.75" x14ac:dyDescent="0.2"/>
  <cols>
    <col min="1" max="1" width="49" customWidth="1"/>
    <col min="2" max="2" width="21.140625" customWidth="1"/>
    <col min="4" max="4" width="12.42578125" customWidth="1"/>
    <col min="9" max="9" width="11.42578125" style="44"/>
  </cols>
  <sheetData>
    <row r="1" spans="1:10" ht="38.25" x14ac:dyDescent="0.2">
      <c r="A1" s="74" t="s">
        <v>465</v>
      </c>
      <c r="B1" s="75"/>
      <c r="C1" s="76"/>
      <c r="I1"/>
    </row>
    <row r="2" spans="1:10" x14ac:dyDescent="0.2">
      <c r="A2" s="55" t="s">
        <v>2</v>
      </c>
      <c r="B2" s="4">
        <f>COUNTIF('Master data'!$J$3:$J$100,A2)</f>
        <v>32</v>
      </c>
      <c r="C2" s="68">
        <f>B2/($B$2+$B$4+$B$3)</f>
        <v>0.71111111111111114</v>
      </c>
      <c r="I2" s="71"/>
      <c r="J2" s="71"/>
    </row>
    <row r="3" spans="1:10" x14ac:dyDescent="0.2">
      <c r="A3" s="55" t="s">
        <v>46</v>
      </c>
      <c r="B3" s="4">
        <f>COUNTIF('Master data'!$J$3:$J$100,A3)</f>
        <v>12</v>
      </c>
      <c r="C3" s="68">
        <f>B3/($B$2+$B$4+$B$3)</f>
        <v>0.26666666666666666</v>
      </c>
      <c r="H3" s="44"/>
      <c r="I3" s="71"/>
      <c r="J3" s="71"/>
    </row>
    <row r="4" spans="1:10" x14ac:dyDescent="0.2">
      <c r="A4" s="56" t="s">
        <v>691</v>
      </c>
      <c r="B4" s="69">
        <f>COUNTIF('Master data'!$J$3:$J$100,A4)</f>
        <v>1</v>
      </c>
      <c r="C4" s="70">
        <f>B4/($B$2+$B$4+$B$3)</f>
        <v>2.2222222222222223E-2</v>
      </c>
      <c r="H4" s="44"/>
      <c r="I4" s="71"/>
      <c r="J4" s="71"/>
    </row>
    <row r="5" spans="1:10" x14ac:dyDescent="0.2">
      <c r="B5">
        <f>SUM(B2:B4)</f>
        <v>45</v>
      </c>
      <c r="C5" s="71"/>
    </row>
    <row r="6" spans="1:10" x14ac:dyDescent="0.2">
      <c r="A6" s="77" t="s">
        <v>1155</v>
      </c>
      <c r="B6" s="76"/>
      <c r="C6" s="25"/>
    </row>
    <row r="7" spans="1:10" s="44" customFormat="1" x14ac:dyDescent="0.2">
      <c r="A7" s="78" t="s">
        <v>1153</v>
      </c>
      <c r="B7" s="152"/>
      <c r="C7" s="25"/>
      <c r="D7" s="53"/>
    </row>
    <row r="8" spans="1:10" ht="26.1" customHeight="1" x14ac:dyDescent="0.2">
      <c r="A8" s="80" t="s">
        <v>30</v>
      </c>
      <c r="B8" s="5" t="s">
        <v>27</v>
      </c>
    </row>
    <row r="9" spans="1:10" ht="25.5" x14ac:dyDescent="0.2">
      <c r="A9" s="80" t="s">
        <v>60</v>
      </c>
      <c r="B9" s="1" t="s">
        <v>1151</v>
      </c>
    </row>
    <row r="10" spans="1:10" ht="25.5" x14ac:dyDescent="0.2">
      <c r="A10" s="80" t="s">
        <v>88</v>
      </c>
      <c r="B10" s="1" t="s">
        <v>85</v>
      </c>
    </row>
    <row r="11" spans="1:10" ht="38.25" x14ac:dyDescent="0.2">
      <c r="A11" s="80" t="s">
        <v>1142</v>
      </c>
      <c r="B11" s="1" t="s">
        <v>93</v>
      </c>
    </row>
    <row r="12" spans="1:10" x14ac:dyDescent="0.2">
      <c r="A12" s="80" t="s">
        <v>142</v>
      </c>
      <c r="B12" s="1" t="s">
        <v>138</v>
      </c>
    </row>
    <row r="13" spans="1:10" ht="25.5" x14ac:dyDescent="0.2">
      <c r="A13" s="80" t="s">
        <v>177</v>
      </c>
      <c r="B13" s="5" t="s">
        <v>173</v>
      </c>
    </row>
    <row r="14" spans="1:10" ht="25.5" x14ac:dyDescent="0.2">
      <c r="A14" s="80" t="s">
        <v>1143</v>
      </c>
      <c r="B14" s="5" t="s">
        <v>193</v>
      </c>
    </row>
    <row r="15" spans="1:10" ht="127.5" x14ac:dyDescent="0.2">
      <c r="A15" s="80" t="s">
        <v>210</v>
      </c>
      <c r="B15" s="24" t="s">
        <v>1152</v>
      </c>
    </row>
    <row r="16" spans="1:10" ht="76.5" x14ac:dyDescent="0.2">
      <c r="A16" s="80" t="s">
        <v>1144</v>
      </c>
      <c r="B16" s="24" t="s">
        <v>246</v>
      </c>
    </row>
    <row r="17" spans="1:2" ht="140.25" x14ac:dyDescent="0.2">
      <c r="A17" s="80" t="s">
        <v>1145</v>
      </c>
      <c r="B17" s="24" t="s">
        <v>281</v>
      </c>
    </row>
    <row r="18" spans="1:2" ht="51" x14ac:dyDescent="0.2">
      <c r="A18" s="80" t="s">
        <v>328</v>
      </c>
      <c r="B18" s="24" t="s">
        <v>286</v>
      </c>
    </row>
    <row r="19" spans="1:2" ht="25.5" x14ac:dyDescent="0.2">
      <c r="A19" s="80" t="s">
        <v>331</v>
      </c>
      <c r="B19" s="24" t="s">
        <v>290</v>
      </c>
    </row>
    <row r="20" spans="1:2" ht="76.5" x14ac:dyDescent="0.2">
      <c r="A20" s="80" t="s">
        <v>1146</v>
      </c>
      <c r="B20" s="24" t="s">
        <v>296</v>
      </c>
    </row>
    <row r="21" spans="1:2" ht="27" customHeight="1" x14ac:dyDescent="0.2">
      <c r="A21" s="80" t="s">
        <v>1147</v>
      </c>
      <c r="B21" s="24" t="s">
        <v>301</v>
      </c>
    </row>
    <row r="22" spans="1:2" ht="51" x14ac:dyDescent="0.2">
      <c r="A22" s="80" t="s">
        <v>1148</v>
      </c>
      <c r="B22" s="24" t="s">
        <v>357</v>
      </c>
    </row>
    <row r="23" spans="1:2" ht="38.25" x14ac:dyDescent="0.2">
      <c r="A23" s="80" t="s">
        <v>343</v>
      </c>
      <c r="B23" s="24" t="s">
        <v>316</v>
      </c>
    </row>
    <row r="24" spans="1:2" ht="27.95" customHeight="1" x14ac:dyDescent="0.2">
      <c r="A24" s="80" t="s">
        <v>1149</v>
      </c>
      <c r="B24" s="24" t="s">
        <v>682</v>
      </c>
    </row>
    <row r="25" spans="1:2" ht="25.5" x14ac:dyDescent="0.2">
      <c r="A25" s="80" t="s">
        <v>710</v>
      </c>
      <c r="B25" s="24" t="s">
        <v>706</v>
      </c>
    </row>
    <row r="26" spans="1:2" ht="15" customHeight="1" x14ac:dyDescent="0.2">
      <c r="A26" s="80" t="s">
        <v>721</v>
      </c>
      <c r="B26" s="24" t="s">
        <v>718</v>
      </c>
    </row>
    <row r="27" spans="1:2" ht="41.1" customHeight="1" x14ac:dyDescent="0.2">
      <c r="A27" s="80" t="s">
        <v>758</v>
      </c>
      <c r="B27" s="24" t="s">
        <v>756</v>
      </c>
    </row>
    <row r="28" spans="1:2" ht="51" x14ac:dyDescent="0.2">
      <c r="A28" s="80" t="s">
        <v>881</v>
      </c>
      <c r="B28" s="1" t="s">
        <v>877</v>
      </c>
    </row>
    <row r="29" spans="1:2" ht="25.5" x14ac:dyDescent="0.2">
      <c r="A29" s="80" t="s">
        <v>906</v>
      </c>
      <c r="B29" s="24" t="s">
        <v>903</v>
      </c>
    </row>
    <row r="30" spans="1:2" ht="76.5" x14ac:dyDescent="0.2">
      <c r="A30" s="80" t="s">
        <v>958</v>
      </c>
      <c r="B30" s="24" t="s">
        <v>1022</v>
      </c>
    </row>
    <row r="31" spans="1:2" ht="90.95" customHeight="1" x14ac:dyDescent="0.2">
      <c r="A31" s="80" t="s">
        <v>970</v>
      </c>
      <c r="B31" s="24" t="s">
        <v>1023</v>
      </c>
    </row>
    <row r="32" spans="1:2" ht="63.75" x14ac:dyDescent="0.2">
      <c r="A32" s="80" t="s">
        <v>1150</v>
      </c>
      <c r="B32" s="24" t="s">
        <v>1101</v>
      </c>
    </row>
    <row r="33" spans="1:3" ht="114.75" x14ac:dyDescent="0.2">
      <c r="A33" s="81" t="s">
        <v>1104</v>
      </c>
      <c r="B33" s="82" t="s">
        <v>1073</v>
      </c>
    </row>
    <row r="34" spans="1:3" x14ac:dyDescent="0.2">
      <c r="A34" s="83" t="s">
        <v>1154</v>
      </c>
      <c r="B34" s="84"/>
      <c r="C34" s="44"/>
    </row>
    <row r="35" spans="1:3" ht="25.5" x14ac:dyDescent="0.2">
      <c r="A35" s="80" t="s">
        <v>47</v>
      </c>
      <c r="B35" s="5" t="s">
        <v>43</v>
      </c>
      <c r="C35" s="44"/>
    </row>
    <row r="36" spans="1:3" ht="140.25" x14ac:dyDescent="0.2">
      <c r="A36" s="80" t="s">
        <v>813</v>
      </c>
      <c r="B36" s="24" t="s">
        <v>312</v>
      </c>
    </row>
    <row r="37" spans="1:3" ht="25.5" x14ac:dyDescent="0.2">
      <c r="A37" s="80" t="s">
        <v>590</v>
      </c>
      <c r="B37" s="24" t="s">
        <v>587</v>
      </c>
    </row>
    <row r="38" spans="1:3" ht="63.75" x14ac:dyDescent="0.2">
      <c r="A38" s="80" t="s">
        <v>935</v>
      </c>
      <c r="B38" s="1" t="s">
        <v>932</v>
      </c>
    </row>
    <row r="39" spans="1:3" ht="102" x14ac:dyDescent="0.2">
      <c r="A39" s="81" t="s">
        <v>997</v>
      </c>
      <c r="B39" s="57" t="s">
        <v>994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election activeCell="D13" sqref="D13"/>
    </sheetView>
  </sheetViews>
  <sheetFormatPr defaultColWidth="11.42578125" defaultRowHeight="12.75" x14ac:dyDescent="0.2"/>
  <cols>
    <col min="1" max="1" width="50.28515625" customWidth="1"/>
    <col min="2" max="2" width="20.28515625" customWidth="1"/>
  </cols>
  <sheetData>
    <row r="1" spans="1:3" ht="29.1" customHeight="1" x14ac:dyDescent="0.2">
      <c r="A1" s="74" t="s">
        <v>466</v>
      </c>
      <c r="B1" s="75"/>
      <c r="C1" s="76"/>
    </row>
    <row r="2" spans="1:3" x14ac:dyDescent="0.2">
      <c r="A2" s="55" t="s">
        <v>2</v>
      </c>
      <c r="B2" s="4">
        <f>COUNTIF('Master data'!$L$3:$L$100,A2)</f>
        <v>29</v>
      </c>
      <c r="C2" s="68">
        <f>B2/($B$2+$B$3+$B$4)</f>
        <v>0.65909090909090906</v>
      </c>
    </row>
    <row r="3" spans="1:3" x14ac:dyDescent="0.2">
      <c r="A3" s="55" t="s">
        <v>46</v>
      </c>
      <c r="B3" s="4">
        <f>COUNTIF('Master data'!$L$3:$L$100,"Neither encourage nor discourage")</f>
        <v>14</v>
      </c>
      <c r="C3" s="68">
        <f t="shared" ref="C3:C4" si="0">B3/($B$2+$B$3+$B$4)</f>
        <v>0.31818181818181818</v>
      </c>
    </row>
    <row r="4" spans="1:3" x14ac:dyDescent="0.2">
      <c r="A4" s="56" t="s">
        <v>691</v>
      </c>
      <c r="B4" s="69">
        <f>COUNTIF('Master data'!$L$3:$L$100,A4)</f>
        <v>1</v>
      </c>
      <c r="C4" s="70">
        <f t="shared" si="0"/>
        <v>2.2727272727272728E-2</v>
      </c>
    </row>
    <row r="5" spans="1:3" x14ac:dyDescent="0.2">
      <c r="B5">
        <f>SUM(B2:B4)</f>
        <v>44</v>
      </c>
    </row>
    <row r="6" spans="1:3" x14ac:dyDescent="0.2">
      <c r="A6" s="77" t="s">
        <v>565</v>
      </c>
      <c r="B6" s="85"/>
    </row>
    <row r="7" spans="1:3" x14ac:dyDescent="0.2">
      <c r="A7" s="78" t="s">
        <v>1153</v>
      </c>
      <c r="B7" s="79"/>
    </row>
    <row r="8" spans="1:3" ht="25.5" x14ac:dyDescent="0.2">
      <c r="A8" s="80" t="s">
        <v>48</v>
      </c>
      <c r="B8" s="5" t="s">
        <v>43</v>
      </c>
    </row>
    <row r="9" spans="1:3" ht="14.1" customHeight="1" x14ac:dyDescent="0.2">
      <c r="A9" s="80" t="s">
        <v>61</v>
      </c>
      <c r="B9" s="5" t="s">
        <v>1151</v>
      </c>
    </row>
    <row r="10" spans="1:3" x14ac:dyDescent="0.2">
      <c r="A10" s="80" t="s">
        <v>89</v>
      </c>
      <c r="B10" s="5" t="s">
        <v>85</v>
      </c>
    </row>
    <row r="11" spans="1:3" ht="38.25" x14ac:dyDescent="0.2">
      <c r="A11" s="80" t="s">
        <v>115</v>
      </c>
      <c r="B11" s="5" t="s">
        <v>112</v>
      </c>
    </row>
    <row r="12" spans="1:3" ht="14.1" customHeight="1" x14ac:dyDescent="0.2">
      <c r="A12" s="80" t="s">
        <v>142</v>
      </c>
      <c r="B12" s="5" t="s">
        <v>138</v>
      </c>
    </row>
    <row r="13" spans="1:3" ht="89.25" x14ac:dyDescent="0.2">
      <c r="A13" s="80" t="s">
        <v>211</v>
      </c>
      <c r="B13" s="5" t="s">
        <v>1170</v>
      </c>
    </row>
    <row r="14" spans="1:3" ht="92.1" customHeight="1" x14ac:dyDescent="0.2">
      <c r="A14" s="86" t="s">
        <v>1156</v>
      </c>
      <c r="B14" s="24" t="s">
        <v>246</v>
      </c>
    </row>
    <row r="15" spans="1:3" ht="76.5" x14ac:dyDescent="0.2">
      <c r="A15" s="87" t="s">
        <v>325</v>
      </c>
      <c r="B15" s="24" t="s">
        <v>281</v>
      </c>
    </row>
    <row r="16" spans="1:3" ht="39" customHeight="1" x14ac:dyDescent="0.2">
      <c r="A16" s="87" t="s">
        <v>1157</v>
      </c>
      <c r="B16" s="24" t="s">
        <v>286</v>
      </c>
    </row>
    <row r="17" spans="1:2" ht="38.25" x14ac:dyDescent="0.2">
      <c r="A17" s="87" t="s">
        <v>568</v>
      </c>
      <c r="B17" s="24" t="s">
        <v>290</v>
      </c>
    </row>
    <row r="18" spans="1:2" ht="12.95" customHeight="1" x14ac:dyDescent="0.2">
      <c r="A18" s="87" t="s">
        <v>341</v>
      </c>
      <c r="B18" s="24" t="s">
        <v>357</v>
      </c>
    </row>
    <row r="19" spans="1:2" ht="25.5" x14ac:dyDescent="0.2">
      <c r="A19" s="87" t="s">
        <v>344</v>
      </c>
      <c r="B19" s="24" t="s">
        <v>316</v>
      </c>
    </row>
    <row r="20" spans="1:2" ht="25.5" x14ac:dyDescent="0.2">
      <c r="A20" s="87" t="s">
        <v>347</v>
      </c>
      <c r="B20" s="24" t="s">
        <v>321</v>
      </c>
    </row>
    <row r="21" spans="1:2" ht="27.95" customHeight="1" x14ac:dyDescent="0.2">
      <c r="A21" s="87" t="s">
        <v>591</v>
      </c>
      <c r="B21" s="24" t="s">
        <v>587</v>
      </c>
    </row>
    <row r="22" spans="1:2" ht="51" x14ac:dyDescent="0.2">
      <c r="A22" s="87" t="s">
        <v>670</v>
      </c>
      <c r="B22" s="24" t="s">
        <v>666</v>
      </c>
    </row>
    <row r="23" spans="1:2" ht="41.1" customHeight="1" x14ac:dyDescent="0.2">
      <c r="A23" s="87" t="s">
        <v>803</v>
      </c>
      <c r="B23" s="24" t="s">
        <v>706</v>
      </c>
    </row>
    <row r="24" spans="1:2" ht="14.1" customHeight="1" x14ac:dyDescent="0.2">
      <c r="A24" s="87" t="s">
        <v>721</v>
      </c>
      <c r="B24" s="24" t="s">
        <v>718</v>
      </c>
    </row>
    <row r="25" spans="1:2" ht="25.5" x14ac:dyDescent="0.2">
      <c r="A25" s="87" t="s">
        <v>759</v>
      </c>
      <c r="B25" s="24" t="s">
        <v>756</v>
      </c>
    </row>
    <row r="26" spans="1:2" ht="51" x14ac:dyDescent="0.2">
      <c r="A26" s="87" t="s">
        <v>1158</v>
      </c>
      <c r="B26" s="1" t="s">
        <v>877</v>
      </c>
    </row>
    <row r="27" spans="1:2" ht="25.5" x14ac:dyDescent="0.2">
      <c r="A27" s="87" t="s">
        <v>907</v>
      </c>
      <c r="B27" s="24" t="s">
        <v>903</v>
      </c>
    </row>
    <row r="28" spans="1:2" ht="25.5" x14ac:dyDescent="0.2">
      <c r="A28" s="88" t="s">
        <v>1047</v>
      </c>
      <c r="B28" s="24" t="s">
        <v>1101</v>
      </c>
    </row>
    <row r="29" spans="1:2" x14ac:dyDescent="0.2">
      <c r="A29" s="83" t="s">
        <v>1154</v>
      </c>
      <c r="B29" s="84"/>
    </row>
    <row r="30" spans="1:2" ht="25.5" x14ac:dyDescent="0.2">
      <c r="A30" s="80" t="s">
        <v>96</v>
      </c>
      <c r="B30" s="22" t="s">
        <v>93</v>
      </c>
    </row>
    <row r="31" spans="1:2" ht="25.5" x14ac:dyDescent="0.2">
      <c r="A31" s="80" t="s">
        <v>1160</v>
      </c>
      <c r="B31" s="22" t="s">
        <v>193</v>
      </c>
    </row>
    <row r="32" spans="1:2" ht="102" x14ac:dyDescent="0.2">
      <c r="A32" s="80" t="s">
        <v>814</v>
      </c>
      <c r="B32" s="24" t="s">
        <v>312</v>
      </c>
    </row>
    <row r="33" spans="1:2" ht="25.5" x14ac:dyDescent="0.2">
      <c r="A33" s="80" t="s">
        <v>838</v>
      </c>
      <c r="B33" s="24" t="s">
        <v>833</v>
      </c>
    </row>
    <row r="34" spans="1:2" ht="102" x14ac:dyDescent="0.2">
      <c r="A34" s="80" t="s">
        <v>1021</v>
      </c>
      <c r="B34" s="24" t="s">
        <v>932</v>
      </c>
    </row>
    <row r="35" spans="1:2" ht="51" x14ac:dyDescent="0.2">
      <c r="A35" s="80" t="s">
        <v>971</v>
      </c>
      <c r="B35" s="24" t="s">
        <v>1023</v>
      </c>
    </row>
    <row r="36" spans="1:2" ht="76.5" x14ac:dyDescent="0.2">
      <c r="A36" s="80" t="s">
        <v>1075</v>
      </c>
      <c r="B36" s="24" t="s">
        <v>1073</v>
      </c>
    </row>
    <row r="37" spans="1:2" x14ac:dyDescent="0.2">
      <c r="A37" s="83" t="s">
        <v>1159</v>
      </c>
      <c r="B37" s="84"/>
    </row>
    <row r="38" spans="1:2" ht="25.5" x14ac:dyDescent="0.2">
      <c r="A38" s="89" t="s">
        <v>780</v>
      </c>
      <c r="B38" s="90" t="s">
        <v>777</v>
      </c>
    </row>
    <row r="39" spans="1:2" x14ac:dyDescent="0.2">
      <c r="A39" s="2"/>
      <c r="B39" s="44"/>
    </row>
    <row r="40" spans="1:2" x14ac:dyDescent="0.2">
      <c r="A40" s="2"/>
      <c r="B40" s="44"/>
    </row>
    <row r="41" spans="1:2" x14ac:dyDescent="0.2">
      <c r="A41" s="2"/>
      <c r="B41" s="44"/>
    </row>
    <row r="42" spans="1:2" x14ac:dyDescent="0.2">
      <c r="A42" s="2"/>
      <c r="B42" s="44"/>
    </row>
    <row r="43" spans="1:2" x14ac:dyDescent="0.2">
      <c r="A43" s="2"/>
      <c r="B43" s="44"/>
    </row>
    <row r="44" spans="1:2" x14ac:dyDescent="0.2">
      <c r="A44" s="2"/>
      <c r="B44" s="44"/>
    </row>
    <row r="45" spans="1:2" x14ac:dyDescent="0.2">
      <c r="A45" s="2"/>
      <c r="B45" s="44"/>
    </row>
    <row r="46" spans="1:2" x14ac:dyDescent="0.2">
      <c r="A46" s="2"/>
      <c r="B46" s="44"/>
    </row>
    <row r="47" spans="1:2" x14ac:dyDescent="0.2">
      <c r="A47" s="2"/>
      <c r="B47" s="44"/>
    </row>
    <row r="48" spans="1:2" x14ac:dyDescent="0.2">
      <c r="A48" s="2"/>
      <c r="B48" s="44"/>
    </row>
    <row r="49" spans="1:2" x14ac:dyDescent="0.2">
      <c r="A49" s="2"/>
      <c r="B49" s="44"/>
    </row>
    <row r="50" spans="1:2" x14ac:dyDescent="0.2">
      <c r="A50" s="2"/>
      <c r="B50" s="44"/>
    </row>
    <row r="51" spans="1:2" x14ac:dyDescent="0.2">
      <c r="A51" s="2"/>
      <c r="B51" s="44"/>
    </row>
    <row r="52" spans="1:2" x14ac:dyDescent="0.2">
      <c r="A52" s="2"/>
    </row>
    <row r="53" spans="1:2" x14ac:dyDescent="0.2">
      <c r="A53" s="2"/>
    </row>
    <row r="54" spans="1:2" x14ac:dyDescent="0.2">
      <c r="A54" s="2"/>
    </row>
    <row r="55" spans="1:2" x14ac:dyDescent="0.2">
      <c r="A55" s="2"/>
    </row>
    <row r="56" spans="1:2" x14ac:dyDescent="0.2">
      <c r="A56" s="2"/>
    </row>
    <row r="57" spans="1:2" x14ac:dyDescent="0.2">
      <c r="A57" s="2"/>
    </row>
    <row r="58" spans="1:2" x14ac:dyDescent="0.2">
      <c r="A58" s="2"/>
    </row>
    <row r="59" spans="1:2" x14ac:dyDescent="0.2">
      <c r="A59" s="2"/>
    </row>
    <row r="60" spans="1:2" x14ac:dyDescent="0.2">
      <c r="A60" s="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workbookViewId="0">
      <selection activeCell="D5" sqref="D5"/>
    </sheetView>
  </sheetViews>
  <sheetFormatPr defaultColWidth="11.42578125" defaultRowHeight="12.75" x14ac:dyDescent="0.2"/>
  <cols>
    <col min="1" max="1" width="53.85546875" customWidth="1"/>
    <col min="2" max="2" width="18.140625" customWidth="1"/>
    <col min="3" max="3" width="17.140625" customWidth="1"/>
  </cols>
  <sheetData>
    <row r="1" spans="1:3" ht="44.1" customHeight="1" x14ac:dyDescent="0.2">
      <c r="A1" s="74" t="s">
        <v>467</v>
      </c>
      <c r="B1" s="75"/>
      <c r="C1" s="76"/>
    </row>
    <row r="2" spans="1:3" x14ac:dyDescent="0.2">
      <c r="A2" s="55" t="s">
        <v>15</v>
      </c>
      <c r="B2" s="4">
        <f>COUNTIF('Master data'!$O$3:$O$100,'1.C.'!A2)</f>
        <v>19</v>
      </c>
      <c r="C2" s="68">
        <f>B2/($B$2+$B$4+$B$3)</f>
        <v>0.51351351351351349</v>
      </c>
    </row>
    <row r="3" spans="1:3" s="44" customFormat="1" x14ac:dyDescent="0.2">
      <c r="A3" s="55" t="s">
        <v>1229</v>
      </c>
      <c r="B3" s="4">
        <f>COUNTIF('Master data'!$O$3:$O$100,"Other")</f>
        <v>7</v>
      </c>
      <c r="C3" s="68">
        <f>B3/($B$2+$B$4+$B$3)</f>
        <v>0.1891891891891892</v>
      </c>
    </row>
    <row r="4" spans="1:3" x14ac:dyDescent="0.2">
      <c r="A4" s="182" t="s">
        <v>9</v>
      </c>
      <c r="B4" s="183">
        <f>COUNTIF('Master data'!$O$3:$O$100,'1.C.'!A4)</f>
        <v>11</v>
      </c>
      <c r="C4" s="184"/>
    </row>
    <row r="5" spans="1:3" s="44" customFormat="1" x14ac:dyDescent="0.2">
      <c r="A5" s="55" t="s">
        <v>1535</v>
      </c>
      <c r="B5" s="4"/>
      <c r="C5" s="68">
        <v>0.16</v>
      </c>
    </row>
    <row r="6" spans="1:3" s="44" customFormat="1" x14ac:dyDescent="0.2">
      <c r="A6" s="55" t="s">
        <v>1536</v>
      </c>
      <c r="B6" s="4"/>
      <c r="C6" s="68">
        <v>4.1379310344827586E-2</v>
      </c>
    </row>
    <row r="7" spans="1:3" s="44" customFormat="1" x14ac:dyDescent="0.2">
      <c r="A7" s="55" t="s">
        <v>1537</v>
      </c>
      <c r="B7" s="4"/>
      <c r="C7" s="68">
        <v>3.1034482758620689E-2</v>
      </c>
    </row>
    <row r="8" spans="1:3" s="44" customFormat="1" x14ac:dyDescent="0.2">
      <c r="A8" s="55" t="s">
        <v>1257</v>
      </c>
      <c r="B8" s="4"/>
      <c r="C8" s="68">
        <v>2.0689655172413793E-2</v>
      </c>
    </row>
    <row r="9" spans="1:3" s="44" customFormat="1" x14ac:dyDescent="0.2">
      <c r="A9" s="119" t="s">
        <v>1539</v>
      </c>
      <c r="B9" s="69"/>
      <c r="C9" s="70">
        <v>0.05</v>
      </c>
    </row>
    <row r="10" spans="1:3" s="44" customFormat="1" x14ac:dyDescent="0.2">
      <c r="C10" s="71"/>
    </row>
    <row r="11" spans="1:3" s="44" customFormat="1" x14ac:dyDescent="0.2"/>
    <row r="12" spans="1:3" s="44" customFormat="1" x14ac:dyDescent="0.2">
      <c r="B12" s="44">
        <f>SUM(B2:B9)</f>
        <v>37</v>
      </c>
      <c r="C12" s="65"/>
    </row>
    <row r="13" spans="1:3" s="44" customFormat="1" x14ac:dyDescent="0.2">
      <c r="C13" s="65"/>
    </row>
    <row r="16" spans="1:3" x14ac:dyDescent="0.2">
      <c r="A16" s="77" t="s">
        <v>1168</v>
      </c>
      <c r="B16" s="75"/>
      <c r="C16" s="76"/>
    </row>
    <row r="17" spans="1:6" x14ac:dyDescent="0.2">
      <c r="A17" s="78" t="s">
        <v>1167</v>
      </c>
      <c r="B17" s="91"/>
      <c r="C17" s="79"/>
    </row>
    <row r="18" spans="1:6" x14ac:dyDescent="0.2">
      <c r="A18" s="80" t="s">
        <v>49</v>
      </c>
      <c r="B18" s="4"/>
      <c r="C18" s="1" t="s">
        <v>43</v>
      </c>
    </row>
    <row r="19" spans="1:6" ht="25.5" x14ac:dyDescent="0.2">
      <c r="A19" s="80" t="s">
        <v>62</v>
      </c>
      <c r="B19" s="4"/>
      <c r="C19" s="5" t="s">
        <v>1151</v>
      </c>
    </row>
    <row r="20" spans="1:6" x14ac:dyDescent="0.2">
      <c r="A20" s="80" t="s">
        <v>348</v>
      </c>
      <c r="B20" s="4"/>
      <c r="C20" s="1" t="s">
        <v>321</v>
      </c>
    </row>
    <row r="21" spans="1:6" ht="25.5" x14ac:dyDescent="0.2">
      <c r="A21" s="81" t="s">
        <v>1076</v>
      </c>
      <c r="B21" s="69"/>
      <c r="C21" s="57" t="s">
        <v>1073</v>
      </c>
    </row>
    <row r="22" spans="1:6" x14ac:dyDescent="0.2">
      <c r="A22" s="83" t="s">
        <v>1169</v>
      </c>
      <c r="B22" s="116" t="s">
        <v>1186</v>
      </c>
      <c r="C22" s="84"/>
    </row>
    <row r="23" spans="1:6" ht="114.75" x14ac:dyDescent="0.2">
      <c r="A23" s="80" t="s">
        <v>212</v>
      </c>
      <c r="B23" s="92" t="s">
        <v>1176</v>
      </c>
      <c r="C23" s="5" t="s">
        <v>1195</v>
      </c>
    </row>
    <row r="24" spans="1:6" ht="38.25" x14ac:dyDescent="0.2">
      <c r="A24" s="80" t="s">
        <v>1162</v>
      </c>
      <c r="B24" s="92" t="s">
        <v>1177</v>
      </c>
      <c r="C24" s="24" t="s">
        <v>290</v>
      </c>
    </row>
    <row r="25" spans="1:6" ht="25.5" x14ac:dyDescent="0.2">
      <c r="A25" s="80" t="s">
        <v>337</v>
      </c>
      <c r="B25" s="92" t="s">
        <v>1178</v>
      </c>
      <c r="C25" s="24" t="s">
        <v>296</v>
      </c>
      <c r="F25" s="99"/>
    </row>
    <row r="26" spans="1:6" ht="38.25" x14ac:dyDescent="0.2">
      <c r="A26" s="80" t="s">
        <v>1163</v>
      </c>
      <c r="B26" s="4" t="s">
        <v>606</v>
      </c>
      <c r="C26" s="24" t="s">
        <v>301</v>
      </c>
    </row>
    <row r="27" spans="1:6" ht="153" x14ac:dyDescent="0.2">
      <c r="A27" s="80" t="s">
        <v>1171</v>
      </c>
      <c r="B27" s="92" t="s">
        <v>1179</v>
      </c>
      <c r="C27" s="24" t="s">
        <v>312</v>
      </c>
    </row>
    <row r="28" spans="1:6" ht="25.5" x14ac:dyDescent="0.2">
      <c r="A28" s="80" t="s">
        <v>345</v>
      </c>
      <c r="B28" s="4" t="s">
        <v>1180</v>
      </c>
      <c r="C28" s="24" t="s">
        <v>316</v>
      </c>
    </row>
    <row r="29" spans="1:6" ht="38.25" x14ac:dyDescent="0.2">
      <c r="A29" s="80" t="s">
        <v>692</v>
      </c>
      <c r="B29" s="4" t="s">
        <v>1181</v>
      </c>
      <c r="C29" s="24" t="s">
        <v>833</v>
      </c>
    </row>
    <row r="30" spans="1:6" ht="38.25" x14ac:dyDescent="0.2">
      <c r="A30" s="80" t="s">
        <v>781</v>
      </c>
      <c r="B30" s="92" t="s">
        <v>1182</v>
      </c>
      <c r="C30" s="24" t="s">
        <v>777</v>
      </c>
    </row>
    <row r="31" spans="1:6" ht="89.25" x14ac:dyDescent="0.2">
      <c r="A31" s="80" t="s">
        <v>1172</v>
      </c>
      <c r="B31" s="92" t="s">
        <v>1183</v>
      </c>
      <c r="C31" s="24" t="s">
        <v>903</v>
      </c>
    </row>
    <row r="32" spans="1:6" ht="38.25" x14ac:dyDescent="0.2">
      <c r="A32" s="80" t="s">
        <v>1173</v>
      </c>
      <c r="B32" s="92" t="s">
        <v>1173</v>
      </c>
      <c r="C32" s="24" t="s">
        <v>1024</v>
      </c>
    </row>
    <row r="33" spans="1:3" ht="102" x14ac:dyDescent="0.2">
      <c r="A33" s="81" t="s">
        <v>1174</v>
      </c>
      <c r="B33" s="94" t="s">
        <v>1184</v>
      </c>
      <c r="C33" s="82" t="s">
        <v>1029</v>
      </c>
    </row>
    <row r="34" spans="1:3" x14ac:dyDescent="0.2">
      <c r="A34" s="83" t="s">
        <v>1185</v>
      </c>
      <c r="B34" s="93"/>
      <c r="C34" s="84"/>
    </row>
    <row r="35" spans="1:3" ht="38.25" x14ac:dyDescent="0.2">
      <c r="A35" s="80" t="s">
        <v>97</v>
      </c>
      <c r="B35" s="4"/>
      <c r="C35" s="1" t="s">
        <v>93</v>
      </c>
    </row>
    <row r="36" spans="1:3" x14ac:dyDescent="0.2">
      <c r="A36" s="80" t="s">
        <v>1175</v>
      </c>
      <c r="B36" s="4"/>
      <c r="C36" s="24" t="s">
        <v>138</v>
      </c>
    </row>
    <row r="37" spans="1:3" ht="25.5" x14ac:dyDescent="0.2">
      <c r="A37" s="80" t="s">
        <v>592</v>
      </c>
      <c r="B37" s="4"/>
      <c r="C37" s="24" t="s">
        <v>587</v>
      </c>
    </row>
    <row r="38" spans="1:3" ht="51" x14ac:dyDescent="0.2">
      <c r="A38" s="80" t="s">
        <v>883</v>
      </c>
      <c r="B38" s="4"/>
      <c r="C38" s="24" t="s">
        <v>877</v>
      </c>
    </row>
    <row r="39" spans="1:3" ht="89.25" x14ac:dyDescent="0.2">
      <c r="A39" s="80" t="s">
        <v>936</v>
      </c>
      <c r="B39" s="4"/>
      <c r="C39" s="24" t="s">
        <v>932</v>
      </c>
    </row>
    <row r="40" spans="1:3" ht="51" x14ac:dyDescent="0.2">
      <c r="A40" s="80" t="s">
        <v>959</v>
      </c>
      <c r="B40" s="4"/>
      <c r="C40" s="24" t="s">
        <v>1022</v>
      </c>
    </row>
    <row r="41" spans="1:3" ht="38.25" x14ac:dyDescent="0.2">
      <c r="A41" s="81" t="s">
        <v>1048</v>
      </c>
      <c r="B41" s="69"/>
      <c r="C41" s="90" t="s">
        <v>1101</v>
      </c>
    </row>
    <row r="44" spans="1:3" x14ac:dyDescent="0.2">
      <c r="A44" s="147" t="s">
        <v>1246</v>
      </c>
      <c r="B44">
        <v>6</v>
      </c>
    </row>
    <row r="45" spans="1:3" x14ac:dyDescent="0.2">
      <c r="A45" s="147" t="s">
        <v>1247</v>
      </c>
      <c r="B45">
        <v>4</v>
      </c>
    </row>
    <row r="46" spans="1:3" x14ac:dyDescent="0.2">
      <c r="A46" s="146" t="s">
        <v>1244</v>
      </c>
      <c r="B46">
        <v>2</v>
      </c>
    </row>
    <row r="47" spans="1:3" x14ac:dyDescent="0.2">
      <c r="A47" s="147" t="s">
        <v>1249</v>
      </c>
      <c r="B47">
        <v>2</v>
      </c>
    </row>
    <row r="48" spans="1:3" x14ac:dyDescent="0.2">
      <c r="A48" s="150" t="s">
        <v>1252</v>
      </c>
      <c r="B48">
        <v>2</v>
      </c>
    </row>
    <row r="49" spans="1:3" x14ac:dyDescent="0.2">
      <c r="A49" s="147" t="s">
        <v>1256</v>
      </c>
      <c r="B49">
        <v>2</v>
      </c>
    </row>
    <row r="50" spans="1:3" x14ac:dyDescent="0.2">
      <c r="A50" s="147" t="s">
        <v>1245</v>
      </c>
      <c r="B50">
        <v>1</v>
      </c>
    </row>
    <row r="51" spans="1:3" x14ac:dyDescent="0.2">
      <c r="A51" s="148" t="s">
        <v>1248</v>
      </c>
      <c r="B51">
        <v>1</v>
      </c>
    </row>
    <row r="52" spans="1:3" x14ac:dyDescent="0.2">
      <c r="A52" s="100" t="s">
        <v>1181</v>
      </c>
      <c r="B52">
        <v>1</v>
      </c>
    </row>
    <row r="53" spans="1:3" x14ac:dyDescent="0.2">
      <c r="A53" s="148" t="s">
        <v>1250</v>
      </c>
      <c r="B53">
        <v>1</v>
      </c>
    </row>
    <row r="54" spans="1:3" x14ac:dyDescent="0.2">
      <c r="A54" s="100" t="s">
        <v>1251</v>
      </c>
      <c r="B54">
        <v>1</v>
      </c>
    </row>
    <row r="55" spans="1:3" x14ac:dyDescent="0.2">
      <c r="A55" s="146" t="s">
        <v>1253</v>
      </c>
      <c r="B55">
        <v>1</v>
      </c>
    </row>
    <row r="56" spans="1:3" x14ac:dyDescent="0.2">
      <c r="A56" s="149" t="s">
        <v>1255</v>
      </c>
      <c r="B56">
        <v>1</v>
      </c>
    </row>
    <row r="57" spans="1:3" x14ac:dyDescent="0.2">
      <c r="A57" s="149" t="s">
        <v>1257</v>
      </c>
      <c r="B57">
        <v>1</v>
      </c>
    </row>
    <row r="58" spans="1:3" x14ac:dyDescent="0.2">
      <c r="A58" s="100" t="s">
        <v>1254</v>
      </c>
      <c r="B58">
        <v>1</v>
      </c>
    </row>
    <row r="59" spans="1:3" x14ac:dyDescent="0.2">
      <c r="A59" s="148" t="s">
        <v>1258</v>
      </c>
      <c r="B59">
        <v>1</v>
      </c>
    </row>
    <row r="60" spans="1:3" x14ac:dyDescent="0.2">
      <c r="A60" s="148" t="s">
        <v>1259</v>
      </c>
      <c r="B60">
        <v>1</v>
      </c>
    </row>
    <row r="62" spans="1:3" x14ac:dyDescent="0.2">
      <c r="A62" s="49" t="s">
        <v>1535</v>
      </c>
      <c r="B62">
        <f>B44+B45+B49+B50+B47</f>
        <v>15</v>
      </c>
      <c r="C62" s="65">
        <f t="shared" ref="C62:C69" si="0">B62/$B$70*0.3</f>
        <v>0.15517241379310345</v>
      </c>
    </row>
    <row r="63" spans="1:3" x14ac:dyDescent="0.2">
      <c r="A63" s="49" t="s">
        <v>1536</v>
      </c>
      <c r="B63">
        <f>B60+B59+B51+B53</f>
        <v>4</v>
      </c>
      <c r="C63" s="65">
        <f t="shared" si="0"/>
        <v>4.1379310344827586E-2</v>
      </c>
    </row>
    <row r="64" spans="1:3" x14ac:dyDescent="0.2">
      <c r="A64" s="49" t="s">
        <v>1537</v>
      </c>
      <c r="B64">
        <f>B46+B55</f>
        <v>3</v>
      </c>
      <c r="C64" s="65">
        <f t="shared" si="0"/>
        <v>3.1034482758620689E-2</v>
      </c>
    </row>
    <row r="65" spans="1:3" x14ac:dyDescent="0.2">
      <c r="A65" s="49" t="s">
        <v>1257</v>
      </c>
      <c r="B65">
        <f>B57+B56</f>
        <v>2</v>
      </c>
      <c r="C65" s="65">
        <f t="shared" si="0"/>
        <v>2.0689655172413793E-2</v>
      </c>
    </row>
    <row r="66" spans="1:3" x14ac:dyDescent="0.2">
      <c r="A66" t="str">
        <f>A48</f>
        <v>Informatics for Environmental Sciences</v>
      </c>
      <c r="B66">
        <f>B48</f>
        <v>2</v>
      </c>
      <c r="C66" s="65">
        <f t="shared" si="0"/>
        <v>2.0689655172413793E-2</v>
      </c>
    </row>
    <row r="67" spans="1:3" x14ac:dyDescent="0.2">
      <c r="A67" s="49" t="s">
        <v>1254</v>
      </c>
      <c r="B67">
        <f>B58</f>
        <v>1</v>
      </c>
      <c r="C67" s="65">
        <f t="shared" si="0"/>
        <v>1.0344827586206896E-2</v>
      </c>
    </row>
    <row r="68" spans="1:3" x14ac:dyDescent="0.2">
      <c r="A68" s="49" t="s">
        <v>1538</v>
      </c>
      <c r="B68" s="44">
        <f>B54</f>
        <v>1</v>
      </c>
      <c r="C68" s="65">
        <f t="shared" si="0"/>
        <v>1.0344827586206896E-2</v>
      </c>
    </row>
    <row r="69" spans="1:3" x14ac:dyDescent="0.2">
      <c r="A69" s="49" t="s">
        <v>1181</v>
      </c>
      <c r="B69">
        <f>B52</f>
        <v>1</v>
      </c>
      <c r="C69" s="65">
        <f t="shared" si="0"/>
        <v>1.0344827586206896E-2</v>
      </c>
    </row>
    <row r="70" spans="1:3" x14ac:dyDescent="0.2">
      <c r="B70">
        <f>SUM(B62:B69)</f>
        <v>29</v>
      </c>
      <c r="C70" s="71"/>
    </row>
  </sheetData>
  <sortState ref="A34:B39">
    <sortCondition descending="1" ref="B48:B53"/>
  </sortState>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workbookViewId="0">
      <selection activeCell="C1" sqref="C1"/>
    </sheetView>
  </sheetViews>
  <sheetFormatPr defaultColWidth="11.42578125" defaultRowHeight="12.75" x14ac:dyDescent="0.2"/>
  <cols>
    <col min="1" max="1" width="57.28515625" customWidth="1"/>
    <col min="2" max="2" width="16.140625" customWidth="1"/>
    <col min="3" max="3" width="20.7109375" customWidth="1"/>
  </cols>
  <sheetData>
    <row r="1" spans="1:11" ht="78.95" customHeight="1" x14ac:dyDescent="0.2">
      <c r="A1" s="142" t="s">
        <v>470</v>
      </c>
      <c r="B1" s="185"/>
      <c r="C1" s="186"/>
    </row>
    <row r="2" spans="1:11" x14ac:dyDescent="0.2">
      <c r="A2" s="55" t="s">
        <v>15</v>
      </c>
      <c r="B2" s="4">
        <f>COUNTIF('Master data'!$Q$3:$Q$100,'1.C.'!A2)</f>
        <v>10</v>
      </c>
      <c r="C2" s="68">
        <f>B2/36</f>
        <v>0.27777777777777779</v>
      </c>
      <c r="G2" s="44"/>
      <c r="I2" s="71"/>
      <c r="K2" s="71"/>
    </row>
    <row r="3" spans="1:11" x14ac:dyDescent="0.2">
      <c r="A3" s="55" t="s">
        <v>1230</v>
      </c>
      <c r="B3" s="4">
        <f>COUNTIF('Master data'!$Q$3:$Q$100,"*within university*")</f>
        <v>8</v>
      </c>
      <c r="C3" s="68">
        <f>B3/36</f>
        <v>0.22222222222222221</v>
      </c>
      <c r="F3" s="44"/>
      <c r="I3" s="71"/>
      <c r="K3" s="71"/>
    </row>
    <row r="4" spans="1:11" s="44" customFormat="1" x14ac:dyDescent="0.2">
      <c r="A4" s="182" t="s">
        <v>1260</v>
      </c>
      <c r="B4" s="183">
        <f>COUNTIF('Master data'!$Q$3:$Q$100,"*external*")</f>
        <v>18</v>
      </c>
      <c r="C4" s="184"/>
      <c r="G4"/>
      <c r="H4"/>
      <c r="I4" s="71"/>
      <c r="K4" s="71"/>
    </row>
    <row r="5" spans="1:11" s="44" customFormat="1" x14ac:dyDescent="0.2">
      <c r="A5" s="120" t="s">
        <v>1547</v>
      </c>
      <c r="B5" s="4">
        <f>COUNTIF('Master data'!$Q$3:$Q$100,"*national research council or foundation*")</f>
        <v>9</v>
      </c>
      <c r="C5" s="68">
        <f>B5/($B$5+$B$8+$B$6+$B$7)/2</f>
        <v>0.19565217391304349</v>
      </c>
      <c r="I5" s="71"/>
      <c r="K5" s="71"/>
    </row>
    <row r="6" spans="1:11" s="44" customFormat="1" x14ac:dyDescent="0.2">
      <c r="A6" s="120" t="s">
        <v>1546</v>
      </c>
      <c r="B6" s="4">
        <f>COUNTIF('Master data'!$Q$3:$Q$100,"*government*")</f>
        <v>9</v>
      </c>
      <c r="C6" s="68">
        <f t="shared" ref="C6" si="0">B6/($B$5+$B$8+$B$6+$B$7)/2</f>
        <v>0.19565217391304349</v>
      </c>
      <c r="I6" s="71"/>
    </row>
    <row r="7" spans="1:11" s="44" customFormat="1" x14ac:dyDescent="0.2">
      <c r="A7" s="55" t="s">
        <v>1261</v>
      </c>
      <c r="B7" s="4">
        <f>COUNTIF('Master data'!$Q$3:$Q$100,"*industry*")</f>
        <v>3</v>
      </c>
      <c r="C7" s="68">
        <f>B7/($B$5+$B$8+$B$6+$B$7)/2.05</f>
        <v>6.3626723223753984E-2</v>
      </c>
      <c r="F7"/>
      <c r="I7" s="71"/>
    </row>
    <row r="8" spans="1:11" x14ac:dyDescent="0.2">
      <c r="A8" s="119" t="s">
        <v>1545</v>
      </c>
      <c r="B8" s="69">
        <f>COUNTIF('Master data'!$Q$3:$Q$100,"*EU funding programs*")</f>
        <v>2</v>
      </c>
      <c r="C8" s="70">
        <f>B8/($B$5+$B$8+$B$6+$B$7)/2.1</f>
        <v>4.1407867494824016E-2</v>
      </c>
    </row>
    <row r="9" spans="1:11" s="44" customFormat="1" x14ac:dyDescent="0.2">
      <c r="B9" s="44">
        <f>B2+B3+B4</f>
        <v>36</v>
      </c>
    </row>
    <row r="10" spans="1:11" s="44" customFormat="1" x14ac:dyDescent="0.2">
      <c r="C10" s="65"/>
    </row>
    <row r="11" spans="1:11" x14ac:dyDescent="0.2">
      <c r="A11" s="77" t="s">
        <v>1197</v>
      </c>
      <c r="B11" s="76"/>
      <c r="C11" s="21"/>
    </row>
    <row r="12" spans="1:11" x14ac:dyDescent="0.2">
      <c r="A12" s="78" t="s">
        <v>1211</v>
      </c>
      <c r="B12" s="79"/>
      <c r="C12" s="21"/>
    </row>
    <row r="13" spans="1:11" s="44" customFormat="1" ht="25.5" x14ac:dyDescent="0.2">
      <c r="A13" s="80" t="s">
        <v>7</v>
      </c>
      <c r="B13" s="5" t="s">
        <v>354</v>
      </c>
      <c r="C13" s="21"/>
    </row>
    <row r="14" spans="1:11" s="44" customFormat="1" x14ac:dyDescent="0.2">
      <c r="A14" s="80" t="s">
        <v>346</v>
      </c>
      <c r="B14" s="5" t="s">
        <v>316</v>
      </c>
      <c r="C14" s="21"/>
    </row>
    <row r="15" spans="1:11" s="44" customFormat="1" x14ac:dyDescent="0.2">
      <c r="A15" s="80" t="s">
        <v>1216</v>
      </c>
      <c r="B15" s="5" t="s">
        <v>321</v>
      </c>
      <c r="C15" s="21"/>
    </row>
    <row r="16" spans="1:11" s="44" customFormat="1" ht="25.5" x14ac:dyDescent="0.2">
      <c r="A16" s="80" t="s">
        <v>1217</v>
      </c>
      <c r="B16" s="5" t="s">
        <v>587</v>
      </c>
      <c r="C16" s="21"/>
    </row>
    <row r="17" spans="1:5" s="44" customFormat="1" ht="51" x14ac:dyDescent="0.2">
      <c r="A17" s="80" t="s">
        <v>1199</v>
      </c>
      <c r="B17" s="5" t="s">
        <v>682</v>
      </c>
      <c r="C17" s="21"/>
    </row>
    <row r="18" spans="1:5" s="44" customFormat="1" ht="76.5" x14ac:dyDescent="0.2">
      <c r="A18" s="80" t="s">
        <v>840</v>
      </c>
      <c r="B18" s="5" t="s">
        <v>833</v>
      </c>
      <c r="C18" s="21"/>
    </row>
    <row r="19" spans="1:5" s="44" customFormat="1" ht="25.5" x14ac:dyDescent="0.2">
      <c r="A19" s="80" t="s">
        <v>926</v>
      </c>
      <c r="B19" s="5" t="s">
        <v>923</v>
      </c>
      <c r="C19" s="21"/>
    </row>
    <row r="20" spans="1:5" s="44" customFormat="1" ht="78" customHeight="1" x14ac:dyDescent="0.2">
      <c r="A20" s="80" t="s">
        <v>1049</v>
      </c>
      <c r="B20" s="5" t="s">
        <v>1101</v>
      </c>
      <c r="C20" s="21"/>
    </row>
    <row r="21" spans="1:5" s="44" customFormat="1" x14ac:dyDescent="0.2">
      <c r="A21" s="78" t="s">
        <v>1212</v>
      </c>
      <c r="B21" s="79"/>
      <c r="C21" s="21"/>
    </row>
    <row r="22" spans="1:5" s="25" customFormat="1" ht="102" x14ac:dyDescent="0.2">
      <c r="A22" s="80" t="s">
        <v>1218</v>
      </c>
      <c r="B22" s="5" t="s">
        <v>1170</v>
      </c>
      <c r="C22" s="21"/>
    </row>
    <row r="23" spans="1:5" s="25" customFormat="1" ht="89.25" x14ac:dyDescent="0.2">
      <c r="A23" s="87" t="s">
        <v>1219</v>
      </c>
      <c r="B23" s="24" t="s">
        <v>246</v>
      </c>
      <c r="C23" s="21"/>
    </row>
    <row r="24" spans="1:5" s="25" customFormat="1" ht="38.25" x14ac:dyDescent="0.2">
      <c r="A24" s="87" t="s">
        <v>1221</v>
      </c>
      <c r="B24" s="24" t="s">
        <v>281</v>
      </c>
      <c r="C24" s="21"/>
    </row>
    <row r="25" spans="1:5" s="25" customFormat="1" ht="25.5" x14ac:dyDescent="0.2">
      <c r="A25" s="87" t="s">
        <v>723</v>
      </c>
      <c r="B25" s="24" t="s">
        <v>718</v>
      </c>
      <c r="C25" s="21"/>
    </row>
    <row r="26" spans="1:5" s="25" customFormat="1" ht="25.5" x14ac:dyDescent="0.2">
      <c r="A26" s="87" t="s">
        <v>1220</v>
      </c>
      <c r="B26" s="24" t="s">
        <v>756</v>
      </c>
      <c r="C26" s="21"/>
    </row>
    <row r="27" spans="1:5" s="25" customFormat="1" ht="38.25" x14ac:dyDescent="0.2">
      <c r="A27" s="87" t="s">
        <v>782</v>
      </c>
      <c r="B27" s="24" t="s">
        <v>777</v>
      </c>
      <c r="C27" s="21"/>
    </row>
    <row r="28" spans="1:5" s="25" customFormat="1" ht="25.5" x14ac:dyDescent="0.2">
      <c r="A28" s="87" t="s">
        <v>884</v>
      </c>
      <c r="B28" s="1" t="s">
        <v>877</v>
      </c>
      <c r="C28" s="21"/>
    </row>
    <row r="29" spans="1:5" s="25" customFormat="1" ht="51" x14ac:dyDescent="0.2">
      <c r="A29" s="87" t="s">
        <v>1200</v>
      </c>
      <c r="B29" s="24" t="s">
        <v>903</v>
      </c>
      <c r="C29" s="21"/>
    </row>
    <row r="30" spans="1:5" s="25" customFormat="1" ht="76.5" x14ac:dyDescent="0.2">
      <c r="A30" s="88" t="s">
        <v>1077</v>
      </c>
      <c r="B30" s="22" t="s">
        <v>1073</v>
      </c>
      <c r="C30" s="21"/>
      <c r="E30" s="9"/>
    </row>
    <row r="31" spans="1:5" s="44" customFormat="1" x14ac:dyDescent="0.2">
      <c r="A31" s="78" t="s">
        <v>1213</v>
      </c>
      <c r="B31" s="79"/>
      <c r="C31" s="21"/>
    </row>
    <row r="32" spans="1:5" s="25" customFormat="1" ht="38.25" x14ac:dyDescent="0.2">
      <c r="A32" s="95" t="s">
        <v>1188</v>
      </c>
      <c r="B32" s="24" t="s">
        <v>356</v>
      </c>
      <c r="C32" s="21"/>
    </row>
    <row r="33" spans="1:3" s="25" customFormat="1" ht="25.5" x14ac:dyDescent="0.2">
      <c r="A33" s="95" t="s">
        <v>1227</v>
      </c>
      <c r="B33" s="24" t="s">
        <v>286</v>
      </c>
      <c r="C33" s="21"/>
    </row>
    <row r="34" spans="1:3" s="25" customFormat="1" ht="25.5" x14ac:dyDescent="0.2">
      <c r="A34" s="95" t="s">
        <v>1222</v>
      </c>
      <c r="B34" s="24" t="s">
        <v>357</v>
      </c>
      <c r="C34" s="21"/>
    </row>
    <row r="35" spans="1:3" s="25" customFormat="1" ht="114.75" x14ac:dyDescent="0.2">
      <c r="A35" s="88" t="s">
        <v>816</v>
      </c>
      <c r="B35" s="24" t="s">
        <v>312</v>
      </c>
      <c r="C35" s="21"/>
    </row>
    <row r="36" spans="1:3" s="25" customFormat="1" ht="25.5" x14ac:dyDescent="0.2">
      <c r="A36" s="95" t="s">
        <v>1223</v>
      </c>
      <c r="B36" s="24" t="s">
        <v>587</v>
      </c>
      <c r="C36" s="21"/>
    </row>
    <row r="37" spans="1:3" s="25" customFormat="1" ht="25.5" x14ac:dyDescent="0.2">
      <c r="A37" s="95" t="s">
        <v>1224</v>
      </c>
      <c r="B37" s="24" t="s">
        <v>756</v>
      </c>
      <c r="C37" s="21"/>
    </row>
    <row r="38" spans="1:3" s="25" customFormat="1" ht="51" x14ac:dyDescent="0.2">
      <c r="A38" s="95" t="s">
        <v>1200</v>
      </c>
      <c r="B38" s="24" t="s">
        <v>903</v>
      </c>
      <c r="C38" s="21"/>
    </row>
    <row r="39" spans="1:3" s="25" customFormat="1" ht="81" customHeight="1" x14ac:dyDescent="0.2">
      <c r="A39" s="95" t="s">
        <v>937</v>
      </c>
      <c r="B39" s="24" t="s">
        <v>932</v>
      </c>
      <c r="C39" s="21"/>
    </row>
    <row r="40" spans="1:3" s="25" customFormat="1" ht="63.75" x14ac:dyDescent="0.2">
      <c r="A40" s="88" t="s">
        <v>960</v>
      </c>
      <c r="B40" s="24" t="s">
        <v>1022</v>
      </c>
      <c r="C40" s="21"/>
    </row>
    <row r="41" spans="1:3" s="44" customFormat="1" x14ac:dyDescent="0.2">
      <c r="A41" s="83" t="s">
        <v>1214</v>
      </c>
      <c r="B41" s="84"/>
      <c r="C41" s="21"/>
    </row>
    <row r="42" spans="1:3" s="44" customFormat="1" ht="25.5" x14ac:dyDescent="0.2">
      <c r="A42" s="87" t="s">
        <v>1225</v>
      </c>
      <c r="B42" s="24" t="s">
        <v>281</v>
      </c>
      <c r="C42" s="21"/>
    </row>
    <row r="43" spans="1:3" s="44" customFormat="1" ht="25.5" x14ac:dyDescent="0.2">
      <c r="A43" s="89" t="s">
        <v>342</v>
      </c>
      <c r="B43" s="82" t="s">
        <v>357</v>
      </c>
      <c r="C43" s="21"/>
    </row>
    <row r="44" spans="1:3" s="44" customFormat="1" x14ac:dyDescent="0.2">
      <c r="A44" s="83" t="s">
        <v>1215</v>
      </c>
      <c r="B44" s="84"/>
      <c r="C44" s="21"/>
    </row>
    <row r="45" spans="1:3" ht="15.95" customHeight="1" x14ac:dyDescent="0.2">
      <c r="A45" s="95" t="s">
        <v>1198</v>
      </c>
      <c r="B45" s="1" t="s">
        <v>112</v>
      </c>
    </row>
    <row r="46" spans="1:3" x14ac:dyDescent="0.2">
      <c r="A46" s="95" t="s">
        <v>144</v>
      </c>
      <c r="B46" s="1" t="s">
        <v>138</v>
      </c>
      <c r="C46" s="2"/>
    </row>
    <row r="47" spans="1:3" ht="38.25" x14ac:dyDescent="0.2">
      <c r="A47" s="96" t="s">
        <v>1226</v>
      </c>
      <c r="B47" s="90" t="s">
        <v>587</v>
      </c>
      <c r="C47" s="2"/>
    </row>
    <row r="48" spans="1:3" x14ac:dyDescent="0.2">
      <c r="A48" s="2"/>
      <c r="B48" s="2"/>
      <c r="C48" s="2"/>
    </row>
    <row r="49" spans="1:3" x14ac:dyDescent="0.2">
      <c r="A49" s="2"/>
      <c r="C49" s="2"/>
    </row>
    <row r="50" spans="1:3" x14ac:dyDescent="0.2">
      <c r="A50" s="10"/>
      <c r="C50" s="10"/>
    </row>
    <row r="51" spans="1:3" x14ac:dyDescent="0.2">
      <c r="A51" s="10"/>
      <c r="C51" s="10"/>
    </row>
    <row r="52" spans="1:3" x14ac:dyDescent="0.2">
      <c r="A52" s="10"/>
      <c r="C52" s="10"/>
    </row>
    <row r="53" spans="1:3" x14ac:dyDescent="0.2">
      <c r="A53" s="10"/>
      <c r="C53" s="10"/>
    </row>
    <row r="54" spans="1:3" x14ac:dyDescent="0.2">
      <c r="A54" s="10"/>
      <c r="C54" s="10"/>
    </row>
    <row r="55" spans="1:3" x14ac:dyDescent="0.2">
      <c r="A55" s="10"/>
      <c r="C55" s="10"/>
    </row>
    <row r="56" spans="1:3" x14ac:dyDescent="0.2">
      <c r="A56" s="10"/>
      <c r="C56" s="10"/>
    </row>
    <row r="57" spans="1:3" x14ac:dyDescent="0.2">
      <c r="A57" s="10"/>
      <c r="C57" s="10"/>
    </row>
    <row r="58" spans="1:3" x14ac:dyDescent="0.2">
      <c r="A58" s="10"/>
      <c r="C58" s="10"/>
    </row>
    <row r="59" spans="1:3" x14ac:dyDescent="0.2">
      <c r="A59" s="10"/>
      <c r="C59" s="10"/>
    </row>
    <row r="60" spans="1:3" x14ac:dyDescent="0.2">
      <c r="A60" s="10"/>
      <c r="C60" s="10"/>
    </row>
    <row r="61" spans="1:3" x14ac:dyDescent="0.2">
      <c r="A61" s="10"/>
      <c r="C61" s="10"/>
    </row>
    <row r="62" spans="1:3" x14ac:dyDescent="0.2">
      <c r="A62" s="10"/>
      <c r="C62" s="10"/>
    </row>
    <row r="63" spans="1:3" x14ac:dyDescent="0.2">
      <c r="A63" s="10"/>
      <c r="C63" s="10"/>
    </row>
    <row r="64" spans="1:3" x14ac:dyDescent="0.2">
      <c r="A64" s="10"/>
      <c r="C64" s="10"/>
    </row>
    <row r="65" spans="1:3" x14ac:dyDescent="0.2">
      <c r="A65" s="10"/>
      <c r="C65" s="10"/>
    </row>
    <row r="66" spans="1:3" x14ac:dyDescent="0.2">
      <c r="A66" s="10"/>
      <c r="C66" s="10"/>
    </row>
    <row r="67" spans="1:3" ht="80.099999999999994" customHeight="1" x14ac:dyDescent="0.2">
      <c r="A67" s="10"/>
      <c r="C67" s="10"/>
    </row>
    <row r="68" spans="1:3" x14ac:dyDescent="0.2">
      <c r="A68" s="10"/>
      <c r="C68" s="10"/>
    </row>
    <row r="69" spans="1:3" x14ac:dyDescent="0.2">
      <c r="A69" s="9"/>
      <c r="C69" s="10"/>
    </row>
    <row r="70" spans="1:3" x14ac:dyDescent="0.2">
      <c r="A70" s="9"/>
      <c r="C70" s="10"/>
    </row>
  </sheetData>
  <phoneticPr fontId="10" type="noConversion"/>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31"/>
  <sheetViews>
    <sheetView workbookViewId="0">
      <selection activeCell="E9" sqref="E9"/>
    </sheetView>
  </sheetViews>
  <sheetFormatPr defaultColWidth="11.42578125" defaultRowHeight="12.75" x14ac:dyDescent="0.2"/>
  <cols>
    <col min="1" max="1" width="74.85546875" customWidth="1"/>
    <col min="2" max="2" width="25.140625" customWidth="1"/>
  </cols>
  <sheetData>
    <row r="1" spans="1:2" ht="25.5" x14ac:dyDescent="0.2">
      <c r="A1" s="74" t="s">
        <v>471</v>
      </c>
      <c r="B1" s="76"/>
    </row>
    <row r="2" spans="1:2" x14ac:dyDescent="0.2">
      <c r="A2" s="80" t="s">
        <v>8</v>
      </c>
      <c r="B2" s="5" t="s">
        <v>354</v>
      </c>
    </row>
    <row r="3" spans="1:2" ht="25.5" x14ac:dyDescent="0.2">
      <c r="A3" s="80" t="s">
        <v>472</v>
      </c>
      <c r="B3" s="5" t="s">
        <v>43</v>
      </c>
    </row>
    <row r="4" spans="1:2" ht="53.25" customHeight="1" x14ac:dyDescent="0.2">
      <c r="A4" s="80" t="s">
        <v>1190</v>
      </c>
      <c r="B4" s="5" t="s">
        <v>57</v>
      </c>
    </row>
    <row r="5" spans="1:2" x14ac:dyDescent="0.2">
      <c r="A5" s="80" t="s">
        <v>118</v>
      </c>
      <c r="B5" s="5" t="s">
        <v>112</v>
      </c>
    </row>
    <row r="6" spans="1:2" x14ac:dyDescent="0.2">
      <c r="A6" s="80" t="s">
        <v>145</v>
      </c>
      <c r="B6" s="5" t="s">
        <v>138</v>
      </c>
    </row>
    <row r="7" spans="1:2" ht="38.25" x14ac:dyDescent="0.2">
      <c r="A7" s="80" t="s">
        <v>159</v>
      </c>
      <c r="B7" s="5" t="s">
        <v>355</v>
      </c>
    </row>
    <row r="8" spans="1:2" ht="100.5" customHeight="1" x14ac:dyDescent="0.2">
      <c r="A8" s="80" t="s">
        <v>214</v>
      </c>
      <c r="B8" s="5" t="s">
        <v>1152</v>
      </c>
    </row>
    <row r="9" spans="1:2" ht="38.25" x14ac:dyDescent="0.2">
      <c r="A9" s="80" t="s">
        <v>1191</v>
      </c>
      <c r="B9" s="24" t="s">
        <v>246</v>
      </c>
    </row>
    <row r="10" spans="1:2" ht="25.5" x14ac:dyDescent="0.2">
      <c r="A10" s="80" t="s">
        <v>328</v>
      </c>
      <c r="B10" s="24" t="s">
        <v>286</v>
      </c>
    </row>
    <row r="11" spans="1:2" x14ac:dyDescent="0.2">
      <c r="A11" s="80" t="s">
        <v>350</v>
      </c>
      <c r="B11" s="24" t="s">
        <v>290</v>
      </c>
    </row>
    <row r="12" spans="1:2" ht="76.5" x14ac:dyDescent="0.2">
      <c r="A12" s="80" t="s">
        <v>605</v>
      </c>
      <c r="B12" s="24" t="s">
        <v>296</v>
      </c>
    </row>
    <row r="13" spans="1:2" ht="65.25" customHeight="1" x14ac:dyDescent="0.2">
      <c r="A13" s="80" t="s">
        <v>817</v>
      </c>
      <c r="B13" s="24" t="s">
        <v>312</v>
      </c>
    </row>
    <row r="14" spans="1:2" x14ac:dyDescent="0.2">
      <c r="A14" s="80" t="s">
        <v>352</v>
      </c>
      <c r="B14" s="24" t="s">
        <v>316</v>
      </c>
    </row>
    <row r="15" spans="1:2" x14ac:dyDescent="0.2">
      <c r="A15" s="80" t="s">
        <v>353</v>
      </c>
      <c r="B15" s="24" t="s">
        <v>321</v>
      </c>
    </row>
    <row r="16" spans="1:2" ht="25.5" x14ac:dyDescent="0.2">
      <c r="A16" s="80" t="s">
        <v>594</v>
      </c>
      <c r="B16" s="24" t="s">
        <v>587</v>
      </c>
    </row>
    <row r="17" spans="1:2" ht="38.25" x14ac:dyDescent="0.2">
      <c r="A17" s="80" t="s">
        <v>642</v>
      </c>
      <c r="B17" s="24" t="s">
        <v>639</v>
      </c>
    </row>
    <row r="18" spans="1:2" ht="76.5" x14ac:dyDescent="0.2">
      <c r="A18" s="80" t="s">
        <v>1196</v>
      </c>
      <c r="B18" s="24" t="s">
        <v>1124</v>
      </c>
    </row>
    <row r="19" spans="1:2" ht="25.5" x14ac:dyDescent="0.2">
      <c r="A19" s="80" t="s">
        <v>711</v>
      </c>
      <c r="B19" s="24" t="s">
        <v>706</v>
      </c>
    </row>
    <row r="20" spans="1:2" ht="25.5" x14ac:dyDescent="0.2">
      <c r="A20" s="80" t="s">
        <v>724</v>
      </c>
      <c r="B20" s="24" t="s">
        <v>718</v>
      </c>
    </row>
    <row r="21" spans="1:2" ht="38.25" x14ac:dyDescent="0.2">
      <c r="A21" s="80" t="s">
        <v>741</v>
      </c>
      <c r="B21" s="24" t="s">
        <v>738</v>
      </c>
    </row>
    <row r="22" spans="1:2" ht="25.5" x14ac:dyDescent="0.2">
      <c r="A22" s="80" t="s">
        <v>761</v>
      </c>
      <c r="B22" s="24" t="s">
        <v>756</v>
      </c>
    </row>
    <row r="23" spans="1:2" ht="63.75" x14ac:dyDescent="0.2">
      <c r="A23" s="80" t="s">
        <v>885</v>
      </c>
      <c r="B23" s="5" t="s">
        <v>877</v>
      </c>
    </row>
    <row r="24" spans="1:2" ht="18" customHeight="1" x14ac:dyDescent="0.2">
      <c r="A24" s="80" t="s">
        <v>1192</v>
      </c>
      <c r="B24" s="24" t="s">
        <v>903</v>
      </c>
    </row>
    <row r="25" spans="1:2" ht="102" x14ac:dyDescent="0.2">
      <c r="A25" s="80" t="s">
        <v>938</v>
      </c>
      <c r="B25" s="5" t="s">
        <v>932</v>
      </c>
    </row>
    <row r="26" spans="1:2" ht="102" x14ac:dyDescent="0.2">
      <c r="A26" s="80" t="s">
        <v>1193</v>
      </c>
      <c r="B26" s="6" t="s">
        <v>1022</v>
      </c>
    </row>
    <row r="27" spans="1:2" ht="38.25" x14ac:dyDescent="0.2">
      <c r="A27" s="80" t="s">
        <v>1194</v>
      </c>
      <c r="B27" s="6" t="s">
        <v>1023</v>
      </c>
    </row>
    <row r="28" spans="1:2" ht="38.25" x14ac:dyDescent="0.2">
      <c r="A28" s="80" t="s">
        <v>998</v>
      </c>
      <c r="B28" s="5" t="s">
        <v>994</v>
      </c>
    </row>
    <row r="29" spans="1:2" x14ac:dyDescent="0.2">
      <c r="A29" s="80" t="s">
        <v>1033</v>
      </c>
      <c r="B29" s="24" t="s">
        <v>1029</v>
      </c>
    </row>
    <row r="30" spans="1:2" ht="25.5" x14ac:dyDescent="0.2">
      <c r="A30" s="80" t="s">
        <v>1050</v>
      </c>
      <c r="B30" s="24" t="s">
        <v>1101</v>
      </c>
    </row>
    <row r="31" spans="1:2" ht="102" x14ac:dyDescent="0.2">
      <c r="A31" s="81" t="s">
        <v>1078</v>
      </c>
      <c r="B31" s="90" t="s">
        <v>1073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Legend</vt:lpstr>
      <vt:lpstr>Raw data</vt:lpstr>
      <vt:lpstr>Master data</vt:lpstr>
      <vt:lpstr>Contact information</vt:lpstr>
      <vt:lpstr>1.A.</vt:lpstr>
      <vt:lpstr>1.B.</vt:lpstr>
      <vt:lpstr>1.C.</vt:lpstr>
      <vt:lpstr>1.D.</vt:lpstr>
      <vt:lpstr>1.E.</vt:lpstr>
      <vt:lpstr>2.A.</vt:lpstr>
      <vt:lpstr>2.B.</vt:lpstr>
      <vt:lpstr>2.C.</vt:lpstr>
      <vt:lpstr>2.D.</vt:lpstr>
      <vt:lpstr>2.E.</vt:lpstr>
      <vt:lpstr>3.A.</vt:lpstr>
      <vt:lpstr>3.B.</vt:lpstr>
      <vt:lpstr>3.C.</vt:lpstr>
      <vt:lpstr>3.D.</vt:lpstr>
      <vt:lpstr>3.E.</vt:lpstr>
      <vt:lpstr>4.A.</vt:lpstr>
      <vt:lpstr>4.B.</vt:lpstr>
      <vt:lpstr>4.C.</vt:lpstr>
      <vt:lpstr>5.A.</vt:lpstr>
      <vt:lpstr>5.B.</vt:lpstr>
      <vt:lpstr>5.C.</vt:lpstr>
      <vt:lpstr>5.D.</vt:lpstr>
      <vt:lpstr>5.E.</vt:lpstr>
      <vt:lpstr>5.F.</vt:lpstr>
      <vt:lpstr>5.G.</vt:lpstr>
      <vt:lpstr>5.H.</vt:lpstr>
      <vt:lpstr>5.I.</vt:lpstr>
      <vt:lpstr>5.J.</vt:lpstr>
      <vt:lpstr>5.K.</vt:lpstr>
      <vt:lpstr>5.L.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Svetlana</dc:creator>
  <cp:lastModifiedBy>Svetlana</cp:lastModifiedBy>
  <dcterms:created xsi:type="dcterms:W3CDTF">2018-11-27T13:05:33Z</dcterms:created>
  <dcterms:modified xsi:type="dcterms:W3CDTF">2019-03-19T13:27:10Z</dcterms:modified>
</cp:coreProperties>
</file>