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kickstarter-analysis\"/>
    </mc:Choice>
  </mc:AlternateContent>
  <xr:revisionPtr revIDLastSave="0" documentId="13_ncr:1_{0D17E83C-D506-4166-9B9A-2759CD73E8FC}" xr6:coauthVersionLast="47" xr6:coauthVersionMax="47" xr10:uidLastSave="{00000000-0000-0000-0000-000000000000}"/>
  <bookViews>
    <workbookView xWindow="45" yWindow="15" windowWidth="16380" windowHeight="15135" activeTab="1" xr2:uid="{00000000-000D-0000-FFFF-FFFF00000000}"/>
  </bookViews>
  <sheets>
    <sheet name="Kickstarter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D11" i="3" s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D12" i="3" s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D6" i="3" s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C10" i="3" s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B12" i="3" s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D10" i="3" s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B7" i="3" s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  <c r="D2" i="3" l="1"/>
  <c r="D9" i="3"/>
  <c r="D4" i="3"/>
  <c r="C7" i="3"/>
  <c r="C9" i="3"/>
  <c r="B3" i="3"/>
  <c r="B6" i="3"/>
  <c r="D5" i="3"/>
  <c r="C6" i="3"/>
  <c r="B11" i="3"/>
  <c r="B9" i="3"/>
  <c r="B2" i="3"/>
  <c r="C3" i="3"/>
  <c r="C5" i="3"/>
  <c r="B10" i="3"/>
  <c r="B8" i="3"/>
  <c r="C4" i="3"/>
  <c r="B13" i="3"/>
  <c r="C12" i="3"/>
  <c r="D8" i="3"/>
  <c r="C8" i="3"/>
  <c r="B5" i="3"/>
  <c r="D3" i="3"/>
  <c r="D7" i="3"/>
  <c r="C13" i="3"/>
  <c r="C2" i="3"/>
  <c r="C11" i="3"/>
  <c r="B4" i="3"/>
  <c r="D13" i="3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<sst xmlns="http://schemas.openxmlformats.org/spreadsheetml/2006/main" count="24744" uniqueCount="8348">
  <si>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</si>
  <si>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</si>
  <si>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</si>
  <si>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</si>
  <si>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</si>
  <si>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</si>
  <si>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</si>
  <si>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</si>
  <si>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</si>
  <si>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</si>
  <si>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</si>
  <si>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</si>
  <si>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</si>
  <si>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</si>
  <si>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</si>
  <si>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</si>
  <si>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</si>
  <si>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</si>
  <si>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</si>
  <si>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</si>
  <si>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</si>
  <si>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</si>
  <si>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</si>
  <si>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</si>
  <si>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</si>
  <si>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</si>
  <si>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</si>
  <si>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</si>
  <si>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</si>
  <si>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</si>
  <si>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</si>
  <si>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</si>
  <si>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</si>
  <si>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</si>
  <si>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</si>
  <si>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</si>
  <si>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</si>
  <si>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</si>
  <si>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</si>
  <si>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</si>
  <si>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</si>
  <si>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</si>
  <si>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</si>
  <si>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</si>
  <si>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</si>
  <si>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</si>
  <si>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</si>
  <si>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</si>
  <si>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</si>
  <si>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</si>
  <si>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</si>
  <si>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</si>
  <si>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</si>
  <si>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</si>
  <si>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</si>
  <si>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</si>
  <si>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</si>
  <si>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</si>
  <si>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</si>
  <si>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</si>
  <si>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</si>
  <si>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</si>
  <si>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</si>
  <si>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</si>
  <si>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</si>
  <si>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</si>
  <si>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</si>
  <si>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</si>
  <si>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</si>
  <si>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</si>
  <si>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</si>
  <si>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</si>
  <si>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</si>
  <si>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</si>
  <si>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</si>
  <si>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</si>
  <si>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</si>
  <si>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</si>
  <si>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</si>
  <si>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</si>
  <si>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</si>
  <si>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</si>
  <si>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</si>
  <si>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</si>
  <si>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</si>
  <si>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</si>
  <si>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</si>
  <si>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</si>
  <si>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</si>
  <si>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</si>
  <si>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</si>
  <si>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</si>
  <si>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</si>
  <si>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</si>
  <si>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</si>
  <si>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</si>
  <si>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</si>
  <si>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</si>
  <si>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</si>
  <si>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</si>
  <si>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</si>
  <si>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</si>
  <si>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</si>
  <si>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</si>
  <si>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</si>
  <si>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</si>
  <si>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</si>
  <si>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</si>
  <si>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</si>
  <si>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</si>
  <si>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</si>
  <si>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</si>
  <si>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</si>
  <si>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</si>
  <si>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</si>
  <si>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</si>
  <si>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</si>
  <si>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</si>
  <si>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</si>
  <si>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</si>
  <si>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</si>
  <si>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</si>
  <si>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</si>
  <si>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</si>
  <si>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</si>
  <si>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</si>
  <si>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</si>
  <si>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</si>
  <si>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</si>
  <si>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</si>
  <si>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</si>
  <si>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</si>
  <si>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</si>
  <si>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</si>
  <si>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</si>
  <si>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</si>
  <si>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</si>
  <si>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</si>
  <si>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</si>
  <si>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</si>
  <si>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</si>
  <si>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</si>
  <si>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</si>
  <si>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</si>
  <si>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</si>
  <si>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</si>
  <si>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</si>
  <si>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</si>
  <si>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</si>
  <si>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</si>
  <si>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</si>
  <si>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</si>
  <si>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</si>
  <si>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</si>
  <si>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</si>
  <si>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</si>
  <si>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</si>
  <si>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</si>
  <si>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</si>
  <si>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</si>
  <si>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</si>
  <si>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</si>
  <si>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</si>
  <si>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</si>
  <si>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</si>
  <si>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</si>
  <si>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</si>
  <si>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</si>
  <si>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</si>
  <si>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</si>
  <si>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</si>
  <si>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</si>
  <si>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</si>
  <si>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</si>
  <si>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</si>
  <si>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</si>
  <si>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</si>
  <si>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</si>
  <si>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</si>
  <si>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</si>
  <si>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</si>
  <si>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</si>
  <si>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</si>
  <si>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</si>
  <si>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</si>
  <si>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</si>
  <si>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</si>
  <si>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</si>
  <si>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</si>
  <si>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</si>
  <si>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</si>
  <si>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</si>
  <si>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</si>
  <si>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</si>
  <si>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</si>
  <si>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</si>
  <si>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</si>
  <si>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</si>
  <si>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</si>
  <si>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</si>
  <si>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</si>
  <si>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</si>
  <si>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</si>
  <si>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</si>
  <si>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</si>
  <si>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</si>
  <si>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</si>
  <si>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</si>
  <si>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</si>
  <si>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</si>
  <si>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</si>
  <si>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</si>
  <si>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</si>
  <si>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</si>
  <si>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</si>
  <si>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</si>
  <si>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</si>
  <si>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</si>
  <si>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</si>
  <si>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</si>
  <si>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</si>
  <si>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</si>
  <si>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</si>
  <si>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</si>
  <si>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</si>
  <si>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</si>
  <si>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</si>
  <si>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</si>
  <si>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</si>
  <si>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</si>
  <si>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</si>
  <si>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</si>
  <si>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</si>
  <si>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</si>
  <si>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</si>
  <si>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</si>
  <si>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</si>
  <si>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</si>
  <si>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</si>
  <si>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</si>
  <si>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</si>
  <si>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</si>
  <si>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</si>
  <si>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</si>
  <si>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</si>
  <si>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</si>
  <si>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</si>
  <si>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</si>
  <si>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</si>
  <si>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</si>
  <si>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</si>
  <si>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</si>
  <si>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</si>
  <si>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</si>
  <si>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</si>
  <si>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</si>
  <si>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</si>
  <si>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</si>
  <si>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</si>
  <si>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</si>
  <si>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</si>
  <si>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</si>
  <si>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</si>
  <si>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</si>
  <si>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</si>
  <si>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</si>
  <si>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</si>
  <si>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</si>
  <si>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</si>
  <si>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</si>
  <si>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</si>
  <si>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</si>
  <si>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</si>
  <si>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</si>
  <si>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</si>
  <si>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</si>
  <si>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</si>
  <si>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</si>
  <si>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</si>
  <si>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</si>
  <si>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</si>
  <si>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</si>
  <si>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</si>
  <si>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</si>
  <si>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</si>
  <si>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</si>
  <si>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</si>
  <si>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</si>
  <si>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</si>
  <si>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</si>
  <si>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</si>
  <si>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</si>
  <si>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</si>
  <si>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</si>
  <si>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</si>
  <si>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</si>
  <si>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</si>
  <si>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</si>
  <si>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</si>
  <si>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</si>
  <si>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</si>
  <si>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</si>
  <si>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</si>
  <si>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</si>
  <si>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</si>
  <si>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</si>
  <si>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</si>
  <si>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</si>
  <si>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</si>
  <si>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</si>
  <si>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</si>
  <si>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</si>
  <si>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</si>
  <si>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</si>
  <si>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</si>
  <si>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</si>
  <si>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</si>
  <si>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</si>
  <si>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</si>
  <si>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</si>
  <si>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</si>
  <si>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</si>
  <si>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</si>
  <si>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</si>
  <si>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</si>
  <si>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</si>
  <si>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</si>
  <si>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</si>
  <si>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</si>
  <si>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</si>
  <si>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</si>
  <si>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</si>
  <si>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</si>
  <si>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</si>
  <si>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</si>
  <si>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</si>
  <si>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</si>
  <si>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</si>
  <si>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</si>
  <si>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</si>
  <si>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</si>
  <si>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</si>
  <si>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</si>
  <si>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</si>
  <si>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</si>
  <si>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</si>
  <si>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</si>
  <si>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</si>
  <si>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</si>
  <si>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</si>
  <si>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</si>
  <si>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</si>
  <si>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</si>
  <si>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</si>
  <si>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</si>
  <si>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</si>
  <si>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</si>
  <si>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</si>
  <si>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</si>
  <si>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</si>
  <si>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</si>
  <si>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</si>
  <si>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</si>
  <si>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</si>
  <si>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</si>
  <si>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</si>
  <si>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</si>
  <si>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</si>
  <si>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</si>
  <si>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</si>
  <si>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</si>
  <si>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</si>
  <si>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</si>
  <si>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</si>
  <si>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</si>
  <si>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</si>
  <si>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</si>
  <si>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</si>
  <si>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</si>
  <si>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</si>
  <si>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</si>
  <si>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</si>
  <si>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</si>
  <si>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</si>
  <si>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</si>
  <si>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</si>
  <si>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</si>
  <si>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</si>
  <si>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</si>
  <si>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</si>
  <si>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</si>
  <si>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</si>
  <si>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</si>
  <si>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</si>
  <si>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</si>
  <si>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</si>
  <si>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</si>
  <si>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</si>
  <si>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</si>
  <si>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</si>
  <si>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</si>
  <si>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</si>
  <si>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</si>
  <si>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</si>
  <si>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</si>
  <si>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</si>
  <si>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</si>
  <si>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</si>
  <si>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</si>
  <si>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</si>
  <si>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</si>
  <si>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</si>
  <si>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</si>
  <si>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</si>
  <si>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</si>
  <si>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</si>
  <si>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</si>
  <si>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</si>
  <si>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</si>
  <si>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</si>
  <si>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</si>
  <si>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</si>
  <si>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</si>
  <si>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</si>
  <si>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</si>
  <si>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</si>
  <si>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</si>
  <si>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</si>
  <si>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</si>
  <si>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</si>
  <si>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</si>
  <si>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</si>
  <si>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</si>
  <si>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</si>
  <si>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</si>
  <si>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</si>
  <si>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</si>
  <si>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</si>
  <si>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</si>
  <si>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</si>
  <si>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</si>
  <si>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</si>
  <si>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</si>
  <si>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</si>
  <si>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</si>
  <si>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</si>
  <si>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</si>
  <si>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</si>
  <si>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</si>
  <si>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</si>
  <si>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</si>
  <si>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</si>
  <si>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</si>
  <si>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</si>
  <si>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</si>
  <si>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</si>
  <si>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</si>
  <si>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</si>
  <si>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</si>
  <si>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</si>
  <si>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</si>
  <si>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</si>
  <si>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</si>
  <si>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</si>
  <si>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</si>
  <si>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</si>
  <si>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</si>
  <si>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</si>
  <si>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</si>
  <si>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</si>
  <si>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</si>
  <si>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</si>
  <si>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</si>
  <si>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</si>
  <si>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</si>
  <si>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</si>
  <si>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</si>
  <si>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</si>
  <si>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</si>
  <si>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</si>
  <si>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</si>
  <si>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</si>
  <si>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</si>
  <si>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</si>
  <si>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</si>
  <si>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</si>
  <si>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</si>
  <si>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</si>
  <si>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</si>
  <si>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</si>
  <si>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</si>
  <si>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</si>
  <si>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</si>
  <si>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</si>
  <si>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</si>
  <si>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</si>
  <si>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</si>
  <si>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</si>
  <si>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</si>
  <si>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</si>
  <si>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</si>
  <si>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</si>
  <si>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</si>
  <si>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</si>
  <si>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</si>
  <si>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</si>
  <si>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</si>
  <si>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</si>
  <si>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</si>
  <si>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</si>
  <si>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</si>
  <si>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</si>
  <si>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</si>
  <si>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</si>
  <si>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</si>
  <si>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</si>
  <si>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</si>
  <si>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</si>
  <si>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</si>
  <si>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</si>
  <si>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</si>
  <si>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</si>
  <si>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</si>
  <si>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</si>
  <si>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</si>
  <si>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</si>
  <si>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</si>
  <si>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</si>
  <si>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</si>
  <si>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</si>
  <si>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</si>
  <si>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</si>
  <si>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</si>
  <si>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</si>
  <si>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</si>
  <si>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</si>
  <si>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</si>
  <si>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</si>
  <si>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</si>
  <si>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</si>
  <si>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</si>
  <si>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</si>
  <si>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</si>
  <si>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</si>
  <si>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</si>
  <si>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</si>
  <si>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</si>
  <si>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</si>
  <si>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</si>
  <si>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</si>
  <si>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</si>
  <si>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</si>
  <si>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</si>
  <si>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</si>
  <si>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</si>
  <si>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</si>
  <si>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</si>
  <si>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</si>
  <si>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</si>
  <si>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</si>
  <si>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</si>
  <si>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</si>
  <si>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</si>
  <si>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</si>
  <si>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</si>
  <si>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</si>
  <si>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</si>
  <si>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</si>
  <si>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</si>
  <si>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</si>
  <si>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</si>
  <si>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</si>
  <si>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</si>
  <si>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</si>
  <si>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</si>
  <si>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</si>
  <si>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</si>
  <si>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</si>
  <si>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</si>
  <si>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</si>
  <si>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</si>
  <si>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</si>
  <si>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</si>
  <si>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</si>
  <si>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</si>
  <si>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</si>
  <si>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</si>
  <si>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</si>
  <si>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</si>
  <si>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</si>
  <si>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</si>
  <si>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</si>
  <si>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</si>
  <si>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</si>
  <si>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</si>
  <si>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</si>
  <si>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</si>
  <si>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</si>
  <si>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</si>
  <si>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</si>
  <si>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</si>
  <si>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</si>
  <si>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</si>
  <si>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</si>
  <si>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</si>
  <si>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</si>
  <si>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</si>
  <si>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</si>
  <si>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</si>
  <si>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</si>
  <si>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</si>
  <si>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</si>
  <si>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</si>
  <si>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</si>
  <si>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</si>
  <si>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</si>
  <si>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</si>
  <si>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</si>
  <si>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</si>
  <si>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</si>
  <si>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</si>
  <si>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</si>
  <si>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</si>
  <si>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</si>
  <si>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</si>
  <si>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</si>
  <si>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</si>
  <si>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</si>
  <si>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</si>
  <si>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</si>
  <si>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</si>
  <si>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</si>
  <si>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</si>
  <si>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</si>
  <si>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</si>
  <si>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</si>
  <si>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</si>
  <si>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</si>
  <si>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</si>
  <si>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</si>
  <si>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</si>
  <si>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</si>
  <si>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</si>
  <si>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</si>
  <si>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</si>
  <si>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</si>
  <si>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</si>
  <si>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</si>
  <si>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</si>
  <si>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</si>
  <si>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</si>
  <si>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</si>
  <si>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</si>
  <si>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</si>
  <si>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</si>
  <si>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</si>
  <si>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</si>
  <si>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</si>
  <si>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</si>
  <si>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</si>
  <si>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</si>
  <si>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</si>
  <si>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</si>
  <si>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</si>
  <si>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</si>
  <si>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</si>
  <si>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</si>
  <si>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</si>
  <si>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</si>
  <si>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</si>
  <si>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</si>
  <si>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</si>
  <si>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</si>
  <si>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</si>
  <si>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</si>
  <si>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</si>
  <si>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</si>
  <si>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</si>
  <si>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</si>
  <si>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</si>
  <si>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</si>
  <si>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</si>
  <si>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</si>
  <si>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</si>
  <si>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</si>
  <si>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</si>
  <si>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</si>
  <si>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</si>
  <si>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</si>
  <si>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</si>
  <si>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</si>
  <si>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</si>
  <si>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</si>
  <si>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</si>
  <si>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</si>
  <si>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</si>
  <si>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</si>
  <si>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</si>
  <si>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</si>
  <si>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</si>
  <si>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</si>
  <si>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</si>
  <si>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</si>
  <si>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</si>
  <si>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</si>
  <si>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</si>
  <si>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</si>
  <si>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</si>
  <si>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</si>
  <si>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</si>
  <si>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</si>
  <si>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</si>
  <si>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</si>
  <si>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</si>
  <si>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</si>
  <si>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</si>
  <si>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</si>
  <si>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</si>
  <si>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</si>
  <si>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</si>
  <si>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</si>
  <si>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</si>
  <si>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</si>
  <si>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</si>
  <si>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</si>
  <si>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</si>
  <si>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</si>
  <si>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</si>
  <si>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</si>
  <si>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</si>
  <si>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</si>
  <si>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</si>
  <si>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</si>
  <si>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</si>
  <si>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</si>
  <si>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</si>
  <si>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</si>
  <si>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</si>
  <si>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</si>
  <si>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</si>
  <si>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</si>
  <si>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</si>
  <si>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</si>
  <si>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</si>
  <si>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</si>
  <si>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</si>
  <si>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</si>
  <si>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</si>
  <si>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</si>
  <si>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</si>
  <si>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</si>
  <si>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</si>
  <si>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</si>
  <si>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</si>
  <si>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</si>
  <si>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</si>
  <si>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</si>
  <si>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</si>
  <si>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</si>
  <si>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</si>
  <si>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</si>
  <si>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</si>
  <si>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</si>
  <si>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</si>
  <si>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</si>
  <si>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</si>
  <si>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</si>
  <si>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</si>
  <si>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</si>
  <si>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</si>
  <si>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</si>
  <si>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</si>
  <si>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</si>
  <si>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</si>
  <si>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</si>
  <si>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</si>
  <si>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</si>
  <si>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</si>
  <si>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</si>
  <si>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</si>
  <si>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</si>
  <si>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</si>
  <si>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</si>
  <si>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</si>
  <si>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</si>
  <si>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</si>
  <si>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</si>
  <si>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</si>
  <si>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</si>
  <si>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</si>
  <si>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</si>
  <si>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</si>
  <si>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</si>
  <si>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</si>
  <si>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</si>
  <si>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</si>
  <si>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</si>
  <si>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</si>
  <si>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</si>
  <si>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</si>
  <si>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</si>
  <si>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</si>
  <si>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</si>
  <si>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</si>
  <si>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</si>
  <si>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</si>
  <si>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</si>
  <si>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</si>
  <si>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</si>
  <si>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</si>
  <si>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</si>
  <si>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</si>
  <si>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</si>
  <si>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</si>
  <si>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</si>
  <si>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</si>
  <si>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</si>
  <si>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</si>
  <si>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</si>
  <si>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</si>
  <si>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</si>
  <si>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</si>
  <si>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</si>
  <si>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</si>
  <si>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</si>
  <si>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</si>
  <si>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</si>
  <si>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</si>
  <si>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</si>
  <si>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</si>
  <si>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</si>
  <si>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</si>
  <si>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</si>
  <si>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</si>
  <si>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</si>
  <si>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</si>
  <si>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</si>
  <si>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</si>
  <si>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</si>
  <si>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</si>
  <si>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</si>
  <si>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</si>
  <si>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</si>
  <si>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</si>
  <si>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</si>
  <si>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</si>
  <si>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</si>
  <si>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</si>
  <si>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</si>
  <si>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</si>
  <si>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</si>
  <si>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</si>
  <si>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</si>
  <si>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</si>
  <si>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</si>
  <si>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</si>
  <si>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</si>
  <si>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</si>
  <si>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</si>
  <si>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</si>
  <si>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</si>
  <si>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</si>
  <si>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</si>
  <si>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</si>
  <si>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</si>
  <si>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</si>
  <si>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</si>
  <si>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</si>
  <si>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</si>
  <si>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</si>
  <si>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</si>
  <si>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</si>
  <si>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</si>
  <si>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</si>
  <si>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</si>
  <si>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</si>
  <si>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</si>
  <si>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</si>
  <si>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</si>
  <si>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</si>
  <si>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</si>
  <si>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</si>
  <si>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</si>
  <si>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</si>
  <si>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</si>
  <si>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</si>
  <si>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</si>
  <si>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</si>
  <si>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</si>
  <si>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</si>
  <si>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</si>
  <si>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</si>
  <si>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</si>
  <si>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</si>
  <si>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</si>
  <si>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</si>
  <si>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</si>
  <si>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</si>
  <si>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</si>
  <si>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</si>
  <si>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</si>
  <si>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</si>
  <si>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</si>
  <si>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</si>
  <si>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</si>
  <si>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</si>
  <si>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</si>
  <si>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</si>
  <si>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</si>
  <si>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</si>
  <si>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</si>
  <si>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</si>
  <si>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</si>
  <si>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</si>
  <si>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</si>
  <si>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</si>
  <si>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</si>
  <si>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</si>
  <si>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</si>
  <si>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</si>
  <si>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</si>
  <si>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</si>
  <si>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</si>
  <si>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</si>
  <si>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</si>
  <si>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</si>
  <si>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</si>
  <si>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</si>
  <si>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</si>
  <si>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</si>
  <si>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</si>
  <si>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</si>
  <si>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</si>
  <si>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</si>
  <si>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</si>
  <si>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</si>
  <si>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</si>
  <si>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</si>
  <si>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</si>
  <si>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</si>
  <si>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</si>
  <si>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</si>
  <si>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</si>
  <si>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</si>
  <si>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</si>
  <si>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</si>
  <si>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</si>
  <si>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</si>
  <si>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</si>
  <si>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</si>
  <si>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</si>
  <si>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</si>
  <si>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</si>
  <si>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</si>
  <si>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</si>
  <si>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</si>
  <si>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</si>
  <si>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</si>
  <si>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</si>
  <si>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</si>
  <si>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</si>
  <si>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</si>
  <si>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</si>
  <si>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</si>
  <si>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</si>
  <si>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</si>
  <si>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</si>
  <si>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</si>
  <si>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</si>
  <si>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</si>
  <si>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</si>
  <si>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</si>
  <si>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</si>
  <si>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</si>
  <si>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</si>
  <si>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</si>
  <si>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</si>
  <si>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</si>
  <si>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</si>
  <si>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</si>
  <si>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</si>
  <si>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</si>
  <si>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</si>
  <si>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</si>
  <si>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</si>
  <si>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</si>
  <si>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</si>
  <si>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</si>
  <si>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</si>
  <si>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</si>
  <si>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</si>
  <si>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</si>
  <si>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</si>
  <si>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</si>
  <si>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</si>
  <si>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</si>
  <si>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</si>
  <si>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</si>
  <si>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</si>
  <si>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</si>
  <si>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</si>
  <si>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</si>
  <si>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</si>
  <si>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</si>
  <si>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</si>
  <si>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</si>
  <si>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</si>
  <si>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</si>
  <si>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</si>
  <si>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</si>
  <si>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</si>
  <si>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</si>
  <si>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</si>
  <si>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</si>
  <si>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</si>
  <si>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</si>
  <si>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</si>
  <si>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</si>
  <si>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</si>
  <si>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</si>
  <si>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</si>
  <si>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</si>
  <si>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</si>
  <si>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</si>
  <si>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</si>
  <si>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</si>
  <si>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</si>
  <si>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</si>
  <si>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</si>
  <si>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</si>
  <si>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</si>
  <si>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</si>
  <si>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</si>
  <si>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</si>
  <si>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</si>
  <si>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</si>
  <si>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</si>
  <si>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</si>
  <si>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</si>
  <si>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</si>
  <si>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</si>
  <si>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</si>
  <si>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</si>
  <si>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</si>
  <si>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</si>
  <si>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</si>
  <si>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</si>
  <si>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</si>
  <si>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</si>
  <si>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</si>
  <si>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</si>
  <si>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</si>
  <si>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</si>
  <si>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</si>
  <si>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</si>
  <si>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</si>
  <si>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</si>
  <si>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</si>
  <si>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</si>
  <si>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</si>
  <si>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</si>
  <si>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</si>
  <si>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</si>
  <si>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</si>
  <si>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</si>
  <si>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</si>
  <si>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</si>
  <si>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</si>
  <si>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</si>
  <si>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</si>
  <si>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</si>
  <si>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</si>
  <si>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</si>
  <si>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</si>
  <si>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</si>
  <si>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</si>
  <si>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</si>
  <si>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</si>
  <si>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</si>
  <si>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</si>
  <si>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</si>
  <si>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</si>
  <si>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</si>
  <si>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</si>
  <si>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</si>
  <si>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</si>
  <si>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</si>
  <si>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</si>
  <si>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</si>
  <si>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</si>
  <si>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</si>
  <si>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</si>
  <si>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</si>
  <si>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</si>
  <si>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</si>
  <si>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</si>
  <si>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</si>
  <si>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</si>
  <si>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</si>
  <si>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</si>
  <si>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</si>
  <si>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</si>
  <si>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</si>
  <si>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</si>
  <si>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</si>
  <si>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</si>
  <si>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</si>
  <si>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</si>
  <si>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</si>
  <si>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</si>
  <si>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</si>
  <si>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</si>
  <si>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</si>
  <si>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</si>
  <si>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</si>
  <si>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</si>
  <si>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</si>
  <si>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</si>
  <si>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</si>
  <si>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</si>
  <si>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</si>
  <si>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</si>
  <si>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</si>
  <si>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</si>
  <si>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</si>
  <si>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</si>
  <si>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</si>
  <si>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</si>
  <si>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</si>
  <si>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</si>
  <si>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</si>
  <si>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</si>
  <si>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</si>
  <si>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</si>
  <si>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</si>
  <si>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</si>
  <si>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</si>
  <si>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</si>
  <si>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</si>
  <si>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</si>
  <si>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</si>
  <si>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</si>
  <si>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</si>
  <si>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</si>
  <si>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</si>
  <si>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</si>
  <si>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</si>
  <si>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</si>
  <si>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</si>
  <si>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</si>
  <si>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</si>
  <si>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</si>
  <si>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</si>
  <si>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</si>
  <si>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</si>
  <si>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</si>
  <si>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</si>
  <si>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</si>
  <si>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</si>
  <si>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</si>
  <si>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</si>
  <si>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</si>
  <si>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</si>
  <si>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</si>
  <si>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</si>
  <si>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</si>
  <si>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</si>
  <si>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</si>
  <si>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</si>
  <si>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</si>
  <si>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</si>
  <si>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</si>
  <si>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</si>
  <si>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</si>
  <si>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</si>
  <si>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</si>
  <si>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</si>
  <si>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</si>
  <si>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</si>
  <si>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</si>
  <si>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</si>
  <si>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</si>
  <si>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</si>
  <si>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</si>
  <si>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</si>
  <si>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</si>
  <si>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</si>
  <si>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</si>
  <si>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</si>
  <si>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</si>
  <si>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</si>
  <si>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</si>
  <si>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</si>
  <si>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</si>
  <si>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</si>
  <si>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</si>
  <si>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</si>
  <si>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</si>
  <si>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</si>
  <si>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</si>
  <si>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</si>
  <si>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</si>
  <si>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</si>
  <si>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</si>
  <si>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</si>
  <si>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</si>
  <si>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</si>
  <si>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</si>
  <si>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</si>
  <si>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</si>
  <si>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</si>
  <si>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</si>
  <si>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</si>
  <si>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</si>
  <si>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</si>
  <si>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</si>
  <si>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</si>
  <si>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</si>
  <si>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</si>
  <si>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</si>
  <si>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</si>
  <si>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</si>
  <si>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</si>
  <si>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</si>
  <si>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</si>
  <si>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</si>
  <si>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</si>
  <si>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</si>
  <si>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</si>
  <si>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</si>
  <si>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</si>
  <si>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</si>
  <si>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</si>
  <si>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</si>
  <si>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</si>
  <si>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</si>
  <si>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</si>
  <si>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</si>
  <si>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</si>
  <si>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</si>
  <si>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</si>
  <si>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</si>
  <si>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</si>
  <si>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</si>
  <si>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</si>
  <si>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</si>
  <si>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</si>
  <si>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</si>
  <si>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</si>
  <si>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</si>
  <si>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</si>
  <si>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</si>
  <si>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</si>
  <si>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</si>
  <si>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</si>
  <si>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</si>
  <si>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</si>
  <si>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</si>
  <si>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</si>
  <si>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</si>
  <si>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</si>
  <si>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</si>
  <si>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</si>
  <si>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</si>
  <si>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</si>
  <si>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</si>
  <si>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</si>
  <si>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</si>
  <si>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</si>
  <si>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</si>
  <si>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</si>
  <si>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</si>
  <si>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</si>
  <si>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</si>
  <si>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</si>
  <si>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</si>
  <si>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</si>
  <si>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</si>
  <si>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</si>
  <si>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</si>
  <si>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</si>
  <si>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</si>
  <si>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</si>
  <si>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</si>
  <si>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</si>
  <si>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</si>
  <si>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</si>
  <si>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</si>
  <si>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</si>
  <si>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</si>
  <si>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</si>
  <si>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</si>
  <si>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</si>
  <si>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</si>
  <si>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</si>
  <si>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</si>
  <si>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</si>
  <si>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</si>
  <si>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</si>
  <si>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</si>
  <si>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</si>
  <si>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</si>
  <si>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</si>
  <si>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</si>
  <si>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</si>
  <si>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</si>
  <si>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</si>
  <si>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</si>
  <si>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</si>
  <si>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</si>
  <si>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</si>
  <si>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</si>
  <si>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</si>
  <si>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</si>
  <si>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</si>
  <si>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</si>
  <si>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</si>
  <si>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</si>
  <si>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</si>
  <si>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</si>
  <si>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</si>
  <si>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</si>
  <si>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</si>
  <si>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</si>
  <si>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</si>
  <si>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</si>
  <si>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</si>
  <si>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</si>
  <si>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</si>
  <si>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</si>
  <si>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</si>
  <si>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</si>
  <si>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</si>
  <si>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</si>
  <si>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</si>
  <si>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</si>
  <si>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</si>
  <si>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</si>
  <si>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</si>
  <si>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</si>
  <si>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</si>
  <si>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</si>
  <si>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</si>
  <si>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</si>
  <si>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</si>
  <si>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</si>
  <si>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</si>
  <si>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</si>
  <si>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</si>
  <si>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</si>
  <si>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</si>
  <si>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</si>
  <si>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</si>
  <si>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</si>
  <si>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</si>
  <si>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</si>
  <si>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</si>
  <si>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</si>
  <si>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</si>
  <si>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</si>
  <si>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</si>
  <si>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</si>
  <si>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</si>
  <si>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</si>
  <si>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</si>
  <si>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</si>
  <si>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</si>
  <si>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</si>
  <si>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</si>
  <si>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</si>
  <si>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</si>
  <si>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</si>
  <si>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</si>
  <si>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</si>
  <si>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</si>
  <si>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</si>
  <si>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</si>
  <si>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</si>
  <si>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</si>
  <si>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</si>
  <si>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</si>
  <si>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</si>
  <si>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</si>
  <si>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</si>
  <si>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</si>
  <si>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</si>
  <si>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</si>
  <si>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</si>
  <si>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</si>
  <si>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</si>
  <si>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</si>
  <si>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</si>
  <si>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</si>
  <si>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</si>
  <si>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</si>
  <si>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</si>
  <si>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</si>
  <si>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</si>
  <si>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</si>
  <si>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</si>
  <si>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</si>
  <si>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</si>
  <si>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</si>
  <si>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</si>
  <si>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</si>
  <si>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</si>
  <si>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</si>
  <si>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</si>
  <si>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</si>
  <si>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</si>
  <si>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</si>
  <si>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</si>
  <si>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</si>
  <si>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</si>
  <si>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</si>
  <si>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</si>
  <si>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</si>
  <si>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</si>
  <si>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</si>
  <si>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</si>
  <si>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</si>
  <si>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</si>
  <si>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</si>
  <si>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</si>
  <si>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</si>
  <si>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</si>
  <si>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</si>
  <si>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</si>
  <si>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</si>
  <si>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</si>
  <si>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</si>
  <si>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</si>
  <si>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</si>
  <si>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</si>
  <si>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</si>
  <si>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</si>
  <si>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</si>
  <si>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</si>
  <si>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</si>
  <si>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</si>
  <si>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</si>
  <si>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</si>
  <si>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</si>
  <si>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</si>
  <si>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</si>
  <si>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</si>
  <si>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</si>
  <si>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</si>
  <si>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</si>
  <si>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</si>
  <si>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</si>
  <si>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</si>
  <si>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</si>
  <si>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</si>
  <si>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</si>
  <si>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</si>
  <si>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</si>
  <si>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</si>
  <si>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</si>
  <si>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</si>
  <si>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</si>
  <si>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</si>
  <si>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</si>
  <si>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</si>
  <si>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</si>
  <si>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</si>
  <si>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</si>
  <si>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</si>
  <si>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</si>
  <si>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</si>
  <si>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</si>
  <si>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</si>
  <si>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</si>
  <si>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</si>
  <si>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</si>
  <si>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</si>
  <si>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</si>
  <si>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</si>
  <si>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</si>
  <si>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</si>
  <si>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</si>
  <si>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</si>
  <si>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</si>
  <si>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</si>
  <si>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</si>
  <si>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</si>
  <si>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</si>
  <si>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</si>
  <si>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</si>
  <si>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</si>
  <si>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</si>
  <si>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</si>
  <si>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</si>
  <si>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</si>
  <si>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</si>
  <si>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</si>
  <si>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</si>
  <si>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</si>
  <si>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</si>
  <si>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</si>
  <si>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</si>
  <si>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</si>
  <si>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</si>
  <si>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</si>
  <si>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</si>
  <si>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</si>
  <si>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</si>
  <si>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</si>
  <si>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</si>
  <si>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</si>
  <si>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</si>
  <si>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</si>
  <si>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</si>
  <si>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</si>
  <si>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</si>
  <si>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</si>
  <si>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</si>
  <si>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</si>
  <si>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</si>
  <si>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</si>
  <si>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</si>
  <si>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</si>
  <si>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</si>
  <si>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</si>
  <si>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</si>
  <si>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</si>
  <si>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</si>
  <si>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</si>
  <si>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</si>
  <si>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</si>
  <si>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</si>
  <si>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</si>
  <si>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</si>
  <si>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</si>
  <si>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</si>
  <si>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</si>
  <si>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</si>
  <si>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</si>
  <si>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</si>
  <si>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</si>
  <si>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</si>
  <si>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</si>
  <si>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</si>
  <si>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</si>
  <si>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</si>
  <si>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</si>
  <si>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</si>
  <si>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</si>
  <si>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</si>
  <si>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</si>
  <si>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</si>
  <si>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</si>
  <si>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</si>
  <si>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</si>
  <si>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</si>
  <si>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</si>
  <si>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</si>
  <si>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</si>
  <si>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</si>
  <si>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</si>
  <si>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</si>
  <si>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</si>
  <si>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</si>
  <si>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</si>
  <si>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</si>
  <si>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</si>
  <si>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</si>
  <si>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</si>
  <si>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</si>
  <si>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</si>
  <si>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</si>
  <si>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</si>
  <si>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</si>
  <si>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</si>
  <si>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</si>
  <si>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</si>
  <si>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</si>
  <si>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</si>
  <si>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</si>
  <si>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</si>
  <si>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</si>
  <si>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</si>
  <si>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</si>
  <si>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</si>
  <si>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</si>
  <si>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</si>
  <si>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</si>
  <si>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</si>
  <si>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</si>
  <si>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</si>
  <si>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</si>
  <si>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</si>
  <si>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</si>
  <si>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</si>
  <si>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</si>
  <si>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</si>
  <si>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</si>
  <si>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</si>
  <si>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</si>
  <si>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</si>
  <si>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</si>
  <si>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</si>
  <si>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</si>
  <si>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</si>
  <si>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</si>
  <si>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</si>
  <si>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</si>
  <si>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</si>
  <si>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</si>
  <si>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</si>
  <si>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</si>
  <si>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</si>
  <si>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</si>
  <si>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</si>
  <si>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</si>
  <si>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</si>
  <si>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</si>
  <si>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</si>
  <si>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</si>
  <si>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</si>
  <si>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</si>
  <si>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</si>
  <si>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</si>
  <si>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</si>
  <si>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</si>
  <si>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</si>
  <si>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</si>
  <si>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</si>
  <si>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</si>
  <si>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</si>
  <si>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</si>
  <si>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</si>
  <si>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</si>
  <si>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</si>
  <si>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</si>
  <si>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</si>
  <si>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</si>
  <si>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</si>
  <si>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</si>
  <si>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</si>
  <si>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</si>
  <si>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</si>
  <si>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</si>
  <si>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</si>
  <si>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</si>
  <si>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</si>
  <si>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</si>
  <si>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</si>
  <si>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</si>
  <si>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</si>
  <si>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</si>
  <si>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</si>
  <si>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</si>
  <si>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</si>
  <si>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</si>
  <si>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</si>
  <si>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</si>
  <si>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</si>
  <si>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</si>
  <si>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</si>
  <si>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</si>
  <si>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</si>
  <si>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</si>
  <si>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</si>
  <si>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</si>
  <si>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</si>
  <si>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</si>
  <si>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</si>
  <si>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</si>
  <si>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</si>
  <si>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</si>
  <si>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</si>
  <si>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</si>
  <si>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</si>
  <si>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</si>
  <si>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</si>
  <si>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</si>
  <si>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</si>
  <si>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</si>
  <si>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</si>
  <si>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</si>
  <si>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</si>
  <si>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</si>
  <si>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</si>
  <si>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</si>
  <si>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</si>
  <si>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</si>
  <si>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</si>
  <si>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</si>
  <si>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</si>
  <si>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</si>
  <si>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</si>
  <si>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</si>
  <si>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</si>
  <si>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</si>
  <si>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</si>
  <si>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</si>
  <si>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</si>
  <si>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</si>
  <si>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</si>
  <si>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</si>
  <si>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</si>
  <si>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</si>
  <si>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</si>
  <si>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</si>
  <si>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</si>
  <si>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</si>
  <si>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</si>
  <si>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</si>
  <si>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</si>
  <si>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</si>
  <si>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</si>
  <si>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</si>
  <si>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</si>
  <si>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</si>
  <si>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</si>
  <si>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</si>
  <si>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</si>
  <si>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</si>
  <si>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</si>
  <si>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</si>
  <si>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</si>
  <si>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</si>
  <si>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</si>
  <si>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</si>
  <si>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</si>
  <si>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</si>
  <si>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</si>
  <si>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</si>
  <si>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</si>
  <si>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</si>
  <si>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</si>
  <si>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</si>
  <si>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</si>
  <si>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</si>
  <si>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</si>
  <si>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</si>
  <si>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</si>
  <si>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</si>
  <si>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</si>
  <si>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</si>
  <si>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</si>
  <si>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</si>
  <si>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</si>
  <si>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</si>
  <si>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</si>
  <si>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</si>
  <si>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</si>
  <si>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</si>
  <si>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</si>
  <si>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</si>
  <si>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</si>
  <si>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</si>
  <si>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</si>
  <si>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</si>
  <si>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</si>
  <si>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</si>
  <si>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</si>
  <si>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</si>
  <si>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</si>
  <si>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</si>
  <si>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</si>
  <si>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</si>
  <si>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</si>
  <si>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</si>
  <si>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</si>
  <si>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</si>
  <si>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</si>
  <si>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</si>
  <si>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</si>
  <si>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</si>
  <si>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</si>
  <si>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</si>
  <si>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</si>
  <si>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</si>
  <si>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</si>
  <si>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</si>
  <si>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</si>
  <si>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</si>
  <si>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</si>
  <si>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</si>
  <si>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</si>
  <si>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</si>
  <si>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</si>
  <si>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</si>
  <si>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</si>
  <si>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</si>
  <si>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</si>
  <si>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</si>
  <si>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</si>
  <si>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</si>
  <si>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</si>
  <si>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</si>
  <si>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</si>
  <si>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</si>
  <si>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</si>
  <si>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</si>
  <si>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</si>
  <si>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</si>
  <si>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</si>
  <si>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</si>
  <si>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</si>
  <si>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</si>
  <si>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</si>
  <si>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</si>
  <si>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</si>
  <si>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</si>
  <si>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</si>
  <si>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</si>
  <si>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</si>
  <si>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</si>
  <si>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</si>
  <si>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</si>
  <si>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</si>
  <si>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</si>
  <si>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</si>
  <si>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</si>
  <si>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</si>
  <si>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</si>
  <si>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</si>
  <si>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</si>
  <si>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</si>
  <si>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</si>
  <si>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</si>
  <si>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</si>
  <si>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</si>
  <si>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</si>
  <si>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</si>
  <si>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</si>
  <si>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</si>
  <si>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</si>
  <si>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</si>
  <si>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</si>
  <si>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</si>
  <si>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</si>
  <si>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</si>
  <si>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</si>
  <si>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</si>
  <si>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</si>
  <si>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</si>
  <si>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</si>
  <si>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</si>
  <si>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</si>
  <si>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</si>
  <si>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</si>
  <si>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</si>
  <si>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</si>
  <si>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</si>
  <si>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</si>
  <si>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</si>
  <si>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</si>
  <si>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</si>
  <si>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</si>
  <si>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</si>
  <si>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</si>
  <si>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</si>
  <si>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</si>
  <si>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</si>
  <si>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</si>
  <si>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</si>
  <si>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</si>
  <si>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</si>
  <si>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</si>
  <si>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</si>
  <si>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</si>
  <si>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</si>
  <si>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</si>
  <si>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</si>
  <si>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</si>
  <si>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</si>
  <si>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</si>
  <si>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</si>
  <si>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</si>
  <si>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</si>
  <si>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</si>
  <si>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</si>
  <si>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</si>
  <si>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</si>
  <si>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</si>
  <si>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</si>
  <si>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</si>
  <si>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</si>
  <si>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</si>
  <si>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</si>
  <si>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</si>
  <si>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</si>
  <si>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</si>
  <si>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</si>
  <si>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</si>
  <si>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</si>
  <si>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</si>
  <si>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</si>
  <si>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</si>
  <si>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</si>
  <si>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</si>
  <si>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</si>
  <si>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</si>
  <si>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</si>
  <si>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</si>
  <si>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</si>
  <si>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</si>
  <si>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</si>
  <si>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</si>
  <si>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</si>
  <si>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</si>
  <si>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</si>
  <si>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</si>
  <si>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</si>
  <si>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</si>
  <si>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</si>
  <si>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</si>
  <si>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</si>
  <si>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</si>
  <si>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</si>
  <si>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</si>
  <si>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</si>
  <si>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</si>
  <si>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</si>
  <si>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</si>
  <si>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</si>
  <si>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</si>
  <si>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</si>
  <si>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</si>
  <si>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</si>
  <si>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</si>
  <si>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</si>
  <si>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</si>
  <si>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</si>
  <si>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</si>
  <si>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</si>
  <si>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</si>
  <si>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</si>
  <si>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</si>
  <si>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</si>
  <si>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</si>
  <si>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</si>
  <si>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</si>
  <si>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</si>
  <si>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</si>
  <si>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</si>
  <si>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</si>
  <si>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</si>
  <si>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</si>
  <si>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</si>
  <si>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</si>
  <si>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</si>
  <si>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</si>
  <si>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</si>
  <si>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</si>
  <si>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</si>
  <si>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</si>
  <si>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</si>
  <si>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</si>
  <si>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</si>
  <si>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</si>
  <si>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</si>
  <si>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</si>
  <si>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</si>
  <si>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</si>
  <si>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</si>
  <si>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</si>
  <si>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</si>
  <si>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</si>
  <si>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</si>
  <si>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</si>
  <si>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</si>
  <si>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</si>
  <si>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</si>
  <si>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</si>
  <si>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</si>
  <si>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</si>
  <si>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</si>
  <si>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</si>
  <si>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</si>
  <si>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</si>
  <si>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</si>
  <si>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</si>
  <si>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</si>
  <si>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</si>
  <si>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</si>
  <si>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</si>
  <si>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</si>
  <si>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</si>
  <si>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</si>
  <si>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</si>
  <si>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</si>
  <si>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</si>
  <si>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</si>
  <si>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</si>
  <si>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</si>
  <si>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</si>
  <si>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</si>
  <si>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</si>
  <si>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</si>
  <si>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</si>
  <si>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</si>
  <si>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</si>
  <si>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</si>
  <si>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</si>
  <si>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</si>
  <si>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</si>
  <si>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</si>
  <si>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</si>
  <si>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</si>
  <si>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</si>
  <si>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</si>
  <si>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</si>
  <si>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</si>
  <si>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</si>
  <si>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</si>
  <si>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</si>
  <si>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</si>
  <si>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</si>
  <si>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</si>
  <si>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</si>
  <si>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</si>
  <si>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</si>
  <si>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</si>
  <si>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</si>
  <si>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</si>
  <si>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</si>
  <si>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</si>
  <si>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</si>
  <si>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</si>
  <si>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</si>
  <si>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</si>
  <si>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</si>
  <si>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</si>
  <si>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</si>
  <si>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</si>
  <si>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</si>
  <si>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</si>
  <si>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</si>
  <si>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</si>
  <si>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</si>
  <si>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</si>
  <si>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</si>
  <si>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</si>
  <si>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</si>
  <si>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</si>
  <si>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</si>
  <si>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</si>
  <si>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</si>
  <si>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</si>
  <si>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</si>
  <si>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</si>
  <si>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</si>
  <si>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</si>
  <si>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</si>
  <si>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</si>
  <si>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</si>
  <si>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</si>
  <si>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</si>
  <si>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</si>
  <si>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</si>
  <si>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</si>
  <si>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</si>
  <si>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</si>
  <si>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</si>
  <si>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</si>
  <si>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</si>
  <si>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</si>
  <si>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</si>
  <si>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</si>
  <si>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</si>
  <si>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</si>
  <si>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</si>
  <si>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</si>
  <si>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</si>
  <si>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</si>
  <si>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</si>
  <si>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</si>
  <si>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</si>
  <si>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</si>
  <si>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</si>
  <si>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</si>
  <si>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</si>
  <si>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</si>
  <si>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</si>
  <si>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</si>
  <si>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</si>
  <si>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</si>
  <si>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</si>
  <si>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</si>
  <si>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</si>
  <si>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</si>
  <si>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</si>
  <si>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</si>
  <si>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</si>
  <si>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</si>
  <si>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</si>
  <si>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</si>
  <si>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</si>
  <si>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</si>
  <si>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</si>
  <si>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</si>
  <si>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</si>
  <si>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</si>
  <si>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</si>
  <si>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</si>
  <si>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</si>
  <si>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</si>
  <si>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</si>
  <si>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</si>
  <si>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</si>
  <si>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</si>
  <si>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</si>
  <si>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</si>
  <si>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</si>
  <si>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</si>
  <si>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</si>
  <si>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</si>
  <si>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</si>
  <si>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</si>
  <si>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</si>
  <si>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</si>
  <si>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</si>
  <si>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</si>
  <si>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</si>
  <si>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</si>
  <si>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</si>
  <si>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</si>
  <si>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</si>
  <si>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</si>
  <si>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</si>
  <si>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</si>
  <si>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</si>
  <si>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</si>
  <si>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</si>
  <si>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</si>
  <si>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</si>
  <si>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</si>
  <si>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</si>
  <si>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</si>
  <si>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</si>
  <si>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</si>
  <si>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</si>
  <si>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</si>
  <si>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</si>
  <si>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</si>
  <si>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</si>
  <si>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</si>
  <si>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</si>
  <si>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</si>
  <si>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</si>
  <si>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</si>
  <si>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</si>
  <si>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</si>
  <si>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</si>
  <si>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</si>
  <si>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</si>
  <si>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</si>
  <si>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</si>
  <si>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</si>
  <si>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</si>
  <si>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</si>
  <si>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</si>
  <si>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</si>
  <si>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</si>
  <si>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</si>
  <si>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</si>
  <si>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</si>
  <si>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</si>
  <si>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</si>
  <si>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</si>
  <si>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</si>
  <si>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</si>
  <si>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</si>
  <si>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</si>
  <si>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</si>
  <si>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</si>
  <si>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</si>
  <si>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</si>
  <si>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</si>
  <si>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</si>
  <si>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</si>
  <si>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</si>
  <si>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</si>
  <si>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</si>
  <si>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</si>
  <si>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</si>
  <si>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</si>
  <si>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</si>
  <si>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</si>
  <si>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</si>
  <si>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</si>
  <si>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</si>
  <si>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</si>
  <si>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</si>
  <si>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</si>
  <si>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</si>
  <si>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</si>
  <si>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</si>
  <si>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</si>
  <si>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</si>
  <si>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</si>
  <si>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</si>
  <si>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</si>
  <si>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</si>
  <si>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</si>
  <si>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</si>
  <si>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</si>
  <si>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</si>
  <si>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</si>
  <si>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</si>
  <si>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</si>
  <si>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</si>
  <si>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</si>
  <si>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</si>
  <si>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</si>
  <si>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</si>
  <si>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</si>
  <si>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</si>
  <si>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</si>
  <si>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</si>
  <si>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</si>
  <si>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</si>
  <si>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</si>
  <si>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</si>
  <si>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</si>
  <si>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</si>
  <si>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</si>
  <si>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</si>
  <si>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</si>
  <si>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</si>
  <si>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</si>
  <si>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</si>
  <si>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</si>
  <si>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</si>
  <si>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</si>
  <si>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</si>
  <si>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</si>
  <si>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</si>
  <si>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</si>
  <si>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</si>
  <si>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</si>
  <si>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</si>
  <si>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</si>
  <si>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</si>
  <si>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</si>
  <si>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</si>
  <si>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</si>
  <si>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</si>
  <si>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</si>
  <si>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</si>
  <si>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</si>
  <si>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</si>
  <si>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</si>
  <si>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</si>
  <si>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</si>
  <si>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</si>
  <si>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</si>
  <si>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</si>
  <si>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</si>
  <si>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</si>
  <si>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</si>
  <si>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</si>
  <si>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</si>
  <si>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</si>
  <si>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</si>
  <si>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</si>
  <si>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</si>
  <si>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</si>
  <si>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</si>
  <si>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</si>
  <si>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</si>
  <si>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</si>
  <si>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</si>
  <si>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</si>
  <si>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</si>
  <si>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</si>
  <si>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</si>
  <si>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</si>
  <si>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</si>
  <si>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</si>
  <si>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</si>
  <si>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</si>
  <si>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</si>
  <si>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</si>
  <si>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</si>
  <si>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</si>
  <si>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</si>
  <si>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</si>
  <si>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</si>
  <si>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</si>
  <si>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</si>
  <si>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</si>
  <si>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</si>
  <si>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</si>
  <si>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</si>
  <si>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</si>
  <si>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</si>
  <si>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</si>
  <si>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</si>
  <si>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</si>
  <si>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</si>
  <si>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</si>
  <si>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</si>
  <si>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</si>
  <si>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</si>
  <si>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</si>
  <si>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</si>
  <si>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</si>
  <si>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</si>
  <si>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</si>
  <si>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</si>
  <si>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</si>
  <si>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</si>
  <si>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</si>
  <si>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</si>
  <si>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</si>
  <si>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</si>
  <si>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</si>
  <si>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</si>
  <si>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</si>
  <si>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</si>
  <si>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</si>
  <si>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</si>
  <si>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</si>
  <si>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</si>
  <si>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</si>
  <si>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</si>
  <si>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</si>
  <si>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</si>
  <si>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</si>
  <si>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</si>
  <si>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</si>
  <si>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</si>
  <si>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</si>
  <si>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</si>
  <si>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</si>
  <si>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</si>
  <si>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</si>
  <si>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</si>
  <si>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</si>
  <si>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</si>
  <si>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</si>
  <si>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</si>
  <si>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</si>
  <si>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</si>
  <si>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</si>
  <si>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</si>
  <si>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</si>
  <si>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</si>
  <si>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</si>
  <si>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</si>
  <si>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</si>
  <si>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</si>
  <si>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</si>
  <si>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</si>
  <si>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</si>
  <si>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</si>
  <si>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</si>
  <si>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</si>
  <si>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</si>
  <si>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</si>
  <si>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</si>
  <si>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</si>
  <si>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</si>
  <si>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</si>
  <si>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</si>
  <si>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</si>
  <si>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</si>
  <si>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</si>
  <si>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</si>
  <si>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</si>
  <si>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</si>
  <si>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</si>
  <si>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</si>
  <si>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</si>
  <si>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</si>
  <si>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</si>
  <si>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</si>
  <si>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</si>
  <si>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</si>
  <si>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</si>
  <si>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</si>
  <si>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</si>
  <si>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</si>
  <si>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</si>
  <si>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</si>
  <si>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</si>
  <si>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</si>
  <si>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</si>
  <si>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</si>
  <si>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</si>
  <si>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</si>
  <si>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</si>
  <si>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</si>
  <si>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</si>
  <si>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</si>
  <si>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</si>
  <si>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</si>
  <si>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</si>
  <si>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</si>
  <si>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</si>
  <si>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</si>
  <si>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</si>
  <si>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</si>
  <si>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</si>
  <si>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</si>
  <si>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</si>
  <si>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</si>
  <si>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</si>
  <si>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</si>
  <si>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</si>
  <si>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</si>
  <si>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</si>
  <si>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</si>
  <si>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</si>
  <si>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</si>
  <si>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</si>
  <si>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</si>
  <si>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</si>
  <si>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</si>
  <si>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</si>
  <si>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</si>
  <si>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</si>
  <si>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</si>
  <si>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</si>
  <si>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</si>
  <si>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</si>
  <si>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</si>
  <si>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</si>
  <si>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</si>
  <si>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</si>
  <si>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</si>
  <si>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</si>
  <si>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</si>
  <si>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</si>
  <si>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</si>
  <si>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</si>
  <si>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</si>
  <si>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</si>
  <si>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</si>
  <si>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</si>
  <si>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</si>
  <si>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</si>
  <si>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</si>
  <si>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</si>
  <si>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</si>
  <si>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</si>
  <si>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</si>
  <si>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</si>
  <si>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</si>
  <si>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</si>
  <si>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</si>
  <si>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</si>
  <si>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</si>
  <si>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</si>
  <si>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</si>
  <si>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</si>
  <si>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</si>
  <si>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</si>
  <si>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</si>
  <si>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</si>
  <si>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</si>
  <si>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</si>
  <si>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</si>
  <si>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</si>
  <si>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</si>
  <si>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</si>
  <si>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</si>
  <si>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</si>
  <si>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</si>
  <si>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</si>
  <si>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</si>
  <si>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</si>
  <si>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</si>
  <si>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</si>
  <si>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</si>
  <si>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</si>
  <si>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</si>
  <si>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</si>
  <si>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</si>
  <si>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</si>
  <si>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</si>
  <si>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</si>
  <si>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</si>
  <si>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</si>
  <si>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</si>
  <si>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</si>
  <si>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</si>
  <si>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</si>
  <si>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</si>
  <si>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</si>
  <si>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</si>
  <si>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</si>
  <si>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</si>
  <si>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</si>
  <si>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</si>
  <si>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</si>
  <si>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</si>
  <si>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</si>
  <si>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</si>
  <si>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</si>
  <si>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</si>
  <si>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</si>
  <si>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</si>
  <si>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</si>
  <si>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</si>
  <si>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</si>
  <si>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</si>
  <si>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</si>
  <si>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</si>
  <si>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</si>
  <si>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</si>
  <si>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</si>
  <si>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</si>
  <si>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</si>
  <si>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</si>
  <si>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</si>
  <si>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</si>
  <si>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</si>
  <si>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</si>
  <si>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</si>
  <si>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</si>
  <si>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</si>
  <si>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</si>
  <si>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</si>
  <si>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</si>
  <si>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</si>
  <si>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</si>
  <si>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</si>
  <si>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</si>
  <si>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</si>
  <si>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</si>
  <si>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</si>
  <si>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</si>
  <si>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</si>
  <si>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</si>
  <si>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</si>
  <si>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</si>
  <si>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</si>
  <si>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</si>
  <si>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</si>
  <si>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</si>
  <si>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</si>
  <si>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</si>
  <si>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</si>
  <si>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</si>
  <si>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</si>
  <si>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</si>
  <si>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</si>
  <si>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</si>
  <si>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</si>
  <si>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</si>
  <si>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</si>
  <si>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</si>
  <si>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</si>
  <si>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</si>
  <si>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</si>
  <si>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</si>
  <si>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</si>
  <si>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</si>
  <si>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</si>
  <si>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</si>
  <si>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</si>
  <si>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</si>
  <si>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</si>
  <si>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</si>
  <si>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</si>
  <si>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</si>
  <si>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</si>
  <si>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</si>
  <si>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</si>
  <si>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</si>
  <si>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</si>
  <si>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</si>
  <si>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</si>
  <si>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</si>
  <si>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</si>
  <si>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</si>
  <si>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</si>
  <si>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</si>
  <si>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</si>
  <si>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</si>
  <si>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</si>
  <si>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</si>
  <si>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</si>
  <si>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</si>
  <si>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</si>
  <si>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</si>
  <si>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</si>
  <si>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</si>
  <si>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</si>
  <si>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</si>
  <si>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</si>
  <si>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</si>
  <si>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</si>
  <si>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</si>
  <si>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</si>
  <si>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</si>
  <si>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</si>
  <si>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</si>
  <si>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</si>
  <si>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</si>
  <si>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</si>
  <si>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</si>
  <si>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</si>
  <si>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</si>
  <si>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</si>
  <si>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</si>
  <si>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</si>
  <si>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</si>
  <si>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</si>
  <si>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</si>
  <si>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</si>
  <si>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</si>
  <si>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</si>
  <si>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</si>
  <si>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</si>
  <si>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</si>
  <si>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</si>
  <si>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</si>
  <si>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</si>
  <si>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</si>
  <si>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</si>
  <si>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</si>
  <si>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</si>
  <si>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</si>
  <si>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</si>
  <si>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</si>
  <si>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</si>
  <si>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</si>
  <si>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</si>
  <si>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</si>
  <si>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</si>
  <si>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</si>
  <si>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</si>
  <si>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</si>
  <si>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</si>
  <si>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</si>
  <si>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</si>
  <si>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</si>
  <si>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</si>
  <si>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</si>
  <si>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</si>
  <si>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</si>
  <si>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</si>
  <si>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</si>
  <si>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</si>
  <si>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</si>
  <si>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</si>
  <si>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</si>
  <si>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</si>
  <si>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</si>
  <si>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</si>
  <si>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</si>
  <si>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</si>
  <si>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</si>
  <si>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</si>
  <si>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</si>
  <si>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</si>
  <si>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</si>
  <si>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</si>
  <si>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</si>
  <si>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</si>
  <si>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</si>
  <si>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</si>
  <si>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</si>
  <si>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</si>
  <si>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</si>
  <si>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</si>
  <si>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</si>
  <si>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</si>
  <si>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</si>
  <si>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</si>
  <si>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</si>
  <si>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</si>
  <si>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</si>
  <si>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</si>
  <si>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</si>
  <si>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</si>
  <si>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</si>
  <si>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</si>
  <si>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</si>
  <si>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</si>
  <si>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</si>
  <si>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</si>
  <si>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</si>
  <si>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</si>
  <si>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</si>
  <si>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</si>
  <si>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</si>
  <si>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</si>
  <si>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</si>
  <si>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</si>
  <si>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</si>
  <si>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</si>
  <si>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</si>
  <si>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</si>
  <si>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</si>
  <si>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</si>
  <si>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</si>
  <si>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</si>
  <si>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</si>
  <si>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</si>
  <si>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</si>
  <si>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</si>
  <si>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</si>
  <si>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</si>
  <si>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</si>
  <si>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</si>
  <si>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</si>
  <si>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</si>
  <si>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</si>
  <si>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</si>
  <si>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</si>
  <si>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</si>
  <si>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</si>
  <si>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</si>
  <si>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</si>
  <si>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</si>
  <si>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</si>
  <si>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</si>
  <si>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</si>
  <si>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</si>
  <si>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</si>
  <si>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</si>
  <si>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</si>
  <si>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</si>
  <si>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</si>
  <si>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</si>
  <si>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</si>
  <si>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</si>
  <si>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</si>
  <si>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</si>
  <si>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</si>
  <si>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</si>
  <si>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</si>
  <si>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</si>
  <si>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</si>
  <si>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</si>
  <si>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</si>
  <si>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</si>
  <si>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</si>
  <si>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</si>
  <si>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</si>
  <si>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</si>
  <si>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</si>
  <si>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</si>
  <si>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</si>
  <si>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</si>
  <si>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</si>
  <si>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</si>
  <si>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</si>
  <si>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</si>
  <si>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</si>
  <si>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</si>
  <si>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</si>
  <si>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</si>
  <si>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</si>
  <si>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</si>
  <si>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</si>
  <si>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</si>
  <si>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</si>
  <si>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</si>
  <si>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</si>
  <si>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</si>
  <si>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</si>
  <si>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</si>
  <si>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</si>
  <si>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</si>
  <si>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</si>
  <si>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</si>
  <si>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</si>
  <si>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</si>
  <si>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</si>
  <si>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</si>
  <si>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</si>
  <si>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</si>
  <si>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</si>
  <si>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</si>
  <si>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</si>
  <si>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</si>
  <si>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</si>
  <si>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</si>
  <si>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</si>
  <si>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</si>
  <si>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</si>
  <si>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</si>
  <si>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</si>
  <si>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</si>
  <si>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</si>
  <si>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</si>
  <si>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</si>
  <si>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</si>
  <si>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</si>
  <si>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</si>
  <si>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</si>
  <si>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</si>
  <si>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</si>
  <si>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</si>
  <si>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</si>
  <si>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</si>
  <si>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</si>
  <si>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</si>
  <si>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</si>
  <si>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</si>
  <si>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</si>
  <si>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</si>
  <si>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</si>
  <si>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</si>
  <si>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</si>
  <si>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</si>
  <si>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</si>
  <si>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</si>
  <si>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</si>
  <si>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</si>
  <si>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</si>
  <si>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</si>
  <si>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</si>
  <si>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</si>
  <si>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</si>
  <si>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</si>
  <si>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</si>
  <si>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</si>
  <si>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</si>
  <si>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</si>
  <si>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</si>
  <si>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</si>
  <si>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</si>
  <si>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</si>
  <si>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</si>
  <si>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</si>
  <si>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</si>
  <si>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</si>
  <si>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</si>
  <si>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</si>
  <si>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</si>
  <si>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</si>
  <si>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</si>
  <si>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</si>
  <si>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</si>
  <si>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</si>
  <si>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</si>
  <si>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</si>
  <si>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</si>
  <si>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</si>
  <si>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</si>
  <si>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</si>
  <si>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</si>
  <si>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</si>
  <si>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</si>
  <si>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</si>
  <si>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</si>
  <si>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</si>
  <si>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</si>
  <si>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</si>
  <si>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</si>
  <si>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</si>
  <si>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</si>
  <si>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</si>
  <si>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</si>
  <si>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</si>
  <si>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</si>
  <si>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</si>
  <si>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</si>
  <si>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</si>
  <si>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</si>
  <si>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</si>
  <si>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</si>
  <si>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</si>
  <si>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</si>
  <si>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</si>
  <si>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</si>
  <si>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</si>
  <si>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</si>
  <si>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</si>
  <si>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</si>
  <si>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</si>
  <si>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</si>
  <si>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</si>
  <si>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</si>
  <si>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</si>
  <si>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</si>
  <si>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</si>
  <si>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</si>
  <si>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</si>
  <si>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</si>
  <si>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</si>
  <si>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</si>
  <si>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</si>
  <si>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</si>
  <si>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</si>
  <si>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</si>
  <si>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</si>
  <si>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</si>
  <si>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</si>
  <si>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</si>
  <si>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</si>
  <si>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</si>
  <si>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</si>
  <si>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</si>
  <si>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</si>
  <si>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</si>
  <si>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</si>
  <si>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</si>
  <si>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</si>
  <si>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</si>
  <si>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</si>
  <si>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</si>
  <si>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</si>
  <si>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</si>
  <si>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</si>
  <si>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</si>
  <si>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</si>
  <si>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</si>
  <si>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</si>
  <si>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</si>
  <si>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</si>
  <si>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</si>
  <si>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</si>
  <si>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</si>
  <si>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</si>
  <si>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</si>
  <si>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</si>
  <si>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</si>
  <si>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</si>
  <si>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</si>
  <si>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</si>
  <si>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</si>
  <si>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</si>
  <si>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</si>
  <si>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</si>
  <si>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</si>
  <si>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</si>
  <si>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</si>
  <si>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</si>
  <si>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</si>
  <si>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</si>
  <si>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</si>
  <si>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</si>
  <si>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</si>
  <si>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</si>
  <si>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</si>
  <si>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</si>
  <si>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</si>
  <si>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</si>
  <si>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</si>
  <si>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</si>
  <si>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</si>
  <si>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</si>
  <si>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</si>
  <si>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</si>
  <si>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</si>
  <si>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</si>
  <si>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</si>
  <si>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</si>
  <si>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</si>
  <si>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</si>
  <si>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</si>
  <si>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</si>
  <si>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</si>
  <si>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</si>
  <si>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</si>
  <si>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</si>
  <si>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</si>
  <si>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</si>
  <si>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</si>
  <si>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</si>
  <si>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</si>
  <si>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</si>
  <si>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</si>
  <si>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</si>
  <si>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</si>
  <si>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</si>
  <si>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</si>
  <si>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</si>
  <si>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</si>
  <si>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</si>
  <si>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</si>
  <si>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</si>
  <si>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</si>
  <si>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</si>
  <si>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</si>
  <si>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</si>
  <si>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</si>
  <si>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</si>
  <si>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</si>
  <si>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</si>
  <si>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</si>
  <si>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</si>
  <si>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</si>
  <si>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</si>
  <si>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</si>
  <si>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</si>
  <si>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</si>
  <si>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</si>
  <si>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</si>
  <si>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</si>
  <si>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</si>
  <si>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</si>
  <si>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</si>
  <si>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</si>
  <si>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</si>
  <si>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</si>
  <si>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</si>
  <si>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</si>
  <si>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</si>
  <si>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</si>
  <si>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</si>
  <si>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</si>
  <si>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</si>
  <si>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</si>
  <si>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</si>
  <si>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</si>
  <si>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</si>
  <si>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</si>
  <si>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</si>
  <si>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</si>
  <si>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</si>
  <si>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</si>
  <si>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</si>
  <si>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</si>
  <si>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</si>
  <si>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</si>
  <si>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</si>
  <si>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</si>
  <si>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</si>
  <si>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</si>
  <si>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</si>
  <si>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</si>
  <si>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</si>
  <si>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</si>
  <si>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</si>
  <si>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</si>
  <si>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</si>
  <si>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</si>
  <si>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</si>
  <si>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</si>
  <si>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</si>
  <si>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</si>
  <si>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</si>
  <si>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</si>
  <si>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</si>
  <si>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</si>
  <si>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</si>
  <si>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</si>
  <si>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</si>
  <si>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</si>
  <si>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</si>
  <si>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</si>
  <si>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</si>
  <si>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</si>
  <si>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</si>
  <si>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</si>
  <si>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</si>
  <si>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</si>
  <si>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</si>
  <si>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</si>
  <si>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</si>
  <si>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</si>
  <si>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</si>
  <si>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</si>
  <si>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</si>
  <si>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</si>
  <si>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</si>
  <si>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</si>
  <si>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</si>
  <si>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</si>
  <si>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</si>
  <si>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</si>
  <si>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</si>
  <si>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</si>
  <si>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</si>
  <si>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</si>
  <si>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</si>
  <si>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</si>
  <si>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</si>
  <si>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</si>
  <si>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</si>
  <si>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</si>
  <si>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</si>
  <si>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</si>
  <si>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</si>
  <si>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</si>
  <si>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</si>
  <si>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</si>
  <si>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</si>
  <si>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</si>
  <si>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</si>
  <si>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</si>
  <si>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</si>
  <si>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</si>
  <si>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</si>
  <si>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</si>
  <si>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</si>
  <si>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</si>
  <si>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</si>
  <si>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</si>
  <si>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</si>
  <si>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</si>
  <si>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</si>
  <si>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</si>
  <si>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</si>
  <si>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</si>
  <si>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</si>
  <si>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</si>
  <si>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</si>
  <si>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</si>
  <si>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</si>
  <si>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</si>
  <si>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</si>
  <si>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</si>
  <si>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</si>
  <si>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</si>
  <si>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</si>
  <si>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</si>
  <si>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</si>
  <si>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</si>
  <si>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</si>
  <si>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</si>
  <si>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</si>
  <si>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</si>
  <si>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</si>
  <si>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</si>
  <si>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</si>
  <si>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</si>
  <si>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</si>
  <si>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</si>
  <si>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</si>
  <si>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</si>
  <si>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</si>
  <si>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</si>
  <si>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</si>
  <si>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</si>
  <si>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</si>
  <si>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</si>
  <si>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</si>
  <si>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</si>
  <si>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</si>
  <si>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</si>
  <si>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</si>
  <si>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</si>
  <si>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</si>
  <si>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</si>
  <si>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</si>
  <si>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</si>
  <si>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</si>
  <si>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</si>
  <si>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</si>
  <si>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</si>
  <si>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</si>
  <si>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</si>
  <si>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</si>
  <si>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</si>
  <si>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</si>
  <si>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</si>
  <si>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</si>
  <si>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</si>
  <si>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</si>
  <si>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</si>
  <si>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</si>
  <si>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</si>
  <si>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</si>
  <si>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</si>
  <si>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</si>
  <si>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</si>
  <si>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</si>
  <si>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</si>
  <si>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</si>
  <si>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</si>
  <si>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</si>
  <si>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</si>
  <si>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</si>
  <si>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</si>
  <si>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</si>
  <si>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</si>
  <si>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</si>
  <si>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</si>
  <si>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</si>
  <si>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</si>
  <si>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</si>
  <si>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</si>
  <si>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</si>
  <si>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</si>
  <si>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</si>
  <si>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</si>
  <si>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</si>
  <si>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</si>
  <si>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</si>
  <si>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</si>
  <si>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</si>
  <si>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</si>
  <si>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</si>
  <si>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</si>
  <si>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</si>
  <si>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</si>
  <si>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</si>
  <si>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</si>
  <si>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</si>
  <si>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</si>
  <si>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</si>
  <si>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</si>
  <si>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</si>
  <si>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</si>
  <si>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</si>
  <si>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</si>
  <si>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</si>
  <si>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</si>
  <si>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</si>
  <si>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</si>
  <si>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</si>
  <si>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</si>
  <si>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</si>
  <si>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</si>
  <si>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</si>
  <si>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</si>
  <si>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</si>
  <si>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</si>
  <si>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</si>
  <si>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</si>
  <si>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</si>
  <si>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</si>
  <si>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</si>
  <si>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</si>
  <si>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</si>
  <si>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</si>
  <si>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</si>
  <si>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</si>
  <si>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</si>
  <si>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</si>
  <si>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</si>
  <si>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</si>
  <si>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</si>
  <si>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</si>
  <si>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</si>
  <si>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</si>
  <si>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</si>
  <si>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</si>
  <si>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</si>
  <si>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</si>
  <si>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</si>
  <si>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</si>
  <si>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</si>
  <si>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</si>
  <si>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</si>
  <si>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</si>
  <si>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</si>
  <si>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</si>
  <si>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</si>
  <si>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</si>
  <si>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</si>
  <si>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</si>
  <si>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</si>
  <si>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</si>
  <si>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</si>
  <si>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</si>
  <si>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</si>
  <si>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</si>
  <si>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</si>
  <si>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</si>
  <si>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</si>
  <si>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</si>
  <si>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</si>
  <si>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</si>
  <si>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</si>
  <si>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</si>
  <si>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</si>
  <si>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</si>
  <si>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</si>
  <si>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</si>
  <si>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</si>
  <si>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</si>
  <si>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</si>
  <si>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</si>
  <si>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</si>
  <si>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</si>
  <si>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</si>
  <si>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</si>
  <si>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</si>
  <si>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</si>
  <si>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</si>
  <si>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</si>
  <si>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</si>
  <si>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</si>
  <si>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</si>
  <si>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</si>
  <si>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</si>
  <si>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</si>
  <si>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</si>
  <si>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</si>
  <si>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</si>
  <si>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</si>
  <si>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</si>
  <si>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</si>
  <si>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</si>
  <si>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</si>
  <si>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</si>
  <si>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</si>
  <si>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</si>
  <si>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</si>
  <si>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</si>
  <si>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</si>
  <si>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</si>
  <si>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</si>
  <si>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</si>
  <si>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</si>
  <si>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</si>
  <si>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</si>
  <si>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</si>
  <si>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</si>
  <si>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</si>
  <si>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</si>
  <si>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</si>
  <si>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</si>
  <si>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</si>
  <si>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</si>
  <si>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</si>
  <si>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</si>
  <si>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</si>
  <si>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</si>
  <si>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</si>
  <si>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</si>
  <si>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</si>
  <si>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</si>
  <si>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</si>
  <si>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</si>
  <si>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</si>
  <si>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</si>
  <si>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</si>
  <si>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</si>
  <si>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</si>
  <si>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</si>
  <si>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</si>
  <si>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</si>
  <si>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</si>
  <si>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</si>
  <si>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</si>
  <si>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</si>
  <si>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</si>
  <si>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</si>
  <si>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</si>
  <si>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</si>
  <si>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</si>
  <si>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</si>
  <si>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</si>
  <si>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</si>
  <si>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</si>
  <si>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</si>
  <si>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</si>
  <si>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</si>
  <si>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</si>
  <si>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</si>
  <si>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</si>
  <si>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</si>
  <si>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</si>
  <si>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</si>
  <si>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</si>
  <si>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</si>
  <si>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</si>
  <si>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</si>
  <si>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</si>
  <si>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</si>
  <si>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</si>
  <si>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</si>
  <si>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</si>
  <si>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</si>
  <si>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</si>
  <si>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</si>
  <si>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</si>
  <si>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</si>
  <si>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</si>
  <si>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</si>
  <si>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</si>
  <si>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</si>
  <si>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</si>
  <si>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</si>
  <si>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</si>
  <si>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</si>
  <si>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</si>
  <si>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</si>
  <si>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</si>
  <si>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</si>
  <si>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</si>
  <si>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</si>
  <si>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</si>
  <si>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</si>
  <si>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</si>
  <si>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</si>
  <si>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</si>
  <si>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</si>
  <si>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</si>
  <si>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</si>
  <si>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</si>
  <si>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</si>
  <si>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</si>
  <si>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</si>
  <si>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</si>
  <si>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</si>
  <si>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</si>
  <si>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</si>
  <si>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</si>
  <si>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</si>
  <si>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</si>
  <si>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</si>
  <si>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</si>
  <si>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</si>
  <si>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</si>
  <si>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</si>
  <si>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</si>
  <si>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</si>
  <si>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</si>
  <si>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</si>
  <si>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</si>
  <si>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</si>
  <si>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</si>
  <si>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</si>
  <si>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</si>
  <si>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</si>
  <si>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</si>
  <si>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</si>
  <si>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</si>
  <si>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</si>
  <si>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</si>
  <si>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</si>
  <si>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</si>
  <si>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</si>
  <si>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</si>
  <si>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</si>
  <si>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</si>
  <si>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</si>
  <si>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</si>
  <si>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</si>
  <si>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</si>
  <si>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</si>
  <si>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</si>
  <si>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</si>
  <si>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</si>
  <si>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</si>
  <si>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</si>
  <si>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</si>
  <si>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</si>
  <si>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</si>
  <si>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</si>
  <si>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</si>
  <si>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</si>
  <si>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</si>
  <si>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</si>
  <si>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</si>
  <si>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</si>
  <si>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</si>
  <si>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</si>
  <si>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</si>
  <si>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</si>
  <si>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</si>
  <si>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</si>
  <si>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</si>
  <si>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</si>
  <si>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</si>
  <si>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</si>
  <si>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</si>
  <si>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</si>
  <si>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</si>
  <si>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</si>
  <si>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</si>
  <si>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</si>
  <si>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</si>
  <si>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</si>
  <si>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</si>
  <si>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</si>
  <si>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</si>
  <si>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</si>
  <si>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</si>
  <si>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</si>
  <si>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</si>
  <si>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</si>
  <si>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</si>
  <si>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</si>
  <si>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</si>
  <si>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</si>
  <si>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</si>
  <si>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</si>
  <si>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</si>
  <si>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</si>
  <si>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</si>
  <si>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</si>
  <si>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</si>
  <si>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</si>
  <si>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</si>
  <si>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</si>
  <si>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</si>
  <si>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</si>
  <si>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</si>
  <si>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</si>
  <si>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</si>
  <si>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</si>
  <si>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</si>
  <si>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</si>
  <si>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</si>
  <si>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</si>
  <si>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</si>
  <si>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</si>
  <si>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</si>
  <si>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</si>
  <si>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</si>
  <si>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</si>
  <si>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</si>
  <si>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</si>
  <si>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</si>
  <si>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</si>
  <si>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</si>
  <si>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</si>
  <si>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</si>
  <si>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</si>
  <si>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</si>
  <si>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</si>
  <si>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</si>
  <si>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</si>
  <si>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</si>
  <si>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</si>
  <si>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</si>
  <si>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</si>
  <si>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</si>
  <si>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</si>
  <si>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</si>
  <si>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</si>
  <si>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</si>
  <si>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</si>
  <si>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</si>
  <si>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</si>
  <si>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</si>
  <si>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</si>
  <si>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</si>
  <si>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</si>
  <si>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</si>
  <si>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</si>
  <si>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</si>
  <si>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</si>
  <si>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</si>
  <si>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</si>
  <si>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</si>
  <si>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</si>
  <si>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</si>
  <si>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</si>
  <si>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</si>
  <si>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</si>
  <si>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</si>
  <si>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</si>
  <si>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</si>
  <si>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</si>
  <si>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</si>
  <si>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</si>
  <si>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</si>
  <si>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</si>
  <si>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</si>
  <si>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</si>
  <si>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</si>
  <si>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</si>
  <si>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</si>
  <si>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</si>
  <si>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</si>
  <si>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</si>
  <si>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</si>
  <si>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</si>
  <si>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</si>
  <si>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</si>
  <si>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</si>
  <si>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</si>
  <si>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</si>
  <si>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</si>
  <si>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</si>
  <si>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</si>
  <si>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</si>
  <si>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</si>
  <si>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</si>
  <si>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</si>
  <si>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</si>
  <si>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</si>
  <si>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</si>
  <si>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</si>
  <si>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</si>
  <si>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</si>
  <si>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</si>
  <si>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</si>
  <si>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</si>
  <si>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</si>
  <si>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</si>
  <si>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</si>
  <si>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</si>
  <si>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</si>
  <si>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</si>
  <si>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</si>
  <si>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</si>
  <si>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</si>
  <si>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</si>
  <si>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</si>
  <si>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</si>
  <si>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</si>
  <si>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</si>
  <si>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</si>
  <si>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</si>
  <si>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</si>
  <si>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</si>
  <si>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</si>
  <si>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</si>
  <si>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</si>
  <si>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</si>
  <si>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</si>
  <si>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</si>
  <si>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</si>
  <si>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</si>
  <si>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</si>
  <si>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</si>
  <si>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</si>
  <si>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</si>
  <si>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</si>
  <si>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</si>
  <si>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</si>
  <si>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</si>
  <si>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</si>
  <si>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</si>
  <si>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</si>
  <si>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</si>
  <si>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</si>
  <si>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</si>
  <si>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</si>
  <si>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</si>
  <si>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</si>
  <si>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</si>
  <si>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</si>
  <si>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</si>
  <si>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</si>
  <si>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</si>
  <si>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</si>
  <si>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</si>
  <si>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</si>
  <si>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</si>
  <si>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</si>
  <si>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</si>
  <si>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</si>
  <si>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</si>
  <si>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</si>
  <si>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</si>
  <si>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</si>
  <si>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</si>
  <si>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</si>
  <si>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</si>
  <si>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</si>
  <si>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</si>
  <si>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</si>
  <si>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</si>
  <si>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</si>
  <si>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</si>
  <si>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</si>
  <si>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</si>
  <si>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</si>
  <si>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</si>
  <si>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</si>
  <si>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</si>
  <si>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</si>
  <si>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</si>
  <si>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</si>
  <si>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</si>
  <si>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</si>
  <si>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</si>
  <si>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</si>
  <si>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</si>
  <si>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</si>
  <si>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</si>
  <si>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</si>
  <si>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</si>
  <si>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</si>
  <si>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</si>
  <si>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</si>
  <si>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</si>
  <si>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</si>
  <si>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</si>
  <si>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</si>
  <si>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</si>
  <si>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</si>
  <si>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</si>
  <si>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</si>
  <si>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</si>
  <si>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</si>
  <si>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</si>
  <si>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</si>
  <si>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</si>
  <si>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</si>
  <si>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</si>
  <si>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</si>
  <si>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</si>
  <si>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</si>
  <si>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</si>
  <si>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</si>
  <si>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</si>
  <si>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</si>
  <si>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</si>
  <si>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</si>
  <si>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</si>
  <si>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</si>
  <si>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</si>
  <si>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</si>
  <si>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</si>
  <si>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</si>
  <si>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</si>
  <si>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</si>
  <si>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</si>
  <si>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</si>
  <si>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</si>
  <si>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</si>
  <si>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</si>
  <si>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</si>
  <si>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</si>
  <si>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</si>
  <si>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</si>
  <si>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</si>
  <si>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</si>
  <si>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</si>
  <si>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</si>
  <si>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</si>
  <si>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</si>
  <si>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</si>
  <si>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</si>
  <si>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</si>
  <si>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</si>
  <si>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</si>
  <si>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</si>
  <si>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</si>
  <si>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</si>
  <si>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</si>
  <si>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</si>
  <si>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</si>
  <si>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</si>
  <si>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</si>
  <si>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</si>
  <si>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</si>
  <si>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</si>
  <si>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</si>
  <si>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</si>
  <si>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</si>
  <si>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</si>
  <si>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</si>
  <si>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</si>
  <si>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</si>
  <si>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</si>
  <si>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</si>
  <si>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</si>
  <si>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</si>
  <si>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</si>
  <si>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</si>
  <si>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</si>
  <si>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</si>
  <si>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</si>
  <si>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</si>
  <si>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</si>
  <si>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</si>
  <si>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</si>
  <si>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</si>
  <si>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</si>
  <si>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</si>
  <si>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</si>
  <si>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</si>
  <si>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</si>
  <si>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</si>
  <si>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</si>
  <si>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</si>
  <si>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</si>
  <si>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</si>
  <si>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</si>
  <si>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</si>
  <si>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</si>
  <si>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</si>
  <si>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</si>
  <si>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</si>
  <si>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</si>
  <si>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</si>
  <si>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</si>
  <si>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</si>
  <si>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</si>
  <si>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</si>
  <si>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</si>
  <si>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</si>
  <si>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</si>
  <si>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</si>
  <si>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</si>
  <si>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</si>
  <si>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</si>
  <si>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</si>
  <si>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</si>
  <si>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</si>
  <si>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</si>
  <si>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</si>
  <si>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</si>
  <si>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</si>
  <si>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</si>
  <si>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</si>
  <si>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</si>
  <si>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</si>
  <si>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</si>
  <si>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</si>
  <si>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</si>
  <si>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</si>
  <si>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</si>
  <si>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</si>
  <si>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</si>
  <si>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</si>
  <si>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</si>
  <si>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</si>
  <si>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</si>
  <si>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</si>
  <si>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</si>
  <si>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</si>
  <si>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</si>
  <si>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</si>
  <si>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</si>
  <si>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</si>
  <si>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</si>
  <si>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</si>
  <si>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</si>
  <si>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</si>
  <si>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</si>
  <si>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</si>
  <si>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</si>
  <si>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</si>
  <si>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</si>
  <si>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</si>
  <si>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</si>
  <si>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</si>
  <si>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</si>
  <si>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</si>
  <si>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</si>
  <si>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</si>
  <si>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</si>
  <si>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</si>
  <si>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</si>
  <si>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</si>
  <si>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</si>
  <si>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</si>
  <si>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</si>
  <si>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</si>
  <si>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</si>
  <si>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</si>
  <si>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</si>
  <si>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</si>
  <si>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</si>
  <si>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</si>
  <si>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</si>
  <si>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</si>
  <si>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</si>
  <si>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</si>
  <si>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</si>
  <si>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</si>
  <si>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</si>
  <si>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</si>
  <si>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</si>
  <si>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</si>
  <si>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</si>
  <si>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</si>
  <si>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</si>
  <si>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</si>
  <si>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</si>
  <si>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</si>
  <si>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</si>
  <si>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</si>
  <si>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</si>
  <si>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</si>
  <si>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</si>
  <si>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</si>
  <si>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</si>
  <si>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</si>
  <si>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</si>
  <si>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</si>
  <si>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</si>
  <si>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</si>
  <si>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</si>
  <si>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</si>
  <si>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</si>
  <si>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</si>
  <si>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</si>
  <si>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</si>
  <si>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</si>
  <si>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</si>
  <si>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</si>
  <si>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</si>
  <si>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</si>
  <si>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</si>
  <si>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</si>
  <si>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</si>
  <si>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</si>
  <si>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</si>
  <si>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</si>
  <si>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</si>
  <si>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</si>
  <si>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</si>
  <si>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</si>
  <si>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</si>
  <si>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</si>
  <si>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</si>
  <si>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</si>
  <si>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</si>
  <si>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</si>
  <si>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</si>
  <si>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</si>
  <si>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</si>
  <si>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</si>
  <si>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</si>
  <si>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</si>
  <si>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</si>
  <si>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</si>
  <si>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</si>
  <si>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</si>
  <si>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</si>
  <si>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</si>
  <si>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</si>
  <si>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</si>
  <si>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</si>
  <si>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</si>
  <si>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</si>
  <si>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</si>
  <si>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</si>
  <si>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</si>
  <si>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</si>
  <si>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</si>
  <si>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</si>
  <si>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</si>
  <si>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</si>
  <si>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</si>
  <si>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</si>
  <si>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</si>
  <si>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</si>
  <si>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</si>
  <si>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</si>
  <si>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</si>
  <si>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</si>
  <si>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</si>
  <si>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</si>
  <si>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</si>
  <si>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</si>
  <si>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</si>
  <si>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</si>
  <si>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</si>
  <si>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</si>
  <si>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</si>
  <si>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</si>
  <si>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</si>
  <si>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</si>
  <si>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</si>
  <si>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</si>
  <si>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</si>
  <si>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</si>
  <si>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</si>
  <si>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</si>
  <si>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</si>
  <si>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</si>
  <si>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</si>
  <si>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</si>
  <si>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</si>
  <si>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</si>
  <si>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</si>
  <si>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</si>
  <si>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</si>
  <si>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</si>
  <si>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</si>
  <si>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</si>
  <si>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</si>
  <si>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</si>
  <si>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</si>
  <si>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</si>
  <si>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</si>
  <si>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</si>
  <si>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</si>
  <si>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</si>
  <si>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</si>
  <si>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</si>
  <si>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</si>
  <si>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</si>
  <si>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</si>
  <si>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</si>
  <si>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</si>
  <si>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</si>
  <si>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</si>
  <si>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</si>
  <si>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</si>
  <si>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</si>
  <si>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</si>
  <si>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</si>
  <si>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</si>
  <si>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</si>
  <si>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</si>
  <si>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</si>
  <si>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</si>
  <si>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</si>
  <si>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</si>
  <si>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</si>
  <si>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</si>
  <si>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</si>
  <si>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</si>
  <si>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</si>
  <si>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</si>
  <si>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</si>
  <si>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</si>
  <si>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</si>
  <si>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</si>
  <si>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</si>
  <si>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</si>
  <si>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</si>
  <si>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</si>
  <si>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</si>
  <si>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</si>
  <si>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</si>
  <si>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</si>
  <si>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</si>
  <si>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</si>
  <si>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</si>
  <si>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</si>
  <si>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</si>
  <si>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</si>
  <si>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</si>
  <si>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</si>
  <si>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</si>
  <si>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</si>
  <si>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</si>
  <si>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</si>
  <si>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</si>
  <si>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</si>
  <si>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</si>
  <si>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</si>
  <si>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</si>
  <si>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</si>
  <si>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</si>
  <si>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</si>
  <si>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</si>
  <si>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</si>
  <si>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</si>
  <si>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</si>
  <si>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</si>
  <si>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</si>
  <si>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</si>
  <si>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</si>
  <si>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</si>
  <si>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</si>
  <si>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</si>
  <si>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</si>
  <si>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</si>
  <si>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</si>
  <si>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</si>
  <si>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</si>
  <si>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</si>
  <si>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</si>
  <si>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</si>
  <si>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</si>
  <si>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</si>
  <si>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</si>
  <si>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</si>
  <si>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</si>
  <si>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</si>
  <si>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</si>
  <si>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</si>
  <si>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</si>
  <si>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</si>
  <si>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</si>
  <si>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</si>
  <si>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</si>
  <si>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</si>
  <si>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</si>
  <si>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</si>
  <si>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</si>
  <si>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</si>
  <si>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</si>
  <si>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</si>
  <si>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</si>
  <si>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</si>
  <si>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</si>
  <si>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</si>
  <si>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</si>
  <si>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</si>
  <si>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</si>
  <si>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</si>
  <si>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</si>
  <si>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</si>
  <si>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</si>
  <si>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</si>
  <si>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</si>
  <si>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</si>
  <si>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</si>
  <si>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</si>
  <si>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</si>
  <si>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</si>
  <si>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</si>
  <si>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</si>
  <si>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</si>
  <si>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</si>
  <si>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</si>
  <si>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</si>
  <si>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</si>
  <si>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</si>
  <si>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</si>
  <si>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</si>
  <si>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</si>
  <si>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</si>
  <si>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</si>
  <si>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</si>
  <si>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</si>
  <si>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</si>
  <si>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</si>
  <si>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</si>
  <si>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</si>
  <si>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</si>
  <si>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</si>
  <si>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</si>
  <si>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</si>
  <si>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</si>
  <si>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</si>
  <si>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</si>
  <si>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</si>
  <si>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</si>
  <si>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</si>
  <si>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</si>
  <si>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</si>
  <si>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</si>
  <si>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</si>
  <si>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</si>
  <si>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</si>
  <si>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</si>
  <si>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</si>
  <si>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</si>
  <si>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</si>
  <si>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</si>
  <si>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</si>
  <si>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</si>
  <si>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</si>
  <si>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</si>
  <si>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</si>
  <si>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</si>
  <si>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</si>
  <si>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</si>
  <si>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</si>
  <si>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</si>
  <si>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</si>
  <si>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</si>
  <si>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</si>
  <si>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</si>
  <si>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</si>
  <si>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</si>
  <si>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</si>
  <si>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</si>
  <si>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</si>
  <si>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</si>
  <si>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</si>
  <si>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</si>
  <si>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</si>
  <si>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</si>
  <si>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</si>
  <si>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</si>
  <si>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</si>
  <si>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</si>
  <si>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</si>
  <si>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</si>
  <si>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</si>
  <si>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</si>
  <si>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</si>
  <si>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</si>
  <si>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</si>
  <si>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</si>
  <si>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</si>
  <si>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</si>
  <si>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</si>
  <si>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</si>
  <si>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</si>
  <si>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</si>
  <si>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</si>
  <si>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</si>
  <si>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</si>
  <si>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</si>
  <si>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</si>
  <si>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</si>
  <si>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</si>
  <si>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</si>
  <si>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</si>
  <si>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</si>
  <si>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</si>
  <si>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</si>
  <si>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</si>
  <si>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</si>
  <si>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</si>
  <si>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</si>
  <si>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</si>
  <si>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</si>
  <si>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</si>
  <si>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</si>
  <si>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</si>
  <si>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</si>
  <si>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</si>
  <si>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</si>
  <si>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</si>
  <si>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</si>
  <si>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</si>
  <si>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</si>
  <si>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</si>
  <si>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</si>
  <si>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</si>
  <si>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</si>
  <si>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</si>
  <si>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</si>
  <si>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</si>
  <si>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</si>
  <si>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</si>
  <si>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</si>
  <si>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</si>
  <si>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</si>
  <si>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</si>
  <si>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</si>
  <si>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</si>
  <si>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</si>
  <si>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</si>
  <si>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</si>
  <si>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</si>
  <si>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</si>
  <si>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</si>
  <si>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</si>
  <si>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</si>
  <si>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</si>
  <si>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</si>
  <si>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</si>
  <si>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</si>
  <si>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</si>
  <si>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</si>
  <si>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</si>
  <si>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</si>
  <si>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</si>
  <si>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</si>
  <si>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</si>
  <si>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</si>
  <si>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</si>
  <si>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</si>
  <si>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</si>
  <si>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</si>
  <si>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</si>
  <si>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</si>
  <si>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</si>
  <si>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</si>
  <si>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</si>
  <si>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</si>
  <si>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</si>
  <si>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</si>
  <si>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</si>
  <si>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</si>
  <si>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</si>
  <si>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</si>
  <si>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</si>
  <si>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</si>
  <si>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</si>
  <si>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</si>
  <si>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</si>
  <si>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</si>
  <si>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</si>
  <si>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</si>
  <si>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</si>
  <si>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</si>
  <si>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</si>
  <si>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</si>
  <si>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</si>
  <si>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</si>
  <si>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</si>
  <si>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</si>
  <si>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</si>
  <si>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</si>
  <si>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</si>
  <si>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</si>
  <si>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</si>
  <si>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</si>
  <si>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</si>
  <si>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</si>
  <si>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</si>
  <si>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</si>
  <si>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</si>
  <si>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</si>
  <si>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</si>
  <si>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</si>
  <si>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</si>
  <si>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</si>
  <si>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</si>
  <si>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</si>
  <si>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</si>
  <si>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</si>
  <si>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</si>
  <si>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</si>
  <si>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</si>
  <si>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</si>
  <si>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</si>
  <si>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</si>
  <si>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</si>
  <si>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</si>
  <si>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</si>
  <si>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</si>
  <si>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</si>
  <si>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</si>
  <si>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</si>
  <si>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</si>
  <si>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</si>
  <si>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</si>
  <si>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</si>
  <si>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</si>
  <si>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</si>
  <si>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</si>
  <si>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</si>
  <si>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</si>
  <si>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</si>
  <si>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</si>
  <si>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</si>
  <si>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</si>
  <si>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</si>
  <si>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</si>
  <si>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</si>
  <si>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</si>
  <si>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</si>
  <si>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</si>
  <si>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</si>
  <si>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</si>
  <si>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</si>
  <si>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</si>
  <si>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</si>
  <si>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</si>
  <si>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</si>
  <si>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</si>
  <si>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</si>
  <si>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</si>
  <si>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</si>
  <si>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</si>
  <si>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</si>
  <si>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</si>
  <si>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</si>
  <si>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</si>
  <si>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</si>
  <si>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</si>
  <si>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</si>
  <si>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</si>
  <si>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</si>
  <si>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</si>
  <si>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</si>
  <si>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</si>
  <si>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</si>
  <si>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</si>
  <si>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</si>
  <si>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</si>
  <si>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</si>
  <si>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</si>
  <si>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</si>
  <si>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</si>
  <si>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</si>
  <si>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</si>
  <si>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</si>
  <si>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</si>
  <si>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</si>
  <si>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</si>
  <si>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</si>
  <si>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</si>
  <si>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</si>
  <si>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</si>
  <si>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</si>
  <si>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</si>
  <si>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</si>
  <si>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</si>
  <si>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</si>
  <si>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</si>
  <si>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</si>
  <si>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</si>
  <si>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</si>
  <si>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</si>
  <si>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</si>
  <si>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</si>
  <si>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</si>
  <si>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</si>
  <si>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</si>
  <si>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</si>
  <si>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</si>
  <si>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</si>
  <si>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</si>
  <si>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</si>
  <si>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</si>
  <si>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</si>
  <si>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</si>
  <si>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</si>
  <si>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</si>
  <si>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</si>
  <si>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</si>
  <si>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</si>
  <si>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</si>
  <si>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</si>
  <si>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</si>
  <si>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</si>
  <si>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</si>
  <si>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</si>
  <si>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</si>
  <si>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</si>
  <si>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</si>
  <si>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</si>
  <si>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</si>
  <si>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</si>
  <si>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</si>
  <si>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</si>
  <si>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</si>
  <si>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</si>
  <si>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</si>
  <si>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</si>
  <si>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</si>
  <si>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</si>
  <si>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</si>
  <si>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</si>
  <si>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</si>
  <si>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</si>
  <si>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</si>
  <si>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</si>
  <si>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</si>
  <si>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</si>
  <si>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</si>
  <si>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</si>
  <si>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</si>
  <si>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</si>
  <si>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</si>
  <si>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</si>
  <si>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</si>
  <si>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</si>
  <si>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</si>
  <si>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</si>
  <si>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</si>
  <si>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</si>
  <si>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</si>
  <si>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</si>
  <si>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</si>
  <si>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</si>
  <si>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</si>
  <si>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</si>
  <si>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</si>
  <si>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</si>
  <si>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</si>
  <si>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</si>
  <si>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</si>
  <si>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</si>
  <si>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</si>
  <si>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</si>
  <si>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</si>
  <si>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</si>
  <si>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</si>
  <si>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</si>
  <si>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</si>
  <si>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</si>
  <si>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</si>
  <si>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</si>
  <si>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</si>
  <si>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</si>
  <si>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</si>
  <si>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</si>
  <si>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</si>
  <si>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</si>
  <si>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</si>
  <si>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</si>
  <si>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</si>
  <si>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</si>
  <si>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</si>
  <si>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</si>
  <si>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</si>
  <si>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</si>
  <si>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</si>
  <si>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</si>
  <si>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</si>
  <si>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</si>
  <si>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</si>
  <si>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</si>
  <si>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</si>
  <si>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</si>
  <si>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</si>
  <si>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</si>
  <si>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</si>
  <si>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</si>
  <si>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</si>
  <si>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</si>
  <si>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</si>
  <si>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</si>
  <si>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</si>
  <si>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</si>
  <si>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</si>
  <si>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</si>
  <si>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</si>
  <si>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</si>
  <si>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</si>
  <si>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</si>
  <si>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</si>
  <si>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</si>
  <si>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</si>
  <si>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</si>
  <si>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</si>
  <si>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</si>
  <si>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</si>
  <si>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</si>
  <si>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</si>
  <si>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</si>
  <si>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</si>
  <si>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</si>
  <si>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</si>
  <si>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</si>
  <si>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</si>
  <si>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</si>
  <si>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</si>
  <si>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</si>
  <si>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</si>
  <si>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</si>
  <si>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</si>
  <si>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</si>
  <si>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</si>
  <si>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</si>
  <si>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</si>
  <si>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</si>
  <si>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</si>
  <si>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</si>
  <si>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</si>
  <si>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</si>
  <si>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</si>
  <si>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</si>
  <si>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</si>
  <si>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</si>
  <si>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</si>
  <si>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</si>
  <si>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</si>
  <si>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</si>
  <si>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</si>
  <si>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</si>
  <si>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</si>
  <si>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</si>
  <si>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</si>
  <si>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</si>
  <si>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</si>
  <si>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</si>
  <si>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</si>
  <si>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</si>
  <si>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</si>
  <si>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</si>
  <si>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</si>
  <si>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</si>
  <si>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</si>
  <si>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</si>
  <si>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</si>
  <si>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</si>
  <si>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</si>
  <si>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</si>
  <si>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</si>
  <si>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</si>
  <si>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</si>
  <si>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</si>
  <si>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</si>
  <si>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</si>
  <si>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</si>
  <si>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</si>
  <si>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</si>
  <si>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</si>
  <si>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</si>
  <si>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</si>
  <si>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</si>
  <si>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</si>
  <si>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</si>
  <si>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</si>
  <si>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</si>
  <si>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</si>
  <si>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</si>
  <si>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</si>
  <si>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</si>
  <si>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</si>
  <si>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</si>
  <si>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</si>
  <si>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</si>
  <si>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</si>
  <si>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</si>
  <si>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</si>
  <si>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</si>
  <si>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</si>
  <si>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</si>
  <si>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</si>
  <si>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</si>
  <si>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</si>
  <si>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</si>
  <si>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</si>
  <si>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</si>
  <si>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</si>
  <si>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</si>
  <si>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</si>
  <si>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</si>
  <si>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</si>
  <si>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</si>
  <si>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</si>
  <si>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</si>
  <si>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</si>
  <si>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</si>
  <si>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</si>
  <si>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</si>
  <si>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</si>
  <si>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</si>
  <si>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</si>
  <si>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</si>
  <si>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</si>
  <si>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</si>
  <si>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</si>
  <si>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</si>
  <si>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</si>
  <si>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</si>
  <si>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</si>
  <si>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</si>
  <si>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</si>
  <si>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</si>
  <si>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</si>
  <si>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</si>
  <si>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</si>
  <si>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</si>
  <si>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</si>
  <si>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</si>
  <si>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</si>
  <si>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</si>
  <si>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</si>
  <si>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</si>
  <si>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</si>
  <si>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</si>
  <si>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</si>
  <si>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</si>
  <si>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</si>
  <si>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</si>
  <si>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</si>
  <si>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</si>
  <si>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</si>
  <si>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</si>
  <si>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</si>
  <si>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</si>
  <si>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</si>
  <si>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</si>
  <si>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</si>
  <si>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</si>
  <si>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</si>
  <si>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</si>
  <si>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</si>
  <si>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</si>
  <si>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</si>
  <si>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</si>
  <si>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</si>
  <si>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</si>
  <si>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</si>
  <si>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</si>
  <si>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</si>
  <si>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</si>
  <si>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</si>
  <si>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</si>
  <si>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</si>
  <si>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</si>
  <si>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</si>
  <si>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</si>
  <si>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</si>
  <si>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</si>
  <si>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</si>
  <si>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</si>
  <si>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</si>
  <si>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</si>
  <si>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</si>
  <si>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</si>
  <si>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</si>
  <si>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</si>
  <si>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</si>
  <si>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</si>
  <si>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</si>
  <si>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</si>
  <si>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</si>
  <si>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</si>
  <si>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</si>
  <si>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</si>
  <si>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</si>
  <si>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</si>
  <si>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</si>
  <si>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</si>
  <si>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</si>
  <si>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</si>
  <si>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</si>
  <si>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</si>
  <si>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</si>
  <si>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</si>
  <si>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</si>
  <si>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</si>
  <si>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</si>
  <si>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</si>
  <si>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</si>
  <si>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</si>
  <si>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</si>
  <si>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</si>
  <si>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</si>
  <si>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</si>
  <si>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</si>
  <si>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</si>
  <si>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</si>
  <si>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</si>
  <si>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</si>
  <si>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</si>
  <si>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</si>
  <si>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</si>
  <si>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</si>
  <si>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</si>
  <si>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</si>
  <si>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</si>
  <si>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</si>
  <si>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</si>
  <si>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</si>
  <si>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</si>
  <si>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</si>
  <si>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</si>
  <si>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</si>
  <si>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</si>
  <si>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</si>
  <si>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</si>
  <si>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</si>
  <si>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</si>
  <si>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</si>
  <si>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</si>
  <si>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</si>
  <si>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</si>
  <si>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</si>
  <si>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</si>
  <si>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</si>
  <si>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</si>
  <si>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</si>
  <si>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</si>
  <si>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</si>
  <si>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</si>
  <si>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</si>
  <si>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</si>
  <si>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</si>
  <si>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</si>
  <si>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</si>
  <si>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</si>
  <si>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</si>
  <si>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</si>
  <si>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</si>
  <si>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</si>
  <si>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</si>
  <si>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</si>
  <si>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</si>
  <si>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</si>
  <si>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</si>
  <si>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</si>
  <si>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</si>
  <si>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</si>
  <si>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</si>
  <si>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</si>
  <si>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</si>
  <si>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</si>
  <si>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</si>
  <si>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</si>
  <si>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</si>
  <si>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</si>
  <si>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</si>
  <si>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</si>
  <si>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</si>
  <si>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</si>
  <si>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</si>
  <si>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</si>
  <si>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</si>
  <si>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</si>
  <si>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</si>
  <si>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</si>
  <si>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</si>
  <si>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</si>
  <si>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</si>
  <si>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</si>
  <si>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</si>
  <si>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</si>
  <si>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</si>
  <si>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</si>
  <si>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</si>
  <si>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</si>
  <si>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</si>
  <si>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</si>
  <si>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</si>
  <si>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</si>
  <si>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</si>
  <si>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</si>
  <si>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</si>
  <si>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</si>
  <si>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</si>
  <si>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</si>
  <si>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</si>
  <si>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</si>
  <si>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</si>
  <si>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</si>
  <si>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</si>
  <si>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</si>
  <si>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</si>
  <si>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</si>
  <si>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</si>
  <si>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</si>
  <si>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</si>
  <si>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</si>
  <si>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</si>
  <si>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</si>
  <si>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</si>
  <si>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</si>
  <si>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</si>
  <si>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</si>
  <si>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</si>
  <si>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</si>
  <si>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</si>
  <si>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</si>
  <si>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</si>
  <si>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</si>
  <si>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</si>
  <si>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</si>
  <si>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</si>
  <si>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</si>
  <si>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</si>
  <si>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</si>
  <si>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</si>
  <si>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</si>
  <si>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</si>
  <si>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</si>
  <si>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</si>
  <si>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</si>
  <si>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</si>
  <si>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</si>
  <si>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</si>
  <si>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</si>
  <si>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</si>
  <si>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</si>
  <si>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</si>
  <si>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</si>
  <si>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</si>
  <si>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</si>
  <si>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</si>
  <si>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</si>
  <si>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</si>
  <si>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</si>
  <si>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</si>
  <si>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</si>
  <si>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</si>
  <si>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</si>
  <si>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</si>
  <si>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</si>
  <si>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</si>
  <si>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</si>
  <si>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</si>
  <si>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</si>
  <si>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</si>
  <si>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</si>
  <si>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</si>
  <si>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</si>
  <si>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</si>
  <si>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</si>
  <si>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</si>
  <si>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</si>
  <si>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</si>
  <si>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</si>
  <si>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</si>
  <si>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</si>
  <si>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</si>
  <si>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</si>
  <si>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</si>
  <si>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</si>
  <si>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</si>
  <si>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</si>
  <si>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</si>
  <si>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</si>
  <si>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</si>
  <si>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</si>
  <si>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</si>
  <si>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</si>
  <si>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</si>
  <si>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</si>
  <si>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</si>
  <si>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</si>
  <si>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</si>
  <si>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</si>
  <si>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</si>
  <si>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</si>
  <si>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</si>
  <si>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</si>
  <si>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</si>
  <si>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</si>
  <si>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</si>
  <si>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</si>
  <si>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</si>
  <si>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</si>
  <si>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</si>
  <si>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</si>
  <si>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</si>
  <si>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</si>
  <si>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</si>
  <si>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</si>
  <si>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</si>
  <si>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</si>
  <si>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</si>
  <si>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</si>
  <si>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</si>
  <si>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</si>
  <si>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</si>
  <si>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</si>
  <si>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</si>
  <si>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</si>
  <si>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</si>
  <si>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</si>
  <si>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</si>
  <si>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</si>
  <si>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</si>
  <si>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</si>
  <si>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</si>
  <si>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</si>
  <si>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</si>
  <si>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</si>
  <si>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</si>
  <si>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</si>
  <si>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</si>
  <si>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</si>
  <si>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</si>
  <si>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</si>
  <si>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</si>
  <si>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</si>
  <si>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</si>
  <si>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</si>
  <si>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</si>
  <si>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</si>
  <si>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</si>
  <si>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</si>
  <si>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</si>
  <si>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</si>
  <si>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</si>
  <si>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</si>
  <si>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</si>
  <si>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</si>
  <si>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</si>
  <si>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</si>
  <si>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</si>
  <si>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</si>
  <si>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</si>
  <si>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</si>
  <si>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</si>
  <si>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</si>
  <si>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</si>
  <si>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</si>
  <si>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</si>
  <si>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</si>
  <si>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</si>
  <si>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</si>
  <si>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</si>
  <si>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</si>
  <si>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</si>
  <si>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</si>
  <si>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</si>
  <si>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</si>
  <si>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</si>
  <si>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</si>
  <si>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</si>
  <si>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</si>
  <si>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</si>
  <si>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</si>
  <si>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</si>
  <si>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</si>
  <si>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</si>
  <si>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</si>
  <si>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</si>
  <si>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</si>
  <si>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</si>
  <si>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</si>
  <si>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</si>
  <si>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</si>
  <si>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</si>
  <si>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</si>
  <si>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</si>
  <si>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</si>
  <si>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</si>
  <si>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</si>
  <si>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</si>
  <si>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</si>
  <si>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</si>
  <si>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</si>
  <si>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</si>
  <si>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</si>
  <si>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</si>
  <si>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</si>
  <si>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</si>
  <si>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</si>
  <si>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</si>
  <si>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</si>
  <si>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</si>
  <si>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</si>
  <si>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</si>
  <si>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</si>
  <si>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</si>
  <si>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</si>
  <si>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</si>
  <si>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</si>
  <si>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</si>
  <si>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</si>
  <si>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</si>
  <si>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</si>
  <si>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</si>
  <si>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</si>
  <si>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</si>
  <si>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</si>
  <si>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</si>
  <si>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</si>
  <si>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</si>
  <si>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</si>
  <si>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</si>
  <si>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</si>
  <si>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</si>
  <si>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</si>
  <si>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</si>
  <si>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</si>
  <si>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</si>
  <si>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</si>
  <si>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</si>
  <si>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</si>
  <si>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</si>
  <si>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</si>
  <si>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</si>
  <si>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</si>
  <si>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</si>
  <si>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</si>
  <si>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</si>
  <si>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</si>
  <si>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</si>
  <si>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</si>
  <si>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</si>
  <si>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</si>
  <si>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</si>
  <si>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</si>
  <si>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</si>
  <si>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</si>
  <si>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</si>
  <si>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</si>
  <si>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</si>
  <si>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</si>
  <si>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</si>
  <si>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</si>
  <si>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</si>
  <si>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</si>
  <si>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</si>
  <si>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</si>
  <si>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</si>
  <si>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</si>
  <si>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</si>
  <si>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</si>
  <si>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</si>
  <si>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</si>
  <si>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</si>
  <si>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</si>
  <si>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</si>
  <si>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</si>
  <si>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</si>
  <si>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</si>
  <si>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</si>
  <si>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</si>
  <si>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</si>
  <si>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</si>
  <si>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</si>
  <si>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</si>
  <si>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</si>
  <si>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</si>
  <si>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</si>
  <si>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</si>
  <si>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</si>
  <si>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</si>
  <si>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</si>
  <si>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</si>
  <si>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</si>
  <si>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</si>
  <si>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</si>
  <si>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</si>
  <si>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</si>
  <si>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</si>
  <si>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</si>
  <si>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</si>
  <si>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</si>
  <si>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</si>
  <si>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</si>
  <si>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</si>
  <si>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</si>
  <si>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</si>
  <si>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</si>
  <si>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</si>
  <si>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</si>
  <si>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</si>
  <si>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</si>
  <si>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</si>
  <si>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</si>
  <si>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</si>
  <si>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</si>
  <si>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</si>
  <si>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</si>
  <si>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</si>
  <si>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</si>
  <si>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</si>
  <si>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</si>
  <si>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</si>
  <si>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</si>
  <si>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</si>
  <si>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</si>
  <si>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</si>
  <si>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</si>
  <si>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</si>
  <si>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</si>
  <si>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</si>
  <si>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</si>
  <si>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</si>
  <si>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</si>
  <si>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</si>
  <si>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</si>
  <si>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</si>
  <si>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</si>
  <si>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</si>
  <si>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</si>
  <si>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</si>
  <si>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</si>
  <si>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</si>
  <si>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</si>
  <si>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</si>
  <si>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</si>
  <si>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</si>
  <si>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</si>
  <si>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</si>
  <si>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</si>
  <si>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</si>
  <si>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</si>
  <si>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</si>
  <si>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</si>
  <si>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</si>
  <si>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</si>
  <si>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</si>
  <si>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</si>
  <si>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</si>
  <si>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</si>
  <si>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</si>
  <si>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</si>
  <si>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</si>
  <si>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</si>
  <si>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</si>
  <si>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</si>
  <si>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</si>
  <si>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</si>
  <si>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</si>
  <si>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</si>
  <si>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</si>
  <si>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</si>
  <si>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</si>
  <si>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</si>
  <si>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</si>
  <si>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</si>
  <si>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</si>
  <si>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</si>
  <si>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</si>
  <si>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</si>
  <si>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</si>
  <si>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</si>
  <si>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</si>
  <si>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</si>
  <si>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</si>
  <si>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</si>
  <si>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</si>
  <si>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</si>
  <si>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</si>
  <si>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</si>
  <si>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</si>
  <si>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</si>
  <si>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</si>
  <si>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</si>
  <si>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</si>
  <si>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</si>
  <si>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</si>
  <si>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</si>
  <si>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</si>
  <si>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</si>
  <si>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</si>
  <si>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</si>
  <si>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</si>
  <si>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</si>
  <si>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</si>
  <si>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</si>
  <si>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</si>
  <si>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</si>
  <si>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</si>
  <si>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</si>
  <si>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</si>
  <si>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</si>
  <si>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</si>
  <si>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</si>
  <si>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</si>
  <si>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</si>
  <si>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</si>
  <si>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</si>
  <si>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</si>
  <si>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</si>
  <si>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</si>
  <si>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</si>
  <si>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</si>
  <si>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</si>
  <si>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</si>
  <si>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</si>
  <si>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</si>
  <si>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</si>
  <si>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</si>
  <si>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</si>
  <si>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</si>
  <si>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</si>
  <si>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</si>
  <si>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</si>
  <si>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</si>
  <si>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</si>
  <si>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</si>
  <si>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</si>
  <si>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</si>
  <si>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</si>
  <si>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</si>
  <si>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</si>
  <si>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</si>
  <si>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</si>
  <si>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</si>
  <si>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</si>
  <si>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</si>
  <si>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</si>
  <si>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</si>
  <si>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</si>
  <si>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</si>
  <si>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</si>
  <si>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</si>
  <si>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</si>
  <si>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</si>
  <si>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</si>
  <si>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</si>
  <si>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</si>
  <si>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</si>
  <si>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</si>
  <si>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</si>
  <si>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</si>
  <si>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</si>
  <si>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</si>
  <si>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</si>
  <si>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</si>
  <si>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</si>
  <si>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</si>
  <si>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</si>
  <si>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</si>
  <si>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</si>
  <si>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</si>
  <si>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</si>
  <si>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</si>
  <si>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</si>
  <si>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</si>
  <si>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</si>
  <si>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</si>
  <si>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</si>
  <si>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</si>
  <si>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</si>
  <si>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</si>
  <si>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</si>
  <si>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</si>
  <si>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</si>
  <si>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</si>
  <si>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</si>
  <si>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</si>
  <si>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</si>
  <si>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</si>
  <si>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</si>
  <si>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</si>
  <si>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</si>
  <si>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</si>
  <si>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</si>
  <si>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</si>
  <si>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</si>
  <si>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</si>
  <si>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</si>
  <si>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</si>
  <si>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</si>
  <si>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</si>
  <si>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</si>
  <si>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</si>
  <si>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</si>
  <si>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</si>
  <si>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</si>
  <si>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</si>
  <si>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</si>
  <si>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</si>
  <si>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</si>
  <si>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</si>
  <si>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</si>
  <si>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</si>
  <si>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</si>
  <si>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</si>
  <si>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</si>
  <si>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</si>
  <si>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</si>
  <si>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</si>
  <si>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</si>
  <si>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</si>
  <si>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</si>
  <si>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</si>
  <si>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</si>
  <si>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</si>
  <si>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</si>
  <si>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</si>
  <si>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</si>
  <si>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</si>
  <si>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</si>
  <si>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</si>
  <si>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</si>
  <si>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</si>
  <si>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</si>
  <si>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</si>
  <si>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</si>
  <si>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</si>
  <si>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</si>
  <si>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</si>
  <si>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</si>
  <si>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</si>
  <si>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</si>
  <si>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</si>
  <si>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</si>
  <si>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</si>
  <si>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</si>
  <si>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</si>
  <si>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</si>
  <si>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</si>
  <si>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</si>
  <si>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</si>
  <si>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</si>
  <si>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</si>
  <si>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</si>
  <si>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</si>
  <si>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</si>
  <si>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</si>
  <si>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</si>
  <si>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</si>
  <si>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</si>
  <si>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</si>
  <si>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</si>
  <si>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</si>
  <si>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</si>
  <si>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</si>
  <si>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</si>
  <si>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</si>
  <si>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</si>
  <si>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</si>
  <si>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</si>
  <si>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</si>
  <si>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</si>
  <si>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</si>
  <si>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</si>
  <si>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</si>
  <si>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</si>
  <si>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</si>
  <si>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</si>
  <si>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</si>
  <si>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</si>
  <si>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</si>
  <si>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</si>
  <si>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</si>
  <si>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</si>
  <si>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</si>
  <si>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</si>
  <si>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</si>
  <si>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</si>
  <si>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</si>
  <si>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</si>
  <si>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</si>
  <si>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</si>
  <si>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</si>
  <si>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</si>
  <si>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</si>
  <si>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</si>
  <si>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</si>
  <si>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</si>
  <si>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</si>
  <si>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</si>
  <si>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</si>
  <si>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</si>
  <si>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</si>
  <si>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</si>
  <si>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</si>
  <si>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</si>
  <si>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</si>
  <si>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</si>
  <si>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</si>
  <si>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</si>
  <si>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</si>
  <si>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</si>
  <si>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</si>
  <si>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</si>
  <si>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</si>
  <si>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</si>
  <si>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</si>
  <si>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</si>
  <si>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</si>
  <si>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</si>
  <si>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</si>
  <si>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</si>
  <si>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</si>
  <si>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</si>
  <si>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</si>
  <si>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</si>
  <si>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</si>
  <si>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</si>
  <si>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</si>
  <si>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</si>
  <si>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</si>
  <si>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</si>
  <si>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</si>
  <si>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</si>
  <si>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</si>
  <si>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</si>
  <si>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</si>
  <si>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</si>
  <si>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</si>
  <si>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</si>
  <si>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</si>
  <si>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</si>
  <si>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</si>
  <si>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</si>
  <si>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</si>
  <si>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</si>
  <si>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</si>
  <si>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</si>
  <si>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</si>
  <si>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</si>
  <si>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</si>
  <si>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</si>
  <si>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</si>
  <si>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</si>
  <si>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</si>
  <si>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</si>
  <si>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</si>
  <si>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</si>
  <si>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</si>
  <si>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</si>
  <si>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</si>
  <si>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</si>
  <si>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</si>
  <si>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</si>
  <si>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</si>
  <si>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</si>
  <si>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</si>
  <si>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</si>
  <si>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</si>
  <si>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</si>
  <si>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</si>
  <si>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</si>
  <si>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</si>
  <si>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</si>
  <si>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</si>
  <si>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</si>
  <si>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</si>
  <si>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</si>
  <si>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</si>
  <si>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</si>
  <si>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</si>
  <si>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</si>
  <si>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</si>
  <si>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</si>
  <si>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</si>
  <si>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</si>
  <si>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</si>
  <si>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</si>
  <si>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</si>
  <si>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</si>
  <si>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</si>
  <si>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</si>
  <si>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</si>
  <si>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</si>
  <si>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</si>
  <si>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</si>
  <si>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</si>
  <si>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</si>
  <si>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</si>
  <si>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</si>
  <si>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</si>
  <si>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</si>
  <si>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</si>
  <si>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</si>
  <si>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</si>
  <si>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</si>
  <si>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</si>
  <si>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</si>
  <si>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</si>
  <si>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</si>
  <si>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</si>
  <si>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</si>
  <si>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</si>
  <si>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</si>
  <si>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</si>
  <si>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</si>
  <si>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</si>
  <si>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</si>
  <si>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</si>
  <si>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</si>
  <si>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</si>
  <si>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</si>
  <si>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</si>
  <si>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</si>
  <si>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</si>
  <si>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</si>
  <si>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</si>
  <si>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</si>
  <si>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</si>
  <si>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</si>
  <si>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</si>
  <si>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</si>
  <si>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</si>
  <si>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</si>
  <si>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</si>
  <si>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</si>
  <si>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</si>
  <si>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</si>
  <si>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</si>
  <si>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</si>
  <si>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</si>
  <si>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</si>
  <si>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</si>
  <si>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</si>
  <si>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</si>
  <si>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</si>
  <si>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</si>
  <si>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</si>
  <si>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</si>
  <si>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</si>
  <si>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</si>
  <si>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</si>
  <si>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</si>
  <si>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</si>
  <si>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</si>
  <si>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</si>
  <si>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</si>
  <si>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</si>
  <si>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</si>
  <si>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</si>
  <si>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</si>
  <si>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</si>
  <si>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</si>
  <si>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</si>
  <si>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</si>
  <si>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</si>
  <si>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</si>
  <si>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</si>
  <si>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</si>
  <si>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</si>
  <si>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</si>
  <si>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</si>
  <si>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</si>
  <si>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</si>
  <si>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</si>
  <si>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</si>
  <si>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</si>
  <si>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</si>
  <si>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</si>
  <si>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</si>
  <si>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</si>
  <si>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</si>
  <si>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</si>
  <si>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</si>
  <si>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</si>
  <si>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</si>
  <si>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</si>
  <si>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</si>
  <si>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</si>
  <si>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</si>
  <si>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</si>
  <si>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</si>
  <si>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</si>
  <si>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</si>
  <si>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</si>
  <si>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</si>
  <si>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</si>
  <si>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</si>
  <si>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</si>
  <si>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</si>
  <si>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</si>
  <si>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</si>
  <si>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</si>
  <si>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</si>
  <si>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</si>
  <si>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</si>
  <si>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</si>
  <si>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</si>
  <si>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</si>
  <si>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</si>
  <si>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</si>
  <si>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</si>
  <si>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</si>
  <si>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</si>
  <si>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</si>
  <si>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</si>
  <si>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</si>
  <si>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</si>
  <si>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</si>
  <si>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</si>
  <si>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</si>
  <si>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</si>
  <si>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</si>
  <si>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</si>
  <si>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</si>
  <si>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</si>
  <si>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</si>
  <si>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</si>
  <si>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</si>
  <si>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</si>
  <si>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</si>
  <si>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</si>
  <si>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</si>
  <si>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</si>
  <si>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</si>
  <si>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</si>
  <si>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</si>
  <si>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</si>
  <si>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</si>
  <si>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</si>
  <si>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</si>
  <si>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</si>
  <si>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</si>
  <si>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</si>
  <si>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</si>
  <si>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</si>
  <si>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</si>
  <si>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</si>
  <si>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</si>
  <si>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</si>
  <si>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</si>
  <si>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</si>
  <si>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</si>
  <si>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</si>
  <si>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</si>
  <si>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</si>
  <si>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</si>
  <si>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</si>
  <si>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</si>
  <si>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</si>
  <si>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</si>
  <si>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</si>
  <si>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</si>
  <si>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</si>
  <si>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</si>
  <si>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</si>
  <si>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</si>
  <si>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</si>
  <si>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</si>
  <si>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</si>
  <si>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</si>
  <si>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</si>
  <si>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</si>
  <si>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</si>
  <si>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</si>
  <si>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</si>
  <si>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</si>
  <si>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</si>
  <si>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</si>
  <si>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</si>
  <si>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</si>
  <si>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</si>
  <si>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</si>
  <si>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</si>
  <si>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</si>
  <si>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</si>
  <si>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</si>
  <si>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</si>
  <si>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</si>
  <si>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</si>
  <si>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</si>
  <si>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</si>
  <si>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</si>
  <si>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</si>
  <si>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</si>
  <si>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</si>
  <si>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</si>
  <si>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</si>
  <si>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</si>
  <si>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</si>
  <si>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</si>
  <si>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</si>
  <si>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</si>
  <si>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</si>
  <si>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</si>
  <si>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</si>
  <si>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</si>
  <si>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</si>
  <si>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</si>
  <si>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</si>
  <si>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</si>
  <si>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</si>
  <si>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</si>
  <si>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</si>
  <si>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</si>
  <si>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</si>
  <si>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</si>
  <si>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</si>
  <si>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</si>
  <si>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</si>
  <si>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</si>
  <si>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</si>
  <si>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</si>
  <si>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</si>
  <si>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</si>
  <si>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</si>
  <si>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</si>
  <si>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</si>
  <si>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</si>
  <si>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</si>
  <si>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</si>
  <si>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</si>
  <si>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</si>
  <si>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</si>
  <si>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</si>
  <si>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</si>
  <si>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</si>
  <si>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</si>
  <si>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</si>
  <si>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</si>
  <si>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</si>
  <si>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</si>
  <si>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</si>
  <si>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</si>
  <si>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</si>
  <si>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</si>
  <si>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</si>
  <si>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</si>
  <si>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</si>
  <si>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</si>
  <si>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</si>
  <si>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</si>
  <si>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</si>
  <si>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</si>
  <si>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</si>
  <si>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</si>
  <si>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</si>
  <si>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</si>
  <si>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</si>
  <si>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</si>
  <si>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</si>
  <si>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</si>
  <si>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</si>
  <si>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</si>
  <si>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</si>
  <si>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</si>
  <si>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</si>
  <si>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</si>
  <si>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</si>
  <si>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</si>
  <si>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</si>
  <si>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</si>
  <si>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</si>
  <si>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</si>
  <si>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</si>
  <si>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</si>
  <si>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</si>
  <si>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</si>
  <si>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</si>
  <si>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</si>
  <si>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</si>
  <si>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</si>
  <si>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</si>
  <si>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</si>
  <si>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</si>
  <si>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</si>
  <si>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</si>
  <si>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</si>
  <si>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</si>
  <si>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</si>
  <si>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</si>
  <si>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</si>
  <si>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</si>
  <si>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</si>
  <si>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</si>
  <si>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</si>
  <si>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</si>
  <si>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</si>
  <si>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</si>
  <si>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</si>
  <si>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</si>
  <si>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</si>
  <si>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</si>
  <si>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</si>
  <si>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</si>
  <si>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</si>
  <si>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</si>
  <si>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</si>
  <si>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</si>
  <si>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</si>
  <si>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</si>
  <si>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</si>
  <si>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</si>
  <si>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</si>
  <si>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</si>
  <si>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</si>
  <si>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</si>
  <si>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</si>
  <si>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</si>
  <si>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</si>
  <si>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</si>
  <si>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</si>
  <si>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</si>
  <si>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</si>
  <si>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</si>
  <si>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</si>
  <si>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</si>
  <si>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</si>
  <si>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</si>
  <si>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</si>
  <si>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</si>
  <si>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</si>
  <si>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</si>
  <si>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</si>
  <si>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</si>
  <si>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</si>
  <si>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</si>
  <si>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</si>
  <si>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</si>
  <si>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</si>
  <si>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</si>
  <si>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</si>
  <si>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</si>
  <si>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</si>
  <si>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</si>
  <si>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</si>
  <si>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</si>
  <si>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</si>
  <si>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</si>
  <si>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</si>
  <si>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</si>
  <si>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</si>
  <si>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</si>
  <si>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</si>
  <si>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</si>
  <si>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</si>
  <si>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</si>
  <si>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</si>
  <si>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</si>
  <si>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</si>
  <si>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</si>
  <si>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</si>
  <si>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</si>
  <si>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</si>
  <si>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</si>
  <si>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</si>
  <si>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</si>
  <si>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</si>
  <si>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</si>
  <si>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</si>
  <si>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</si>
  <si>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</si>
  <si>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</si>
  <si>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</si>
  <si>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</si>
  <si>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</si>
  <si>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</si>
  <si>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</si>
  <si>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</si>
  <si>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</si>
  <si>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</si>
  <si>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</si>
  <si>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</si>
  <si>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</si>
  <si>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</si>
  <si>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</si>
  <si>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</si>
  <si>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</si>
  <si>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</si>
  <si>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</si>
  <si>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</si>
  <si>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</si>
  <si>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</si>
  <si>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</si>
  <si>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</si>
  <si>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</si>
  <si>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</si>
  <si>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</si>
  <si>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</si>
  <si>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</si>
  <si>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</si>
  <si>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</si>
  <si>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</si>
  <si>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</si>
  <si>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</si>
  <si>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</si>
  <si>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</si>
  <si>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</si>
  <si>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</si>
  <si>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</si>
  <si>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</si>
  <si>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</si>
  <si>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</si>
  <si>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</si>
  <si>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</si>
  <si>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</si>
  <si>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</si>
  <si>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</si>
  <si>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</si>
  <si>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</si>
  <si>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</si>
  <si>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</si>
  <si>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</si>
  <si>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</si>
  <si>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</si>
  <si>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</si>
  <si>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</si>
  <si>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</si>
  <si>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</si>
  <si>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</si>
  <si>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</si>
  <si>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</si>
  <si>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</si>
  <si>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</si>
  <si>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</si>
  <si>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</si>
  <si>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</si>
  <si>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</si>
  <si>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</si>
  <si>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</si>
  <si>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</si>
  <si>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</si>
  <si>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</si>
  <si>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</si>
  <si>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</si>
  <si>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</si>
  <si>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</si>
  <si>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</si>
  <si>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</si>
  <si>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</si>
  <si>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</si>
  <si>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</si>
  <si>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</si>
  <si>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</si>
  <si>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</si>
  <si>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</si>
  <si>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</si>
  <si>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</si>
  <si>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</si>
  <si>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</si>
  <si>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</si>
  <si>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</si>
  <si>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</si>
  <si>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</si>
  <si>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</si>
  <si>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</si>
  <si>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</si>
  <si>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</si>
  <si>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</si>
  <si>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</si>
  <si>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</si>
  <si>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</si>
  <si>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</si>
  <si>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</si>
  <si>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</si>
  <si>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</si>
  <si>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</si>
  <si>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</si>
  <si>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</si>
  <si>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</si>
  <si>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</si>
  <si>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</si>
  <si>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</si>
  <si>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</si>
  <si>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</si>
  <si>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</si>
  <si>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</si>
  <si>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</si>
  <si>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</si>
  <si>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</si>
  <si>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</si>
  <si>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</si>
  <si>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</si>
  <si>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</si>
  <si>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</si>
  <si>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</si>
  <si>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</si>
  <si>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</si>
  <si>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</si>
  <si>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</si>
  <si>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</si>
  <si>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</si>
  <si>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</si>
  <si>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</si>
  <si>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</si>
  <si>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</si>
  <si>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</si>
  <si>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</si>
  <si>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</si>
  <si>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</si>
  <si>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</si>
  <si>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</si>
  <si>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</si>
  <si>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</si>
  <si>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</si>
  <si>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</si>
  <si>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</si>
  <si>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</si>
  <si>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</si>
  <si>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</si>
  <si>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</si>
  <si>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</si>
  <si>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</si>
  <si>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</si>
  <si>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</si>
  <si>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</si>
  <si>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</si>
  <si>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</si>
  <si>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</si>
  <si>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</si>
  <si>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</si>
  <si>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</si>
  <si>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</si>
  <si>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</si>
  <si>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</si>
  <si>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</si>
  <si>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</si>
  <si>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</si>
  <si>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</si>
  <si>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</si>
  <si>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</si>
  <si>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</si>
  <si>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</si>
  <si>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</si>
  <si>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</si>
  <si>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</si>
  <si>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</si>
  <si>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</si>
  <si>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</si>
  <si>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</si>
  <si>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</si>
  <si>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</si>
  <si>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</si>
  <si>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</si>
  <si>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</si>
  <si>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</si>
  <si>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</si>
  <si>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</si>
  <si>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</si>
  <si>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</si>
  <si>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</si>
  <si>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</si>
  <si>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</si>
  <si>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</si>
  <si>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</si>
  <si>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</si>
  <si>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</si>
  <si>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</si>
  <si>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</si>
  <si>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</si>
  <si>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</si>
  <si>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</si>
  <si>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</si>
  <si>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</si>
  <si>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</si>
  <si>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</si>
  <si>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</si>
  <si>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</si>
  <si>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</si>
  <si>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</si>
  <si>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</si>
  <si>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</si>
  <si>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</si>
  <si>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</si>
  <si>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</si>
  <si>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</si>
  <si>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</si>
  <si>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</si>
  <si>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</si>
  <si>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</si>
  <si>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</si>
  <si>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</si>
  <si>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</si>
  <si>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</si>
  <si>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</si>
  <si>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</si>
  <si>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</si>
  <si>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</si>
  <si>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</si>
  <si>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</si>
  <si>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</si>
  <si>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</si>
  <si>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</si>
  <si>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</si>
  <si>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</si>
  <si>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</si>
  <si>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</si>
  <si>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</si>
  <si>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</si>
  <si>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</si>
  <si>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</si>
  <si>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</si>
  <si>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</si>
  <si>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</si>
  <si>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</si>
  <si>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</si>
  <si>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</si>
  <si>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</si>
  <si>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</si>
  <si>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</si>
  <si>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</si>
  <si>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</si>
  <si>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</si>
  <si>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</si>
  <si>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</si>
  <si>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</si>
  <si>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</si>
  <si>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</si>
  <si>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</si>
  <si>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</si>
  <si>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</si>
  <si>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</si>
  <si>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</si>
  <si>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</si>
  <si>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</si>
  <si>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</si>
  <si>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</si>
  <si>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</si>
  <si>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</si>
  <si>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</si>
  <si>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</si>
  <si>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</si>
  <si>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</si>
  <si>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</si>
  <si>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</si>
  <si>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</si>
  <si>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</si>
  <si>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</si>
  <si>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</si>
  <si>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</si>
  <si>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</si>
  <si>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</si>
  <si>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</si>
  <si>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</si>
  <si>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</si>
  <si>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</si>
  <si>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</si>
  <si>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</si>
  <si>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</si>
  <si>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</si>
  <si>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</si>
  <si>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</si>
  <si>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</si>
  <si>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</si>
  <si>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</si>
  <si>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</si>
  <si>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</si>
  <si>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</si>
  <si>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</si>
  <si>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</si>
  <si>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</si>
  <si>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</si>
  <si>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</si>
  <si>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</si>
  <si>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</si>
  <si>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</si>
  <si>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</si>
  <si>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</si>
  <si>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</si>
  <si>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</si>
  <si>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</si>
  <si>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</si>
  <si>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</si>
  <si>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</si>
  <si>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</si>
  <si>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</si>
  <si>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</si>
  <si>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</si>
  <si>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</si>
  <si>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</si>
  <si>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</si>
  <si>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</si>
  <si>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</si>
  <si>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</si>
  <si>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</si>
  <si>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</si>
  <si>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</si>
  <si>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</si>
  <si>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</si>
  <si>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</si>
  <si>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</si>
  <si>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</si>
  <si>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</si>
  <si>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</si>
  <si>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</si>
  <si>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</si>
  <si>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</si>
  <si>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</si>
  <si>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</si>
  <si>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</si>
  <si>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</si>
  <si>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</si>
  <si>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</si>
  <si>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</si>
  <si>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</si>
  <si>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</si>
  <si>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</si>
  <si>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</si>
  <si>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</si>
  <si>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</si>
  <si>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</si>
  <si>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</si>
  <si>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</si>
  <si>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</si>
  <si>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</si>
  <si>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</si>
  <si>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</si>
  <si>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</si>
  <si>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</si>
  <si>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</si>
  <si>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</si>
  <si>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</si>
  <si>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</si>
  <si>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</si>
  <si>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</si>
  <si>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</si>
  <si>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</si>
  <si>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</si>
  <si>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</si>
  <si>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</si>
  <si>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</si>
  <si>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</si>
  <si>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</si>
  <si>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</si>
  <si>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</si>
  <si>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</si>
  <si>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</si>
  <si>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</si>
  <si>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</si>
  <si>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</si>
  <si>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</si>
  <si>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</si>
  <si>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</si>
  <si>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</si>
  <si>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</si>
  <si>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</si>
  <si>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</si>
  <si>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</si>
  <si>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</si>
  <si>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</si>
  <si>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</si>
  <si>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</si>
  <si>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</si>
  <si>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</si>
  <si>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</si>
  <si>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</si>
  <si>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</si>
  <si>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</si>
  <si>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</si>
  <si>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</si>
  <si>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</si>
  <si>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</si>
  <si>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</si>
  <si>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</si>
  <si>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</si>
  <si>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</si>
  <si>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</si>
  <si>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</si>
  <si>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</si>
  <si>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</si>
  <si>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</si>
  <si>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</si>
  <si>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</si>
  <si>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</si>
  <si>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</si>
  <si>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</si>
  <si>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</si>
  <si>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</si>
  <si>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</si>
  <si>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</si>
  <si>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</si>
  <si>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</si>
  <si>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</si>
  <si>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</si>
  <si>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</si>
  <si>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</si>
  <si>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</si>
  <si>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</si>
  <si>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</si>
  <si>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</si>
  <si>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</si>
  <si>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</si>
  <si>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</si>
  <si>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</si>
  <si>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</si>
  <si>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</si>
  <si>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</si>
  <si>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</si>
  <si>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</si>
  <si>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</si>
  <si>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</si>
  <si>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</si>
  <si>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</si>
  <si>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</si>
  <si>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</si>
  <si>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</si>
  <si>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</si>
  <si>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</si>
  <si>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</si>
  <si>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</si>
  <si>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</si>
  <si>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</si>
  <si>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</si>
  <si>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</si>
  <si>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</si>
  <si>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</si>
  <si>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</si>
  <si>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</si>
  <si>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</si>
  <si>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</si>
  <si>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</si>
  <si>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</si>
  <si>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</si>
  <si>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</si>
  <si>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</si>
  <si>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</si>
  <si>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</si>
  <si>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</si>
  <si>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</si>
  <si>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</si>
  <si>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</si>
  <si>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</si>
  <si>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</si>
  <si>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</si>
  <si>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</si>
  <si>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</si>
  <si>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</si>
  <si>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</si>
  <si>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</si>
  <si>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</si>
  <si>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</si>
  <si>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</si>
  <si>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</si>
  <si>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</si>
  <si>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</si>
  <si>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</si>
  <si>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</si>
  <si>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</si>
  <si>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</si>
  <si>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</si>
  <si>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</si>
  <si>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</si>
  <si>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</si>
  <si>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</si>
  <si>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</si>
  <si>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</si>
  <si>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</si>
  <si>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</si>
  <si>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</si>
  <si>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</si>
  <si>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</si>
  <si>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</si>
  <si>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</si>
  <si>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</si>
  <si>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</si>
  <si>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</si>
  <si>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</si>
  <si>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</si>
  <si>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</si>
  <si>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</si>
  <si>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</si>
  <si>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</si>
  <si>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</si>
  <si>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</si>
  <si>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</si>
  <si>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</si>
  <si>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</si>
  <si>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</si>
  <si>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</si>
  <si>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</si>
  <si>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</si>
  <si>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</si>
  <si>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</si>
  <si>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</si>
  <si>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</si>
  <si>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</si>
  <si>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</si>
  <si>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</si>
  <si>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</si>
  <si>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</si>
  <si>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</si>
  <si>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</si>
  <si>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</si>
  <si>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</si>
  <si>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</si>
  <si>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</si>
  <si>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</si>
  <si>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</si>
  <si>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</si>
  <si>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</si>
  <si>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</si>
  <si>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</si>
  <si>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</si>
  <si>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</si>
  <si>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</si>
  <si>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</si>
  <si>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</si>
  <si>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</si>
  <si>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</si>
  <si>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</si>
  <si>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</si>
  <si>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</si>
  <si>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</si>
  <si>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</si>
  <si>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</si>
  <si>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</si>
  <si>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</si>
  <si>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</si>
  <si>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</si>
  <si>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</si>
  <si>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</si>
  <si>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</si>
  <si>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</si>
  <si>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</si>
  <si>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</si>
  <si>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</si>
  <si>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</si>
  <si>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</si>
  <si>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</si>
  <si>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</si>
  <si>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</si>
  <si>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</si>
  <si>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</si>
  <si>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</si>
  <si>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</si>
  <si>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</si>
  <si>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</si>
  <si>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</si>
  <si>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</si>
  <si>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</si>
  <si>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</si>
  <si>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</si>
  <si>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</si>
  <si>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</si>
  <si>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</si>
  <si>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</si>
  <si>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</si>
  <si>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</si>
  <si>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</si>
  <si>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</si>
  <si>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</si>
  <si>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</si>
  <si>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</si>
  <si>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</si>
  <si>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</si>
  <si>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</si>
  <si>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</si>
  <si>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</si>
  <si>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</si>
  <si>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</si>
  <si>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</si>
  <si>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</si>
  <si>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</si>
  <si>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</si>
  <si>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</si>
  <si>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</si>
  <si>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</si>
  <si>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</si>
  <si>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</si>
  <si>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</si>
  <si>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</si>
  <si>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</si>
  <si>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</si>
  <si>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</si>
  <si>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</si>
  <si>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</si>
  <si>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</si>
  <si>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</si>
  <si>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</si>
  <si>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</si>
  <si>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</si>
  <si>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</si>
  <si>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</si>
  <si>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</si>
  <si>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</si>
  <si>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</si>
  <si>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</si>
  <si>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</si>
  <si>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</si>
  <si>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</si>
  <si>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</si>
  <si>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</si>
  <si>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</si>
  <si>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</si>
  <si>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</si>
  <si>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</si>
  <si>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</si>
  <si>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</si>
  <si>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</si>
  <si>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</si>
  <si>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</si>
  <si>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</si>
  <si>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</si>
  <si>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</si>
  <si>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</si>
  <si>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</si>
  <si>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</si>
  <si>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</si>
  <si>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</si>
  <si>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</si>
  <si>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</si>
  <si>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</si>
  <si>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</si>
  <si>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</si>
  <si>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</si>
  <si>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</si>
  <si>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</si>
  <si>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</si>
  <si>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</si>
  <si>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</si>
  <si>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</si>
  <si>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</si>
  <si>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</si>
  <si>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</si>
  <si>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</si>
  <si>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</si>
  <si>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</si>
  <si>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</si>
  <si>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</si>
  <si>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</si>
  <si>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</si>
  <si>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</si>
  <si>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</si>
  <si>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</si>
  <si>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</si>
  <si>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</si>
  <si>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</si>
  <si>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</si>
  <si>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</si>
  <si>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</si>
  <si>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</si>
  <si>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</si>
  <si>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</si>
  <si>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</si>
  <si>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</si>
  <si>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</si>
  <si>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</si>
  <si>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</si>
  <si>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</si>
  <si>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</si>
  <si>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</si>
  <si>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</si>
  <si>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</si>
  <si>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</si>
  <si>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</si>
  <si>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</si>
  <si>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</si>
  <si>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</si>
  <si>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</si>
  <si>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</si>
  <si>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</si>
  <si>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</si>
  <si>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</si>
  <si>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</si>
  <si>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</si>
  <si>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</si>
  <si>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</si>
  <si>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</si>
  <si>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</si>
  <si>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</si>
  <si>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</si>
  <si>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</si>
  <si>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</si>
  <si>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</si>
  <si>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</si>
  <si>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</si>
  <si>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</si>
  <si>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</si>
  <si>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</si>
  <si>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</si>
  <si>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</si>
  <si>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</si>
  <si>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</si>
  <si>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</si>
  <si>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</si>
  <si>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</si>
  <si>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</si>
  <si>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</si>
  <si>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</si>
  <si>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</si>
  <si>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</si>
  <si>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</si>
  <si>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</si>
  <si>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</si>
  <si>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</si>
  <si>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</si>
  <si>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</si>
  <si>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</si>
  <si>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</si>
  <si>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</si>
  <si>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</si>
  <si>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</si>
  <si>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</si>
  <si>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</si>
  <si>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</si>
  <si>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</si>
  <si>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</si>
  <si>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</si>
  <si>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</si>
  <si>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</si>
  <si>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</si>
  <si>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</si>
  <si>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</si>
  <si>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</si>
  <si>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</si>
  <si>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</si>
  <si>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</si>
  <si>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</si>
  <si>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</si>
  <si>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</si>
  <si>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</si>
  <si>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</si>
  <si>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</si>
  <si>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</si>
  <si>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</si>
  <si>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</si>
  <si>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</si>
  <si>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</si>
  <si>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</si>
  <si>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</si>
  <si>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</si>
  <si>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</si>
  <si>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</si>
  <si>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</si>
  <si>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</si>
  <si>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</si>
  <si>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</si>
  <si>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</si>
  <si>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</si>
  <si>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</si>
  <si>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</si>
  <si>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</si>
  <si>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</si>
  <si>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</si>
  <si>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</si>
  <si>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</si>
  <si>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</si>
  <si>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</si>
  <si>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</si>
  <si>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</si>
  <si>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</si>
  <si>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</si>
  <si>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</si>
  <si>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</si>
  <si>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</si>
  <si>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</si>
  <si>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</si>
  <si>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</si>
  <si>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</si>
  <si>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</si>
  <si>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</si>
  <si>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</si>
  <si>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</si>
  <si>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</si>
  <si>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</si>
  <si>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</si>
  <si>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</si>
  <si>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</si>
  <si>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</si>
  <si>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</si>
  <si>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</si>
  <si>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</si>
  <si>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</si>
  <si>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</si>
  <si>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</si>
  <si>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</si>
  <si>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</si>
  <si>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</si>
  <si>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</si>
  <si>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</si>
  <si>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</si>
  <si>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</si>
  <si>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</si>
  <si>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</si>
  <si>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</si>
  <si>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</si>
  <si>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</si>
  <si>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</si>
  <si>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</si>
  <si>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</si>
  <si>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</si>
  <si>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</si>
  <si>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</si>
  <si>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</si>
  <si>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</si>
  <si>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</si>
  <si>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</si>
  <si>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</si>
  <si>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</si>
  <si>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</si>
  <si>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</si>
  <si>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</si>
  <si>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</si>
  <si>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</si>
  <si>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</si>
  <si>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</si>
  <si>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</si>
  <si>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</si>
  <si>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</si>
  <si>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</si>
  <si>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</si>
  <si>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</si>
  <si>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</si>
  <si>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</si>
  <si>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</si>
  <si>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</si>
  <si>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</si>
  <si>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</si>
  <si>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</si>
  <si>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</si>
  <si>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</si>
  <si>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</si>
  <si>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</si>
  <si>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</si>
  <si>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</si>
  <si>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</si>
  <si>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</si>
  <si>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</si>
  <si>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</si>
  <si>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</si>
  <si>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</si>
  <si>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</si>
  <si>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</si>
  <si>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</si>
  <si>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</si>
  <si>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</si>
  <si>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</si>
  <si>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</si>
  <si>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</si>
  <si>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</si>
  <si>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</si>
  <si>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</si>
  <si>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</si>
  <si>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</si>
  <si>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</si>
  <si>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</si>
  <si>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</si>
  <si>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</si>
  <si>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</si>
  <si>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</si>
  <si>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</si>
  <si>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</si>
  <si>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</si>
  <si>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</si>
  <si>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</si>
  <si>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</si>
  <si>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</si>
  <si>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</si>
  <si>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</si>
  <si>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</si>
  <si>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</si>
  <si>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</si>
  <si>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</si>
  <si>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</si>
  <si>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</si>
  <si>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</si>
  <si>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</si>
  <si>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</si>
  <si>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</si>
  <si>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</si>
  <si>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</si>
  <si>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</si>
  <si>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</si>
  <si>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</si>
  <si>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</si>
  <si>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</si>
  <si>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</si>
  <si>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</si>
  <si>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</si>
  <si>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</si>
  <si>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</si>
  <si>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</si>
  <si>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</si>
  <si>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</si>
  <si>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</si>
  <si>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</si>
  <si>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</si>
  <si>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</si>
  <si>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</si>
  <si>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</si>
  <si>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</si>
  <si>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</si>
  <si>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</si>
  <si>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</si>
  <si>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</si>
  <si>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</si>
  <si>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</si>
  <si>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</si>
  <si>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</si>
  <si>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</si>
  <si>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</si>
  <si>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</si>
  <si>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</si>
  <si>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</si>
  <si>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</si>
  <si>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</si>
  <si>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</si>
  <si>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</si>
  <si>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</si>
  <si>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</si>
  <si>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</si>
  <si>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</si>
  <si>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</si>
  <si>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</si>
  <si>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</si>
  <si>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</si>
  <si>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</si>
  <si>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</si>
  <si>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</si>
  <si>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</si>
  <si>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</si>
  <si>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</si>
  <si>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</si>
  <si>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</si>
  <si>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</si>
  <si>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</si>
  <si>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</si>
  <si>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</si>
  <si>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</si>
  <si>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</si>
  <si>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</si>
  <si>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</si>
  <si>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</si>
  <si>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</si>
  <si>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</si>
  <si>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</si>
  <si>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</si>
  <si>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</si>
  <si>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</si>
  <si>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</si>
  <si>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</si>
  <si>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</si>
  <si>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</si>
  <si>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</si>
  <si>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</si>
  <si>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</si>
  <si>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</si>
  <si>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</si>
  <si>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</si>
  <si>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</si>
  <si>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</si>
  <si>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</si>
  <si>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</si>
  <si>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</si>
  <si>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</si>
  <si>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</si>
  <si>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</si>
  <si>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</si>
  <si>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</si>
  <si>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</si>
  <si>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</si>
  <si>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</si>
  <si>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</si>
  <si>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</si>
  <si>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</si>
  <si>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</si>
  <si>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</si>
  <si>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</si>
  <si>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</si>
  <si>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</si>
  <si>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</si>
  <si>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</si>
  <si>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</si>
  <si>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</si>
  <si>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</si>
  <si>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</si>
  <si>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</si>
  <si>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</si>
  <si>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</si>
  <si>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</si>
  <si>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</si>
  <si>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</si>
  <si>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</si>
  <si>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</si>
  <si>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</si>
  <si>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</si>
  <si>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</si>
  <si>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</si>
  <si>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</si>
  <si>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</si>
  <si>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</si>
  <si>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</si>
  <si>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</si>
  <si>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</si>
  <si>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</si>
  <si>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</si>
  <si>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</si>
  <si>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</si>
  <si>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</si>
  <si>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</si>
  <si>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</si>
  <si>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</si>
  <si>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</si>
  <si>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</si>
  <si>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</si>
  <si>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</si>
  <si>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</si>
  <si>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</si>
  <si>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</si>
  <si>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</si>
  <si>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</si>
  <si>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</si>
  <si>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</si>
  <si>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</si>
  <si>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</si>
  <si>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</si>
  <si>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</si>
  <si>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</si>
  <si>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</si>
  <si>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</si>
  <si>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</si>
  <si>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</si>
  <si>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</si>
  <si>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</si>
  <si>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</si>
  <si>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</si>
  <si>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</si>
  <si>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</si>
  <si>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</si>
  <si>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</si>
  <si>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</si>
  <si>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</si>
  <si>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</si>
  <si>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</si>
  <si>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</si>
  <si>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</si>
  <si>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</si>
  <si>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</si>
  <si>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</si>
  <si>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</si>
  <si>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</si>
  <si>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</si>
  <si>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</si>
  <si>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</si>
  <si>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</si>
  <si>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</si>
  <si>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</si>
  <si>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</si>
  <si>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</si>
  <si>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</si>
  <si>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</si>
  <si>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</si>
  <si>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</si>
  <si>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</si>
  <si>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</si>
  <si>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</si>
  <si>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</si>
  <si>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</si>
  <si>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</si>
  <si>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</si>
  <si>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</si>
  <si>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</si>
  <si>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</si>
  <si>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</si>
  <si>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</si>
  <si>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</si>
  <si>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</si>
  <si>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</si>
  <si>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</si>
  <si>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</si>
  <si>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</si>
  <si>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</si>
  <si>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</si>
  <si>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</si>
  <si>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</si>
  <si>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</si>
  <si>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</si>
  <si>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</si>
  <si>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</si>
  <si>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</si>
  <si>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</si>
  <si>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</si>
  <si>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</si>
  <si>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</si>
  <si>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</si>
  <si>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</si>
  <si>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</si>
  <si>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</si>
  <si>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</si>
  <si>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</si>
  <si>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</si>
  <si>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</si>
  <si>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</si>
  <si>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</si>
  <si>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</si>
  <si>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</si>
  <si>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</si>
  <si>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</si>
  <si>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</si>
  <si>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</si>
  <si>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</si>
  <si>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</si>
  <si>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</si>
  <si>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</si>
  <si>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</si>
  <si>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</si>
  <si>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</si>
  <si>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</si>
  <si>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</si>
  <si>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</si>
  <si>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</si>
  <si>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</si>
  <si>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</si>
  <si>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</si>
  <si>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</si>
  <si>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</si>
  <si>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</si>
  <si>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</si>
  <si>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</si>
  <si>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</si>
  <si>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</si>
  <si>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</si>
  <si>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</si>
  <si>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</si>
  <si>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</si>
  <si>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</si>
  <si>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</si>
  <si>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</si>
  <si>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</si>
  <si>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</si>
  <si>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</si>
  <si>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</si>
  <si>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</si>
  <si>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</si>
  <si>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</si>
  <si>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</si>
  <si>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</si>
  <si>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</si>
  <si>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</si>
  <si>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</si>
  <si>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</si>
  <si>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</si>
  <si>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</si>
  <si>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</si>
  <si>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</si>
  <si>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</si>
  <si>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</si>
  <si>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</si>
  <si>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</si>
  <si>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</si>
  <si>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</si>
  <si>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</si>
  <si>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</si>
  <si>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</si>
  <si>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</si>
  <si>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</si>
  <si>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</si>
  <si>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</si>
  <si>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</si>
  <si>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</si>
  <si>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</si>
  <si>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</si>
  <si>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</si>
  <si>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</si>
  <si>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</si>
  <si>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</si>
  <si>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</si>
  <si>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</si>
  <si>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</si>
  <si>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</si>
  <si>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</si>
  <si>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</si>
  <si>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</si>
  <si>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</si>
  <si>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</si>
  <si>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</si>
  <si>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</si>
  <si>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</si>
  <si>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</si>
  <si>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</si>
  <si>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</si>
  <si>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</si>
  <si>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</si>
  <si>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</si>
  <si>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</si>
  <si>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</si>
  <si>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</si>
  <si>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</si>
  <si>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</si>
  <si>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</si>
  <si>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</si>
  <si>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</si>
  <si>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</si>
  <si>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</si>
  <si>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</si>
  <si>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</si>
  <si>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</si>
  <si>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</si>
  <si>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</si>
  <si>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</si>
  <si>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</si>
  <si>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</si>
  <si>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</si>
  <si>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</si>
  <si>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</si>
  <si>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</si>
  <si>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</si>
  <si>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</si>
  <si>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</si>
  <si>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</si>
  <si>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</si>
  <si>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</si>
  <si>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</si>
  <si>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</si>
  <si>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</si>
  <si>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</si>
  <si>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</si>
  <si>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</si>
  <si>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</si>
  <si>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</si>
  <si>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</si>
  <si>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</si>
  <si>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</si>
  <si>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</si>
  <si>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</si>
  <si>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</si>
  <si>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</si>
  <si>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</si>
  <si>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</si>
  <si>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</si>
  <si>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</si>
  <si>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</si>
  <si>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</si>
  <si>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</si>
  <si>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</si>
  <si>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</si>
  <si>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</si>
  <si>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</si>
  <si>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</si>
  <si>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</si>
  <si>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</si>
  <si>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</si>
  <si>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</si>
  <si>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</si>
  <si>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</si>
  <si>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</si>
  <si>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</si>
  <si>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</si>
  <si>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</si>
  <si>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</si>
  <si>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</si>
  <si>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</si>
  <si>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</si>
  <si>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</si>
  <si>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</si>
  <si>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</si>
  <si>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</si>
  <si>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</si>
  <si>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</si>
  <si>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</si>
  <si>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</si>
  <si>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</si>
  <si>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</si>
  <si>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</si>
  <si>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</si>
  <si>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</si>
  <si>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</si>
  <si>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</si>
  <si>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</si>
  <si>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</si>
  <si>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</si>
  <si>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</si>
  <si>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</si>
  <si>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</si>
  <si>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</si>
  <si>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</si>
  <si>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</si>
  <si>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</si>
  <si>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</si>
  <si>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</si>
  <si>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</si>
  <si>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</si>
  <si>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</si>
  <si>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</si>
  <si>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</si>
  <si>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</si>
  <si>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</si>
  <si>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</si>
  <si>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</si>
  <si>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</si>
  <si>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</si>
  <si>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</si>
  <si>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</si>
  <si>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</si>
  <si>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</si>
  <si>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</si>
  <si>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</si>
  <si>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</si>
  <si>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</si>
  <si>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</si>
  <si>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</si>
  <si>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</si>
  <si>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</si>
  <si>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</si>
  <si>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</si>
  <si>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</si>
  <si>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</si>
  <si>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</si>
  <si>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</si>
  <si>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</si>
  <si>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</si>
  <si>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</si>
  <si>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</si>
  <si>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</si>
  <si>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</si>
  <si>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</si>
  <si>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</si>
  <si>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</si>
  <si>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</si>
  <si>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</si>
  <si>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</si>
  <si>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</si>
  <si>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</si>
  <si>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</si>
  <si>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</si>
  <si>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</si>
  <si>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</si>
  <si>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</si>
  <si>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</si>
  <si>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</si>
  <si>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</si>
  <si>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</si>
  <si>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</si>
  <si>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</si>
  <si>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</si>
  <si>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</si>
  <si>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</si>
  <si>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</si>
  <si>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</si>
  <si>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</si>
  <si>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</si>
  <si>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</si>
  <si>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</si>
  <si>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</si>
  <si>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</si>
  <si>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</si>
  <si>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</si>
  <si>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</si>
  <si>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</si>
  <si>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</si>
  <si>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</si>
  <si>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</si>
  <si>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</si>
  <si>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</si>
  <si>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</si>
  <si>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</si>
  <si>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</si>
  <si>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</si>
  <si>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</si>
  <si>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</si>
  <si>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</si>
  <si>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</si>
  <si>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</si>
  <si>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</si>
  <si>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</si>
  <si>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</si>
  <si>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</si>
  <si>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</si>
  <si>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</si>
  <si>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</si>
  <si>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</si>
  <si>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</si>
  <si>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</si>
  <si>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</si>
  <si>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</si>
  <si>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</si>
  <si>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</si>
  <si>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</si>
  <si>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</si>
  <si>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</si>
  <si>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</si>
  <si>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</si>
  <si>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</si>
  <si>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</si>
  <si>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</si>
  <si>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</si>
  <si>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</si>
  <si>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</si>
  <si>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</si>
  <si>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</si>
  <si>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</si>
  <si>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</si>
  <si>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</si>
  <si>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</si>
  <si>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</si>
  <si>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</si>
  <si>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</si>
  <si>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</si>
  <si>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</si>
  <si>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</si>
  <si>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</si>
  <si>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</si>
  <si>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</si>
  <si>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</si>
  <si>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</si>
  <si>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</si>
  <si>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</si>
  <si>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</si>
  <si>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</si>
  <si>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</si>
  <si>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</si>
  <si>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</si>
  <si>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</si>
  <si>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</si>
  <si>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</si>
  <si>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</si>
  <si>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</si>
  <si>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</si>
  <si>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</si>
  <si>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</si>
  <si>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</si>
  <si>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</si>
  <si>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</si>
  <si>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</si>
  <si>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</si>
  <si>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</si>
  <si>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</si>
  <si>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</si>
  <si>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</si>
  <si>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</si>
  <si>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</si>
  <si>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</si>
  <si>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</si>
  <si>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</si>
  <si>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</si>
  <si>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</si>
  <si>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</si>
  <si>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</si>
  <si>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</si>
  <si>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</si>
  <si>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</si>
  <si>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</si>
  <si>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</si>
  <si>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</si>
  <si>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</si>
  <si>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</si>
  <si>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</si>
  <si>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</si>
  <si>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</si>
  <si>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</si>
  <si>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</si>
  <si>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</si>
  <si>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</si>
  <si>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</si>
  <si>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</si>
  <si>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</si>
  <si>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</si>
  <si>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</si>
  <si>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</si>
  <si>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</si>
  <si>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</si>
  <si>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</si>
  <si>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</si>
  <si>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</si>
  <si>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</si>
  <si>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</si>
  <si>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</si>
  <si>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</si>
  <si>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</si>
  <si>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</si>
  <si>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</si>
  <si>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</si>
  <si>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</si>
  <si>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</si>
  <si>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</si>
  <si>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</si>
  <si>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</si>
  <si>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</si>
  <si>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</si>
  <si>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</si>
  <si>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</si>
  <si>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</si>
  <si>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</si>
  <si>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</si>
  <si>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</si>
  <si>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</si>
  <si>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</si>
  <si>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</si>
  <si>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</si>
  <si>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</si>
  <si>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</si>
  <si>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</si>
  <si>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</si>
  <si>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</si>
  <si>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</si>
  <si>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</si>
  <si>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</si>
  <si>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</si>
  <si>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</si>
  <si>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</si>
  <si>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</si>
  <si>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</si>
  <si>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</si>
  <si>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</si>
  <si>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</si>
  <si>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</si>
  <si>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</si>
  <si>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</si>
  <si>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</si>
  <si>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</si>
  <si>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</si>
  <si>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</si>
  <si>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</si>
  <si>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</si>
  <si>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</si>
  <si>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</si>
  <si>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</si>
  <si>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</si>
  <si>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</si>
  <si>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</si>
  <si>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</si>
  <si>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</si>
  <si>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</si>
  <si>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</si>
  <si>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</si>
  <si>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</si>
  <si>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</si>
  <si>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</si>
  <si>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</si>
  <si>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</si>
  <si>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</si>
  <si>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</si>
  <si>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</si>
  <si>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</si>
  <si>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</si>
  <si>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</si>
  <si>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</si>
  <si>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</si>
  <si>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</si>
  <si>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</si>
  <si>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</si>
  <si>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</si>
  <si>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</si>
  <si>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</si>
  <si>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</si>
  <si>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</si>
  <si>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</si>
  <si>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</si>
  <si>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</si>
  <si>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</si>
  <si>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</si>
  <si>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</si>
  <si>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</si>
  <si>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</si>
  <si>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</si>
  <si>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</si>
  <si>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</si>
  <si>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</si>
  <si>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</si>
  <si>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</si>
  <si>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</si>
  <si>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</si>
  <si>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</si>
  <si>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</si>
  <si>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</si>
  <si>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</si>
  <si>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</si>
  <si>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</si>
  <si>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</si>
  <si>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</si>
  <si>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</si>
  <si>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</si>
  <si>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</si>
  <si>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</si>
  <si>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</si>
  <si>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</si>
  <si>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</si>
  <si>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</si>
  <si>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</si>
  <si>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</si>
  <si>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</si>
  <si>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</si>
  <si>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</si>
  <si>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</si>
  <si>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</si>
  <si>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</si>
  <si>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</si>
  <si>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</si>
  <si>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</si>
  <si>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</si>
  <si>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</si>
  <si>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</si>
  <si>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</si>
  <si>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</si>
  <si>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</si>
  <si>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</si>
  <si>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</si>
  <si>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</si>
  <si>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</si>
  <si>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</si>
  <si>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</si>
  <si>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</si>
  <si>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</si>
  <si>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</si>
  <si>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</si>
  <si>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</si>
  <si>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</si>
  <si>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</si>
  <si>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</si>
  <si>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</si>
  <si>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</si>
  <si>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</si>
  <si>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</si>
  <si>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</si>
  <si>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</si>
  <si>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</si>
  <si>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</si>
  <si>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</si>
  <si>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</si>
  <si>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</si>
  <si>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</si>
  <si>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</si>
  <si>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</si>
  <si>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</si>
  <si>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</si>
  <si>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</si>
  <si>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</si>
  <si>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</si>
  <si>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</si>
  <si>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</si>
  <si>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</si>
  <si>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</si>
  <si>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</si>
  <si>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</si>
  <si>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</si>
  <si>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</si>
  <si>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</si>
  <si>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</si>
  <si>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</si>
  <si>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</si>
  <si>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</si>
  <si>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</si>
  <si>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</si>
  <si>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</si>
  <si>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</si>
  <si>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</si>
  <si>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</si>
  <si>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</si>
  <si>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</si>
  <si>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</si>
  <si>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</si>
  <si>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</si>
  <si>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</si>
  <si>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</si>
  <si>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</si>
  <si>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</si>
  <si>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</si>
  <si>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</si>
  <si>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</si>
  <si>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</si>
  <si>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</si>
  <si>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</si>
  <si>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</si>
  <si>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</si>
  <si>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</si>
  <si>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</si>
  <si>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</si>
  <si>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</si>
  <si>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</si>
  <si>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</si>
  <si>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</si>
  <si>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</si>
  <si>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</si>
  <si>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</si>
  <si>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</si>
  <si>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</si>
  <si>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</si>
  <si>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</si>
  <si>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</si>
  <si>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</si>
  <si>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</si>
  <si>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</si>
  <si>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</si>
  <si>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</si>
  <si>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</si>
  <si>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</si>
  <si>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</si>
  <si>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</si>
  <si>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</si>
  <si>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</si>
  <si>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</si>
  <si>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</si>
  <si>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</si>
  <si>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</si>
  <si>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</si>
  <si>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</si>
  <si>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</si>
  <si>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</si>
  <si>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</si>
  <si>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</si>
  <si>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</si>
  <si>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</si>
  <si>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</si>
  <si>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</si>
  <si>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</si>
  <si>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</si>
  <si>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</si>
  <si>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</si>
  <si>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</si>
  <si>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</si>
  <si>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</si>
  <si>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</si>
  <si>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</si>
  <si>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</si>
  <si>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</si>
  <si>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</si>
  <si>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</si>
  <si>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</si>
  <si>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</si>
  <si>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</si>
  <si>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</si>
  <si>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</si>
  <si>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</si>
  <si>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</si>
  <si>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</si>
  <si>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</si>
  <si>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</si>
  <si>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</si>
  <si>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</si>
  <si>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</si>
  <si>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</si>
  <si>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</si>
  <si>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</si>
  <si>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</si>
  <si>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</si>
  <si>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</si>
  <si>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</si>
  <si>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</si>
  <si>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</si>
  <si>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</si>
  <si>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</si>
  <si>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</si>
  <si>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</si>
  <si>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</si>
  <si>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</si>
  <si>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</si>
  <si>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</si>
  <si>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</si>
  <si>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</si>
  <si>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</si>
  <si>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</si>
  <si>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</si>
  <si>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</si>
  <si>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</si>
  <si>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</si>
  <si>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</si>
  <si>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</si>
  <si>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</si>
  <si>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</si>
  <si>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</si>
  <si>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</si>
  <si>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</si>
  <si>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</si>
  <si>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</si>
  <si>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</si>
  <si>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</si>
  <si>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</si>
  <si>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</si>
  <si>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</si>
  <si>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</si>
  <si>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</si>
  <si>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</si>
  <si>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</si>
  <si>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</si>
  <si>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</si>
  <si>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</si>
  <si>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</si>
  <si>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</si>
  <si>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</si>
  <si>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</si>
  <si>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</si>
  <si>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</si>
  <si>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</si>
  <si>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</si>
  <si>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</si>
  <si>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</si>
  <si>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</si>
  <si>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</si>
  <si>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</si>
  <si>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</si>
  <si>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</si>
  <si>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</si>
  <si>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</si>
  <si>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</si>
  <si>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</si>
  <si>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</si>
  <si>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</si>
  <si>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</si>
  <si>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</si>
  <si>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</si>
  <si>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</si>
  <si>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</si>
  <si>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</si>
  <si>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</si>
  <si>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</si>
  <si>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</si>
  <si>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</si>
  <si>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</si>
  <si>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</si>
  <si>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</si>
  <si>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</si>
  <si>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</si>
  <si>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</si>
  <si>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</si>
  <si>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</si>
  <si>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</si>
  <si>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</si>
  <si>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</si>
  <si>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</si>
  <si>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</si>
  <si>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</si>
  <si>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</si>
  <si>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</si>
  <si>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</si>
  <si>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</si>
  <si>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</si>
  <si>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</si>
  <si>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</si>
  <si>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</si>
  <si>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</si>
  <si>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</si>
  <si>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</si>
  <si>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</si>
  <si>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</si>
  <si>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</si>
  <si>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</si>
  <si>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</si>
  <si>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</si>
  <si>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</si>
  <si>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</si>
  <si>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</si>
  <si>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</si>
  <si>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</si>
  <si>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</si>
  <si>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</si>
  <si>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</si>
  <si>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</si>
  <si>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</si>
  <si>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</si>
  <si>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</si>
  <si>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</si>
  <si>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</si>
  <si>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</si>
  <si>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</si>
  <si>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</si>
  <si>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</si>
  <si>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</si>
  <si>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</si>
  <si>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</si>
  <si>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</si>
  <si>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</si>
  <si>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</si>
  <si>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</si>
  <si>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</si>
  <si>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</si>
  <si>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</si>
  <si>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</si>
  <si>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</si>
  <si>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</si>
  <si>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</si>
  <si>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</si>
  <si>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</si>
  <si>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</si>
  <si>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</si>
  <si>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</si>
  <si>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</si>
  <si>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</si>
  <si>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</si>
  <si>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</si>
  <si>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</si>
  <si>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</si>
  <si>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</si>
  <si>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</si>
  <si>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</si>
  <si>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</si>
  <si>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</si>
  <si>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</si>
  <si>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</si>
  <si>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</si>
  <si>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</si>
  <si>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</si>
  <si>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</si>
  <si>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</si>
  <si>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</si>
  <si>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</si>
  <si>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</si>
  <si>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</si>
  <si>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</si>
  <si>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</si>
  <si>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</si>
  <si>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</si>
  <si>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</si>
  <si>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</si>
  <si>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</si>
  <si>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</si>
  <si>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</si>
  <si>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</si>
  <si>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</si>
  <si>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</si>
  <si>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</si>
  <si>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</si>
  <si>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</si>
  <si>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</si>
  <si>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</si>
  <si>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</si>
  <si>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</si>
  <si>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</si>
  <si>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</si>
  <si>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</si>
  <si>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</si>
  <si>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</si>
  <si>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</si>
  <si>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</si>
  <si>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</si>
  <si>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</si>
  <si>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</si>
  <si>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</si>
  <si>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</si>
  <si>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</si>
  <si>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</si>
  <si>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</si>
  <si>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</si>
  <si>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</si>
  <si>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</si>
  <si>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</si>
  <si>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</si>
  <si>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</si>
  <si>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</si>
  <si>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</si>
  <si>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</si>
  <si>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</si>
  <si>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</si>
  <si>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</si>
  <si>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</si>
  <si>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</si>
  <si>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</si>
  <si>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</si>
  <si>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</si>
  <si>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</si>
  <si>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</si>
  <si>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</si>
  <si>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</si>
  <si>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</si>
  <si>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</si>
  <si>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</si>
  <si>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</si>
  <si>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</si>
  <si>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</si>
  <si>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</si>
  <si>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</si>
  <si>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</si>
  <si>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</si>
  <si>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</si>
  <si>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</si>
  <si>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</si>
  <si>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</si>
  <si>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</si>
  <si>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</si>
  <si>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</si>
  <si>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</si>
  <si>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</si>
  <si>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</si>
  <si>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</si>
  <si>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</si>
  <si>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</si>
  <si>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</si>
  <si>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</si>
  <si>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</si>
  <si>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</si>
  <si>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</si>
  <si>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</si>
  <si>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</si>
  <si>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</si>
  <si>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</si>
  <si>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</si>
  <si>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</si>
  <si>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</si>
  <si>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</si>
  <si>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</si>
  <si>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</si>
  <si>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</si>
  <si>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</si>
  <si>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</si>
  <si>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</si>
  <si>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</si>
  <si>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</si>
  <si>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</si>
  <si>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</si>
  <si>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</si>
  <si>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</si>
  <si>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</si>
  <si>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</si>
  <si>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</si>
  <si>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</si>
  <si>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</si>
  <si>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</si>
  <si>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</si>
  <si>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</si>
  <si>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</si>
  <si>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</si>
  <si>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</si>
  <si>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</si>
  <si>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</si>
  <si>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</si>
  <si>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</si>
  <si>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</si>
  <si>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</si>
  <si>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</si>
  <si>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</si>
  <si>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</si>
  <si>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</si>
  <si>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</si>
  <si>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</si>
  <si>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</si>
  <si>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</si>
  <si>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</si>
  <si>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</si>
  <si>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</si>
  <si>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</si>
  <si>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</si>
  <si>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</si>
  <si>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</si>
  <si>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</si>
  <si>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</si>
  <si>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</si>
  <si>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</si>
  <si>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</si>
  <si>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</si>
  <si>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</si>
  <si>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</si>
  <si>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</si>
  <si>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</si>
  <si>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</si>
  <si>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</si>
  <si>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</si>
  <si>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</si>
  <si>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</si>
  <si>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</si>
  <si>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</si>
  <si>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</si>
  <si>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</si>
  <si>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</si>
  <si>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</si>
  <si>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</si>
  <si>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</si>
  <si>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</si>
  <si>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</si>
  <si>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</si>
  <si>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</si>
  <si>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</si>
  <si>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</si>
  <si>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</si>
  <si>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</si>
  <si>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</si>
  <si>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</si>
  <si>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</si>
  <si>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</si>
  <si>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</si>
  <si>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</si>
  <si>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</si>
  <si>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</si>
  <si>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</si>
  <si>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</si>
  <si>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</si>
  <si>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</si>
  <si>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</si>
  <si>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</si>
  <si>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</si>
  <si>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</si>
  <si>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</si>
  <si>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</si>
  <si>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</si>
  <si>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</si>
  <si>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</si>
  <si>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</si>
  <si>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</si>
  <si>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</si>
  <si>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</si>
  <si>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</si>
  <si>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</si>
  <si>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</si>
  <si>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</si>
  <si>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</si>
  <si>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</si>
  <si>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</si>
  <si>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</si>
  <si>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</si>
  <si>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</si>
  <si>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</si>
  <si>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</si>
  <si>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</si>
  <si>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</si>
  <si>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</si>
  <si>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</si>
  <si>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</si>
  <si>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</si>
  <si>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</si>
  <si>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</si>
  <si>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</si>
  <si>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</si>
  <si>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</si>
  <si>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</si>
  <si>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</si>
  <si>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</si>
  <si>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</si>
  <si>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</si>
  <si>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</si>
  <si>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</si>
  <si>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</si>
  <si>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</si>
  <si>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</si>
  <si>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</si>
  <si>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</si>
  <si>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</si>
  <si>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</si>
  <si>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</si>
  <si>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</si>
  <si>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</si>
  <si>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</si>
  <si>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</si>
  <si>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</si>
  <si>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</si>
  <si>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</si>
  <si>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</si>
  <si>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</si>
  <si>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</si>
  <si>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</si>
  <si>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</si>
  <si>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</si>
  <si>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</si>
  <si>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</si>
  <si>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</si>
  <si>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</si>
  <si>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</si>
  <si>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</si>
  <si>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</si>
  <si>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</si>
  <si>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</si>
  <si>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</si>
  <si>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</si>
  <si>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</si>
  <si>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</si>
  <si>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</si>
  <si>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</si>
  <si>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</si>
  <si>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</si>
  <si>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</si>
  <si>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</si>
  <si>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</si>
  <si>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</si>
  <si>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</si>
  <si>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</si>
  <si>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</si>
  <si>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</si>
  <si>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</si>
  <si>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</si>
  <si>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</si>
  <si>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</si>
  <si>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</si>
  <si>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</si>
  <si>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</si>
  <si>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</si>
  <si>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</si>
  <si>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</si>
  <si>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</si>
  <si>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</si>
  <si>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</si>
  <si>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</si>
  <si>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</si>
  <si>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</si>
  <si>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</si>
  <si>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</si>
  <si>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</si>
  <si>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</si>
  <si>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</si>
  <si>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</si>
  <si>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</si>
  <si>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</si>
  <si>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</si>
  <si>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</si>
  <si>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</si>
  <si>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</si>
  <si>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</si>
  <si>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</si>
  <si>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</si>
  <si>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</si>
  <si>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</si>
  <si>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</si>
  <si>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</si>
  <si>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</si>
  <si>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</si>
  <si>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</si>
  <si>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</si>
  <si>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</si>
  <si>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</si>
  <si>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</si>
  <si>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</si>
  <si>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</si>
  <si>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</si>
  <si>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</si>
  <si>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</si>
  <si>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</si>
  <si>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</si>
  <si>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</si>
  <si>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</si>
  <si>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</si>
  <si>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</si>
  <si>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</si>
  <si>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</si>
  <si>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</si>
  <si>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</si>
  <si>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</si>
  <si>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</si>
  <si>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</si>
  <si>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</si>
  <si>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</si>
  <si>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</si>
  <si>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</si>
  <si>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</si>
  <si>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</si>
  <si>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</si>
  <si>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</si>
  <si>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</si>
  <si>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</si>
  <si>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</si>
  <si>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</si>
  <si>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</si>
  <si>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</si>
  <si>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</si>
  <si>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</si>
  <si>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</si>
  <si>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</si>
  <si>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</si>
  <si>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</si>
  <si>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</si>
  <si>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</si>
  <si>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</si>
  <si>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</si>
  <si>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</si>
  <si>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</si>
  <si>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</si>
  <si>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</si>
  <si>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</si>
  <si>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</si>
  <si>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</si>
  <si>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</si>
  <si>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</si>
  <si>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</si>
  <si>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</si>
  <si>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</si>
  <si>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</si>
  <si>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</si>
  <si>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</si>
  <si>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</si>
  <si>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</si>
  <si>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</si>
  <si>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</si>
  <si>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</si>
  <si>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</si>
  <si>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</si>
  <si>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</si>
  <si>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</si>
  <si>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</si>
  <si>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</si>
  <si>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</si>
  <si>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</si>
  <si>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</si>
  <si>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</si>
  <si>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</si>
  <si>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</si>
  <si>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</si>
  <si>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</si>
  <si>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</si>
  <si>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</si>
  <si>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</si>
  <si>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</si>
  <si>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</si>
  <si>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</si>
  <si>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</si>
  <si>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</si>
  <si>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</si>
  <si>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</si>
  <si>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</si>
  <si>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</si>
  <si>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</si>
  <si>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</si>
  <si>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</si>
  <si>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</si>
  <si>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</si>
  <si>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</si>
  <si>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</si>
  <si>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</si>
  <si>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</si>
  <si>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</si>
  <si>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</si>
  <si>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</si>
  <si>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</si>
  <si>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</si>
  <si>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</si>
  <si>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</si>
  <si>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</si>
  <si>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</si>
  <si>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</si>
  <si>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</si>
  <si>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</si>
  <si>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</si>
  <si>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</si>
  <si>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</si>
  <si>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</si>
  <si>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</si>
  <si>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</si>
  <si>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</si>
  <si>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</si>
  <si>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</si>
  <si>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</si>
  <si>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</si>
  <si>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</si>
  <si>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</si>
  <si>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</si>
  <si>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</si>
  <si>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</si>
  <si>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</si>
  <si>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</si>
  <si>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</si>
  <si>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</si>
  <si>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</si>
  <si>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</si>
  <si>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</si>
  <si>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</si>
  <si>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</si>
  <si>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</si>
  <si>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</si>
  <si>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</si>
  <si>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</si>
  <si>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</si>
  <si>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</si>
  <si>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</si>
  <si>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</si>
  <si>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</si>
  <si>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</si>
  <si>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</si>
  <si>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</si>
  <si>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</si>
  <si>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</si>
  <si>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</si>
  <si>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</si>
  <si>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</si>
  <si>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</si>
  <si>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</si>
  <si>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</si>
  <si>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</si>
  <si>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</si>
  <si>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</si>
  <si>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</si>
  <si>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</si>
  <si>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</si>
  <si>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</si>
  <si>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</si>
  <si>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</si>
  <si>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</si>
  <si>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</si>
  <si>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</si>
  <si>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</si>
  <si>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</si>
  <si>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</si>
  <si>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</si>
  <si>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</si>
  <si>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</si>
  <si>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</si>
  <si>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</si>
  <si>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</si>
  <si>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</si>
  <si>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</si>
  <si>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</si>
  <si>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</si>
  <si>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</si>
  <si>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</si>
  <si>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</si>
  <si>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</si>
  <si>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</si>
  <si>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</si>
  <si>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</si>
  <si>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</si>
  <si>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</si>
  <si>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</si>
  <si>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</si>
  <si>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</si>
  <si>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</si>
  <si>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</si>
  <si>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</si>
  <si>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</si>
  <si>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</si>
  <si>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</si>
  <si>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</si>
  <si>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</si>
  <si>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</si>
  <si>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</si>
  <si>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</si>
  <si>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</si>
  <si>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</si>
  <si>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</si>
  <si>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</si>
  <si>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</si>
  <si>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</si>
  <si>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</si>
  <si>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</si>
  <si>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</si>
  <si>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</si>
  <si>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</si>
  <si>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</si>
  <si>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</si>
  <si>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</si>
  <si>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</si>
  <si>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</si>
  <si>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</si>
  <si>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</si>
  <si>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</si>
  <si>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</si>
  <si>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</si>
  <si>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</si>
  <si>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</si>
  <si>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</si>
  <si>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</si>
  <si>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</si>
  <si>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</si>
  <si>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</si>
  <si>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Column Labels</t>
  </si>
  <si>
    <t>Grand Total</t>
  </si>
  <si>
    <t>Row Labels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</si>
  <si>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</si>
  <si>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</si>
  <si>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</si>
  <si>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</si>
  <si>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</si>
  <si>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</si>
  <si>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</si>
  <si>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</si>
  <si>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</si>
  <si>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</si>
  <si>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</si>
  <si>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</si>
  <si>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</si>
  <si>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</si>
  <si>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</si>
  <si>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</si>
  <si>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</si>
  <si>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</si>
  <si>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</si>
  <si>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</si>
  <si>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</si>
  <si>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Cancaled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</si>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</sst>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FF0000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rgbClr val="F5750B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3"/>
            </a:solidFill>
            <a:ln w="6350">
              <a:solidFill>
                <a:srgbClr val="F5750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rgbClr val="FF0000"/>
            </a:solidFill>
            <a:round/>
          </a:ln>
          <a:effectLst/>
        </c:spPr>
        <c:marker>
          <c:symbol val="circle"/>
          <c:size val="3"/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F-4AA7-97F2-CD530E2F9F8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F-4AA7-97F2-CD530E2F9F8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rgbClr val="F5750B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6350">
                <a:solidFill>
                  <a:srgbClr val="F5750B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F-4AA7-97F2-CD530E2F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23711"/>
        <c:axId val="468121631"/>
      </c:lineChart>
      <c:catAx>
        <c:axId val="4681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1631"/>
        <c:crosses val="autoZero"/>
        <c:auto val="1"/>
        <c:lblAlgn val="ctr"/>
        <c:lblOffset val="100"/>
        <c:noMultiLvlLbl val="0"/>
      </c:catAx>
      <c:valAx>
        <c:axId val="4681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2F-4D1C-A2F1-A5452ED26D4A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5750B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2F-4D1C-A2F1-A5452ED26D4A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Cancaled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2F-4D1C-A2F1-A5452ED2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63423"/>
        <c:axId val="705955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62F-4D1C-A2F1-A5452ED26D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62F-4D1C-A2F1-A5452ED26D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62F-4D1C-A2F1-A5452ED26D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62F-4D1C-A2F1-A5452ED26D4A}"/>
                  </c:ext>
                </c:extLst>
              </c15:ser>
            </c15:filteredLineSeries>
          </c:ext>
        </c:extLst>
      </c:lineChart>
      <c:catAx>
        <c:axId val="705963423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8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55935"/>
        <c:crosses val="autoZero"/>
        <c:auto val="1"/>
        <c:lblAlgn val="ctr"/>
        <c:lblOffset val="100"/>
        <c:noMultiLvlLbl val="0"/>
      </c:catAx>
      <c:valAx>
        <c:axId val="7059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3</xdr:row>
      <xdr:rowOff>33337</xdr:rowOff>
    </xdr:from>
    <xdr:to>
      <xdr:col>14</xdr:col>
      <xdr:colOff>123825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8520A-8349-48CD-99DF-05D3D9B2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723901</xdr:colOff>
      <xdr:row>13</xdr:row>
      <xdr:rowOff>147637</xdr:rowOff>
    </xdr:from>
    <xdr:to>
      <xdr:col>7</xdr:col>
      <xdr:colOff>433388</xdr:colOff>
      <xdr:row>28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21332-A9EE-4D19-8448-C1DE45E72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02.433217939812" createdVersion="7" refreshedVersion="7" minRefreshableVersion="3" recordCount="4114" xr:uid="{739DCB1C-6C4E-496B-ADF6-36EB1750EAAB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6CDD4-5274-4A26-9508-1F50CE5F54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6"/>
  <sheetViews>
    <sheetView zoomScale="90" zoomScaleNormal="90" workbookViewId="0">
      <selection activeCell="F217" sqref="F217"/>
    </sheetView>
  </sheetViews>
  <sheetFormatPr defaultColWidth="8.85546875" defaultRowHeight="15" x14ac:dyDescent="0.25"/>
  <cols>
    <col min="1" max="1" width="5.5703125" bestFit="1" customWidth="1"/>
    <col min="2" max="2" width="38.42578125" style="3" customWidth="1"/>
    <col min="3" max="3" width="41.7109375" style="3" bestFit="1" customWidth="1"/>
    <col min="4" max="4" width="17.28515625" style="6" bestFit="1" customWidth="1"/>
    <col min="5" max="5" width="13.5703125" style="8" bestFit="1" customWidth="1"/>
    <col min="6" max="6" width="10.28515625" bestFit="1" customWidth="1"/>
    <col min="7" max="7" width="7.7109375" bestFit="1" customWidth="1"/>
    <col min="8" max="8" width="8.5703125" bestFit="1" customWidth="1"/>
    <col min="9" max="10" width="12.14062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8" bestFit="1" customWidth="1"/>
    <col min="15" max="15" width="23.42578125" bestFit="1" customWidth="1"/>
    <col min="16" max="16" width="15.42578125" bestFit="1" customWidth="1"/>
    <col min="17" max="17" width="17" bestFit="1" customWidth="1"/>
    <col min="18" max="18" width="5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5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5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5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5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5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5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30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5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5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5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5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5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5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5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5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5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5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60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60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5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5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5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5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5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5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30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5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5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5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5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5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5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5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5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5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5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5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5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5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5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5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5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5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5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5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5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5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5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5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5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30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5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5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5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5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5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5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5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5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5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5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5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5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5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5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  <row r="4116" spans="1:18" x14ac:dyDescent="0.25">
      <c r="C4116" s="11"/>
    </row>
  </sheetData>
  <autoFilter ref="A1:R4115" xr:uid="{00000000-0001-0000-0000-000000000000}">
    <filterColumn colId="5">
      <filters>
        <filter val="failed"/>
      </filters>
    </filterColumn>
    <filterColumn colId="16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3856-8DBA-49B3-B13C-A15A5744B88D}">
  <dimension ref="A1:E18"/>
  <sheetViews>
    <sheetView tabSelected="1" workbookViewId="0">
      <selection activeCell="E7" sqref="E7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8306</v>
      </c>
      <c r="B1" t="s">
        <v>8327</v>
      </c>
    </row>
    <row r="2" spans="1:5" x14ac:dyDescent="0.25">
      <c r="A2" s="10" t="s">
        <v>8308</v>
      </c>
      <c r="B2" t="s">
        <v>8310</v>
      </c>
    </row>
    <row r="4" spans="1:5" x14ac:dyDescent="0.25">
      <c r="A4" s="10" t="s">
        <v>8314</v>
      </c>
      <c r="B4" s="10" t="s">
        <v>8311</v>
      </c>
    </row>
    <row r="5" spans="1:5" x14ac:dyDescent="0.25">
      <c r="A5" s="10" t="s">
        <v>8313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5">
      <c r="A6" s="12" t="s">
        <v>8321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2" t="s">
        <v>8322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2" t="s">
        <v>8323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2" t="s">
        <v>8324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2" t="s">
        <v>8315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2" t="s">
        <v>8325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2" t="s">
        <v>8316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2" t="s">
        <v>8317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2" t="s">
        <v>8318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2" t="s">
        <v>8319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2" t="s">
        <v>8320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2" t="s">
        <v>8326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2" t="s">
        <v>8312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026C-A574-4DAF-A0BA-E4700951915E}">
  <dimension ref="A1:H13"/>
  <sheetViews>
    <sheetView zoomScale="90" zoomScaleNormal="90" workbookViewId="0">
      <selection activeCell="G9" sqref="G9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3" bestFit="1" customWidth="1"/>
    <col min="7" max="7" width="17" style="13" bestFit="1" customWidth="1"/>
    <col min="8" max="8" width="19.7109375" style="13" bestFit="1" customWidth="1"/>
  </cols>
  <sheetData>
    <row r="1" spans="1:8" x14ac:dyDescent="0.25">
      <c r="A1" t="s">
        <v>8328</v>
      </c>
      <c r="B1" t="s">
        <v>8329</v>
      </c>
      <c r="C1" t="s">
        <v>8330</v>
      </c>
      <c r="D1" t="s">
        <v>8331</v>
      </c>
      <c r="E1" t="s">
        <v>8332</v>
      </c>
      <c r="F1" s="13" t="s">
        <v>8333</v>
      </c>
      <c r="G1" s="13" t="s">
        <v>8334</v>
      </c>
      <c r="H1" s="13" t="s">
        <v>8335</v>
      </c>
    </row>
    <row r="2" spans="1:8" x14ac:dyDescent="0.25">
      <c r="A2" t="s">
        <v>8336</v>
      </c>
      <c r="B2">
        <f>COUNTIFS(Kickstarter!$F:$F,"successful",Kickstarter!$D:$D,"&lt;1000",Kickstarter!$Q:$Q,"plays")</f>
        <v>141</v>
      </c>
      <c r="C2">
        <f>COUNTIFS(Kickstarter!$F:$F,"failed",Kickstarter!$D:$D,"&lt;1000",Kickstarter!$Q:$Q,"plays")</f>
        <v>45</v>
      </c>
      <c r="D2">
        <f>COUNTIFS(Kickstarter!F:F,"canceled",Kickstarter!D:D,"&lt;1000",Kickstarter!Q:Q,"plays")</f>
        <v>0</v>
      </c>
      <c r="E2">
        <f>SUM(B2:D2)</f>
        <v>186</v>
      </c>
      <c r="F2" s="13">
        <f>B2/E2</f>
        <v>0.75806451612903225</v>
      </c>
      <c r="G2" s="13">
        <f>C2/E2</f>
        <v>0.24193548387096775</v>
      </c>
      <c r="H2" s="13">
        <f>D2/E2</f>
        <v>0</v>
      </c>
    </row>
    <row r="3" spans="1:8" x14ac:dyDescent="0.25">
      <c r="A3" t="s">
        <v>8337</v>
      </c>
      <c r="B3">
        <f>COUNTIFS(Kickstarter!$F:$F,"successful",Kickstarter!$D:$D,"&gt;=1000",Kickstarter!$D:$D,"&lt;=4999",Kickstarter!$Q:$Q,"plays")</f>
        <v>388</v>
      </c>
      <c r="C3">
        <f>COUNTIFS(Kickstarter!$F:$F,"failed",Kickstarter!$D:$D,"&gt;=1000",Kickstarter!$D:$D,"&lt;=4999",Kickstarter!$Q:$Q,"plays")</f>
        <v>146</v>
      </c>
      <c r="D3">
        <f>COUNTIFS(Kickstarter!$F:$F,"canceled",Kickstarter!$D:$D,"&gt;=1000",Kickstarter!$D:$D,"&lt;=4999",Kickstarter!$Q:$Q,"plays")</f>
        <v>0</v>
      </c>
      <c r="E3">
        <f t="shared" ref="E3:E13" si="0">SUM(B3:D3)</f>
        <v>534</v>
      </c>
      <c r="F3" s="13">
        <f t="shared" ref="F3:F13" si="1">B3/E3</f>
        <v>0.72659176029962547</v>
      </c>
      <c r="G3" s="13">
        <f t="shared" ref="G3:G13" si="2">C3/E3</f>
        <v>0.27340823970037453</v>
      </c>
      <c r="H3" s="13">
        <f t="shared" ref="H3:H13" si="3">D3/E3</f>
        <v>0</v>
      </c>
    </row>
    <row r="4" spans="1:8" x14ac:dyDescent="0.25">
      <c r="A4" t="s">
        <v>8338</v>
      </c>
      <c r="B4">
        <f>COUNTIFS(Kickstarter!$F:$F,"successful",Kickstarter!$D:$D,"&gt;=5000",Kickstarter!$D:$D,"&lt;=9999",Kickstarter!$Q:$Q,"plays")</f>
        <v>93</v>
      </c>
      <c r="C4">
        <f>COUNTIFS(Kickstarter!$F:$F,"failed",Kickstarter!$D:$D,"&gt;=5000",Kickstarter!$D:$D,"&lt;=9999",Kickstarter!$Q:$Q,"plays")</f>
        <v>76</v>
      </c>
      <c r="D4">
        <f>COUNTIFS(Kickstarter!$F:$F,"canceled",Kickstarter!$D:$D,"&gt;=5000",Kickstarter!$D:$D,"&lt;=9999",Kickstarter!$Q:$Q,"plays")</f>
        <v>0</v>
      </c>
      <c r="E4">
        <f t="shared" si="0"/>
        <v>169</v>
      </c>
      <c r="F4" s="13">
        <f t="shared" si="1"/>
        <v>0.55029585798816572</v>
      </c>
      <c r="G4" s="13">
        <f t="shared" si="2"/>
        <v>0.44970414201183434</v>
      </c>
      <c r="H4" s="13">
        <f t="shared" si="3"/>
        <v>0</v>
      </c>
    </row>
    <row r="5" spans="1:8" x14ac:dyDescent="0.25">
      <c r="A5" t="s">
        <v>8339</v>
      </c>
      <c r="B5">
        <f>COUNTIFS(Kickstarter!$F:$F,"successful",Kickstarter!$D:$D,"&gt;=10000",Kickstarter!$D:$D,"&lt;=14999",Kickstarter!$Q:$Q,"plays")</f>
        <v>39</v>
      </c>
      <c r="C5">
        <f>COUNTIFS(Kickstarter!$F:$F,"failed",Kickstarter!$D:$D,"&gt;=10000",Kickstarter!$D:$D,"&lt;=14999",Kickstarter!$Q:$Q,"plays")</f>
        <v>33</v>
      </c>
      <c r="D5">
        <f>COUNTIFS(Kickstarter!$F:$F,"canceled",Kickstarter!$D:$D,"&gt;=10000",Kickstarter!$D:$D,"&lt;=14999",Kickstarter!$Q:$Q,"plays")</f>
        <v>0</v>
      </c>
      <c r="E5">
        <f t="shared" si="0"/>
        <v>72</v>
      </c>
      <c r="F5" s="13">
        <f t="shared" si="1"/>
        <v>0.54166666666666663</v>
      </c>
      <c r="G5" s="13">
        <f t="shared" si="2"/>
        <v>0.45833333333333331</v>
      </c>
      <c r="H5" s="13">
        <f t="shared" si="3"/>
        <v>0</v>
      </c>
    </row>
    <row r="6" spans="1:8" x14ac:dyDescent="0.25">
      <c r="A6" t="s">
        <v>8340</v>
      </c>
      <c r="B6">
        <f>COUNTIFS(Kickstarter!$F:$F,"successful",Kickstarter!$D:$D,"&gt;=15000",Kickstarter!$D:$D,"&lt;=19999",Kickstarter!$Q:$Q,"plays")</f>
        <v>12</v>
      </c>
      <c r="C6">
        <f>COUNTIFS(Kickstarter!$F:$F,"failed",Kickstarter!$D:$D,"&gt;=15000",Kickstarter!$D:$D,"&lt;=19999",Kickstarter!$Q:$Q,"plays")</f>
        <v>12</v>
      </c>
      <c r="D6">
        <f>COUNTIFS(Kickstarter!$F:$F,"canceled",Kickstarter!$D:$D,"&gt;=15000",Kickstarter!$D:$D,"&lt;=19999",Kickstarter!$Q:$Q,"plays")</f>
        <v>0</v>
      </c>
      <c r="E6">
        <f t="shared" si="0"/>
        <v>24</v>
      </c>
      <c r="F6" s="13">
        <f t="shared" si="1"/>
        <v>0.5</v>
      </c>
      <c r="G6" s="13">
        <f t="shared" si="2"/>
        <v>0.5</v>
      </c>
      <c r="H6" s="13">
        <f t="shared" si="3"/>
        <v>0</v>
      </c>
    </row>
    <row r="7" spans="1:8" x14ac:dyDescent="0.25">
      <c r="A7" t="s">
        <v>8341</v>
      </c>
      <c r="B7">
        <f>COUNTIFS(Kickstarter!$F:$F,"successful",Kickstarter!$D:$D,"&gt;=20000",Kickstarter!$D:$D,"&lt;=24999",Kickstarter!$Q:$Q,"plays")</f>
        <v>9</v>
      </c>
      <c r="C7">
        <f>COUNTIFS(Kickstarter!$F:$F,"failed",Kickstarter!$D:$D,"&gt;=20000",Kickstarter!$D:$D,"&lt;=24999",Kickstarter!$Q:$Q,"plays")</f>
        <v>11</v>
      </c>
      <c r="D7">
        <f>COUNTIFS(Kickstarter!$F:$F,"canceled",Kickstarter!$D:$D,"&gt;=20000",Kickstarter!$D:$D,"&lt;=24999",Kickstarter!$Q:$Q,"plays")</f>
        <v>0</v>
      </c>
      <c r="E7">
        <f t="shared" si="0"/>
        <v>20</v>
      </c>
      <c r="F7" s="13">
        <f t="shared" si="1"/>
        <v>0.45</v>
      </c>
      <c r="G7" s="13">
        <f t="shared" si="2"/>
        <v>0.55000000000000004</v>
      </c>
      <c r="H7" s="13">
        <f t="shared" si="3"/>
        <v>0</v>
      </c>
    </row>
    <row r="8" spans="1:8" x14ac:dyDescent="0.25">
      <c r="A8" t="s">
        <v>8342</v>
      </c>
      <c r="B8">
        <f>COUNTIFS(Kickstarter!$F:$F,"successful",Kickstarter!$D:$D,"&gt;=25000",Kickstarter!$D:$D,"&lt;=29999",Kickstarter!$Q:$Q,"plays")</f>
        <v>1</v>
      </c>
      <c r="C8">
        <f>COUNTIFS(Kickstarter!$F:$F,"failed",Kickstarter!$D:$D,"&gt;=25000",Kickstarter!$D:$D,"&lt;=29999",Kickstarter!$Q:$Q,"plays")</f>
        <v>4</v>
      </c>
      <c r="D8">
        <f>COUNTIFS(Kickstarter!$F:$F,"canceled",Kickstarter!$D:$D,"&gt;=25000",Kickstarter!$D:$D,"&lt;=29999",Kickstarter!$Q:$Q,"plays")</f>
        <v>0</v>
      </c>
      <c r="E8">
        <f t="shared" si="0"/>
        <v>5</v>
      </c>
      <c r="F8" s="13">
        <f t="shared" si="1"/>
        <v>0.2</v>
      </c>
      <c r="G8" s="13">
        <f t="shared" si="2"/>
        <v>0.8</v>
      </c>
      <c r="H8" s="13">
        <f t="shared" si="3"/>
        <v>0</v>
      </c>
    </row>
    <row r="9" spans="1:8" x14ac:dyDescent="0.25">
      <c r="A9" t="s">
        <v>8343</v>
      </c>
      <c r="B9">
        <f>COUNTIFS(Kickstarter!$F:$F,"successful",Kickstarter!$D:$D,"&gt;=30000",Kickstarter!$D:$D,"&lt;=34999",Kickstarter!$Q:$Q,"plays")</f>
        <v>3</v>
      </c>
      <c r="C9">
        <f>COUNTIFS(Kickstarter!$F:$F,"failed",Kickstarter!$D:$D,"&gt;=30000",Kickstarter!$D:$D,"&lt;=34999",Kickstarter!$Q:$Q,"plays")</f>
        <v>8</v>
      </c>
      <c r="D9">
        <f>COUNTIFS(Kickstarter!$F:$F,"canceled",Kickstarter!$D:$D,"&gt;=30000",Kickstarter!$D:$D,"&lt;=34999",Kickstarter!$Q:$Q,"plays")</f>
        <v>0</v>
      </c>
      <c r="E9">
        <f t="shared" si="0"/>
        <v>11</v>
      </c>
      <c r="F9" s="13">
        <f t="shared" si="1"/>
        <v>0.27272727272727271</v>
      </c>
      <c r="G9" s="13">
        <f t="shared" si="2"/>
        <v>0.72727272727272729</v>
      </c>
      <c r="H9" s="13">
        <f t="shared" si="3"/>
        <v>0</v>
      </c>
    </row>
    <row r="10" spans="1:8" x14ac:dyDescent="0.25">
      <c r="A10" t="s">
        <v>8344</v>
      </c>
      <c r="B10">
        <f>COUNTIFS(Kickstarter!$F:$F,"successful",Kickstarter!$D:$D,"&gt;=35000",Kickstarter!$D:$D,"&lt;=39999",Kickstarter!$Q:$Q,"plays")</f>
        <v>4</v>
      </c>
      <c r="C10">
        <f>COUNTIFS(Kickstarter!$F:$F,"failed",Kickstarter!$D:$D,"&gt;=35000",Kickstarter!$D:$D,"&lt;=39999",Kickstarter!$Q:$Q,"plays")</f>
        <v>2</v>
      </c>
      <c r="D10">
        <f>COUNTIFS(Kickstarter!$F:$F,"canceled",Kickstarter!$D:$D,"&gt;=35000",Kickstarter!$D:$D,"&lt;=39999",Kickstarter!$Q:$Q,"plays")</f>
        <v>0</v>
      </c>
      <c r="E10">
        <f t="shared" si="0"/>
        <v>6</v>
      </c>
      <c r="F10" s="13">
        <f t="shared" si="1"/>
        <v>0.66666666666666663</v>
      </c>
      <c r="G10" s="13">
        <f t="shared" si="2"/>
        <v>0.33333333333333331</v>
      </c>
      <c r="H10" s="13">
        <f t="shared" si="3"/>
        <v>0</v>
      </c>
    </row>
    <row r="11" spans="1:8" x14ac:dyDescent="0.25">
      <c r="A11" t="s">
        <v>8345</v>
      </c>
      <c r="B11">
        <f>COUNTIFS(Kickstarter!$F:$F,"successful",Kickstarter!$D:$D,"&gt;=40000",Kickstarter!$D:$D,"&lt;=44999",Kickstarter!$Q:$Q,"plays")</f>
        <v>2</v>
      </c>
      <c r="C11">
        <f>COUNTIFS(Kickstarter!$F:$F,"failed",Kickstarter!$D:$D,"&gt;=40000",Kickstarter!$D:$D,"&lt;=44999",Kickstarter!$Q:$Q,"plays")</f>
        <v>1</v>
      </c>
      <c r="D11">
        <f>COUNTIFS(Kickstarter!$F:$F,"canceled",Kickstarter!$D:$D,"&gt;=40000",Kickstarter!$D:$D,"&lt;=44999",Kickstarter!$Q:$Q,"plays")</f>
        <v>0</v>
      </c>
      <c r="E11">
        <f t="shared" si="0"/>
        <v>3</v>
      </c>
      <c r="F11" s="13">
        <f t="shared" si="1"/>
        <v>0.66666666666666663</v>
      </c>
      <c r="G11" s="13">
        <f t="shared" si="2"/>
        <v>0.33333333333333331</v>
      </c>
      <c r="H11" s="13">
        <f t="shared" si="3"/>
        <v>0</v>
      </c>
    </row>
    <row r="12" spans="1:8" x14ac:dyDescent="0.25">
      <c r="A12" t="s">
        <v>8346</v>
      </c>
      <c r="B12">
        <f>COUNTIFS(Kickstarter!$F:$F,"successful",Kickstarter!$D:$D,"&gt;=45000",Kickstarter!$D:$D,"&lt;=45999",Kickstarter!$Q:$Q,"plays")</f>
        <v>0</v>
      </c>
      <c r="C12">
        <f>COUNTIFS(Kickstarter!$F:$F,"failed",Kickstarter!$D:$D,"&gt;=45000",Kickstarter!$D:$D,"&lt;=45999",Kickstarter!$Q:$Q,"plays")</f>
        <v>1</v>
      </c>
      <c r="D12">
        <f>COUNTIFS(Kickstarter!$F:$F,"canceled",Kickstarter!$D:$D,"&gt;=45000",Kickstarter!$D:$D,"&lt;=45999",Kickstarter!$Q:$Q,"plays")</f>
        <v>0</v>
      </c>
      <c r="E12">
        <f t="shared" si="0"/>
        <v>1</v>
      </c>
      <c r="F12" s="13">
        <f t="shared" si="1"/>
        <v>0</v>
      </c>
      <c r="G12" s="13">
        <f t="shared" si="2"/>
        <v>1</v>
      </c>
      <c r="H12" s="13">
        <f t="shared" si="3"/>
        <v>0</v>
      </c>
    </row>
    <row r="13" spans="1:8" x14ac:dyDescent="0.25">
      <c r="A13" t="s">
        <v>8347</v>
      </c>
      <c r="B13">
        <f>COUNTIFS(Kickstarter!$F:$F,"successful",Kickstarter!$D:$D,"&gt;=50000",Kickstarter!$Q:$Q,"plays")</f>
        <v>2</v>
      </c>
      <c r="C13">
        <f>COUNTIFS(Kickstarter!$F:$F,"failed",Kickstarter!$D:$D,"&gt;=50000",Kickstarter!$Q:$Q,"plays")</f>
        <v>14</v>
      </c>
      <c r="D13">
        <f>COUNTIFS(Kickstarter!$F:$F,"canceled",Kickstarter!$D:$D,"&gt;=50000",Kickstarter!$Q:$Q,"plays")</f>
        <v>0</v>
      </c>
      <c r="E13">
        <f t="shared" si="0"/>
        <v>16</v>
      </c>
      <c r="F13" s="13">
        <f t="shared" si="1"/>
        <v>0.125</v>
      </c>
      <c r="G13" s="13">
        <f t="shared" si="2"/>
        <v>0.875</v>
      </c>
      <c r="H13" s="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2017-04-20T15:17:24Z</dcterms:created>
  <dcterms:modified xsi:type="dcterms:W3CDTF">2022-12-08T15:53:01Z</dcterms:modified>
</cp:coreProperties>
</file>