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sana/Desktop/"/>
    </mc:Choice>
  </mc:AlternateContent>
  <xr:revisionPtr revIDLastSave="0" documentId="13_ncr:1_{CB8F864A-5303-0F40-9016-0D678A56CA45}" xr6:coauthVersionLast="40" xr6:coauthVersionMax="40" xr10:uidLastSave="{00000000-0000-0000-0000-000000000000}"/>
  <bookViews>
    <workbookView xWindow="27560" yWindow="3860" windowWidth="36200" windowHeight="18120" activeTab="1" xr2:uid="{B6B2BA05-60D9-9347-AEF3-AF07D9EDF182}"/>
  </bookViews>
  <sheets>
    <sheet name="comparacion metodo" sheetId="1" r:id="rId1"/>
    <sheet name="max iteraciones " sheetId="2" r:id="rId2"/>
    <sheet name="tiempo permitid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P36" i="1" l="1"/>
  <c r="Q36" i="1"/>
  <c r="T36" i="1"/>
  <c r="S36" i="1"/>
  <c r="S25" i="1"/>
  <c r="S26" i="1"/>
  <c r="S27" i="1"/>
  <c r="S28" i="1"/>
  <c r="S29" i="1"/>
  <c r="S30" i="1"/>
  <c r="S31" i="1"/>
  <c r="S32" i="1"/>
  <c r="S33" i="1"/>
  <c r="S34" i="1"/>
  <c r="S35" i="1"/>
  <c r="S24" i="1"/>
  <c r="P25" i="1"/>
  <c r="P26" i="1"/>
  <c r="P27" i="1"/>
  <c r="P28" i="1"/>
  <c r="P29" i="1"/>
  <c r="P30" i="1"/>
  <c r="P31" i="1"/>
  <c r="P32" i="1"/>
  <c r="P33" i="1"/>
  <c r="P34" i="1"/>
  <c r="P35" i="1"/>
  <c r="P24" i="1"/>
  <c r="M36" i="1"/>
  <c r="M25" i="1"/>
  <c r="M26" i="1"/>
  <c r="M27" i="1"/>
  <c r="M28" i="1"/>
  <c r="M29" i="1"/>
  <c r="M30" i="1"/>
  <c r="M31" i="1"/>
  <c r="M32" i="1"/>
  <c r="M33" i="1"/>
  <c r="M34" i="1"/>
  <c r="M35" i="1"/>
  <c r="M24" i="1"/>
  <c r="J36" i="1"/>
  <c r="J25" i="1"/>
  <c r="J26" i="1"/>
  <c r="J27" i="1"/>
  <c r="J28" i="1"/>
  <c r="J29" i="1"/>
  <c r="J30" i="1"/>
  <c r="J31" i="1"/>
  <c r="J32" i="1"/>
  <c r="J33" i="1"/>
  <c r="J34" i="1"/>
  <c r="J35" i="1"/>
  <c r="J24" i="1"/>
  <c r="G36" i="1"/>
  <c r="G25" i="1"/>
  <c r="G26" i="1"/>
  <c r="G27" i="1"/>
  <c r="G28" i="1"/>
  <c r="G29" i="1"/>
  <c r="G30" i="1"/>
  <c r="G31" i="1"/>
  <c r="G32" i="1"/>
  <c r="G33" i="1"/>
  <c r="G34" i="1"/>
  <c r="G35" i="1"/>
  <c r="G24" i="1"/>
  <c r="N35" i="1" l="1"/>
  <c r="K35" i="1"/>
  <c r="H35" i="1"/>
  <c r="N34" i="1"/>
  <c r="K34" i="1"/>
  <c r="H34" i="1"/>
  <c r="N33" i="1"/>
  <c r="K33" i="1"/>
  <c r="H33" i="1"/>
  <c r="N32" i="1"/>
  <c r="K32" i="1"/>
  <c r="H32" i="1"/>
  <c r="N31" i="1"/>
  <c r="K31" i="1"/>
  <c r="H31" i="1"/>
  <c r="N30" i="1"/>
  <c r="K30" i="1"/>
  <c r="H30" i="1"/>
  <c r="N29" i="1"/>
  <c r="K29" i="1"/>
  <c r="H29" i="1"/>
  <c r="N28" i="1"/>
  <c r="K28" i="1"/>
  <c r="H28" i="1"/>
  <c r="N27" i="1"/>
  <c r="K27" i="1"/>
  <c r="H27" i="1"/>
  <c r="N26" i="1"/>
  <c r="K26" i="1"/>
  <c r="H26" i="1"/>
  <c r="N25" i="1"/>
  <c r="K25" i="1"/>
  <c r="H25" i="1"/>
  <c r="N24" i="1"/>
  <c r="K24" i="1"/>
  <c r="K36" i="1" s="1"/>
  <c r="H24" i="1"/>
  <c r="H36" i="1" s="1"/>
  <c r="N36" i="1" l="1"/>
</calcChain>
</file>

<file path=xl/sharedStrings.xml><?xml version="1.0" encoding="utf-8"?>
<sst xmlns="http://schemas.openxmlformats.org/spreadsheetml/2006/main" count="104" uniqueCount="40">
  <si>
    <t>Instancia 1</t>
  </si>
  <si>
    <t>Instancia 2</t>
  </si>
  <si>
    <t>Instancia 3</t>
  </si>
  <si>
    <t>Instancia 4</t>
  </si>
  <si>
    <t>Instancia 5</t>
  </si>
  <si>
    <t>Instancia 6</t>
  </si>
  <si>
    <t>Instancia 7</t>
  </si>
  <si>
    <t>Instancia 8</t>
  </si>
  <si>
    <t>Instancia 9</t>
  </si>
  <si>
    <t>Instancia 10</t>
  </si>
  <si>
    <t>Instancia 11</t>
  </si>
  <si>
    <t>Instancia 12</t>
  </si>
  <si>
    <t>Instancia</t>
  </si>
  <si>
    <t>Tamaño</t>
  </si>
  <si>
    <t xml:space="preserve">Cota inferior </t>
  </si>
  <si>
    <t>Algoritmo Constructivo</t>
  </si>
  <si>
    <t>Construccion Grasp  (alpha=0.5)</t>
  </si>
  <si>
    <t>Construcción con Ruido (U(0,50) discreto)</t>
  </si>
  <si>
    <t># de elementos</t>
  </si>
  <si>
    <t xml:space="preserve"># de subconjuntos </t>
  </si>
  <si>
    <t xml:space="preserve">%  Desviacion promedio </t>
  </si>
  <si>
    <t>Tiempo (s)</t>
  </si>
  <si>
    <t xml:space="preserve">% Desviacion promedio </t>
  </si>
  <si>
    <t xml:space="preserve">Promedio </t>
  </si>
  <si>
    <t>Costo Solucion</t>
  </si>
  <si>
    <t>Costo Solución</t>
  </si>
  <si>
    <t>ILS</t>
  </si>
  <si>
    <t xml:space="preserve">10 iteraciones </t>
  </si>
  <si>
    <t>1 min</t>
  </si>
  <si>
    <t>2 min</t>
  </si>
  <si>
    <t xml:space="preserve">3 min </t>
  </si>
  <si>
    <t xml:space="preserve">4 min </t>
  </si>
  <si>
    <t>5 min</t>
  </si>
  <si>
    <t xml:space="preserve">20 iteraciones </t>
  </si>
  <si>
    <t>VND</t>
  </si>
  <si>
    <t>Costos con un máximo tiempo permitido</t>
  </si>
  <si>
    <t xml:space="preserve">5 iteraciones </t>
  </si>
  <si>
    <t>ILS (máximo tiempo permitido= 300s)</t>
  </si>
  <si>
    <t>VNS (máximo tiempo permitido= 300s)</t>
  </si>
  <si>
    <t>ILS- Máximo número de iteraciones sin mejoramiento permitidas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</si>
</sst>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9">
    <xf numFmtId="0" fontId="0" fillId="0" borderId="0" xfId="0"/>
    <xf numFmtId="0" fontId="0" fillId="0" borderId="2" xfId="0" applyBorder="1" applyAlignment="1">
      <alignment wrapText="1"/>
    </xf>
    <xf numFmtId="0" fontId="0" fillId="0" borderId="3" xfId="0" applyBorder="1" applyAlignment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8" xfId="0" applyBorder="1"/>
    <xf numFmtId="0" fontId="0" fillId="0" borderId="7" xfId="0" applyBorder="1"/>
    <xf numFmtId="0" fontId="2" fillId="0" borderId="7" xfId="0" applyFont="1" applyBorder="1"/>
    <xf numFmtId="0" fontId="0" fillId="0" borderId="6" xfId="0" applyBorder="1"/>
    <xf numFmtId="164" fontId="0" fillId="0" borderId="9" xfId="0" applyNumberFormat="1" applyBorder="1"/>
    <xf numFmtId="10" fontId="0" fillId="0" borderId="9" xfId="1" applyNumberFormat="1" applyFont="1" applyBorder="1"/>
    <xf numFmtId="0" fontId="0" fillId="0" borderId="9" xfId="0" applyBorder="1"/>
    <xf numFmtId="164" fontId="0" fillId="0" borderId="0" xfId="1" applyNumberFormat="1" applyFont="1" applyBorder="1"/>
    <xf numFmtId="0" fontId="0" fillId="0" borderId="11" xfId="0" applyFill="1" applyBorder="1" applyAlignment="1">
      <alignment horizontal="center"/>
    </xf>
    <xf numFmtId="0" fontId="0" fillId="0" borderId="5" xfId="0" applyBorder="1"/>
    <xf numFmtId="0" fontId="0" fillId="0" borderId="11" xfId="0" applyBorder="1"/>
    <xf numFmtId="0" fontId="2" fillId="0" borderId="6" xfId="0" applyFont="1" applyBorder="1"/>
    <xf numFmtId="164" fontId="2" fillId="0" borderId="0" xfId="0" applyNumberFormat="1" applyFont="1"/>
    <xf numFmtId="0" fontId="2" fillId="0" borderId="8" xfId="0" applyFont="1" applyBorder="1"/>
    <xf numFmtId="164" fontId="2" fillId="0" borderId="11" xfId="0" applyNumberFormat="1" applyFont="1" applyBorder="1"/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8" xfId="0" applyNumberFormat="1" applyBorder="1"/>
    <xf numFmtId="0" fontId="0" fillId="0" borderId="0" xfId="0" applyBorder="1"/>
    <xf numFmtId="0" fontId="2" fillId="0" borderId="5" xfId="0" applyFont="1" applyBorder="1"/>
    <xf numFmtId="0" fontId="0" fillId="0" borderId="14" xfId="0" applyBorder="1" applyAlignment="1">
      <alignment horizontal="center" wrapText="1"/>
    </xf>
    <xf numFmtId="0" fontId="0" fillId="0" borderId="14" xfId="0" applyBorder="1" applyAlignment="1">
      <alignment horizontal="center"/>
    </xf>
    <xf numFmtId="3" fontId="0" fillId="0" borderId="0" xfId="0" applyNumberFormat="1"/>
    <xf numFmtId="0" fontId="0" fillId="0" borderId="0" xfId="0" applyNumberFormat="1" applyFill="1" applyBorder="1"/>
    <xf numFmtId="0" fontId="0" fillId="0" borderId="0" xfId="0" applyFill="1" applyBorder="1"/>
    <xf numFmtId="0" fontId="0" fillId="0" borderId="8" xfId="1" applyNumberFormat="1" applyFont="1" applyBorder="1"/>
    <xf numFmtId="0" fontId="0" fillId="0" borderId="6" xfId="1" applyNumberFormat="1" applyFont="1" applyBorder="1"/>
    <xf numFmtId="0" fontId="0" fillId="0" borderId="0" xfId="1" applyNumberFormat="1" applyFont="1" applyBorder="1"/>
    <xf numFmtId="0" fontId="0" fillId="0" borderId="11" xfId="1" applyNumberFormat="1" applyFont="1" applyBorder="1"/>
    <xf numFmtId="0" fontId="0" fillId="0" borderId="15" xfId="0" applyBorder="1"/>
    <xf numFmtId="0" fontId="0" fillId="0" borderId="16" xfId="0" applyBorder="1"/>
    <xf numFmtId="0" fontId="0" fillId="0" borderId="15" xfId="0" applyNumberFormat="1" applyFill="1" applyBorder="1"/>
    <xf numFmtId="0" fontId="0" fillId="0" borderId="16" xfId="0" applyFill="1" applyBorder="1"/>
    <xf numFmtId="0" fontId="0" fillId="0" borderId="16" xfId="0" applyNumberFormat="1" applyFill="1" applyBorder="1"/>
    <xf numFmtId="0" fontId="0" fillId="0" borderId="14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vertical="center"/>
    </xf>
    <xf numFmtId="0" fontId="0" fillId="0" borderId="14" xfId="0" applyNumberFormat="1" applyFont="1" applyFill="1" applyBorder="1"/>
    <xf numFmtId="0" fontId="0" fillId="0" borderId="16" xfId="0" applyFont="1" applyBorder="1"/>
    <xf numFmtId="0" fontId="0" fillId="0" borderId="0" xfId="0" applyFont="1"/>
    <xf numFmtId="0" fontId="3" fillId="0" borderId="0" xfId="0" applyFont="1"/>
    <xf numFmtId="0" fontId="0" fillId="2" borderId="14" xfId="0" applyFill="1" applyBorder="1" applyAlignment="1">
      <alignment horizontal="center"/>
    </xf>
    <xf numFmtId="0" fontId="0" fillId="2" borderId="15" xfId="0" applyFill="1" applyBorder="1"/>
    <xf numFmtId="0" fontId="0" fillId="2" borderId="16" xfId="0" applyFill="1" applyBorder="1"/>
    <xf numFmtId="0" fontId="0" fillId="2" borderId="14" xfId="0" applyFill="1" applyBorder="1"/>
    <xf numFmtId="0" fontId="0" fillId="0" borderId="14" xfId="0" applyFont="1" applyBorder="1" applyAlignment="1">
      <alignment wrapText="1"/>
    </xf>
    <xf numFmtId="0" fontId="0" fillId="2" borderId="5" xfId="0" applyFill="1" applyBorder="1" applyAlignment="1">
      <alignment horizontal="center"/>
    </xf>
    <xf numFmtId="0" fontId="0" fillId="2" borderId="8" xfId="1" applyNumberFormat="1" applyFont="1" applyFill="1" applyBorder="1"/>
    <xf numFmtId="0" fontId="0" fillId="2" borderId="6" xfId="1" applyNumberFormat="1" applyFont="1" applyFill="1" applyBorder="1"/>
    <xf numFmtId="0" fontId="0" fillId="0" borderId="1" xfId="0" applyNumberFormat="1" applyFill="1" applyBorder="1"/>
    <xf numFmtId="0" fontId="0" fillId="0" borderId="4" xfId="0" applyNumberFormat="1" applyFill="1" applyBorder="1"/>
    <xf numFmtId="0" fontId="0" fillId="0" borderId="7" xfId="0" applyFill="1" applyBorder="1"/>
    <xf numFmtId="0" fontId="0" fillId="0" borderId="7" xfId="0" applyNumberFormat="1" applyFill="1" applyBorder="1"/>
    <xf numFmtId="0" fontId="0" fillId="0" borderId="5" xfId="0" applyNumberFormat="1" applyFill="1" applyBorder="1"/>
    <xf numFmtId="0" fontId="0" fillId="0" borderId="3" xfId="0" applyBorder="1" applyAlignment="1">
      <alignment horizontal="center" vertical="center" wrapText="1"/>
    </xf>
    <xf numFmtId="164" fontId="2" fillId="0" borderId="9" xfId="0" applyNumberFormat="1" applyFont="1" applyBorder="1"/>
    <xf numFmtId="0" fontId="0" fillId="0" borderId="6" xfId="0" applyNumberFormat="1" applyBorder="1"/>
    <xf numFmtId="0" fontId="0" fillId="0" borderId="0" xfId="0" applyNumberFormat="1" applyBorder="1"/>
    <xf numFmtId="0" fontId="0" fillId="3" borderId="3" xfId="0" applyFont="1" applyFill="1" applyBorder="1"/>
    <xf numFmtId="164" fontId="0" fillId="3" borderId="9" xfId="0" applyNumberFormat="1" applyFont="1" applyFill="1" applyBorder="1"/>
    <xf numFmtId="0" fontId="0" fillId="0" borderId="9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30ECB-7B3D-DD46-A797-6C77760089B3}">
  <dimension ref="B1:AG36"/>
  <sheetViews>
    <sheetView showGridLines="0" topLeftCell="A7" zoomScale="110" zoomScaleNormal="110" workbookViewId="0">
      <selection activeCell="A20" sqref="A20"/>
    </sheetView>
  </sheetViews>
  <sheetFormatPr baseColWidth="10" defaultRowHeight="16" x14ac:dyDescent="0.2"/>
  <cols>
    <col min="3" max="3" width="10.1640625" customWidth="1"/>
    <col min="4" max="4" width="11.83203125" customWidth="1"/>
    <col min="5" max="5" width="9.6640625" customWidth="1"/>
    <col min="7" max="7" width="11.83203125" customWidth="1"/>
    <col min="8" max="8" width="11.6640625" customWidth="1"/>
    <col min="9" max="9" width="10.6640625" customWidth="1"/>
    <col min="10" max="10" width="12.1640625" customWidth="1"/>
    <col min="11" max="11" width="10.5" customWidth="1"/>
    <col min="12" max="12" width="9" customWidth="1"/>
    <col min="13" max="13" width="11.6640625" customWidth="1"/>
    <col min="14" max="14" width="15.33203125" customWidth="1"/>
    <col min="15" max="15" width="9.1640625" customWidth="1"/>
    <col min="16" max="17" width="11.83203125" customWidth="1"/>
    <col min="20" max="20" width="11.6640625" customWidth="1"/>
  </cols>
  <sheetData>
    <row r="1" spans="2:4" x14ac:dyDescent="0.2">
      <c r="B1" s="46"/>
      <c r="C1" s="41"/>
      <c r="D1" s="42"/>
    </row>
    <row r="2" spans="2:4" x14ac:dyDescent="0.2">
      <c r="B2" s="46"/>
      <c r="C2" s="1"/>
      <c r="D2" s="2"/>
    </row>
    <row r="3" spans="2:4" x14ac:dyDescent="0.2">
      <c r="C3" s="4"/>
      <c r="D3" s="5"/>
    </row>
    <row r="4" spans="2:4" x14ac:dyDescent="0.2">
      <c r="C4" s="7"/>
      <c r="D4" s="6"/>
    </row>
    <row r="5" spans="2:4" x14ac:dyDescent="0.2">
      <c r="C5" s="8"/>
      <c r="D5" s="6"/>
    </row>
    <row r="6" spans="2:4" x14ac:dyDescent="0.2">
      <c r="C6" s="8"/>
      <c r="D6" s="6"/>
    </row>
    <row r="7" spans="2:4" x14ac:dyDescent="0.2">
      <c r="C7" s="8"/>
      <c r="D7" s="6"/>
    </row>
    <row r="8" spans="2:4" x14ac:dyDescent="0.2">
      <c r="C8" s="8"/>
      <c r="D8" s="6"/>
    </row>
    <row r="9" spans="2:4" x14ac:dyDescent="0.2">
      <c r="C9" s="8"/>
      <c r="D9" s="6"/>
    </row>
    <row r="10" spans="2:4" x14ac:dyDescent="0.2">
      <c r="C10" s="8"/>
      <c r="D10" s="6"/>
    </row>
    <row r="11" spans="2:4" x14ac:dyDescent="0.2">
      <c r="C11" s="8"/>
      <c r="D11" s="6"/>
    </row>
    <row r="12" spans="2:4" x14ac:dyDescent="0.2">
      <c r="C12" s="8"/>
      <c r="D12" s="6"/>
    </row>
    <row r="13" spans="2:4" x14ac:dyDescent="0.2">
      <c r="C13" s="8"/>
      <c r="D13" s="6"/>
    </row>
    <row r="14" spans="2:4" x14ac:dyDescent="0.2">
      <c r="C14" s="8"/>
      <c r="D14" s="6"/>
    </row>
    <row r="22" spans="2:33" x14ac:dyDescent="0.2">
      <c r="B22" s="65" t="s">
        <v>12</v>
      </c>
      <c r="C22" s="70" t="s">
        <v>13</v>
      </c>
      <c r="D22" s="71"/>
      <c r="E22" s="62" t="s">
        <v>14</v>
      </c>
      <c r="F22" s="59" t="s">
        <v>15</v>
      </c>
      <c r="G22" s="72"/>
      <c r="H22" s="73"/>
      <c r="I22" s="70" t="s">
        <v>16</v>
      </c>
      <c r="J22" s="74"/>
      <c r="K22" s="71"/>
      <c r="L22" s="59" t="s">
        <v>17</v>
      </c>
      <c r="M22" s="74"/>
      <c r="N22" s="71"/>
      <c r="O22" s="59" t="s">
        <v>37</v>
      </c>
      <c r="P22" s="74"/>
      <c r="Q22" s="71"/>
      <c r="R22" s="103" t="s">
        <v>38</v>
      </c>
      <c r="S22" s="75"/>
      <c r="T22" s="76"/>
      <c r="U22" s="77"/>
      <c r="V22" s="77"/>
      <c r="W22" s="77"/>
      <c r="X22" s="77"/>
      <c r="Y22" s="77"/>
      <c r="Z22" s="77"/>
      <c r="AA22" s="77"/>
      <c r="AB22" s="77"/>
      <c r="AC22" s="77"/>
      <c r="AD22" s="77"/>
      <c r="AE22" s="77"/>
      <c r="AF22" s="77"/>
      <c r="AG22" s="77"/>
    </row>
    <row r="23" spans="2:33" ht="51" x14ac:dyDescent="0.2">
      <c r="B23" s="67"/>
      <c r="C23" s="21" t="s">
        <v>18</v>
      </c>
      <c r="D23" s="96" t="s">
        <v>19</v>
      </c>
      <c r="E23" s="64"/>
      <c r="F23" s="21" t="s">
        <v>24</v>
      </c>
      <c r="G23" s="102" t="s">
        <v>20</v>
      </c>
      <c r="H23" s="104" t="s">
        <v>21</v>
      </c>
      <c r="I23" s="21" t="s">
        <v>24</v>
      </c>
      <c r="J23" s="102" t="s">
        <v>22</v>
      </c>
      <c r="K23" s="105" t="s">
        <v>21</v>
      </c>
      <c r="L23" s="21" t="s">
        <v>25</v>
      </c>
      <c r="M23" s="102" t="s">
        <v>22</v>
      </c>
      <c r="N23" s="105" t="s">
        <v>21</v>
      </c>
      <c r="O23" s="21" t="s">
        <v>25</v>
      </c>
      <c r="P23" s="102" t="s">
        <v>22</v>
      </c>
      <c r="Q23" s="105" t="s">
        <v>21</v>
      </c>
      <c r="R23" s="106" t="s">
        <v>25</v>
      </c>
      <c r="S23" s="107" t="s">
        <v>22</v>
      </c>
      <c r="T23" s="108" t="s">
        <v>21</v>
      </c>
      <c r="U23" s="77"/>
      <c r="V23" s="77"/>
      <c r="W23" s="77"/>
      <c r="X23" s="77"/>
      <c r="Y23" s="77"/>
      <c r="Z23" s="77"/>
      <c r="AA23" s="77"/>
      <c r="AB23" s="77"/>
      <c r="AC23" s="77"/>
      <c r="AD23" s="77"/>
      <c r="AE23" s="77"/>
      <c r="AF23" s="77"/>
      <c r="AG23" s="77"/>
    </row>
    <row r="24" spans="2:33" x14ac:dyDescent="0.2">
      <c r="B24" s="4" t="s">
        <v>0</v>
      </c>
      <c r="C24" s="4">
        <v>200</v>
      </c>
      <c r="D24" s="5">
        <v>1000</v>
      </c>
      <c r="E24" s="5">
        <v>429</v>
      </c>
      <c r="F24">
        <v>478</v>
      </c>
      <c r="G24" s="13">
        <f>(F24-E24)/E24</f>
        <v>0.11421911421911422</v>
      </c>
      <c r="H24" s="6">
        <f>0.395431/10</f>
        <v>3.9543099999999998E-2</v>
      </c>
      <c r="I24">
        <v>2023</v>
      </c>
      <c r="J24" s="13">
        <f>(I24-E24)/E24</f>
        <v>3.7156177156177157</v>
      </c>
      <c r="K24" s="6">
        <f>0.315318/10</f>
        <v>3.1531799999999999E-2</v>
      </c>
      <c r="L24">
        <v>864</v>
      </c>
      <c r="M24" s="13">
        <f>(L24-E24)/E24</f>
        <v>1.013986013986014</v>
      </c>
      <c r="N24" s="6">
        <f>0.627936/10</f>
        <v>6.2793600000000005E-2</v>
      </c>
      <c r="O24" s="29">
        <v>449</v>
      </c>
      <c r="P24" s="13">
        <f>(O24-E24)/E24</f>
        <v>4.6620046620046623E-2</v>
      </c>
      <c r="Q24" s="23">
        <v>2.5223</v>
      </c>
      <c r="R24">
        <v>448</v>
      </c>
      <c r="S24" s="18">
        <f>(R24-E24)/E24</f>
        <v>4.4289044289044288E-2</v>
      </c>
      <c r="T24" s="19">
        <v>84.551599999999993</v>
      </c>
    </row>
    <row r="25" spans="2:33" x14ac:dyDescent="0.2">
      <c r="B25" s="7" t="s">
        <v>1</v>
      </c>
      <c r="C25" s="7">
        <v>200</v>
      </c>
      <c r="D25" s="6">
        <v>1000</v>
      </c>
      <c r="E25" s="6">
        <v>512</v>
      </c>
      <c r="F25">
        <v>616</v>
      </c>
      <c r="G25" s="13">
        <f t="shared" ref="G25:G35" si="0">(F25-E25)/E25</f>
        <v>0.203125</v>
      </c>
      <c r="H25" s="6">
        <f>0.299654/10</f>
        <v>2.9965399999999996E-2</v>
      </c>
      <c r="I25">
        <v>2306</v>
      </c>
      <c r="J25" s="13">
        <f t="shared" ref="J25:J35" si="1">(I25-E25)/E25</f>
        <v>3.50390625</v>
      </c>
      <c r="K25" s="6">
        <f>0.300225/10</f>
        <v>3.0022500000000001E-2</v>
      </c>
      <c r="L25">
        <v>1009</v>
      </c>
      <c r="M25" s="13">
        <f t="shared" ref="M25:M35" si="2">(L25-E25)/E25</f>
        <v>0.970703125</v>
      </c>
      <c r="N25" s="6">
        <f>0.439991/10</f>
        <v>4.3999099999999999E-2</v>
      </c>
      <c r="O25" s="30">
        <v>572</v>
      </c>
      <c r="P25" s="13">
        <f t="shared" ref="P25:P35" si="3">(O25-E25)/E25</f>
        <v>0.1171875</v>
      </c>
      <c r="Q25" s="6">
        <v>2.3355000000000001</v>
      </c>
      <c r="R25">
        <v>572</v>
      </c>
      <c r="S25" s="18">
        <f t="shared" ref="S25:S35" si="4">(R25-E25)/E25</f>
        <v>0.1171875</v>
      </c>
      <c r="T25" s="19">
        <v>114.1801</v>
      </c>
    </row>
    <row r="26" spans="2:33" x14ac:dyDescent="0.2">
      <c r="B26" s="8" t="s">
        <v>2</v>
      </c>
      <c r="C26" s="8">
        <v>1000</v>
      </c>
      <c r="D26" s="6">
        <v>10000</v>
      </c>
      <c r="E26" s="6">
        <v>160</v>
      </c>
      <c r="F26">
        <v>240</v>
      </c>
      <c r="G26" s="13">
        <f t="shared" si="0"/>
        <v>0.5</v>
      </c>
      <c r="H26" s="6">
        <f>74.698049/10</f>
        <v>7.4698048999999997</v>
      </c>
      <c r="I26">
        <v>3847</v>
      </c>
      <c r="J26" s="13">
        <f t="shared" si="1"/>
        <v>23.043749999999999</v>
      </c>
      <c r="K26" s="6">
        <f>65.77616/10</f>
        <v>6.5776160000000008</v>
      </c>
      <c r="L26">
        <v>820</v>
      </c>
      <c r="M26" s="13">
        <f t="shared" si="2"/>
        <v>4.125</v>
      </c>
      <c r="N26" s="6">
        <f>126.368651/10</f>
        <v>12.6368651</v>
      </c>
      <c r="O26" s="30">
        <v>204</v>
      </c>
      <c r="P26" s="13">
        <f t="shared" si="3"/>
        <v>0.27500000000000002</v>
      </c>
      <c r="Q26" s="6">
        <v>300</v>
      </c>
      <c r="R26">
        <v>237</v>
      </c>
      <c r="S26" s="18">
        <f t="shared" si="4"/>
        <v>0.48125000000000001</v>
      </c>
      <c r="T26" s="19">
        <v>300</v>
      </c>
    </row>
    <row r="27" spans="2:33" x14ac:dyDescent="0.2">
      <c r="B27" s="7" t="s">
        <v>3</v>
      </c>
      <c r="C27" s="8">
        <v>1000</v>
      </c>
      <c r="D27" s="6">
        <v>10000</v>
      </c>
      <c r="E27" s="6">
        <v>143</v>
      </c>
      <c r="F27">
        <v>197</v>
      </c>
      <c r="G27" s="13">
        <f t="shared" si="0"/>
        <v>0.3776223776223776</v>
      </c>
      <c r="H27" s="6">
        <f>75.659091/10</f>
        <v>7.5659091000000007</v>
      </c>
      <c r="I27">
        <v>3676</v>
      </c>
      <c r="J27" s="13">
        <f t="shared" si="1"/>
        <v>24.706293706293707</v>
      </c>
      <c r="K27" s="6">
        <f>72.216197/10</f>
        <v>7.2216196999999998</v>
      </c>
      <c r="L27">
        <v>768</v>
      </c>
      <c r="M27" s="13">
        <f t="shared" si="2"/>
        <v>4.3706293706293708</v>
      </c>
      <c r="N27" s="6">
        <f>127.081939/10</f>
        <v>12.708193900000001</v>
      </c>
      <c r="O27" s="29">
        <v>176</v>
      </c>
      <c r="P27" s="13">
        <f t="shared" si="3"/>
        <v>0.23076923076923078</v>
      </c>
      <c r="Q27" s="23">
        <v>199.6292</v>
      </c>
      <c r="R27">
        <v>193</v>
      </c>
      <c r="S27" s="18">
        <f t="shared" si="4"/>
        <v>0.34965034965034963</v>
      </c>
      <c r="T27" s="19">
        <v>300</v>
      </c>
    </row>
    <row r="28" spans="2:33" x14ac:dyDescent="0.2">
      <c r="B28" s="7" t="s">
        <v>4</v>
      </c>
      <c r="C28" s="8">
        <v>1000</v>
      </c>
      <c r="D28" s="6">
        <v>10000</v>
      </c>
      <c r="E28" s="6">
        <v>149</v>
      </c>
      <c r="F28">
        <v>206</v>
      </c>
      <c r="G28" s="13">
        <f t="shared" si="0"/>
        <v>0.3825503355704698</v>
      </c>
      <c r="H28" s="6">
        <f>76.474542/10</f>
        <v>7.6474542000000003</v>
      </c>
      <c r="I28">
        <v>4179</v>
      </c>
      <c r="J28" s="13">
        <f t="shared" si="1"/>
        <v>27.046979865771814</v>
      </c>
      <c r="K28" s="6">
        <f>69.610062/10</f>
        <v>6.9610061999999999</v>
      </c>
      <c r="L28">
        <v>757</v>
      </c>
      <c r="M28" s="13">
        <f t="shared" si="2"/>
        <v>4.0805369127516782</v>
      </c>
      <c r="N28" s="6">
        <f>128.455446/10</f>
        <v>12.8455446</v>
      </c>
      <c r="O28" s="29">
        <v>179</v>
      </c>
      <c r="P28" s="13">
        <f t="shared" si="3"/>
        <v>0.20134228187919462</v>
      </c>
      <c r="Q28" s="6">
        <v>296.37200000000001</v>
      </c>
      <c r="R28">
        <v>203</v>
      </c>
      <c r="S28" s="18">
        <f t="shared" si="4"/>
        <v>0.36241610738255031</v>
      </c>
      <c r="T28" s="19">
        <v>300</v>
      </c>
    </row>
    <row r="29" spans="2:33" x14ac:dyDescent="0.2">
      <c r="B29" s="8" t="s">
        <v>5</v>
      </c>
      <c r="C29" s="8">
        <v>1000</v>
      </c>
      <c r="D29" s="6">
        <v>10000</v>
      </c>
      <c r="E29" s="6">
        <v>149</v>
      </c>
      <c r="F29">
        <v>224</v>
      </c>
      <c r="G29" s="13">
        <f t="shared" si="0"/>
        <v>0.50335570469798663</v>
      </c>
      <c r="H29" s="6">
        <f>64.797962/10</f>
        <v>6.4797962</v>
      </c>
      <c r="I29">
        <v>4100</v>
      </c>
      <c r="J29" s="13">
        <f t="shared" si="1"/>
        <v>26.516778523489933</v>
      </c>
      <c r="K29" s="6">
        <f>88.87448/10</f>
        <v>8.8874480000000009</v>
      </c>
      <c r="L29">
        <v>735</v>
      </c>
      <c r="M29" s="13">
        <f t="shared" si="2"/>
        <v>3.9328859060402683</v>
      </c>
      <c r="N29" s="6">
        <f>127.274721/10</f>
        <v>12.7274721</v>
      </c>
      <c r="O29" s="29">
        <v>191</v>
      </c>
      <c r="P29" s="13">
        <f t="shared" si="3"/>
        <v>0.28187919463087246</v>
      </c>
      <c r="Q29" s="6">
        <v>300</v>
      </c>
      <c r="R29">
        <v>220</v>
      </c>
      <c r="S29" s="18">
        <f t="shared" si="4"/>
        <v>0.47651006711409394</v>
      </c>
      <c r="T29" s="19">
        <v>300</v>
      </c>
    </row>
    <row r="30" spans="2:33" x14ac:dyDescent="0.2">
      <c r="B30" s="7" t="s">
        <v>6</v>
      </c>
      <c r="C30" s="8">
        <v>1000</v>
      </c>
      <c r="D30" s="6">
        <v>10000</v>
      </c>
      <c r="E30" s="6">
        <v>149</v>
      </c>
      <c r="F30">
        <v>227</v>
      </c>
      <c r="G30" s="13">
        <f t="shared" si="0"/>
        <v>0.52348993288590606</v>
      </c>
      <c r="H30" s="6">
        <f>64.632984/10</f>
        <v>6.4632983999999993</v>
      </c>
      <c r="I30">
        <v>3917</v>
      </c>
      <c r="J30" s="13">
        <f t="shared" si="1"/>
        <v>25.288590604026847</v>
      </c>
      <c r="K30" s="6">
        <f>83.751899/10</f>
        <v>8.3751898999999987</v>
      </c>
      <c r="L30">
        <v>729</v>
      </c>
      <c r="M30" s="13">
        <f t="shared" si="2"/>
        <v>3.8926174496644297</v>
      </c>
      <c r="N30" s="6">
        <f>127.176338/10</f>
        <v>12.7176338</v>
      </c>
      <c r="O30" s="29">
        <v>194</v>
      </c>
      <c r="P30" s="13">
        <f t="shared" si="3"/>
        <v>0.30201342281879195</v>
      </c>
      <c r="Q30" s="6">
        <v>300</v>
      </c>
      <c r="R30">
        <v>223</v>
      </c>
      <c r="S30" s="18">
        <f t="shared" si="4"/>
        <v>0.49664429530201343</v>
      </c>
      <c r="T30" s="19">
        <v>300</v>
      </c>
    </row>
    <row r="31" spans="2:33" x14ac:dyDescent="0.2">
      <c r="B31" s="7" t="s">
        <v>7</v>
      </c>
      <c r="C31" s="8">
        <v>1000</v>
      </c>
      <c r="D31" s="6">
        <v>10000</v>
      </c>
      <c r="E31" s="6">
        <v>49</v>
      </c>
      <c r="F31">
        <v>86</v>
      </c>
      <c r="G31" s="13">
        <f t="shared" si="0"/>
        <v>0.75510204081632648</v>
      </c>
      <c r="H31" s="6">
        <f>148.779773/10</f>
        <v>14.877977300000001</v>
      </c>
      <c r="I31">
        <v>2086</v>
      </c>
      <c r="J31" s="13">
        <f t="shared" si="1"/>
        <v>41.571428571428569</v>
      </c>
      <c r="K31" s="6">
        <f>199.601229/10</f>
        <v>19.960122899999998</v>
      </c>
      <c r="L31">
        <v>303</v>
      </c>
      <c r="M31" s="13">
        <f t="shared" si="2"/>
        <v>5.1836734693877551</v>
      </c>
      <c r="N31" s="6">
        <f>291.904822/10</f>
        <v>29.190482200000002</v>
      </c>
      <c r="O31" s="29">
        <v>74</v>
      </c>
      <c r="P31" s="13">
        <f t="shared" si="3"/>
        <v>0.51020408163265307</v>
      </c>
      <c r="Q31" s="6">
        <v>128.3742</v>
      </c>
      <c r="R31">
        <v>83</v>
      </c>
      <c r="S31" s="18">
        <f t="shared" si="4"/>
        <v>0.69387755102040816</v>
      </c>
      <c r="T31" s="19">
        <v>300</v>
      </c>
    </row>
    <row r="32" spans="2:33" x14ac:dyDescent="0.2">
      <c r="B32" s="8" t="s">
        <v>8</v>
      </c>
      <c r="C32" s="8">
        <v>1000</v>
      </c>
      <c r="D32" s="6">
        <v>10000</v>
      </c>
      <c r="E32" s="6">
        <v>49</v>
      </c>
      <c r="F32">
        <v>87</v>
      </c>
      <c r="G32" s="13">
        <f t="shared" si="0"/>
        <v>0.77551020408163263</v>
      </c>
      <c r="H32" s="6">
        <f>148.621358/10</f>
        <v>14.862135799999999</v>
      </c>
      <c r="I32">
        <v>1891</v>
      </c>
      <c r="J32" s="13">
        <f t="shared" si="1"/>
        <v>37.591836734693878</v>
      </c>
      <c r="K32" s="6">
        <f>194.984998/10</f>
        <v>19.498499799999998</v>
      </c>
      <c r="L32">
        <v>315</v>
      </c>
      <c r="M32" s="13">
        <f t="shared" si="2"/>
        <v>5.4285714285714288</v>
      </c>
      <c r="N32" s="6">
        <f>298.629605/10</f>
        <v>29.862960500000003</v>
      </c>
      <c r="O32" s="29">
        <v>73</v>
      </c>
      <c r="P32" s="13">
        <f t="shared" si="3"/>
        <v>0.48979591836734693</v>
      </c>
      <c r="Q32" s="6">
        <v>103.8798</v>
      </c>
      <c r="R32">
        <v>84</v>
      </c>
      <c r="S32" s="18">
        <f t="shared" si="4"/>
        <v>0.7142857142857143</v>
      </c>
      <c r="T32" s="19">
        <v>300</v>
      </c>
    </row>
    <row r="33" spans="2:20" x14ac:dyDescent="0.2">
      <c r="B33" s="7" t="s">
        <v>9</v>
      </c>
      <c r="C33" s="8">
        <v>1000</v>
      </c>
      <c r="D33" s="6">
        <v>10000</v>
      </c>
      <c r="E33" s="6">
        <v>46</v>
      </c>
      <c r="F33">
        <v>77</v>
      </c>
      <c r="G33" s="13">
        <f t="shared" si="0"/>
        <v>0.67391304347826086</v>
      </c>
      <c r="H33" s="6">
        <f>148.954218/10</f>
        <v>14.895421799999999</v>
      </c>
      <c r="I33">
        <v>1879</v>
      </c>
      <c r="J33" s="13">
        <f t="shared" si="1"/>
        <v>39.847826086956523</v>
      </c>
      <c r="K33" s="6">
        <f>155.334497/10</f>
        <v>15.5334497</v>
      </c>
      <c r="L33">
        <v>274</v>
      </c>
      <c r="M33" s="13">
        <f t="shared" si="2"/>
        <v>4.9565217391304346</v>
      </c>
      <c r="N33" s="6">
        <f>286.837997/10</f>
        <v>28.683799699999998</v>
      </c>
      <c r="O33" s="29">
        <v>69</v>
      </c>
      <c r="P33" s="13">
        <f t="shared" si="3"/>
        <v>0.5</v>
      </c>
      <c r="Q33" s="6">
        <v>75.900400000000005</v>
      </c>
      <c r="R33">
        <v>74</v>
      </c>
      <c r="S33" s="18">
        <f t="shared" si="4"/>
        <v>0.60869565217391308</v>
      </c>
      <c r="T33" s="19">
        <v>300</v>
      </c>
    </row>
    <row r="34" spans="2:20" x14ac:dyDescent="0.2">
      <c r="B34" s="7" t="s">
        <v>10</v>
      </c>
      <c r="C34" s="8">
        <v>1000</v>
      </c>
      <c r="D34" s="6">
        <v>10000</v>
      </c>
      <c r="E34" s="6">
        <v>45</v>
      </c>
      <c r="F34">
        <v>77</v>
      </c>
      <c r="G34" s="13">
        <f t="shared" si="0"/>
        <v>0.71111111111111114</v>
      </c>
      <c r="H34" s="6">
        <f>147.620294/10</f>
        <v>14.762029399999999</v>
      </c>
      <c r="I34">
        <v>2107</v>
      </c>
      <c r="J34" s="13">
        <f t="shared" si="1"/>
        <v>45.822222222222223</v>
      </c>
      <c r="K34" s="6">
        <f>157.886829/10</f>
        <v>15.788682900000001</v>
      </c>
      <c r="L34">
        <v>295</v>
      </c>
      <c r="M34" s="13">
        <f t="shared" si="2"/>
        <v>5.5555555555555554</v>
      </c>
      <c r="N34" s="6">
        <f>301.120287/10</f>
        <v>30.112028700000003</v>
      </c>
      <c r="O34" s="29">
        <v>68</v>
      </c>
      <c r="P34" s="13">
        <f t="shared" si="3"/>
        <v>0.51111111111111107</v>
      </c>
      <c r="Q34" s="6">
        <v>82.993799999999993</v>
      </c>
      <c r="R34">
        <v>74</v>
      </c>
      <c r="S34" s="18">
        <f t="shared" si="4"/>
        <v>0.64444444444444449</v>
      </c>
      <c r="T34" s="19">
        <v>300</v>
      </c>
    </row>
    <row r="35" spans="2:20" x14ac:dyDescent="0.2">
      <c r="B35" s="8" t="s">
        <v>11</v>
      </c>
      <c r="C35" s="8">
        <v>1000</v>
      </c>
      <c r="D35" s="6">
        <v>10000</v>
      </c>
      <c r="E35" s="6">
        <v>43</v>
      </c>
      <c r="F35" s="15">
        <v>71</v>
      </c>
      <c r="G35" s="13">
        <f t="shared" si="0"/>
        <v>0.65116279069767447</v>
      </c>
      <c r="H35" s="9">
        <f>148.355024/10</f>
        <v>14.835502399999999</v>
      </c>
      <c r="I35" s="15">
        <v>1815</v>
      </c>
      <c r="J35" s="13">
        <f t="shared" si="1"/>
        <v>41.209302325581397</v>
      </c>
      <c r="K35" s="9">
        <f>146.164589/10</f>
        <v>14.616458900000001</v>
      </c>
      <c r="L35">
        <v>264</v>
      </c>
      <c r="M35" s="13">
        <f t="shared" si="2"/>
        <v>5.1395348837209305</v>
      </c>
      <c r="N35" s="9">
        <f>327.768074/10</f>
        <v>32.776807400000003</v>
      </c>
      <c r="O35" s="29">
        <v>61</v>
      </c>
      <c r="P35" s="13">
        <f t="shared" si="3"/>
        <v>0.41860465116279072</v>
      </c>
      <c r="Q35" s="9">
        <v>77.888000000000005</v>
      </c>
      <c r="R35" s="15">
        <v>68</v>
      </c>
      <c r="S35" s="18">
        <f t="shared" si="4"/>
        <v>0.58139534883720934</v>
      </c>
      <c r="T35" s="17">
        <v>300</v>
      </c>
    </row>
    <row r="36" spans="2:20" x14ac:dyDescent="0.2">
      <c r="B36" s="43" t="s">
        <v>23</v>
      </c>
      <c r="C36" s="44"/>
      <c r="D36" s="44"/>
      <c r="E36" s="45"/>
      <c r="F36" s="14"/>
      <c r="G36" s="10">
        <f>AVERAGE(G24:G35)</f>
        <v>0.51426347126507166</v>
      </c>
      <c r="H36" s="9">
        <f t="shared" ref="H36:N36" si="5">AVERAGE(H24:H35)</f>
        <v>9.1607365000000005</v>
      </c>
      <c r="I36" s="16"/>
      <c r="J36" s="11">
        <f>AVERAGE(J24:J35)</f>
        <v>28.322044383840218</v>
      </c>
      <c r="K36" s="12">
        <f t="shared" si="5"/>
        <v>10.290137358333332</v>
      </c>
      <c r="L36" s="10"/>
      <c r="M36" s="10">
        <f>AVERAGE(M24:M35)</f>
        <v>4.0541846545364892</v>
      </c>
      <c r="N36" s="3">
        <f t="shared" si="5"/>
        <v>17.864048391666667</v>
      </c>
      <c r="O36" s="10"/>
      <c r="P36" s="101">
        <f>AVERAGE(P24:P35)</f>
        <v>0.32371061991600319</v>
      </c>
      <c r="Q36" s="100">
        <f>AVERAGE(Q24:Q35)</f>
        <v>155.82459999999998</v>
      </c>
      <c r="R36" s="20"/>
      <c r="S36" s="97">
        <f>AVERAGE(S24:S34)</f>
        <v>0.45356824778750293</v>
      </c>
      <c r="T36" s="17">
        <f>AVERAGE(T24:T35)</f>
        <v>266.56097500000004</v>
      </c>
    </row>
  </sheetData>
  <mergeCells count="11">
    <mergeCell ref="O22:Q22"/>
    <mergeCell ref="R22:T22"/>
    <mergeCell ref="B36:E36"/>
    <mergeCell ref="C1:D1"/>
    <mergeCell ref="B1:B2"/>
    <mergeCell ref="F22:H22"/>
    <mergeCell ref="I22:K22"/>
    <mergeCell ref="B22:B23"/>
    <mergeCell ref="C22:D22"/>
    <mergeCell ref="E22:E23"/>
    <mergeCell ref="L22:N22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88CC9-FD1B-2D43-9C76-F2158DC16A3E}">
  <dimension ref="A1:J20"/>
  <sheetViews>
    <sheetView showGridLines="0" tabSelected="1" zoomScale="125" workbookViewId="0">
      <selection activeCell="C17" sqref="C17"/>
    </sheetView>
  </sheetViews>
  <sheetFormatPr baseColWidth="10" defaultRowHeight="16" x14ac:dyDescent="0.2"/>
  <cols>
    <col min="1" max="1" width="10.5" customWidth="1"/>
    <col min="2" max="2" width="7.5" customWidth="1"/>
    <col min="4" max="4" width="9" customWidth="1"/>
    <col min="5" max="6" width="9.1640625" customWidth="1"/>
    <col min="7" max="7" width="10.83203125" customWidth="1"/>
    <col min="8" max="8" width="12.83203125" customWidth="1"/>
  </cols>
  <sheetData>
    <row r="1" spans="1:10" ht="16" customHeight="1" x14ac:dyDescent="0.2">
      <c r="A1" s="47" t="s">
        <v>12</v>
      </c>
      <c r="B1" s="50" t="s">
        <v>14</v>
      </c>
      <c r="C1" s="47" t="s">
        <v>39</v>
      </c>
      <c r="D1" s="48"/>
      <c r="E1" s="48"/>
      <c r="F1" s="48"/>
      <c r="G1" s="48"/>
      <c r="H1" s="49"/>
    </row>
    <row r="2" spans="1:10" x14ac:dyDescent="0.2">
      <c r="A2" s="52"/>
      <c r="B2" s="54"/>
      <c r="C2" s="53"/>
      <c r="D2" s="68"/>
      <c r="E2" s="68"/>
      <c r="F2" s="68"/>
      <c r="G2" s="68"/>
      <c r="H2" s="69"/>
    </row>
    <row r="3" spans="1:10" x14ac:dyDescent="0.2">
      <c r="A3" s="52"/>
      <c r="B3" s="54"/>
      <c r="C3" s="55" t="s">
        <v>36</v>
      </c>
      <c r="D3" s="55"/>
      <c r="E3" s="55" t="s">
        <v>27</v>
      </c>
      <c r="F3" s="55"/>
      <c r="G3" s="55" t="s">
        <v>33</v>
      </c>
      <c r="H3" s="55"/>
    </row>
    <row r="4" spans="1:10" ht="34" x14ac:dyDescent="0.2">
      <c r="A4" s="53"/>
      <c r="B4" s="51"/>
      <c r="C4" s="21" t="s">
        <v>24</v>
      </c>
      <c r="D4" s="78" t="s">
        <v>21</v>
      </c>
      <c r="E4" s="21" t="s">
        <v>24</v>
      </c>
      <c r="F4" s="78" t="s">
        <v>21</v>
      </c>
      <c r="G4" s="21" t="s">
        <v>24</v>
      </c>
      <c r="H4" s="78" t="s">
        <v>21</v>
      </c>
    </row>
    <row r="5" spans="1:10" x14ac:dyDescent="0.2">
      <c r="A5" s="4" t="s">
        <v>0</v>
      </c>
      <c r="B5" s="5">
        <v>429</v>
      </c>
      <c r="C5">
        <v>449</v>
      </c>
      <c r="D5" s="23">
        <v>2.5322</v>
      </c>
      <c r="E5" s="7">
        <v>449</v>
      </c>
      <c r="F5" s="23">
        <v>2.5223</v>
      </c>
      <c r="G5" s="91">
        <v>449</v>
      </c>
      <c r="H5" s="92">
        <v>4.5195999999999996</v>
      </c>
      <c r="J5" s="28"/>
    </row>
    <row r="6" spans="1:10" x14ac:dyDescent="0.2">
      <c r="A6" s="7" t="s">
        <v>1</v>
      </c>
      <c r="B6" s="6">
        <v>512</v>
      </c>
      <c r="C6">
        <v>572</v>
      </c>
      <c r="D6" s="23">
        <v>2.2303000000000002</v>
      </c>
      <c r="E6" s="7">
        <v>572</v>
      </c>
      <c r="F6" s="6">
        <v>2.3355000000000001</v>
      </c>
      <c r="G6" s="93">
        <v>572</v>
      </c>
      <c r="H6" s="6">
        <v>4.1298000000000004</v>
      </c>
    </row>
    <row r="7" spans="1:10" x14ac:dyDescent="0.2">
      <c r="A7" s="8" t="s">
        <v>2</v>
      </c>
      <c r="B7" s="6">
        <v>160</v>
      </c>
      <c r="C7">
        <v>204</v>
      </c>
      <c r="D7" s="23">
        <v>300</v>
      </c>
      <c r="E7" s="7">
        <v>204</v>
      </c>
      <c r="F7" s="6">
        <v>300</v>
      </c>
      <c r="G7" s="93">
        <v>204</v>
      </c>
      <c r="H7" s="6">
        <v>300</v>
      </c>
    </row>
    <row r="8" spans="1:10" x14ac:dyDescent="0.2">
      <c r="A8" s="7" t="s">
        <v>3</v>
      </c>
      <c r="B8" s="6">
        <v>143</v>
      </c>
      <c r="C8">
        <v>176</v>
      </c>
      <c r="D8" s="23">
        <v>199.6292</v>
      </c>
      <c r="E8" s="7">
        <v>176</v>
      </c>
      <c r="F8" s="23">
        <v>207.86600000000001</v>
      </c>
      <c r="G8" s="94">
        <v>176</v>
      </c>
      <c r="H8" s="6">
        <v>300</v>
      </c>
    </row>
    <row r="9" spans="1:10" x14ac:dyDescent="0.2">
      <c r="A9" s="7" t="s">
        <v>4</v>
      </c>
      <c r="B9" s="6">
        <v>149</v>
      </c>
      <c r="C9">
        <v>179</v>
      </c>
      <c r="D9" s="23">
        <v>300</v>
      </c>
      <c r="E9" s="7">
        <v>179</v>
      </c>
      <c r="F9" s="6">
        <v>300</v>
      </c>
      <c r="G9" s="94">
        <v>179</v>
      </c>
      <c r="H9" s="6">
        <v>300</v>
      </c>
    </row>
    <row r="10" spans="1:10" x14ac:dyDescent="0.2">
      <c r="A10" s="8" t="s">
        <v>5</v>
      </c>
      <c r="B10" s="6">
        <v>149</v>
      </c>
      <c r="C10">
        <v>191</v>
      </c>
      <c r="D10" s="23">
        <v>300</v>
      </c>
      <c r="E10" s="7">
        <v>191</v>
      </c>
      <c r="F10" s="6">
        <v>300</v>
      </c>
      <c r="G10" s="94">
        <v>191</v>
      </c>
      <c r="H10" s="6">
        <v>300</v>
      </c>
    </row>
    <row r="11" spans="1:10" x14ac:dyDescent="0.2">
      <c r="A11" s="7" t="s">
        <v>6</v>
      </c>
      <c r="B11" s="6">
        <v>149</v>
      </c>
      <c r="C11">
        <v>194</v>
      </c>
      <c r="D11" s="23">
        <v>300</v>
      </c>
      <c r="E11" s="7">
        <v>194</v>
      </c>
      <c r="F11" s="6">
        <v>300</v>
      </c>
      <c r="G11" s="94">
        <v>194</v>
      </c>
      <c r="H11" s="6">
        <v>300</v>
      </c>
    </row>
    <row r="12" spans="1:10" x14ac:dyDescent="0.2">
      <c r="A12" s="7" t="s">
        <v>7</v>
      </c>
      <c r="B12" s="6">
        <v>49</v>
      </c>
      <c r="C12">
        <v>74</v>
      </c>
      <c r="D12" s="23">
        <v>96.738200000000006</v>
      </c>
      <c r="E12" s="7">
        <v>74</v>
      </c>
      <c r="F12" s="6">
        <v>128.3742</v>
      </c>
      <c r="G12" s="94">
        <v>74</v>
      </c>
      <c r="H12" s="6">
        <v>159.37180000000001</v>
      </c>
    </row>
    <row r="13" spans="1:10" x14ac:dyDescent="0.2">
      <c r="A13" s="8" t="s">
        <v>8</v>
      </c>
      <c r="B13" s="6">
        <v>49</v>
      </c>
      <c r="C13">
        <v>73</v>
      </c>
      <c r="D13" s="6">
        <v>103.8798</v>
      </c>
      <c r="E13" s="7">
        <v>73</v>
      </c>
      <c r="F13" s="23">
        <v>115.5787</v>
      </c>
      <c r="G13" s="94">
        <v>73</v>
      </c>
      <c r="H13" s="6">
        <v>160.34819999999999</v>
      </c>
    </row>
    <row r="14" spans="1:10" x14ac:dyDescent="0.2">
      <c r="A14" s="7" t="s">
        <v>9</v>
      </c>
      <c r="B14" s="6">
        <v>46</v>
      </c>
      <c r="C14">
        <v>69</v>
      </c>
      <c r="D14" s="23">
        <v>66.186499999999995</v>
      </c>
      <c r="E14" s="7">
        <v>69</v>
      </c>
      <c r="F14" s="6">
        <v>75.900400000000005</v>
      </c>
      <c r="G14" s="94">
        <v>69</v>
      </c>
      <c r="H14" s="6">
        <v>113.23</v>
      </c>
    </row>
    <row r="15" spans="1:10" x14ac:dyDescent="0.2">
      <c r="A15" s="7" t="s">
        <v>10</v>
      </c>
      <c r="B15" s="6">
        <v>45</v>
      </c>
      <c r="C15">
        <v>68</v>
      </c>
      <c r="D15" s="23">
        <v>78.192099999999996</v>
      </c>
      <c r="E15" s="7">
        <v>68</v>
      </c>
      <c r="F15" s="6">
        <v>82.993799999999993</v>
      </c>
      <c r="G15" s="94">
        <v>68</v>
      </c>
      <c r="H15" s="6">
        <v>117.4696</v>
      </c>
    </row>
    <row r="16" spans="1:10" x14ac:dyDescent="0.2">
      <c r="A16" s="25" t="s">
        <v>11</v>
      </c>
      <c r="B16" s="9">
        <v>43</v>
      </c>
      <c r="C16" s="16">
        <v>68</v>
      </c>
      <c r="D16" s="9">
        <v>77.888000000000005</v>
      </c>
      <c r="E16" s="15">
        <v>61</v>
      </c>
      <c r="F16" s="98">
        <v>80.348200000000006</v>
      </c>
      <c r="G16" s="95">
        <v>61</v>
      </c>
      <c r="H16" s="9">
        <v>111.53</v>
      </c>
    </row>
    <row r="17" spans="4:7" x14ac:dyDescent="0.2">
      <c r="E17" s="24"/>
      <c r="F17" s="24"/>
      <c r="G17" s="24"/>
    </row>
    <row r="18" spans="4:7" x14ac:dyDescent="0.2">
      <c r="D18" s="24"/>
      <c r="E18" s="24"/>
    </row>
    <row r="19" spans="4:7" x14ac:dyDescent="0.2">
      <c r="D19" s="24"/>
      <c r="E19" s="99"/>
    </row>
    <row r="20" spans="4:7" x14ac:dyDescent="0.2">
      <c r="D20" s="24"/>
      <c r="E20" s="24"/>
    </row>
  </sheetData>
  <mergeCells count="6">
    <mergeCell ref="A1:A4"/>
    <mergeCell ref="B1:B4"/>
    <mergeCell ref="E3:F3"/>
    <mergeCell ref="G3:H3"/>
    <mergeCell ref="C3:D3"/>
    <mergeCell ref="C1:H2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E73AD-D0AF-0548-A4E9-441F11D940E4}">
  <dimension ref="A1:G37"/>
  <sheetViews>
    <sheetView topLeftCell="A49" zoomScale="109" workbookViewId="0">
      <selection activeCell="G10" sqref="G10"/>
    </sheetView>
  </sheetViews>
  <sheetFormatPr baseColWidth="10" defaultRowHeight="16" x14ac:dyDescent="0.2"/>
  <cols>
    <col min="2" max="2" width="8.83203125" customWidth="1"/>
    <col min="3" max="3" width="10" customWidth="1"/>
    <col min="4" max="4" width="9.5" customWidth="1"/>
    <col min="5" max="5" width="9.1640625" customWidth="1"/>
  </cols>
  <sheetData>
    <row r="1" spans="1:7" x14ac:dyDescent="0.2">
      <c r="A1" s="56" t="s">
        <v>26</v>
      </c>
      <c r="B1" s="57"/>
      <c r="C1" s="57"/>
      <c r="D1" s="57"/>
      <c r="E1" s="57"/>
      <c r="F1" s="57"/>
      <c r="G1" s="58"/>
    </row>
    <row r="2" spans="1:7" ht="16" customHeight="1" x14ac:dyDescent="0.2">
      <c r="A2" s="65" t="s">
        <v>12</v>
      </c>
      <c r="B2" s="62" t="s">
        <v>14</v>
      </c>
      <c r="C2" s="47" t="s">
        <v>35</v>
      </c>
      <c r="D2" s="48"/>
      <c r="E2" s="48"/>
      <c r="F2" s="48"/>
      <c r="G2" s="49"/>
    </row>
    <row r="3" spans="1:7" x14ac:dyDescent="0.2">
      <c r="A3" s="66"/>
      <c r="B3" s="63"/>
      <c r="C3" s="53"/>
      <c r="D3" s="68"/>
      <c r="E3" s="68"/>
      <c r="F3" s="68"/>
      <c r="G3" s="69"/>
    </row>
    <row r="4" spans="1:7" ht="17" customHeight="1" x14ac:dyDescent="0.2">
      <c r="A4" s="67"/>
      <c r="B4" s="64"/>
      <c r="C4" s="22" t="s">
        <v>28</v>
      </c>
      <c r="D4" s="26" t="s">
        <v>29</v>
      </c>
      <c r="E4" s="83" t="s">
        <v>30</v>
      </c>
      <c r="F4" s="27" t="s">
        <v>31</v>
      </c>
      <c r="G4" s="26" t="s">
        <v>32</v>
      </c>
    </row>
    <row r="5" spans="1:7" x14ac:dyDescent="0.2">
      <c r="A5" s="4" t="s">
        <v>0</v>
      </c>
      <c r="B5" s="5">
        <v>429</v>
      </c>
      <c r="C5">
        <v>449</v>
      </c>
      <c r="D5" s="35">
        <v>449</v>
      </c>
      <c r="E5" s="84">
        <v>449</v>
      </c>
      <c r="F5">
        <v>449</v>
      </c>
      <c r="G5" s="37">
        <v>449</v>
      </c>
    </row>
    <row r="6" spans="1:7" x14ac:dyDescent="0.2">
      <c r="A6" s="7" t="s">
        <v>1</v>
      </c>
      <c r="B6" s="6">
        <v>512</v>
      </c>
      <c r="C6">
        <v>572</v>
      </c>
      <c r="D6" s="36">
        <v>572</v>
      </c>
      <c r="E6" s="85">
        <v>572</v>
      </c>
      <c r="F6">
        <v>572</v>
      </c>
      <c r="G6" s="38">
        <v>572</v>
      </c>
    </row>
    <row r="7" spans="1:7" x14ac:dyDescent="0.2">
      <c r="A7" s="8" t="s">
        <v>2</v>
      </c>
      <c r="B7" s="6">
        <v>160</v>
      </c>
      <c r="C7">
        <v>232</v>
      </c>
      <c r="D7" s="80">
        <v>222</v>
      </c>
      <c r="E7" s="85">
        <v>204</v>
      </c>
      <c r="F7" s="82">
        <v>204</v>
      </c>
      <c r="G7" s="38">
        <v>204</v>
      </c>
    </row>
    <row r="8" spans="1:7" x14ac:dyDescent="0.2">
      <c r="A8" s="7" t="s">
        <v>3</v>
      </c>
      <c r="B8" s="6">
        <v>143</v>
      </c>
      <c r="C8">
        <v>187</v>
      </c>
      <c r="D8" s="36">
        <v>176</v>
      </c>
      <c r="E8" s="85">
        <v>176</v>
      </c>
      <c r="F8">
        <v>176</v>
      </c>
      <c r="G8" s="39">
        <v>176</v>
      </c>
    </row>
    <row r="9" spans="1:7" x14ac:dyDescent="0.2">
      <c r="A9" s="7" t="s">
        <v>4</v>
      </c>
      <c r="B9" s="6">
        <v>149</v>
      </c>
      <c r="C9">
        <v>197</v>
      </c>
      <c r="D9" s="36">
        <v>189</v>
      </c>
      <c r="E9" s="85">
        <v>179</v>
      </c>
      <c r="F9" s="81">
        <v>179</v>
      </c>
      <c r="G9" s="39">
        <v>179</v>
      </c>
    </row>
    <row r="10" spans="1:7" x14ac:dyDescent="0.2">
      <c r="A10" s="8" t="s">
        <v>5</v>
      </c>
      <c r="B10" s="6">
        <v>149</v>
      </c>
      <c r="C10">
        <v>215</v>
      </c>
      <c r="D10" s="36">
        <v>209</v>
      </c>
      <c r="E10" s="85">
        <v>191</v>
      </c>
      <c r="F10">
        <v>191</v>
      </c>
      <c r="G10" s="39">
        <v>191</v>
      </c>
    </row>
    <row r="11" spans="1:7" x14ac:dyDescent="0.2">
      <c r="A11" s="7" t="s">
        <v>6</v>
      </c>
      <c r="B11" s="6">
        <v>149</v>
      </c>
      <c r="C11">
        <v>219</v>
      </c>
      <c r="D11" s="36">
        <v>213</v>
      </c>
      <c r="E11" s="85">
        <v>194</v>
      </c>
      <c r="F11">
        <v>194</v>
      </c>
      <c r="G11" s="39">
        <v>194</v>
      </c>
    </row>
    <row r="12" spans="1:7" x14ac:dyDescent="0.2">
      <c r="A12" s="7" t="s">
        <v>7</v>
      </c>
      <c r="B12" s="6">
        <v>49</v>
      </c>
      <c r="C12">
        <v>74</v>
      </c>
      <c r="D12" s="36">
        <v>74</v>
      </c>
      <c r="E12" s="85">
        <v>74</v>
      </c>
      <c r="F12">
        <v>74</v>
      </c>
      <c r="G12" s="39">
        <v>74</v>
      </c>
    </row>
    <row r="13" spans="1:7" x14ac:dyDescent="0.2">
      <c r="A13" s="8" t="s">
        <v>8</v>
      </c>
      <c r="B13" s="6">
        <v>49</v>
      </c>
      <c r="C13">
        <v>73</v>
      </c>
      <c r="D13" s="36">
        <v>73</v>
      </c>
      <c r="E13" s="85">
        <v>73</v>
      </c>
      <c r="F13">
        <v>73</v>
      </c>
      <c r="G13" s="39">
        <v>73</v>
      </c>
    </row>
    <row r="14" spans="1:7" x14ac:dyDescent="0.2">
      <c r="A14" s="7" t="s">
        <v>9</v>
      </c>
      <c r="B14" s="6">
        <v>46</v>
      </c>
      <c r="C14">
        <v>69</v>
      </c>
      <c r="D14" s="36">
        <v>69</v>
      </c>
      <c r="E14" s="85">
        <v>69</v>
      </c>
      <c r="F14">
        <v>69</v>
      </c>
      <c r="G14" s="39">
        <v>69</v>
      </c>
    </row>
    <row r="15" spans="1:7" x14ac:dyDescent="0.2">
      <c r="A15" s="7" t="s">
        <v>10</v>
      </c>
      <c r="B15" s="6">
        <v>45</v>
      </c>
      <c r="C15" s="7">
        <v>68</v>
      </c>
      <c r="D15" s="36">
        <v>68</v>
      </c>
      <c r="E15" s="85">
        <v>68</v>
      </c>
      <c r="F15" s="24">
        <v>68</v>
      </c>
      <c r="G15" s="39">
        <v>68</v>
      </c>
    </row>
    <row r="16" spans="1:7" x14ac:dyDescent="0.2">
      <c r="A16" s="25" t="s">
        <v>11</v>
      </c>
      <c r="B16" s="9">
        <v>43</v>
      </c>
      <c r="C16" s="15">
        <v>61</v>
      </c>
      <c r="D16" s="40">
        <v>61</v>
      </c>
      <c r="E16" s="86">
        <v>61</v>
      </c>
      <c r="F16" s="16">
        <v>61</v>
      </c>
      <c r="G16" s="79">
        <v>61</v>
      </c>
    </row>
    <row r="17" spans="1:7" x14ac:dyDescent="0.2">
      <c r="A17" s="48"/>
      <c r="B17" s="48"/>
    </row>
    <row r="22" spans="1:7" x14ac:dyDescent="0.2">
      <c r="A22" s="56" t="s">
        <v>34</v>
      </c>
      <c r="B22" s="57"/>
      <c r="C22" s="57"/>
      <c r="D22" s="57"/>
      <c r="E22" s="57"/>
      <c r="F22" s="57"/>
      <c r="G22" s="58"/>
    </row>
    <row r="23" spans="1:7" ht="16" customHeight="1" x14ac:dyDescent="0.2">
      <c r="A23" s="59" t="s">
        <v>12</v>
      </c>
      <c r="B23" s="62" t="s">
        <v>14</v>
      </c>
      <c r="C23" s="47" t="s">
        <v>35</v>
      </c>
      <c r="D23" s="48"/>
      <c r="E23" s="48"/>
      <c r="F23" s="48"/>
      <c r="G23" s="49"/>
    </row>
    <row r="24" spans="1:7" x14ac:dyDescent="0.2">
      <c r="A24" s="60"/>
      <c r="B24" s="63"/>
      <c r="C24" s="53"/>
      <c r="D24" s="68"/>
      <c r="E24" s="68"/>
      <c r="F24" s="68"/>
      <c r="G24" s="69"/>
    </row>
    <row r="25" spans="1:7" ht="17" x14ac:dyDescent="0.2">
      <c r="A25" s="61"/>
      <c r="B25" s="64"/>
      <c r="C25" s="88" t="s">
        <v>28</v>
      </c>
      <c r="D25" s="26" t="s">
        <v>29</v>
      </c>
      <c r="E25" s="27" t="s">
        <v>30</v>
      </c>
      <c r="F25" s="27" t="s">
        <v>31</v>
      </c>
      <c r="G25" s="26" t="s">
        <v>32</v>
      </c>
    </row>
    <row r="26" spans="1:7" x14ac:dyDescent="0.2">
      <c r="A26" s="4" t="s">
        <v>0</v>
      </c>
      <c r="B26" s="5">
        <v>429</v>
      </c>
      <c r="C26" s="89">
        <v>448</v>
      </c>
      <c r="D26" s="31">
        <v>448</v>
      </c>
      <c r="E26">
        <v>449</v>
      </c>
      <c r="F26">
        <v>449</v>
      </c>
      <c r="G26" s="35">
        <v>448</v>
      </c>
    </row>
    <row r="27" spans="1:7" x14ac:dyDescent="0.2">
      <c r="A27" s="7" t="s">
        <v>1</v>
      </c>
      <c r="B27" s="6">
        <v>512</v>
      </c>
      <c r="C27" s="89">
        <v>572</v>
      </c>
      <c r="D27" s="31">
        <v>572</v>
      </c>
      <c r="E27">
        <v>572</v>
      </c>
      <c r="F27">
        <v>572</v>
      </c>
      <c r="G27" s="36">
        <v>572</v>
      </c>
    </row>
    <row r="28" spans="1:7" x14ac:dyDescent="0.2">
      <c r="A28" s="8" t="s">
        <v>2</v>
      </c>
      <c r="B28" s="6">
        <v>160</v>
      </c>
      <c r="C28" s="89">
        <v>235</v>
      </c>
      <c r="D28" s="31">
        <v>238</v>
      </c>
      <c r="E28">
        <v>236</v>
      </c>
      <c r="F28">
        <v>236</v>
      </c>
      <c r="G28" s="36">
        <v>237</v>
      </c>
    </row>
    <row r="29" spans="1:7" x14ac:dyDescent="0.2">
      <c r="A29" s="7" t="s">
        <v>3</v>
      </c>
      <c r="B29" s="6">
        <v>143</v>
      </c>
      <c r="C29" s="89">
        <v>193</v>
      </c>
      <c r="D29" s="31">
        <v>195</v>
      </c>
      <c r="E29">
        <v>194</v>
      </c>
      <c r="F29">
        <v>194</v>
      </c>
      <c r="G29" s="36">
        <v>193</v>
      </c>
    </row>
    <row r="30" spans="1:7" x14ac:dyDescent="0.2">
      <c r="A30" s="7" t="s">
        <v>4</v>
      </c>
      <c r="B30" s="6">
        <v>149</v>
      </c>
      <c r="C30" s="89">
        <v>203</v>
      </c>
      <c r="D30" s="31">
        <v>203</v>
      </c>
      <c r="E30">
        <v>203</v>
      </c>
      <c r="F30">
        <v>203</v>
      </c>
      <c r="G30" s="36">
        <v>203</v>
      </c>
    </row>
    <row r="31" spans="1:7" x14ac:dyDescent="0.2">
      <c r="A31" s="8" t="s">
        <v>5</v>
      </c>
      <c r="B31" s="6">
        <v>149</v>
      </c>
      <c r="C31" s="89">
        <v>220</v>
      </c>
      <c r="D31" s="31">
        <v>219</v>
      </c>
      <c r="E31">
        <v>221</v>
      </c>
      <c r="F31">
        <v>221</v>
      </c>
      <c r="G31" s="36">
        <v>220</v>
      </c>
    </row>
    <row r="32" spans="1:7" x14ac:dyDescent="0.2">
      <c r="A32" s="7" t="s">
        <v>6</v>
      </c>
      <c r="B32" s="6">
        <v>149</v>
      </c>
      <c r="C32" s="89">
        <v>224</v>
      </c>
      <c r="D32" s="31">
        <v>222</v>
      </c>
      <c r="E32">
        <v>224</v>
      </c>
      <c r="F32">
        <v>225</v>
      </c>
      <c r="G32" s="36">
        <v>223</v>
      </c>
    </row>
    <row r="33" spans="1:7" x14ac:dyDescent="0.2">
      <c r="A33" s="7" t="s">
        <v>7</v>
      </c>
      <c r="B33" s="6">
        <v>49</v>
      </c>
      <c r="C33" s="89">
        <v>83</v>
      </c>
      <c r="D33" s="31">
        <v>83</v>
      </c>
      <c r="E33">
        <v>83</v>
      </c>
      <c r="F33">
        <v>83</v>
      </c>
      <c r="G33" s="36">
        <v>83</v>
      </c>
    </row>
    <row r="34" spans="1:7" x14ac:dyDescent="0.2">
      <c r="A34" s="8" t="s">
        <v>8</v>
      </c>
      <c r="B34" s="6">
        <v>49</v>
      </c>
      <c r="C34" s="89">
        <v>83</v>
      </c>
      <c r="D34" s="31">
        <v>84</v>
      </c>
      <c r="E34">
        <v>84</v>
      </c>
      <c r="F34">
        <v>84</v>
      </c>
      <c r="G34" s="36">
        <v>84</v>
      </c>
    </row>
    <row r="35" spans="1:7" x14ac:dyDescent="0.2">
      <c r="A35" s="7" t="s">
        <v>9</v>
      </c>
      <c r="B35" s="6">
        <v>46</v>
      </c>
      <c r="C35" s="89">
        <v>74</v>
      </c>
      <c r="D35" s="31">
        <v>74</v>
      </c>
      <c r="E35">
        <v>74</v>
      </c>
      <c r="F35">
        <v>74</v>
      </c>
      <c r="G35" s="36">
        <v>74</v>
      </c>
    </row>
    <row r="36" spans="1:7" x14ac:dyDescent="0.2">
      <c r="A36" s="7" t="s">
        <v>10</v>
      </c>
      <c r="B36" s="6">
        <v>45</v>
      </c>
      <c r="C36" s="89">
        <v>74</v>
      </c>
      <c r="D36" s="31">
        <v>75</v>
      </c>
      <c r="E36">
        <v>75</v>
      </c>
      <c r="F36" s="33">
        <v>74</v>
      </c>
      <c r="G36" s="36">
        <v>74</v>
      </c>
    </row>
    <row r="37" spans="1:7" x14ac:dyDescent="0.2">
      <c r="A37" s="25" t="s">
        <v>11</v>
      </c>
      <c r="B37" s="9">
        <v>43</v>
      </c>
      <c r="C37" s="90">
        <v>68</v>
      </c>
      <c r="D37" s="32">
        <v>68</v>
      </c>
      <c r="E37" s="16">
        <v>69</v>
      </c>
      <c r="F37" s="34">
        <v>68</v>
      </c>
      <c r="G37" s="87">
        <v>68</v>
      </c>
    </row>
  </sheetData>
  <mergeCells count="9">
    <mergeCell ref="A1:G1"/>
    <mergeCell ref="A22:G22"/>
    <mergeCell ref="A23:A25"/>
    <mergeCell ref="B23:B25"/>
    <mergeCell ref="A2:A4"/>
    <mergeCell ref="B2:B4"/>
    <mergeCell ref="C23:G24"/>
    <mergeCell ref="C2:G3"/>
    <mergeCell ref="A17:B17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comparacion metodo</vt:lpstr>
      <vt:lpstr>max iteraciones </vt:lpstr>
      <vt:lpstr>tiempo permitido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 Alvarez</dc:creator>
  <cp:lastModifiedBy>Susana Alvarez</cp:lastModifiedBy>
  <cp:lastPrinted>2021-05-05T20:14:25Z</cp:lastPrinted>
  <dcterms:created xsi:type="dcterms:W3CDTF">2021-05-02T21:17:40Z</dcterms:created>
  <dcterms:modified xsi:type="dcterms:W3CDTF">2021-05-05T20:18:30Z</dcterms:modified>
</cp:coreProperties>
</file>