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XELVINCE\SKILLS\Makerere Work\Year 3\SEMESTER 2\Actuarial Research Project\"/>
    </mc:Choice>
  </mc:AlternateContent>
  <xr:revisionPtr revIDLastSave="0" documentId="13_ncr:1_{B67790B6-DCD7-4264-8BF0-1D3E75B1E638}" xr6:coauthVersionLast="47" xr6:coauthVersionMax="47" xr10:uidLastSave="{00000000-0000-0000-0000-000000000000}"/>
  <bookViews>
    <workbookView xWindow="-120" yWindow="-120" windowWidth="20730" windowHeight="11040" tabRatio="786" xr2:uid="{00000000-000D-0000-FFFF-FFFF00000000}"/>
  </bookViews>
  <sheets>
    <sheet name="UNIT FUND" sheetId="1" r:id="rId1"/>
    <sheet name="NON UNIT FUND (MALES)" sheetId="6" r:id="rId2"/>
    <sheet name="NON UNIT FUND (FEMALES)" sheetId="11" r:id="rId3"/>
    <sheet name="MULTIPLE DECREMENT TABLES" sheetId="3" r:id="rId4"/>
    <sheet name="Mortality Data (Males)" sheetId="9" r:id="rId5"/>
    <sheet name="Mortality Data (Females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1" l="1"/>
  <c r="K14" i="11"/>
  <c r="K6" i="11"/>
  <c r="K7" i="11"/>
  <c r="K8" i="11"/>
  <c r="K9" i="11"/>
  <c r="K10" i="11"/>
  <c r="K11" i="11"/>
  <c r="K12" i="11"/>
  <c r="K13" i="11"/>
  <c r="J6" i="11"/>
  <c r="J7" i="11"/>
  <c r="J8" i="11"/>
  <c r="J9" i="11"/>
  <c r="J10" i="11"/>
  <c r="J11" i="11"/>
  <c r="J12" i="11"/>
  <c r="J13" i="11"/>
  <c r="J14" i="11"/>
  <c r="I6" i="11"/>
  <c r="I7" i="11"/>
  <c r="I8" i="11"/>
  <c r="I9" i="11"/>
  <c r="I10" i="11"/>
  <c r="I11" i="11"/>
  <c r="I12" i="11"/>
  <c r="I13" i="11"/>
  <c r="I14" i="11"/>
  <c r="I5" i="11"/>
  <c r="P3" i="3"/>
  <c r="Q12" i="3"/>
  <c r="P12" i="3"/>
  <c r="Q11" i="3"/>
  <c r="P11" i="3"/>
  <c r="R11" i="3" s="1"/>
  <c r="Q10" i="3"/>
  <c r="P10" i="3"/>
  <c r="Q9" i="3"/>
  <c r="P9" i="3"/>
  <c r="R9" i="3" s="1"/>
  <c r="Q8" i="3"/>
  <c r="P8" i="3"/>
  <c r="Q7" i="3"/>
  <c r="P7" i="3"/>
  <c r="R7" i="3" s="1"/>
  <c r="Q6" i="3"/>
  <c r="P6" i="3"/>
  <c r="Q5" i="3"/>
  <c r="P5" i="3"/>
  <c r="R5" i="3" s="1"/>
  <c r="Q4" i="3"/>
  <c r="P4" i="3"/>
  <c r="Q3" i="3"/>
  <c r="J5" i="11" s="1"/>
  <c r="R3" i="3"/>
  <c r="S4" i="3" s="1"/>
  <c r="M6" i="11" s="1"/>
  <c r="O14" i="11"/>
  <c r="H14" i="11"/>
  <c r="G14" i="11"/>
  <c r="F14" i="11"/>
  <c r="O13" i="11"/>
  <c r="H13" i="11"/>
  <c r="F13" i="11"/>
  <c r="G13" i="11" s="1"/>
  <c r="L13" i="11" s="1"/>
  <c r="O12" i="11"/>
  <c r="H12" i="11"/>
  <c r="G12" i="11"/>
  <c r="F12" i="11"/>
  <c r="O11" i="11"/>
  <c r="H11" i="11"/>
  <c r="F11" i="11"/>
  <c r="O10" i="11"/>
  <c r="H10" i="11"/>
  <c r="F10" i="11"/>
  <c r="O9" i="11"/>
  <c r="H9" i="11"/>
  <c r="F9" i="11"/>
  <c r="G9" i="11" s="1"/>
  <c r="O8" i="11"/>
  <c r="H8" i="11"/>
  <c r="G8" i="11"/>
  <c r="F8" i="11"/>
  <c r="O7" i="11"/>
  <c r="H7" i="11"/>
  <c r="F7" i="11"/>
  <c r="O6" i="11"/>
  <c r="H6" i="11"/>
  <c r="F6" i="11"/>
  <c r="O5" i="11"/>
  <c r="H5" i="11"/>
  <c r="E5" i="11"/>
  <c r="D5" i="11"/>
  <c r="C5" i="11"/>
  <c r="B5" i="11"/>
  <c r="F5" i="11" s="1"/>
  <c r="G5" i="11" s="1"/>
  <c r="C5" i="6"/>
  <c r="F5" i="6" s="1"/>
  <c r="D5" i="1"/>
  <c r="F3" i="3"/>
  <c r="K5" i="6" s="1"/>
  <c r="B5" i="6"/>
  <c r="D5" i="6"/>
  <c r="E5" i="6"/>
  <c r="O5" i="6"/>
  <c r="C5" i="1"/>
  <c r="F6" i="6"/>
  <c r="G6" i="6" s="1"/>
  <c r="K5" i="11" l="1"/>
  <c r="L5" i="11" s="1"/>
  <c r="N5" i="11" s="1"/>
  <c r="P5" i="11" s="1"/>
  <c r="L14" i="11"/>
  <c r="L8" i="11"/>
  <c r="L12" i="11"/>
  <c r="L9" i="11"/>
  <c r="R4" i="3"/>
  <c r="S5" i="3" s="1"/>
  <c r="R6" i="3"/>
  <c r="R8" i="3"/>
  <c r="R10" i="3"/>
  <c r="R12" i="3"/>
  <c r="L6" i="11"/>
  <c r="N6" i="11" s="1"/>
  <c r="P6" i="11" s="1"/>
  <c r="L11" i="11"/>
  <c r="G7" i="11"/>
  <c r="L7" i="11" s="1"/>
  <c r="G11" i="11"/>
  <c r="G10" i="11"/>
  <c r="L10" i="11" s="1"/>
  <c r="G6" i="11"/>
  <c r="E5" i="1"/>
  <c r="E82" i="10"/>
  <c r="D82" i="10"/>
  <c r="F82" i="10" s="1"/>
  <c r="E81" i="10"/>
  <c r="F81" i="10" s="1"/>
  <c r="D81" i="10"/>
  <c r="E80" i="10"/>
  <c r="D80" i="10"/>
  <c r="E79" i="10"/>
  <c r="D79" i="10"/>
  <c r="E78" i="10"/>
  <c r="D78" i="10"/>
  <c r="F78" i="10" s="1"/>
  <c r="F77" i="10"/>
  <c r="E77" i="10"/>
  <c r="D77" i="10"/>
  <c r="E76" i="10"/>
  <c r="D76" i="10"/>
  <c r="E75" i="10"/>
  <c r="D75" i="10"/>
  <c r="F75" i="10" s="1"/>
  <c r="E74" i="10"/>
  <c r="D74" i="10"/>
  <c r="F74" i="10" s="1"/>
  <c r="E73" i="10"/>
  <c r="D73" i="10"/>
  <c r="F73" i="10" s="1"/>
  <c r="E72" i="10"/>
  <c r="F72" i="10" s="1"/>
  <c r="D72" i="10"/>
  <c r="E71" i="10"/>
  <c r="D71" i="10"/>
  <c r="F71" i="10" s="1"/>
  <c r="E70" i="10"/>
  <c r="D70" i="10"/>
  <c r="E69" i="10"/>
  <c r="D69" i="10"/>
  <c r="F69" i="10" s="1"/>
  <c r="E68" i="10"/>
  <c r="D68" i="10"/>
  <c r="E67" i="10"/>
  <c r="D67" i="10"/>
  <c r="F67" i="10" s="1"/>
  <c r="E66" i="10"/>
  <c r="D66" i="10"/>
  <c r="E65" i="10"/>
  <c r="F65" i="10" s="1"/>
  <c r="D65" i="10"/>
  <c r="E64" i="10"/>
  <c r="D64" i="10"/>
  <c r="E63" i="10"/>
  <c r="D63" i="10"/>
  <c r="E62" i="10"/>
  <c r="D62" i="10"/>
  <c r="F62" i="10" s="1"/>
  <c r="F61" i="10"/>
  <c r="E61" i="10"/>
  <c r="D61" i="10"/>
  <c r="E60" i="10"/>
  <c r="D60" i="10"/>
  <c r="E59" i="10"/>
  <c r="D59" i="10"/>
  <c r="F59" i="10" s="1"/>
  <c r="E58" i="10"/>
  <c r="D58" i="10"/>
  <c r="F58" i="10" s="1"/>
  <c r="E57" i="10"/>
  <c r="D57" i="10"/>
  <c r="F57" i="10" s="1"/>
  <c r="E56" i="10"/>
  <c r="F56" i="10" s="1"/>
  <c r="D56" i="10"/>
  <c r="E55" i="10"/>
  <c r="D55" i="10"/>
  <c r="F55" i="10" s="1"/>
  <c r="E54" i="10"/>
  <c r="D54" i="10"/>
  <c r="E53" i="10"/>
  <c r="D53" i="10"/>
  <c r="F53" i="10" s="1"/>
  <c r="E52" i="10"/>
  <c r="D52" i="10"/>
  <c r="E51" i="10"/>
  <c r="D51" i="10"/>
  <c r="F51" i="10" s="1"/>
  <c r="E50" i="10"/>
  <c r="D50" i="10"/>
  <c r="E49" i="10"/>
  <c r="F49" i="10" s="1"/>
  <c r="D49" i="10"/>
  <c r="E48" i="10"/>
  <c r="D48" i="10"/>
  <c r="E47" i="10"/>
  <c r="D47" i="10"/>
  <c r="E46" i="10"/>
  <c r="D46" i="10"/>
  <c r="F46" i="10" s="1"/>
  <c r="F45" i="10"/>
  <c r="E45" i="10"/>
  <c r="D45" i="10"/>
  <c r="E44" i="10"/>
  <c r="D44" i="10"/>
  <c r="E43" i="10"/>
  <c r="D43" i="10"/>
  <c r="F43" i="10" s="1"/>
  <c r="E42" i="10"/>
  <c r="D42" i="10"/>
  <c r="F42" i="10" s="1"/>
  <c r="E41" i="10"/>
  <c r="D41" i="10"/>
  <c r="F41" i="10" s="1"/>
  <c r="E40" i="10"/>
  <c r="F40" i="10" s="1"/>
  <c r="D40" i="10"/>
  <c r="E39" i="10"/>
  <c r="D39" i="10"/>
  <c r="F39" i="10" s="1"/>
  <c r="E38" i="10"/>
  <c r="D38" i="10"/>
  <c r="E37" i="10"/>
  <c r="D37" i="10"/>
  <c r="F37" i="10" s="1"/>
  <c r="E36" i="10"/>
  <c r="D36" i="10"/>
  <c r="E35" i="10"/>
  <c r="D35" i="10"/>
  <c r="F35" i="10" s="1"/>
  <c r="E34" i="10"/>
  <c r="D34" i="10"/>
  <c r="E33" i="10"/>
  <c r="F33" i="10" s="1"/>
  <c r="D33" i="10"/>
  <c r="E32" i="10"/>
  <c r="D32" i="10"/>
  <c r="E31" i="10"/>
  <c r="D31" i="10"/>
  <c r="E30" i="10"/>
  <c r="D30" i="10"/>
  <c r="F30" i="10" s="1"/>
  <c r="F29" i="10"/>
  <c r="E29" i="10"/>
  <c r="D29" i="10"/>
  <c r="E28" i="10"/>
  <c r="D28" i="10"/>
  <c r="E27" i="10"/>
  <c r="D27" i="10"/>
  <c r="F27" i="10" s="1"/>
  <c r="E26" i="10"/>
  <c r="D26" i="10"/>
  <c r="F26" i="10" s="1"/>
  <c r="E25" i="10"/>
  <c r="D25" i="10"/>
  <c r="F25" i="10" s="1"/>
  <c r="E24" i="10"/>
  <c r="F24" i="10" s="1"/>
  <c r="D24" i="10"/>
  <c r="E23" i="10"/>
  <c r="D23" i="10"/>
  <c r="F23" i="10" s="1"/>
  <c r="E22" i="10"/>
  <c r="D22" i="10"/>
  <c r="E21" i="10"/>
  <c r="D21" i="10"/>
  <c r="F21" i="10" s="1"/>
  <c r="E20" i="10"/>
  <c r="D20" i="10"/>
  <c r="E19" i="10"/>
  <c r="D19" i="10"/>
  <c r="F19" i="10" s="1"/>
  <c r="E18" i="10"/>
  <c r="D18" i="10"/>
  <c r="E17" i="10"/>
  <c r="F17" i="10" s="1"/>
  <c r="D17" i="10"/>
  <c r="E16" i="10"/>
  <c r="D16" i="10"/>
  <c r="E15" i="10"/>
  <c r="D15" i="10"/>
  <c r="E14" i="10"/>
  <c r="D14" i="10"/>
  <c r="F14" i="10" s="1"/>
  <c r="F13" i="10"/>
  <c r="E13" i="10"/>
  <c r="D13" i="10"/>
  <c r="E12" i="10"/>
  <c r="D12" i="10"/>
  <c r="E11" i="10"/>
  <c r="D11" i="10"/>
  <c r="F11" i="10" s="1"/>
  <c r="E10" i="10"/>
  <c r="D10" i="10"/>
  <c r="F10" i="10" s="1"/>
  <c r="E9" i="10"/>
  <c r="D9" i="10"/>
  <c r="F9" i="10" s="1"/>
  <c r="E8" i="10"/>
  <c r="F8" i="10" s="1"/>
  <c r="D8" i="10"/>
  <c r="E7" i="10"/>
  <c r="D7" i="10"/>
  <c r="F7" i="10" s="1"/>
  <c r="E6" i="10"/>
  <c r="D6" i="10"/>
  <c r="E5" i="10"/>
  <c r="D5" i="10"/>
  <c r="F5" i="10" s="1"/>
  <c r="E4" i="10"/>
  <c r="D4" i="10"/>
  <c r="E3" i="10"/>
  <c r="D3" i="10"/>
  <c r="E2" i="10"/>
  <c r="D2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F47" i="9" s="1"/>
  <c r="E48" i="9"/>
  <c r="E49" i="9"/>
  <c r="E50" i="9"/>
  <c r="E51" i="9"/>
  <c r="E52" i="9"/>
  <c r="E53" i="9"/>
  <c r="E54" i="9"/>
  <c r="E55" i="9"/>
  <c r="F55" i="9" s="1"/>
  <c r="E56" i="9"/>
  <c r="E57" i="9"/>
  <c r="E58" i="9"/>
  <c r="E59" i="9"/>
  <c r="E60" i="9"/>
  <c r="E61" i="9"/>
  <c r="E62" i="9"/>
  <c r="E63" i="9"/>
  <c r="F63" i="9" s="1"/>
  <c r="E64" i="9"/>
  <c r="E65" i="9"/>
  <c r="E66" i="9"/>
  <c r="E67" i="9"/>
  <c r="E68" i="9"/>
  <c r="E69" i="9"/>
  <c r="E70" i="9"/>
  <c r="E71" i="9"/>
  <c r="F71" i="9" s="1"/>
  <c r="E72" i="9"/>
  <c r="E73" i="9"/>
  <c r="E74" i="9"/>
  <c r="E75" i="9"/>
  <c r="E76" i="9"/>
  <c r="E77" i="9"/>
  <c r="E78" i="9"/>
  <c r="E79" i="9"/>
  <c r="F79" i="9" s="1"/>
  <c r="E80" i="9"/>
  <c r="E81" i="9"/>
  <c r="E82" i="9"/>
  <c r="D4" i="9"/>
  <c r="D5" i="9"/>
  <c r="D6" i="9"/>
  <c r="F6" i="9" s="1"/>
  <c r="D7" i="9"/>
  <c r="D8" i="9"/>
  <c r="D9" i="9"/>
  <c r="D10" i="9"/>
  <c r="F10" i="9" s="1"/>
  <c r="D11" i="9"/>
  <c r="F11" i="9" s="1"/>
  <c r="D12" i="9"/>
  <c r="D13" i="9"/>
  <c r="D14" i="9"/>
  <c r="F14" i="9" s="1"/>
  <c r="D15" i="9"/>
  <c r="D16" i="9"/>
  <c r="D17" i="9"/>
  <c r="D18" i="9"/>
  <c r="F18" i="9" s="1"/>
  <c r="D19" i="9"/>
  <c r="F19" i="9" s="1"/>
  <c r="D20" i="9"/>
  <c r="D21" i="9"/>
  <c r="D22" i="9"/>
  <c r="F22" i="9" s="1"/>
  <c r="D23" i="9"/>
  <c r="D24" i="9"/>
  <c r="D25" i="9"/>
  <c r="D26" i="9"/>
  <c r="F26" i="9" s="1"/>
  <c r="D27" i="9"/>
  <c r="F27" i="9" s="1"/>
  <c r="D28" i="9"/>
  <c r="D29" i="9"/>
  <c r="D30" i="9"/>
  <c r="F30" i="9" s="1"/>
  <c r="D31" i="9"/>
  <c r="D32" i="9"/>
  <c r="D33" i="9"/>
  <c r="D34" i="9"/>
  <c r="F34" i="9" s="1"/>
  <c r="D35" i="9"/>
  <c r="D36" i="9"/>
  <c r="D37" i="9"/>
  <c r="D38" i="9"/>
  <c r="F38" i="9" s="1"/>
  <c r="D39" i="9"/>
  <c r="D40" i="9"/>
  <c r="D41" i="9"/>
  <c r="D42" i="9"/>
  <c r="F42" i="9" s="1"/>
  <c r="D43" i="9"/>
  <c r="F43" i="9" s="1"/>
  <c r="D44" i="9"/>
  <c r="D45" i="9"/>
  <c r="D46" i="9"/>
  <c r="F46" i="9" s="1"/>
  <c r="D47" i="9"/>
  <c r="D48" i="9"/>
  <c r="D49" i="9"/>
  <c r="D50" i="9"/>
  <c r="F50" i="9" s="1"/>
  <c r="D51" i="9"/>
  <c r="D52" i="9"/>
  <c r="D53" i="9"/>
  <c r="D54" i="9"/>
  <c r="F54" i="9" s="1"/>
  <c r="D55" i="9"/>
  <c r="D56" i="9"/>
  <c r="D57" i="9"/>
  <c r="D58" i="9"/>
  <c r="F58" i="9" s="1"/>
  <c r="D59" i="9"/>
  <c r="D60" i="9"/>
  <c r="D61" i="9"/>
  <c r="D62" i="9"/>
  <c r="F62" i="9" s="1"/>
  <c r="D63" i="9"/>
  <c r="D64" i="9"/>
  <c r="D65" i="9"/>
  <c r="D66" i="9"/>
  <c r="F66" i="9" s="1"/>
  <c r="D67" i="9"/>
  <c r="D68" i="9"/>
  <c r="D69" i="9"/>
  <c r="D70" i="9"/>
  <c r="F70" i="9" s="1"/>
  <c r="D71" i="9"/>
  <c r="D72" i="9"/>
  <c r="D73" i="9"/>
  <c r="D74" i="9"/>
  <c r="F74" i="9" s="1"/>
  <c r="D75" i="9"/>
  <c r="D76" i="9"/>
  <c r="D77" i="9"/>
  <c r="D78" i="9"/>
  <c r="F78" i="9" s="1"/>
  <c r="D79" i="9"/>
  <c r="D80" i="9"/>
  <c r="D81" i="9"/>
  <c r="D82" i="9"/>
  <c r="F82" i="9" s="1"/>
  <c r="D3" i="9"/>
  <c r="D2" i="9"/>
  <c r="E4" i="3"/>
  <c r="E5" i="3"/>
  <c r="E6" i="3"/>
  <c r="E7" i="3"/>
  <c r="E8" i="3"/>
  <c r="E9" i="3"/>
  <c r="E10" i="3"/>
  <c r="E11" i="3"/>
  <c r="E12" i="3"/>
  <c r="E3" i="3"/>
  <c r="E2" i="9"/>
  <c r="E3" i="9"/>
  <c r="F3" i="9" s="1"/>
  <c r="N7" i="11" l="1"/>
  <c r="P7" i="11" s="1"/>
  <c r="S6" i="3"/>
  <c r="M7" i="11"/>
  <c r="F3" i="10"/>
  <c r="F12" i="10"/>
  <c r="F28" i="10"/>
  <c r="F44" i="10"/>
  <c r="F60" i="10"/>
  <c r="F76" i="10"/>
  <c r="F2" i="10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F16" i="10"/>
  <c r="F18" i="10"/>
  <c r="F32" i="10"/>
  <c r="F34" i="10"/>
  <c r="F48" i="10"/>
  <c r="F50" i="10"/>
  <c r="F64" i="10"/>
  <c r="F66" i="10"/>
  <c r="F80" i="10"/>
  <c r="F4" i="10"/>
  <c r="F6" i="10"/>
  <c r="F15" i="10"/>
  <c r="F20" i="10"/>
  <c r="F22" i="10"/>
  <c r="F31" i="10"/>
  <c r="F36" i="10"/>
  <c r="F38" i="10"/>
  <c r="F47" i="10"/>
  <c r="F52" i="10"/>
  <c r="F54" i="10"/>
  <c r="F63" i="10"/>
  <c r="F68" i="10"/>
  <c r="F70" i="10"/>
  <c r="F79" i="10"/>
  <c r="F77" i="9"/>
  <c r="F69" i="9"/>
  <c r="F57" i="9"/>
  <c r="F49" i="9"/>
  <c r="F41" i="9"/>
  <c r="F29" i="9"/>
  <c r="F21" i="9"/>
  <c r="F13" i="9"/>
  <c r="F5" i="9"/>
  <c r="F80" i="9"/>
  <c r="F64" i="9"/>
  <c r="F48" i="9"/>
  <c r="F32" i="9"/>
  <c r="F12" i="9"/>
  <c r="F39" i="9"/>
  <c r="F35" i="9"/>
  <c r="F31" i="9"/>
  <c r="F23" i="9"/>
  <c r="F15" i="9"/>
  <c r="F7" i="9"/>
  <c r="F81" i="9"/>
  <c r="F73" i="9"/>
  <c r="F65" i="9"/>
  <c r="F61" i="9"/>
  <c r="F53" i="9"/>
  <c r="F45" i="9"/>
  <c r="F37" i="9"/>
  <c r="F33" i="9"/>
  <c r="F25" i="9"/>
  <c r="F17" i="9"/>
  <c r="F9" i="9"/>
  <c r="F76" i="9"/>
  <c r="F68" i="9"/>
  <c r="F60" i="9"/>
  <c r="F52" i="9"/>
  <c r="F44" i="9"/>
  <c r="F36" i="9"/>
  <c r="F28" i="9"/>
  <c r="F20" i="9"/>
  <c r="F16" i="9"/>
  <c r="F75" i="9"/>
  <c r="F67" i="9"/>
  <c r="F59" i="9"/>
  <c r="F51" i="9"/>
  <c r="F2" i="9"/>
  <c r="G3" i="9" s="1"/>
  <c r="G4" i="9" s="1"/>
  <c r="F72" i="9"/>
  <c r="F56" i="9"/>
  <c r="F40" i="9"/>
  <c r="F24" i="9"/>
  <c r="F8" i="9"/>
  <c r="F4" i="9"/>
  <c r="S7" i="3" l="1"/>
  <c r="M8" i="11"/>
  <c r="N8" i="11" s="1"/>
  <c r="P8" i="11" s="1"/>
  <c r="G5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3" i="3"/>
  <c r="M5" i="6"/>
  <c r="S8" i="3" l="1"/>
  <c r="M9" i="11"/>
  <c r="N9" i="11" s="1"/>
  <c r="P9" i="11" s="1"/>
  <c r="F7" i="6"/>
  <c r="F8" i="6"/>
  <c r="F11" i="6"/>
  <c r="F12" i="6"/>
  <c r="F4" i="3"/>
  <c r="F5" i="3"/>
  <c r="F6" i="3"/>
  <c r="F7" i="3"/>
  <c r="F8" i="3"/>
  <c r="F9" i="3"/>
  <c r="F10" i="3"/>
  <c r="F11" i="3"/>
  <c r="F12" i="3"/>
  <c r="S9" i="3" l="1"/>
  <c r="M10" i="11"/>
  <c r="N10" i="11" s="1"/>
  <c r="P10" i="11" s="1"/>
  <c r="K9" i="6"/>
  <c r="K8" i="6"/>
  <c r="K7" i="6"/>
  <c r="K13" i="6"/>
  <c r="K12" i="6"/>
  <c r="K11" i="6"/>
  <c r="K10" i="6"/>
  <c r="K6" i="6"/>
  <c r="G4" i="3"/>
  <c r="G8" i="3"/>
  <c r="G10" i="3"/>
  <c r="G12" i="3"/>
  <c r="K14" i="6" s="1"/>
  <c r="G6" i="3"/>
  <c r="G11" i="3"/>
  <c r="G9" i="3"/>
  <c r="G7" i="3"/>
  <c r="G5" i="3"/>
  <c r="F10" i="6"/>
  <c r="F14" i="6"/>
  <c r="F13" i="6"/>
  <c r="F9" i="6"/>
  <c r="O7" i="6"/>
  <c r="O6" i="6"/>
  <c r="O12" i="6"/>
  <c r="O11" i="6"/>
  <c r="O8" i="6"/>
  <c r="G11" i="6"/>
  <c r="O14" i="6"/>
  <c r="O10" i="6"/>
  <c r="O13" i="6"/>
  <c r="O9" i="6"/>
  <c r="G12" i="6"/>
  <c r="G8" i="6"/>
  <c r="G7" i="6"/>
  <c r="S10" i="3" l="1"/>
  <c r="M11" i="11"/>
  <c r="N11" i="11" s="1"/>
  <c r="P11" i="11" s="1"/>
  <c r="G14" i="6"/>
  <c r="G13" i="6"/>
  <c r="G9" i="6"/>
  <c r="H4" i="3"/>
  <c r="F5" i="1"/>
  <c r="G10" i="6"/>
  <c r="S11" i="3" l="1"/>
  <c r="M12" i="11"/>
  <c r="N12" i="11" s="1"/>
  <c r="P12" i="11" s="1"/>
  <c r="G5" i="1"/>
  <c r="H5" i="1"/>
  <c r="H5" i="6"/>
  <c r="J5" i="6"/>
  <c r="G5" i="6"/>
  <c r="M6" i="6"/>
  <c r="H5" i="3"/>
  <c r="S12" i="3" l="1"/>
  <c r="M14" i="11" s="1"/>
  <c r="N14" i="11" s="1"/>
  <c r="P14" i="11" s="1"/>
  <c r="C16" i="11" s="1"/>
  <c r="C17" i="11" s="1"/>
  <c r="M13" i="11"/>
  <c r="N13" i="11" s="1"/>
  <c r="P13" i="11" s="1"/>
  <c r="I5" i="6"/>
  <c r="L5" i="6" s="1"/>
  <c r="B6" i="1"/>
  <c r="M7" i="6"/>
  <c r="H6" i="3"/>
  <c r="E6" i="1" l="1"/>
  <c r="N5" i="6"/>
  <c r="P5" i="6" s="1"/>
  <c r="H7" i="3"/>
  <c r="M8" i="6"/>
  <c r="F6" i="1" l="1"/>
  <c r="H8" i="3"/>
  <c r="M9" i="6"/>
  <c r="G6" i="1" l="1"/>
  <c r="H6" i="1" s="1"/>
  <c r="H6" i="6"/>
  <c r="H9" i="3"/>
  <c r="M10" i="6"/>
  <c r="J6" i="6" l="1"/>
  <c r="I6" i="6"/>
  <c r="B7" i="1"/>
  <c r="H10" i="3"/>
  <c r="M11" i="6"/>
  <c r="L6" i="6" l="1"/>
  <c r="N6" i="6" s="1"/>
  <c r="P6" i="6" s="1"/>
  <c r="E7" i="1"/>
  <c r="H11" i="3"/>
  <c r="M12" i="6"/>
  <c r="F7" i="1" l="1"/>
  <c r="G7" i="1" s="1"/>
  <c r="H12" i="3"/>
  <c r="M14" i="6" s="1"/>
  <c r="M13" i="6"/>
  <c r="H7" i="1" l="1"/>
  <c r="J7" i="6" s="1"/>
  <c r="H7" i="6"/>
  <c r="I7" i="6" l="1"/>
  <c r="L7" i="6" s="1"/>
  <c r="N7" i="6" s="1"/>
  <c r="P7" i="6" s="1"/>
  <c r="B8" i="1"/>
  <c r="E8" i="1" s="1"/>
  <c r="F8" i="1" s="1"/>
  <c r="G8" i="1" l="1"/>
  <c r="H8" i="6"/>
  <c r="H8" i="1" l="1"/>
  <c r="J8" i="6" s="1"/>
  <c r="B9" i="1" l="1"/>
  <c r="I8" i="6"/>
  <c r="L8" i="6" s="1"/>
  <c r="N8" i="6" s="1"/>
  <c r="P8" i="6" s="1"/>
  <c r="E9" i="1"/>
  <c r="F9" i="1" s="1"/>
  <c r="G9" i="1" l="1"/>
  <c r="H9" i="6"/>
  <c r="H9" i="1" l="1"/>
  <c r="B10" i="1" s="1"/>
  <c r="E10" i="1" s="1"/>
  <c r="F10" i="1" s="1"/>
  <c r="J9" i="6"/>
  <c r="I9" i="6"/>
  <c r="L9" i="6" l="1"/>
  <c r="N9" i="6" s="1"/>
  <c r="P9" i="6" s="1"/>
  <c r="H10" i="6"/>
  <c r="G10" i="1"/>
  <c r="H10" i="1" s="1"/>
  <c r="J10" i="6" l="1"/>
  <c r="B11" i="1"/>
  <c r="E11" i="1"/>
  <c r="F11" i="1" s="1"/>
  <c r="I10" i="6"/>
  <c r="L10" i="6" s="1"/>
  <c r="N10" i="6" l="1"/>
  <c r="P10" i="6" s="1"/>
  <c r="G11" i="1"/>
  <c r="H11" i="1" s="1"/>
  <c r="H11" i="6"/>
  <c r="J11" i="6" l="1"/>
  <c r="B12" i="1"/>
  <c r="I11" i="6"/>
  <c r="L11" i="6" l="1"/>
  <c r="N11" i="6" s="1"/>
  <c r="P11" i="6" s="1"/>
  <c r="E12" i="1"/>
  <c r="F12" i="1" s="1"/>
  <c r="G12" i="1" l="1"/>
  <c r="H12" i="1" s="1"/>
  <c r="H12" i="6"/>
  <c r="J12" i="6" l="1"/>
  <c r="I12" i="6"/>
  <c r="B13" i="1"/>
  <c r="L12" i="6" l="1"/>
  <c r="N12" i="6" s="1"/>
  <c r="P12" i="6" s="1"/>
  <c r="E13" i="1"/>
  <c r="F13" i="1" l="1"/>
  <c r="H13" i="6" s="1"/>
  <c r="G13" i="1" l="1"/>
  <c r="H13" i="1" l="1"/>
  <c r="I13" i="6" s="1"/>
  <c r="J13" i="6"/>
  <c r="L13" i="6" l="1"/>
  <c r="N13" i="6" s="1"/>
  <c r="P13" i="6" s="1"/>
  <c r="B14" i="1"/>
  <c r="E14" i="1" l="1"/>
  <c r="F14" i="1" s="1"/>
  <c r="G14" i="1" s="1"/>
  <c r="H14" i="6" l="1"/>
  <c r="H14" i="1"/>
  <c r="J14" i="6" s="1"/>
  <c r="I14" i="6" l="1"/>
  <c r="L14" i="6" s="1"/>
  <c r="N14" i="6" s="1"/>
  <c r="P14" i="6" s="1"/>
  <c r="C16" i="6" s="1"/>
  <c r="C17" i="6" s="1"/>
</calcChain>
</file>

<file path=xl/sharedStrings.xml><?xml version="1.0" encoding="utf-8"?>
<sst xmlns="http://schemas.openxmlformats.org/spreadsheetml/2006/main" count="85" uniqueCount="35">
  <si>
    <t>Interest</t>
  </si>
  <si>
    <t>single premium</t>
  </si>
  <si>
    <t>qx (w)</t>
  </si>
  <si>
    <t>(aq)x (d)</t>
  </si>
  <si>
    <t>(aq)x (w)</t>
  </si>
  <si>
    <t>(ap)x-1+t</t>
  </si>
  <si>
    <t>t-1(ap)x</t>
  </si>
  <si>
    <t>B/O Spread</t>
  </si>
  <si>
    <t>Fund Management Charge (at end)</t>
  </si>
  <si>
    <t>risk discount rate</t>
  </si>
  <si>
    <t>NPV</t>
  </si>
  <si>
    <t>Profit Margin</t>
  </si>
  <si>
    <t>Year</t>
  </si>
  <si>
    <t>Allocated Premium</t>
  </si>
  <si>
    <t>Unallocated Premium</t>
  </si>
  <si>
    <t>Discount factor</t>
  </si>
  <si>
    <t>Probability in force at the start of the year</t>
  </si>
  <si>
    <t>Age x</t>
  </si>
  <si>
    <t>Interest rate</t>
  </si>
  <si>
    <t>Profit Signature</t>
  </si>
  <si>
    <t>EPV of Profit</t>
  </si>
  <si>
    <t>Expected Claim Expenses</t>
  </si>
  <si>
    <r>
      <t>qx (d)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</si>
  <si>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t>Fund value at the end of the Year</t>
  </si>
  <si>
    <t>Year t</t>
  </si>
  <si>
    <t>Non-Unit Fund Tax</t>
  </si>
  <si>
    <t>Unit Fund Tax</t>
  </si>
  <si>
    <t>Extra death Cost</t>
  </si>
  <si>
    <t>Extra Surrender Cost</t>
  </si>
  <si>
    <t>End of year cashflows</t>
  </si>
  <si>
    <t>Expenses (at start)</t>
  </si>
  <si>
    <t>Commission (at start)</t>
  </si>
  <si>
    <t>Fund value at the start of the Year</t>
  </si>
  <si>
    <t>MULTIPLE DECREMENT TABLES (MALES)</t>
  </si>
  <si>
    <t>MULTIPLE DECREMENT TABLES (FEMALES)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</si>
</sst>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0.0%"/>
    <numFmt numFmtId="165" formatCode="0.000000"/>
    <numFmt numFmtId="166" formatCode="&quot;USh&quot;#,##0"/>
    <numFmt numFmtId="167" formatCode="#,##0.000000"/>
    <numFmt numFmtId="168" formatCode="#,##0.000"/>
    <numFmt numFmtId="169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41" fontId="0" fillId="0" borderId="0" xfId="1" applyFont="1"/>
    <xf numFmtId="164" fontId="0" fillId="0" borderId="0" xfId="2" applyNumberFormat="1" applyFont="1"/>
    <xf numFmtId="10" fontId="0" fillId="0" borderId="0" xfId="2" applyNumberFormat="1" applyFont="1"/>
    <xf numFmtId="17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" fontId="0" fillId="0" borderId="0" xfId="0" applyNumberFormat="1"/>
    <xf numFmtId="10" fontId="0" fillId="0" borderId="0" xfId="0" applyNumberFormat="1"/>
    <xf numFmtId="41" fontId="0" fillId="0" borderId="0" xfId="0" applyNumberFormat="1"/>
    <xf numFmtId="166" fontId="0" fillId="0" borderId="3" xfId="1" applyNumberFormat="1" applyFont="1" applyBorder="1"/>
    <xf numFmtId="166" fontId="0" fillId="0" borderId="0" xfId="1" applyNumberFormat="1" applyFont="1" applyBorder="1"/>
    <xf numFmtId="166" fontId="0" fillId="0" borderId="4" xfId="1" applyNumberFormat="1" applyFont="1" applyBorder="1"/>
    <xf numFmtId="166" fontId="0" fillId="0" borderId="6" xfId="1" applyNumberFormat="1" applyFont="1" applyBorder="1"/>
    <xf numFmtId="166" fontId="0" fillId="0" borderId="7" xfId="1" applyNumberFormat="1" applyFont="1" applyBorder="1"/>
    <xf numFmtId="0" fontId="0" fillId="0" borderId="3" xfId="0" applyBorder="1"/>
    <xf numFmtId="0" fontId="0" fillId="0" borderId="5" xfId="0" applyBorder="1"/>
    <xf numFmtId="41" fontId="0" fillId="0" borderId="3" xfId="0" applyNumberFormat="1" applyBorder="1"/>
    <xf numFmtId="41" fontId="0" fillId="0" borderId="5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10" xfId="1" applyNumberFormat="1" applyFont="1" applyBorder="1"/>
    <xf numFmtId="166" fontId="0" fillId="0" borderId="11" xfId="1" applyNumberFormat="1" applyFont="1" applyBorder="1"/>
    <xf numFmtId="168" fontId="0" fillId="0" borderId="4" xfId="1" applyNumberFormat="1" applyFont="1" applyBorder="1"/>
    <xf numFmtId="168" fontId="0" fillId="0" borderId="7" xfId="1" applyNumberFormat="1" applyFon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1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9" xfId="0" applyFont="1" applyBorder="1"/>
    <xf numFmtId="0" fontId="2" fillId="0" borderId="13" xfId="0" applyFont="1" applyBorder="1"/>
    <xf numFmtId="0" fontId="2" fillId="0" borderId="12" xfId="0" applyFont="1" applyBorder="1" applyAlignment="1">
      <alignment wrapText="1"/>
    </xf>
    <xf numFmtId="167" fontId="0" fillId="0" borderId="4" xfId="1" applyNumberFormat="1" applyFont="1" applyBorder="1"/>
    <xf numFmtId="167" fontId="0" fillId="0" borderId="7" xfId="1" applyNumberFormat="1" applyFont="1" applyBorder="1"/>
    <xf numFmtId="166" fontId="0" fillId="0" borderId="14" xfId="1" applyNumberFormat="1" applyFont="1" applyBorder="1"/>
    <xf numFmtId="165" fontId="0" fillId="0" borderId="10" xfId="0" applyNumberFormat="1" applyBorder="1"/>
    <xf numFmtId="165" fontId="0" fillId="0" borderId="4" xfId="0" applyNumberFormat="1" applyBorder="1"/>
    <xf numFmtId="165" fontId="0" fillId="0" borderId="11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6" fontId="0" fillId="0" borderId="2" xfId="1" applyNumberFormat="1" applyFont="1" applyBorder="1"/>
    <xf numFmtId="166" fontId="0" fillId="0" borderId="5" xfId="1" applyNumberFormat="1" applyFont="1" applyBorder="1"/>
    <xf numFmtId="166" fontId="0" fillId="0" borderId="15" xfId="1" applyNumberFormat="1" applyFont="1" applyBorder="1"/>
    <xf numFmtId="167" fontId="0" fillId="0" borderId="12" xfId="1" applyNumberFormat="1" applyFont="1" applyBorder="1"/>
    <xf numFmtId="167" fontId="0" fillId="0" borderId="10" xfId="1" applyNumberFormat="1" applyFont="1" applyBorder="1"/>
    <xf numFmtId="167" fontId="0" fillId="0" borderId="11" xfId="1" applyNumberFormat="1" applyFont="1" applyBorder="1"/>
    <xf numFmtId="169" fontId="0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D6" sqref="D6"/>
    </sheetView>
  </sheetViews>
  <sheetFormatPr defaultRowHeight="15" x14ac:dyDescent="0.25"/>
  <cols>
    <col min="1" max="1" width="21.85546875" bestFit="1" customWidth="1"/>
    <col min="2" max="2" width="15.5703125" bestFit="1" customWidth="1"/>
    <col min="3" max="4" width="17.28515625" customWidth="1"/>
    <col min="5" max="5" width="17.85546875" customWidth="1"/>
    <col min="6" max="6" width="15.85546875" customWidth="1"/>
    <col min="7" max="7" width="17.28515625" customWidth="1"/>
    <col min="8" max="8" width="15.85546875" customWidth="1"/>
    <col min="9" max="9" width="18" customWidth="1"/>
    <col min="10" max="10" width="15" customWidth="1"/>
    <col min="11" max="11" width="12.5703125" bestFit="1" customWidth="1"/>
    <col min="12" max="12" width="10.85546875" customWidth="1"/>
    <col min="13" max="14" width="11.28515625" bestFit="1" customWidth="1"/>
  </cols>
  <sheetData>
    <row r="1" spans="1:18" x14ac:dyDescent="0.25">
      <c r="A1" t="s">
        <v>18</v>
      </c>
      <c r="B1" s="4">
        <v>0.09</v>
      </c>
      <c r="D1" s="5"/>
      <c r="E1" s="4"/>
      <c r="G1" s="2"/>
      <c r="H1" s="2"/>
      <c r="I1" s="3"/>
    </row>
    <row r="2" spans="1:18" x14ac:dyDescent="0.25">
      <c r="A2" t="s">
        <v>1</v>
      </c>
      <c r="B2" s="2">
        <v>10000000</v>
      </c>
      <c r="D2" s="5"/>
      <c r="E2" s="4"/>
      <c r="G2" s="2"/>
      <c r="H2" s="2"/>
      <c r="I2" s="3"/>
    </row>
    <row r="3" spans="1:18" ht="15.75" thickBot="1" x14ac:dyDescent="0.3">
      <c r="A3" t="s">
        <v>9</v>
      </c>
      <c r="B3" s="10">
        <v>0.16270000000000001</v>
      </c>
      <c r="D3" s="5"/>
      <c r="E3" s="4"/>
      <c r="G3" s="2"/>
      <c r="H3" s="2"/>
      <c r="I3" s="3"/>
    </row>
    <row r="4" spans="1:18" ht="62.25" customHeight="1" thickBot="1" x14ac:dyDescent="0.3">
      <c r="A4" s="30" t="s">
        <v>12</v>
      </c>
      <c r="B4" s="31" t="s">
        <v>32</v>
      </c>
      <c r="C4" s="31" t="s">
        <v>13</v>
      </c>
      <c r="D4" s="31" t="s">
        <v>7</v>
      </c>
      <c r="E4" s="32" t="s">
        <v>0</v>
      </c>
      <c r="F4" s="33" t="s">
        <v>26</v>
      </c>
      <c r="G4" s="33" t="s">
        <v>8</v>
      </c>
      <c r="H4" s="33" t="s">
        <v>23</v>
      </c>
      <c r="I4" s="1"/>
      <c r="J4" s="1"/>
      <c r="K4" s="1"/>
      <c r="L4" s="1"/>
      <c r="M4" s="1"/>
      <c r="N4" s="1"/>
      <c r="O4" s="1"/>
      <c r="P4" s="1"/>
    </row>
    <row r="5" spans="1:18" x14ac:dyDescent="0.25">
      <c r="A5" s="17">
        <v>1</v>
      </c>
      <c r="B5" s="17">
        <v>0</v>
      </c>
      <c r="C5" s="19">
        <f>90%*$B$2</f>
        <v>9000000</v>
      </c>
      <c r="D5" s="12">
        <f>1%*C5</f>
        <v>90000</v>
      </c>
      <c r="E5" s="29">
        <f>10%*(B5+C5-D5)</f>
        <v>891000</v>
      </c>
      <c r="F5" s="14">
        <f>30%*E5</f>
        <v>267300</v>
      </c>
      <c r="G5" s="29">
        <f>1%*(B5+C5-D5+E5-F5)</f>
        <v>95337</v>
      </c>
      <c r="H5" s="29">
        <f>B5+C5-D5+E5-F5-G5</f>
        <v>9438363</v>
      </c>
      <c r="I5" s="8"/>
      <c r="J5" s="8"/>
      <c r="K5" s="7"/>
      <c r="L5" s="7"/>
      <c r="M5" s="7"/>
      <c r="N5" s="7"/>
      <c r="O5" s="7"/>
      <c r="P5" s="7"/>
      <c r="Q5" s="7"/>
      <c r="R5" s="7"/>
    </row>
    <row r="6" spans="1:18" x14ac:dyDescent="0.25">
      <c r="A6" s="17">
        <v>2</v>
      </c>
      <c r="B6" s="21">
        <f>H5</f>
        <v>9438363</v>
      </c>
      <c r="C6" s="19">
        <v>0</v>
      </c>
      <c r="D6" s="21">
        <v>0</v>
      </c>
      <c r="E6" s="23">
        <f t="shared" ref="E6:E14" si="0">10%*(B6+C6-D6)</f>
        <v>943836.3</v>
      </c>
      <c r="F6" s="14">
        <f t="shared" ref="F6:F14" si="1">30%*E6</f>
        <v>283150.89</v>
      </c>
      <c r="G6" s="23">
        <f t="shared" ref="G6:G14" si="2">1%*(B6+C6-D6+E6-F6)</f>
        <v>100990.4841</v>
      </c>
      <c r="H6" s="23">
        <f t="shared" ref="H6:H14" si="3">B6+C6-D6+E6-F6-G6</f>
        <v>9998057.9259000011</v>
      </c>
      <c r="I6" s="8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17">
        <v>3</v>
      </c>
      <c r="B7" s="21">
        <f>H6</f>
        <v>9998057.9259000011</v>
      </c>
      <c r="C7" s="19">
        <v>0</v>
      </c>
      <c r="D7" s="21">
        <v>0</v>
      </c>
      <c r="E7" s="23">
        <f t="shared" si="0"/>
        <v>999805.7925900002</v>
      </c>
      <c r="F7" s="14">
        <f t="shared" si="1"/>
        <v>299941.73777700006</v>
      </c>
      <c r="G7" s="23">
        <f t="shared" si="2"/>
        <v>106979.21980713001</v>
      </c>
      <c r="H7" s="23">
        <f t="shared" si="3"/>
        <v>10590942.760905871</v>
      </c>
      <c r="I7" s="8"/>
      <c r="J7" s="7"/>
      <c r="K7" s="7"/>
      <c r="L7" s="7"/>
      <c r="M7" s="7"/>
      <c r="N7" s="7"/>
      <c r="O7" s="7"/>
      <c r="P7" s="7"/>
      <c r="Q7" s="7"/>
      <c r="R7" s="7"/>
    </row>
    <row r="8" spans="1:18" x14ac:dyDescent="0.25">
      <c r="A8" s="17">
        <v>4</v>
      </c>
      <c r="B8" s="21">
        <f t="shared" ref="B8:B14" si="4">H7</f>
        <v>10590942.760905871</v>
      </c>
      <c r="C8" s="19">
        <v>0</v>
      </c>
      <c r="D8" s="21">
        <v>0</v>
      </c>
      <c r="E8" s="23">
        <f t="shared" si="0"/>
        <v>1059094.2760905873</v>
      </c>
      <c r="F8" s="14">
        <f t="shared" si="1"/>
        <v>317728.28282717615</v>
      </c>
      <c r="G8" s="23">
        <f t="shared" si="2"/>
        <v>113323.08754169282</v>
      </c>
      <c r="H8" s="23">
        <f t="shared" si="3"/>
        <v>11218985.66662759</v>
      </c>
      <c r="I8" s="8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17">
        <v>5</v>
      </c>
      <c r="B9" s="21">
        <f t="shared" si="4"/>
        <v>11218985.66662759</v>
      </c>
      <c r="C9" s="19">
        <v>0</v>
      </c>
      <c r="D9" s="21">
        <v>0</v>
      </c>
      <c r="E9" s="23">
        <f t="shared" si="0"/>
        <v>1121898.5666627591</v>
      </c>
      <c r="F9" s="14">
        <f t="shared" si="1"/>
        <v>336569.5699988277</v>
      </c>
      <c r="G9" s="23">
        <f t="shared" si="2"/>
        <v>120043.14663291522</v>
      </c>
      <c r="H9" s="23">
        <f t="shared" si="3"/>
        <v>11884271.516658606</v>
      </c>
      <c r="I9" s="8"/>
      <c r="J9" s="7"/>
      <c r="K9" s="7"/>
      <c r="L9" s="7"/>
      <c r="M9" s="7"/>
      <c r="N9" s="7"/>
      <c r="O9" s="7"/>
      <c r="P9" s="7"/>
      <c r="Q9" s="7"/>
      <c r="R9" s="7"/>
    </row>
    <row r="10" spans="1:18" x14ac:dyDescent="0.25">
      <c r="A10" s="17">
        <v>6</v>
      </c>
      <c r="B10" s="21">
        <f t="shared" si="4"/>
        <v>11884271.516658606</v>
      </c>
      <c r="C10" s="19">
        <v>0</v>
      </c>
      <c r="D10" s="21">
        <v>0</v>
      </c>
      <c r="E10" s="23">
        <f t="shared" si="0"/>
        <v>1188427.1516658606</v>
      </c>
      <c r="F10" s="14">
        <f t="shared" si="1"/>
        <v>356528.14549975813</v>
      </c>
      <c r="G10" s="23">
        <f t="shared" si="2"/>
        <v>127161.70522824708</v>
      </c>
      <c r="H10" s="23">
        <f t="shared" si="3"/>
        <v>12589008.817596462</v>
      </c>
      <c r="I10" s="8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17">
        <v>7</v>
      </c>
      <c r="B11" s="21">
        <f t="shared" si="4"/>
        <v>12589008.817596462</v>
      </c>
      <c r="C11" s="19">
        <v>0</v>
      </c>
      <c r="D11" s="21">
        <v>0</v>
      </c>
      <c r="E11" s="23">
        <f t="shared" si="0"/>
        <v>1258900.8817596463</v>
      </c>
      <c r="F11" s="14">
        <f t="shared" si="1"/>
        <v>377670.26452789392</v>
      </c>
      <c r="G11" s="23">
        <f t="shared" si="2"/>
        <v>134702.39434828213</v>
      </c>
      <c r="H11" s="23">
        <f t="shared" si="3"/>
        <v>13335537.040479932</v>
      </c>
      <c r="I11" s="8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17">
        <v>8</v>
      </c>
      <c r="B12" s="21">
        <f t="shared" si="4"/>
        <v>13335537.040479932</v>
      </c>
      <c r="C12" s="19">
        <v>0</v>
      </c>
      <c r="D12" s="21">
        <v>0</v>
      </c>
      <c r="E12" s="23">
        <f t="shared" si="0"/>
        <v>1333553.7040479933</v>
      </c>
      <c r="F12" s="14">
        <f t="shared" si="1"/>
        <v>400066.111214398</v>
      </c>
      <c r="G12" s="23">
        <f t="shared" si="2"/>
        <v>142690.24633313526</v>
      </c>
      <c r="H12" s="23">
        <f t="shared" si="3"/>
        <v>14126334.386980392</v>
      </c>
      <c r="I12" s="8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17">
        <v>9</v>
      </c>
      <c r="B13" s="21">
        <f t="shared" si="4"/>
        <v>14126334.386980392</v>
      </c>
      <c r="C13" s="19">
        <v>0</v>
      </c>
      <c r="D13" s="21">
        <v>0</v>
      </c>
      <c r="E13" s="23">
        <f t="shared" si="0"/>
        <v>1412633.4386980394</v>
      </c>
      <c r="F13" s="14">
        <f t="shared" si="1"/>
        <v>423790.03160941182</v>
      </c>
      <c r="G13" s="23">
        <f t="shared" si="2"/>
        <v>151151.7779406902</v>
      </c>
      <c r="H13" s="23">
        <f t="shared" si="3"/>
        <v>14964026.016128328</v>
      </c>
      <c r="I13" s="8"/>
      <c r="J13" s="7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18">
        <v>10</v>
      </c>
      <c r="B14" s="22">
        <f t="shared" si="4"/>
        <v>14964026.016128328</v>
      </c>
      <c r="C14" s="20">
        <v>0</v>
      </c>
      <c r="D14" s="22">
        <v>0</v>
      </c>
      <c r="E14" s="24">
        <f t="shared" si="0"/>
        <v>1496402.6016128329</v>
      </c>
      <c r="F14" s="16">
        <f t="shared" si="1"/>
        <v>448920.78048384987</v>
      </c>
      <c r="G14" s="24">
        <f t="shared" si="2"/>
        <v>160115.0783725731</v>
      </c>
      <c r="H14" s="24">
        <f t="shared" si="3"/>
        <v>15851392.758884737</v>
      </c>
      <c r="I14" s="8"/>
      <c r="J14" s="7"/>
      <c r="K14" s="7"/>
      <c r="L14" s="7"/>
      <c r="M14" s="7"/>
      <c r="N14" s="7"/>
      <c r="O14" s="7"/>
      <c r="P14" s="7"/>
      <c r="Q14" s="7"/>
      <c r="R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C004-585A-4268-8641-D35AD3B57DC6}">
  <dimension ref="A1:AE30"/>
  <sheetViews>
    <sheetView zoomScaleNormal="100" workbookViewId="0">
      <selection activeCell="D1" sqref="D1"/>
    </sheetView>
  </sheetViews>
  <sheetFormatPr defaultRowHeight="15" x14ac:dyDescent="0.25"/>
  <cols>
    <col min="1" max="1" width="21.85546875" bestFit="1" customWidth="1"/>
    <col min="2" max="2" width="17.28515625" bestFit="1" customWidth="1"/>
    <col min="3" max="3" width="14.42578125" bestFit="1" customWidth="1"/>
    <col min="4" max="4" width="12.5703125" bestFit="1" customWidth="1"/>
    <col min="5" max="5" width="13" customWidth="1"/>
    <col min="6" max="6" width="16.5703125" bestFit="1" customWidth="1"/>
    <col min="7" max="7" width="15.7109375" customWidth="1"/>
    <col min="8" max="8" width="15.5703125" bestFit="1" customWidth="1"/>
    <col min="9" max="9" width="16.28515625" bestFit="1" customWidth="1"/>
    <col min="10" max="10" width="18.140625" bestFit="1" customWidth="1"/>
    <col min="11" max="11" width="15.7109375" customWidth="1"/>
    <col min="12" max="12" width="17.140625" customWidth="1"/>
    <col min="13" max="13" width="18.28515625" customWidth="1"/>
    <col min="14" max="15" width="15.5703125" customWidth="1"/>
    <col min="16" max="16" width="14.42578125" bestFit="1" customWidth="1"/>
    <col min="17" max="20" width="12.5703125" bestFit="1" customWidth="1"/>
    <col min="22" max="23" width="12.5703125" bestFit="1" customWidth="1"/>
  </cols>
  <sheetData>
    <row r="1" spans="1:31" x14ac:dyDescent="0.25">
      <c r="A1" t="s">
        <v>18</v>
      </c>
      <c r="B1" s="4">
        <v>0.09</v>
      </c>
      <c r="D1" s="5"/>
      <c r="E1" s="4"/>
      <c r="G1" s="2"/>
    </row>
    <row r="2" spans="1:31" x14ac:dyDescent="0.25">
      <c r="A2" t="s">
        <v>1</v>
      </c>
      <c r="B2" s="2">
        <v>10000000</v>
      </c>
      <c r="D2" s="5"/>
      <c r="E2" s="4"/>
      <c r="G2" s="2"/>
    </row>
    <row r="3" spans="1:31" ht="15.75" thickBot="1" x14ac:dyDescent="0.3">
      <c r="A3" t="s">
        <v>9</v>
      </c>
      <c r="B3" s="10">
        <v>0.16270000000000001</v>
      </c>
      <c r="D3" s="5"/>
      <c r="E3" s="4"/>
      <c r="G3" s="2"/>
    </row>
    <row r="4" spans="1:31" ht="45.75" thickBot="1" x14ac:dyDescent="0.3">
      <c r="A4" s="30" t="s">
        <v>12</v>
      </c>
      <c r="B4" s="31" t="s">
        <v>14</v>
      </c>
      <c r="C4" s="31" t="s">
        <v>7</v>
      </c>
      <c r="D4" s="31" t="s">
        <v>30</v>
      </c>
      <c r="E4" s="32" t="s">
        <v>31</v>
      </c>
      <c r="F4" s="32" t="s">
        <v>0</v>
      </c>
      <c r="G4" s="33" t="s">
        <v>25</v>
      </c>
      <c r="H4" s="32" t="s">
        <v>8</v>
      </c>
      <c r="I4" s="33" t="s">
        <v>27</v>
      </c>
      <c r="J4" s="42" t="s">
        <v>28</v>
      </c>
      <c r="K4" s="34" t="s">
        <v>21</v>
      </c>
      <c r="L4" s="34" t="s">
        <v>29</v>
      </c>
      <c r="M4" s="32" t="s">
        <v>16</v>
      </c>
      <c r="N4" s="33" t="s">
        <v>19</v>
      </c>
      <c r="O4" s="33" t="s">
        <v>15</v>
      </c>
      <c r="P4" s="33" t="s">
        <v>20</v>
      </c>
      <c r="V4" s="9"/>
    </row>
    <row r="5" spans="1:31" x14ac:dyDescent="0.25">
      <c r="A5" s="17">
        <v>1</v>
      </c>
      <c r="B5" s="19">
        <f>10%*B2</f>
        <v>1000000</v>
      </c>
      <c r="C5" s="12">
        <f>1%*'UNIT FUND'!C5</f>
        <v>90000</v>
      </c>
      <c r="D5" s="29">
        <f>5%*$B$2</f>
        <v>500000</v>
      </c>
      <c r="E5" s="27">
        <f>2%*$B$2</f>
        <v>200000</v>
      </c>
      <c r="F5" s="23">
        <f t="shared" ref="F5:F14" si="0">$B$1*(B5+C5-D5-E5)</f>
        <v>35100</v>
      </c>
      <c r="G5" s="14">
        <f>15%*F5</f>
        <v>5265</v>
      </c>
      <c r="H5" s="29">
        <f>1%*('UNIT FUND'!B5+'UNIT FUND'!C5-'UNIT FUND'!D5+'UNIT FUND'!E5-'UNIT FUND'!F5)</f>
        <v>95337</v>
      </c>
      <c r="I5" s="13">
        <f>MAX('MULTIPLE DECREMENT TABLES'!E3*('NON UNIT FUND (MALES)'!$B$2-'UNIT FUND'!H5),0)</f>
        <v>877.83863099999996</v>
      </c>
      <c r="J5" s="29">
        <f>('MULTIPLE DECREMENT TABLES'!F3*(70%*($B$2-'UNIT FUND'!H5)))</f>
        <v>19626.570647914999</v>
      </c>
      <c r="K5" s="45">
        <f>(7%*$B$2)*('MULTIPLE DECREMENT TABLES'!E3+'MULTIPLE DECREMENT TABLES'!F3)</f>
        <v>36039.395000000011</v>
      </c>
      <c r="L5" s="29">
        <f>B5+C5-D5-E5+F5-G5+H5-I5-J5-K5</f>
        <v>458628.19572108495</v>
      </c>
      <c r="M5" s="43">
        <f>'MULTIPLE DECREMENT TABLES'!H3</f>
        <v>1</v>
      </c>
      <c r="N5" s="14">
        <f>L5*M5</f>
        <v>458628.19572108495</v>
      </c>
      <c r="O5" s="25">
        <f t="shared" ref="O5:O14" si="1">(1+$B$3)^A5</f>
        <v>1.1627000000000001</v>
      </c>
      <c r="P5" s="14">
        <f>N5*O5</f>
        <v>533247.00316490547</v>
      </c>
      <c r="V5" s="9"/>
    </row>
    <row r="6" spans="1:31" x14ac:dyDescent="0.25">
      <c r="A6" s="17">
        <v>2</v>
      </c>
      <c r="B6" s="19">
        <v>0</v>
      </c>
      <c r="C6" s="21">
        <v>0</v>
      </c>
      <c r="D6" s="23">
        <v>0</v>
      </c>
      <c r="E6" s="27">
        <v>0</v>
      </c>
      <c r="F6" s="23">
        <f t="shared" si="0"/>
        <v>0</v>
      </c>
      <c r="G6" s="14">
        <f>15%*F6</f>
        <v>0</v>
      </c>
      <c r="H6" s="23">
        <f>1%*('UNIT FUND'!B6+'UNIT FUND'!C6-'UNIT FUND'!D6+'UNIT FUND'!E6-'UNIT FUND'!F6)</f>
        <v>100990.4841</v>
      </c>
      <c r="I6" s="13">
        <f>MAX('MULTIPLE DECREMENT TABLES'!E4*('NON UNIT FUND (MALES)'!$B$2-'UNIT FUND'!H6),0)</f>
        <v>3.5384590101980344</v>
      </c>
      <c r="J6" s="23">
        <f>('MULTIPLE DECREMENT TABLES'!F4*(70%*($B$2-'UNIT FUND'!H6)))</f>
        <v>67.848747434605315</v>
      </c>
      <c r="K6" s="13">
        <f>(7%*$B$2)*('MULTIPLE DECREMENT TABLES'!E4+'MULTIPLE DECREMENT TABLES'!F4)</f>
        <v>36211.630000000012</v>
      </c>
      <c r="L6" s="23">
        <f t="shared" ref="L6:L13" si="2">B6+C6-D6-E6+F6-G6+H6-I6-J6-K6</f>
        <v>64707.466893555182</v>
      </c>
      <c r="M6" s="43">
        <f>'MULTIPLE DECREMENT TABLES'!H4</f>
        <v>0.94851514999999997</v>
      </c>
      <c r="N6" s="14">
        <f t="shared" ref="N6:N14" si="3">L6*M6</f>
        <v>61376.012666660528</v>
      </c>
      <c r="O6" s="25">
        <f t="shared" si="1"/>
        <v>1.3518712900000001</v>
      </c>
      <c r="P6" s="14">
        <f>N6*O6</f>
        <v>82972.469418734705</v>
      </c>
      <c r="V6" s="9"/>
    </row>
    <row r="7" spans="1:31" x14ac:dyDescent="0.25">
      <c r="A7" s="17">
        <v>3</v>
      </c>
      <c r="B7" s="19">
        <v>0</v>
      </c>
      <c r="C7" s="21">
        <v>0</v>
      </c>
      <c r="D7" s="23">
        <v>0</v>
      </c>
      <c r="E7" s="27">
        <v>0</v>
      </c>
      <c r="F7" s="23">
        <f t="shared" si="0"/>
        <v>0</v>
      </c>
      <c r="G7" s="14">
        <f t="shared" ref="G7:G14" si="4">15%*F7</f>
        <v>0</v>
      </c>
      <c r="H7" s="23">
        <f>1%*('UNIT FUND'!B7+'UNIT FUND'!C7-'UNIT FUND'!D7+'UNIT FUND'!E7-'UNIT FUND'!F7)</f>
        <v>106979.21980713001</v>
      </c>
      <c r="I7" s="13">
        <f>MAX('MULTIPLE DECREMENT TABLES'!E5*('NON UNIT FUND (MALES)'!$B$2-'UNIT FUND'!H7),0)</f>
        <v>0</v>
      </c>
      <c r="J7" s="23">
        <f>('MULTIPLE DECREMENT TABLES'!F5*(70%*($B$2-'UNIT FUND'!H7)))</f>
        <v>-20640.534439620602</v>
      </c>
      <c r="K7" s="13">
        <f>(7%*$B$2)*('MULTIPLE DECREMENT TABLES'!E5+'MULTIPLE DECREMENT TABLES'!F5)</f>
        <v>36365.24500000001</v>
      </c>
      <c r="L7" s="23">
        <f t="shared" si="2"/>
        <v>91254.509246750604</v>
      </c>
      <c r="M7" s="43">
        <f>'MULTIPLE DECREMENT TABLES'!H5</f>
        <v>0.89944760762686493</v>
      </c>
      <c r="N7" s="14">
        <f t="shared" si="3"/>
        <v>82078.650027153461</v>
      </c>
      <c r="O7" s="25">
        <f t="shared" si="1"/>
        <v>1.5718207488830001</v>
      </c>
      <c r="P7" s="14">
        <f t="shared" ref="P7:P14" si="5">N7*O7</f>
        <v>129012.92515298602</v>
      </c>
      <c r="R7" s="7"/>
      <c r="V7" s="9"/>
    </row>
    <row r="8" spans="1:31" x14ac:dyDescent="0.25">
      <c r="A8" s="17">
        <v>4</v>
      </c>
      <c r="B8" s="19">
        <v>0</v>
      </c>
      <c r="C8" s="21">
        <v>0</v>
      </c>
      <c r="D8" s="23">
        <v>0</v>
      </c>
      <c r="E8" s="27">
        <v>0</v>
      </c>
      <c r="F8" s="23">
        <f t="shared" si="0"/>
        <v>0</v>
      </c>
      <c r="G8" s="14">
        <f t="shared" si="4"/>
        <v>0</v>
      </c>
      <c r="H8" s="23">
        <f>1%*('UNIT FUND'!B8+'UNIT FUND'!C8-'UNIT FUND'!D8+'UNIT FUND'!E8-'UNIT FUND'!F8)</f>
        <v>113323.08754169282</v>
      </c>
      <c r="I8" s="13">
        <f>MAX('MULTIPLE DECREMENT TABLES'!E6*('NON UNIT FUND (MALES)'!$B$2-'UNIT FUND'!H8),0)</f>
        <v>0</v>
      </c>
      <c r="J8" s="23">
        <f>('MULTIPLE DECREMENT TABLES'!F6*(70%*($B$2-'UNIT FUND'!H8)))</f>
        <v>-42568.460546220376</v>
      </c>
      <c r="K8" s="13">
        <f>(7%*$B$2)*('MULTIPLE DECREMENT TABLES'!E6+'MULTIPLE DECREMENT TABLES'!F6)</f>
        <v>36496.915000000008</v>
      </c>
      <c r="L8" s="23">
        <f t="shared" si="2"/>
        <v>119394.63308791319</v>
      </c>
      <c r="M8" s="43">
        <f>'MULTIPLE DECREMENT TABLES'!H6</f>
        <v>0.85272098960398657</v>
      </c>
      <c r="N8" s="14">
        <f t="shared" si="3"/>
        <v>101810.30968013022</v>
      </c>
      <c r="O8" s="25">
        <f t="shared" si="1"/>
        <v>1.8275559847262643</v>
      </c>
      <c r="P8" s="14">
        <f t="shared" si="5"/>
        <v>186064.04076275631</v>
      </c>
      <c r="V8" s="9"/>
    </row>
    <row r="9" spans="1:31" x14ac:dyDescent="0.25">
      <c r="A9" s="17">
        <v>5</v>
      </c>
      <c r="B9" s="19">
        <v>0</v>
      </c>
      <c r="C9" s="21">
        <v>0</v>
      </c>
      <c r="D9" s="23">
        <v>0</v>
      </c>
      <c r="E9" s="27">
        <v>0</v>
      </c>
      <c r="F9" s="23">
        <f t="shared" si="0"/>
        <v>0</v>
      </c>
      <c r="G9" s="14">
        <f t="shared" si="4"/>
        <v>0</v>
      </c>
      <c r="H9" s="23">
        <f>1%*('UNIT FUND'!B9+'UNIT FUND'!C9-'UNIT FUND'!D9+'UNIT FUND'!E9-'UNIT FUND'!F9)</f>
        <v>120043.14663291522</v>
      </c>
      <c r="I9" s="13">
        <f>MAX('MULTIPLE DECREMENT TABLES'!E7*('NON UNIT FUND (MALES)'!$B$2-'UNIT FUND'!H9),0)</f>
        <v>0</v>
      </c>
      <c r="J9" s="23">
        <f>('MULTIPLE DECREMENT TABLES'!F7*(70%*($B$2-'UNIT FUND'!H9)))</f>
        <v>-65790.894528136472</v>
      </c>
      <c r="K9" s="13">
        <f>(7%*$B$2)*('MULTIPLE DECREMENT TABLES'!E7+'MULTIPLE DECREMENT TABLES'!F7)</f>
        <v>36599.325000000004</v>
      </c>
      <c r="L9" s="23">
        <f t="shared" si="2"/>
        <v>149234.71616105168</v>
      </c>
      <c r="M9" s="43">
        <f>'MULTIPLE DECREMENT TABLES'!H7</f>
        <v>0.80826143892356861</v>
      </c>
      <c r="N9" s="14">
        <f t="shared" si="3"/>
        <v>120620.66642168196</v>
      </c>
      <c r="O9" s="25">
        <f t="shared" si="1"/>
        <v>2.1248993434412276</v>
      </c>
      <c r="P9" s="14">
        <f t="shared" si="5"/>
        <v>256306.77488487531</v>
      </c>
      <c r="V9" s="9"/>
    </row>
    <row r="10" spans="1:31" x14ac:dyDescent="0.25">
      <c r="A10" s="17">
        <v>6</v>
      </c>
      <c r="B10" s="19">
        <v>0</v>
      </c>
      <c r="C10" s="21">
        <v>0</v>
      </c>
      <c r="D10" s="23">
        <v>0</v>
      </c>
      <c r="E10" s="27">
        <v>0</v>
      </c>
      <c r="F10" s="23">
        <f t="shared" si="0"/>
        <v>0</v>
      </c>
      <c r="G10" s="14">
        <f t="shared" si="4"/>
        <v>0</v>
      </c>
      <c r="H10" s="23">
        <f>1%*('UNIT FUND'!B10+'UNIT FUND'!C10-'UNIT FUND'!D10+'UNIT FUND'!E10-'UNIT FUND'!F10)</f>
        <v>127161.70522824708</v>
      </c>
      <c r="I10" s="13">
        <f>MAX('MULTIPLE DECREMENT TABLES'!E8*('NON UNIT FUND (MALES)'!$B$2-'UNIT FUND'!H10),0)</f>
        <v>0</v>
      </c>
      <c r="J10" s="23">
        <f>('MULTIPLE DECREMENT TABLES'!F8*(70%*($B$2-'UNIT FUND'!H10)))</f>
        <v>-90388.045421867544</v>
      </c>
      <c r="K10" s="13">
        <f>(7%*$B$2)*('MULTIPLE DECREMENT TABLES'!E8+'MULTIPLE DECREMENT TABLES'!F8)</f>
        <v>36667.820000000007</v>
      </c>
      <c r="L10" s="23">
        <f t="shared" si="2"/>
        <v>180881.93065011461</v>
      </c>
      <c r="M10" s="43">
        <f>'MULTIPLE DECREMENT TABLES'!H8</f>
        <v>0.76600169165480958</v>
      </c>
      <c r="N10" s="14">
        <f t="shared" si="3"/>
        <v>138555.86486777573</v>
      </c>
      <c r="O10" s="25">
        <f t="shared" si="1"/>
        <v>2.4706204666191156</v>
      </c>
      <c r="P10" s="14">
        <f t="shared" si="5"/>
        <v>342318.95551243919</v>
      </c>
      <c r="V10" s="9"/>
    </row>
    <row r="11" spans="1:31" x14ac:dyDescent="0.25">
      <c r="A11" s="17">
        <v>7</v>
      </c>
      <c r="B11" s="19">
        <v>0</v>
      </c>
      <c r="C11" s="21">
        <v>0</v>
      </c>
      <c r="D11" s="23">
        <v>0</v>
      </c>
      <c r="E11" s="27">
        <v>0</v>
      </c>
      <c r="F11" s="23">
        <f t="shared" si="0"/>
        <v>0</v>
      </c>
      <c r="G11" s="14">
        <f t="shared" si="4"/>
        <v>0</v>
      </c>
      <c r="H11" s="23">
        <f>1%*('UNIT FUND'!B11+'UNIT FUND'!C11-'UNIT FUND'!D11+'UNIT FUND'!E11-'UNIT FUND'!F11)</f>
        <v>134702.39434828213</v>
      </c>
      <c r="I11" s="13">
        <f>MAX('MULTIPLE DECREMENT TABLES'!E9*('NON UNIT FUND (MALES)'!$B$2-'UNIT FUND'!H11),0)</f>
        <v>0</v>
      </c>
      <c r="J11" s="23">
        <f>('MULTIPLE DECREMENT TABLES'!F9*(70%*($B$2-'UNIT FUND'!H11)))</f>
        <v>-116445.63276074913</v>
      </c>
      <c r="K11" s="13">
        <f>(7%*$B$2)*('MULTIPLE DECREMENT TABLES'!E9+'MULTIPLE DECREMENT TABLES'!F9)</f>
        <v>36698.410000000011</v>
      </c>
      <c r="L11" s="23">
        <f t="shared" si="2"/>
        <v>214449.61710903127</v>
      </c>
      <c r="M11" s="43">
        <f>'MULTIPLE DECREMENT TABLES'!H9</f>
        <v>0.72587653144153241</v>
      </c>
      <c r="N11" s="14">
        <f t="shared" si="3"/>
        <v>155663.94423606832</v>
      </c>
      <c r="O11" s="25">
        <f t="shared" si="1"/>
        <v>2.8725904165380456</v>
      </c>
      <c r="P11" s="14">
        <f t="shared" si="5"/>
        <v>447158.75441304257</v>
      </c>
      <c r="V11" s="9"/>
    </row>
    <row r="12" spans="1:31" x14ac:dyDescent="0.25">
      <c r="A12" s="17">
        <v>8</v>
      </c>
      <c r="B12" s="19">
        <v>0</v>
      </c>
      <c r="C12" s="21">
        <v>0</v>
      </c>
      <c r="D12" s="23">
        <v>0</v>
      </c>
      <c r="E12" s="27">
        <v>0</v>
      </c>
      <c r="F12" s="23">
        <f t="shared" si="0"/>
        <v>0</v>
      </c>
      <c r="G12" s="14">
        <f t="shared" si="4"/>
        <v>0</v>
      </c>
      <c r="H12" s="23">
        <f>1%*('UNIT FUND'!B12+'UNIT FUND'!C12-'UNIT FUND'!D12+'UNIT FUND'!E12-'UNIT FUND'!F12)</f>
        <v>142690.24633313526</v>
      </c>
      <c r="I12" s="13">
        <f>MAX('MULTIPLE DECREMENT TABLES'!E10*('NON UNIT FUND (MALES)'!$B$2-'UNIT FUND'!H12),0)</f>
        <v>0</v>
      </c>
      <c r="J12" s="23">
        <f>('MULTIPLE DECREMENT TABLES'!F10*(70%*($B$2-'UNIT FUND'!H12)))</f>
        <v>-144052.85051346157</v>
      </c>
      <c r="K12" s="13">
        <f>(7%*$B$2)*('MULTIPLE DECREMENT TABLES'!E10+'MULTIPLE DECREMENT TABLES'!F10)</f>
        <v>36698.410000000011</v>
      </c>
      <c r="L12" s="23">
        <f t="shared" si="2"/>
        <v>250044.6868465968</v>
      </c>
      <c r="M12" s="43">
        <f>'MULTIPLE DECREMENT TABLES'!H10</f>
        <v>0.68782151064121921</v>
      </c>
      <c r="N12" s="14">
        <f t="shared" si="3"/>
        <v>171986.1142346368</v>
      </c>
      <c r="O12" s="25">
        <f t="shared" si="1"/>
        <v>3.3399608773087857</v>
      </c>
      <c r="P12" s="14">
        <f t="shared" si="5"/>
        <v>574426.8929840466</v>
      </c>
      <c r="V12" s="9"/>
    </row>
    <row r="13" spans="1:31" x14ac:dyDescent="0.25">
      <c r="A13" s="17">
        <v>9</v>
      </c>
      <c r="B13" s="19">
        <v>0</v>
      </c>
      <c r="C13" s="21">
        <v>0</v>
      </c>
      <c r="D13" s="23">
        <v>0</v>
      </c>
      <c r="E13" s="27">
        <v>0</v>
      </c>
      <c r="F13" s="23">
        <f t="shared" si="0"/>
        <v>0</v>
      </c>
      <c r="G13" s="14">
        <f t="shared" si="4"/>
        <v>0</v>
      </c>
      <c r="H13" s="23">
        <f>1%*('UNIT FUND'!B13+'UNIT FUND'!C13-'UNIT FUND'!D13+'UNIT FUND'!E13-'UNIT FUND'!F13)</f>
        <v>151151.7779406902</v>
      </c>
      <c r="I13" s="13">
        <f>MAX('MULTIPLE DECREMENT TABLES'!E11*('NON UNIT FUND (MALES)'!$B$2-'UNIT FUND'!H13),0)</f>
        <v>0</v>
      </c>
      <c r="J13" s="23">
        <f>('MULTIPLE DECREMENT TABLES'!F11*(70%*($B$2-'UNIT FUND'!H13)))</f>
        <v>-173303.08346986893</v>
      </c>
      <c r="K13" s="13">
        <f>(7%*$B$2)*('MULTIPLE DECREMENT TABLES'!E11+'MULTIPLE DECREMENT TABLES'!F11)</f>
        <v>36675.80000000001</v>
      </c>
      <c r="L13" s="23">
        <f t="shared" si="2"/>
        <v>287779.06141055917</v>
      </c>
      <c r="M13" s="43">
        <f>'MULTIPLE DECREMENT TABLES'!H11</f>
        <v>0.65176157377788957</v>
      </c>
      <c r="N13" s="14">
        <f t="shared" si="3"/>
        <v>187563.33396526997</v>
      </c>
      <c r="O13" s="25">
        <f t="shared" si="1"/>
        <v>3.8833725120469254</v>
      </c>
      <c r="P13" s="14">
        <f t="shared" si="5"/>
        <v>728378.29538860684</v>
      </c>
      <c r="V13" s="9"/>
    </row>
    <row r="14" spans="1:31" ht="15.75" thickBot="1" x14ac:dyDescent="0.3">
      <c r="A14" s="18">
        <v>10</v>
      </c>
      <c r="B14" s="20">
        <v>0</v>
      </c>
      <c r="C14" s="22">
        <v>0</v>
      </c>
      <c r="D14" s="24">
        <v>0</v>
      </c>
      <c r="E14" s="28">
        <v>0</v>
      </c>
      <c r="F14" s="24">
        <f t="shared" si="0"/>
        <v>0</v>
      </c>
      <c r="G14" s="16">
        <f t="shared" si="4"/>
        <v>0</v>
      </c>
      <c r="H14" s="24">
        <f>1%*('UNIT FUND'!B14+'UNIT FUND'!C14-'UNIT FUND'!D14+'UNIT FUND'!E14-'UNIT FUND'!F14)</f>
        <v>160115.0783725731</v>
      </c>
      <c r="I14" s="15">
        <f>MAX('MULTIPLE DECREMENT TABLES'!E12*('NON UNIT FUND (MALES)'!$B$2-'UNIT FUND'!H14),0)</f>
        <v>0</v>
      </c>
      <c r="J14" s="24">
        <f>('MULTIPLE DECREMENT TABLES'!F12*(80%*($B$2-'UNIT FUND'!H14)))</f>
        <v>0</v>
      </c>
      <c r="K14" s="15">
        <f>(7%*$B$2)*('MULTIPLE DECREMENT TABLES'!E12+'MULTIPLE DECREMENT TABLES'!F12+'MULTIPLE DECREMENT TABLES'!G12)</f>
        <v>700000.00000000012</v>
      </c>
      <c r="L14" s="24">
        <f>B14+C14-D14-E14+F14-G14+H14-I14-J14-K14</f>
        <v>-539884.92162742699</v>
      </c>
      <c r="M14" s="44">
        <f>'MULTIPLE DECREMENT TABLES'!H12</f>
        <v>0.61761317788137082</v>
      </c>
      <c r="N14" s="16">
        <f t="shared" si="3"/>
        <v>-333440.04213655001</v>
      </c>
      <c r="O14" s="26">
        <f t="shared" si="1"/>
        <v>4.5151972197569599</v>
      </c>
      <c r="P14" s="16">
        <f t="shared" si="5"/>
        <v>-1505547.5512105941</v>
      </c>
      <c r="AE14" s="9"/>
    </row>
    <row r="15" spans="1:31" x14ac:dyDescent="0.25">
      <c r="B15" s="11"/>
      <c r="C15" s="7"/>
      <c r="D15" s="8"/>
      <c r="E15" s="7"/>
      <c r="F15" s="8"/>
      <c r="G15" s="8"/>
      <c r="H15" s="8"/>
      <c r="I15" s="8"/>
      <c r="V15" s="9"/>
    </row>
    <row r="16" spans="1:31" x14ac:dyDescent="0.25">
      <c r="B16" t="s">
        <v>10</v>
      </c>
      <c r="C16" s="7">
        <f>SUM(P5:P14)</f>
        <v>1774338.560471799</v>
      </c>
      <c r="D16" s="8"/>
      <c r="E16" s="7"/>
      <c r="F16" s="8"/>
      <c r="G16" s="8"/>
      <c r="H16" s="8"/>
      <c r="I16" s="8"/>
      <c r="V16" s="9"/>
    </row>
    <row r="17" spans="2:22" x14ac:dyDescent="0.25">
      <c r="B17" t="s">
        <v>11</v>
      </c>
      <c r="C17" s="57">
        <f>C16/B2</f>
        <v>0.1774338560471799</v>
      </c>
      <c r="D17" s="8"/>
      <c r="E17" s="7"/>
      <c r="G17" s="8"/>
      <c r="H17" s="8"/>
      <c r="I17" s="8"/>
      <c r="V17" s="9"/>
    </row>
    <row r="20" spans="2:22" x14ac:dyDescent="0.25">
      <c r="B20" s="1"/>
      <c r="C20" s="1"/>
      <c r="D20" s="1"/>
      <c r="E20" s="1"/>
      <c r="F20" s="1"/>
      <c r="G20" s="1"/>
      <c r="I20" s="1"/>
      <c r="K20" s="1"/>
      <c r="M20" s="1"/>
      <c r="N20" s="1"/>
    </row>
    <row r="21" spans="2:22" x14ac:dyDescent="0.25"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22" x14ac:dyDescent="0.25"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22" x14ac:dyDescent="0.25"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Q23" s="7"/>
    </row>
    <row r="24" spans="2:22" x14ac:dyDescent="0.25"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Q24" s="10"/>
    </row>
    <row r="25" spans="2:22" x14ac:dyDescent="0.25"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22" x14ac:dyDescent="0.25"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22" x14ac:dyDescent="0.25"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22" x14ac:dyDescent="0.25">
      <c r="B28" s="7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22" x14ac:dyDescent="0.25">
      <c r="B29" s="7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22" x14ac:dyDescent="0.25">
      <c r="B30" s="7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B50B-E0AA-467B-AC5F-0F78F3EE3DF4}">
  <dimension ref="A1:AE30"/>
  <sheetViews>
    <sheetView zoomScaleNormal="100" workbookViewId="0">
      <selection activeCell="D1" sqref="D1"/>
    </sheetView>
  </sheetViews>
  <sheetFormatPr defaultRowHeight="15" x14ac:dyDescent="0.25"/>
  <cols>
    <col min="1" max="1" width="21.85546875" bestFit="1" customWidth="1"/>
    <col min="2" max="2" width="17.28515625" bestFit="1" customWidth="1"/>
    <col min="3" max="3" width="14.42578125" bestFit="1" customWidth="1"/>
    <col min="4" max="4" width="12.5703125" bestFit="1" customWidth="1"/>
    <col min="5" max="5" width="13" customWidth="1"/>
    <col min="6" max="6" width="16.5703125" bestFit="1" customWidth="1"/>
    <col min="7" max="7" width="15.7109375" customWidth="1"/>
    <col min="8" max="8" width="15.5703125" bestFit="1" customWidth="1"/>
    <col min="9" max="9" width="16.28515625" bestFit="1" customWidth="1"/>
    <col min="10" max="10" width="18.140625" bestFit="1" customWidth="1"/>
    <col min="11" max="11" width="15.7109375" customWidth="1"/>
    <col min="12" max="12" width="17.140625" customWidth="1"/>
    <col min="13" max="13" width="18.28515625" customWidth="1"/>
    <col min="14" max="15" width="15.5703125" customWidth="1"/>
    <col min="16" max="16" width="14.42578125" bestFit="1" customWidth="1"/>
    <col min="17" max="20" width="12.5703125" bestFit="1" customWidth="1"/>
    <col min="22" max="23" width="12.5703125" bestFit="1" customWidth="1"/>
  </cols>
  <sheetData>
    <row r="1" spans="1:31" x14ac:dyDescent="0.25">
      <c r="A1" t="s">
        <v>18</v>
      </c>
      <c r="B1" s="4">
        <v>0.09</v>
      </c>
      <c r="D1" s="5"/>
      <c r="E1" s="4"/>
      <c r="G1" s="2"/>
    </row>
    <row r="2" spans="1:31" x14ac:dyDescent="0.25">
      <c r="A2" t="s">
        <v>1</v>
      </c>
      <c r="B2" s="2">
        <v>10000000</v>
      </c>
      <c r="D2" s="5"/>
      <c r="E2" s="4"/>
      <c r="G2" s="2"/>
    </row>
    <row r="3" spans="1:31" ht="15.75" thickBot="1" x14ac:dyDescent="0.3">
      <c r="A3" t="s">
        <v>9</v>
      </c>
      <c r="B3" s="10">
        <v>0.16270000000000001</v>
      </c>
      <c r="D3" s="5"/>
      <c r="E3" s="4"/>
      <c r="G3" s="2"/>
    </row>
    <row r="4" spans="1:31" ht="45.75" thickBot="1" x14ac:dyDescent="0.3">
      <c r="A4" s="30" t="s">
        <v>12</v>
      </c>
      <c r="B4" s="31" t="s">
        <v>14</v>
      </c>
      <c r="C4" s="31" t="s">
        <v>7</v>
      </c>
      <c r="D4" s="31" t="s">
        <v>30</v>
      </c>
      <c r="E4" s="32" t="s">
        <v>31</v>
      </c>
      <c r="F4" s="32" t="s">
        <v>0</v>
      </c>
      <c r="G4" s="33" t="s">
        <v>25</v>
      </c>
      <c r="H4" s="32" t="s">
        <v>8</v>
      </c>
      <c r="I4" s="33" t="s">
        <v>27</v>
      </c>
      <c r="J4" s="42" t="s">
        <v>28</v>
      </c>
      <c r="K4" s="34" t="s">
        <v>21</v>
      </c>
      <c r="L4" s="34" t="s">
        <v>29</v>
      </c>
      <c r="M4" s="32" t="s">
        <v>16</v>
      </c>
      <c r="N4" s="33" t="s">
        <v>19</v>
      </c>
      <c r="O4" s="33" t="s">
        <v>15</v>
      </c>
      <c r="P4" s="33" t="s">
        <v>20</v>
      </c>
      <c r="V4" s="9"/>
    </row>
    <row r="5" spans="1:31" x14ac:dyDescent="0.25">
      <c r="A5" s="17">
        <v>1</v>
      </c>
      <c r="B5" s="19">
        <f>10%*B2</f>
        <v>1000000</v>
      </c>
      <c r="C5" s="12">
        <f>1%*'UNIT FUND'!C5</f>
        <v>90000</v>
      </c>
      <c r="D5" s="29">
        <f>5%*$B$2</f>
        <v>500000</v>
      </c>
      <c r="E5" s="27">
        <f>2%*$B$2</f>
        <v>200000</v>
      </c>
      <c r="F5" s="23">
        <f t="shared" ref="F5:F14" si="0">$B$1*(B5+C5-D5-E5)</f>
        <v>35100</v>
      </c>
      <c r="G5" s="14">
        <f>15%*F5</f>
        <v>5265</v>
      </c>
      <c r="H5" s="29">
        <f>1%*('UNIT FUND'!B5+'UNIT FUND'!C5-'UNIT FUND'!D5+'UNIT FUND'!E5-'UNIT FUND'!F5)</f>
        <v>95337</v>
      </c>
      <c r="I5" s="51">
        <f>MAX('MULTIPLE DECREMENT TABLES'!P3*('NON UNIT FUND (FEMALES)'!$B$2-'UNIT FUND'!H5),0)</f>
        <v>1131.6985549999999</v>
      </c>
      <c r="J5" s="51">
        <f>('MULTIPLE DECREMENT TABLES'!Q3*(70%*($B$2-'UNIT FUND'!H5)))</f>
        <v>19617.685550574999</v>
      </c>
      <c r="K5" s="29">
        <f>(7%*$B$2)*('MULTIPLE DECREMENT TABLES'!P3+'MULTIPLE DECREMENT TABLES'!Q3)</f>
        <v>36339.975000000013</v>
      </c>
      <c r="L5" s="53">
        <f>B5+C5-D5-E5+F5-G5+H5-I5-J5-K5</f>
        <v>458082.64089442493</v>
      </c>
      <c r="M5" s="54">
        <f>'MULTIPLE DECREMENT TABLES'!S3</f>
        <v>1</v>
      </c>
      <c r="N5" s="14">
        <f>L5*M5</f>
        <v>458082.64089442493</v>
      </c>
      <c r="O5" s="25">
        <f t="shared" ref="O5:O14" si="1">(1+$B$3)^A5</f>
        <v>1.1627000000000001</v>
      </c>
      <c r="P5" s="14">
        <f>N5*O5</f>
        <v>532612.68656794785</v>
      </c>
      <c r="V5" s="9"/>
    </row>
    <row r="6" spans="1:31" x14ac:dyDescent="0.25">
      <c r="A6" s="17">
        <v>2</v>
      </c>
      <c r="B6" s="19">
        <v>0</v>
      </c>
      <c r="C6" s="21">
        <v>0</v>
      </c>
      <c r="D6" s="23">
        <v>0</v>
      </c>
      <c r="E6" s="27">
        <v>0</v>
      </c>
      <c r="F6" s="23">
        <f t="shared" si="0"/>
        <v>0</v>
      </c>
      <c r="G6" s="14">
        <f>15%*F6</f>
        <v>0</v>
      </c>
      <c r="H6" s="23">
        <f>1%*('UNIT FUND'!B6+'UNIT FUND'!C6-'UNIT FUND'!D6+'UNIT FUND'!E6-'UNIT FUND'!F6)</f>
        <v>100990.4841</v>
      </c>
      <c r="I6" s="12">
        <f>MAX('MULTIPLE DECREMENT TABLES'!P4*('NON UNIT FUND (FEMALES)'!$B$2-'UNIT FUND'!H6),0)</f>
        <v>4.0841818322977312</v>
      </c>
      <c r="J6" s="12">
        <f>('MULTIPLE DECREMENT TABLES'!Q4*(70%*($B$2-'UNIT FUND'!H6)))</f>
        <v>67.82964713583182</v>
      </c>
      <c r="K6" s="23">
        <f>(7%*$B$2)*('MULTIPLE DECREMENT TABLES'!P4+'MULTIPLE DECREMENT TABLES'!Q4)</f>
        <v>36398.49500000001</v>
      </c>
      <c r="L6" s="14">
        <f t="shared" ref="L6:L13" si="2">B6+C6-D6-E6+F6-G6+H6-I6-J6-K6</f>
        <v>64520.075271031863</v>
      </c>
      <c r="M6" s="55">
        <f>'MULTIPLE DECREMENT TABLES'!S4</f>
        <v>0.94808574999999995</v>
      </c>
      <c r="N6" s="14">
        <f t="shared" ref="N6:N14" si="3">L6*M6</f>
        <v>61170.563953392695</v>
      </c>
      <c r="O6" s="25">
        <f t="shared" si="1"/>
        <v>1.3518712900000001</v>
      </c>
      <c r="P6" s="14">
        <f>N6*O6</f>
        <v>82694.72920170048</v>
      </c>
      <c r="V6" s="9"/>
    </row>
    <row r="7" spans="1:31" x14ac:dyDescent="0.25">
      <c r="A7" s="17">
        <v>3</v>
      </c>
      <c r="B7" s="19">
        <v>0</v>
      </c>
      <c r="C7" s="21">
        <v>0</v>
      </c>
      <c r="D7" s="23">
        <v>0</v>
      </c>
      <c r="E7" s="27">
        <v>0</v>
      </c>
      <c r="F7" s="23">
        <f t="shared" si="0"/>
        <v>0</v>
      </c>
      <c r="G7" s="14">
        <f t="shared" ref="G7:G14" si="4">15%*F7</f>
        <v>0</v>
      </c>
      <c r="H7" s="23">
        <f>1%*('UNIT FUND'!B7+'UNIT FUND'!C7-'UNIT FUND'!D7+'UNIT FUND'!E7-'UNIT FUND'!F7)</f>
        <v>106979.21980713001</v>
      </c>
      <c r="I7" s="12">
        <f>MAX('MULTIPLE DECREMENT TABLES'!P5*('NON UNIT FUND (FEMALES)'!$B$2-'UNIT FUND'!H7),0)</f>
        <v>0</v>
      </c>
      <c r="J7" s="12">
        <f>('MULTIPLE DECREMENT TABLES'!Q5*(70%*($B$2-'UNIT FUND'!H7)))</f>
        <v>-20638.031797028161</v>
      </c>
      <c r="K7" s="23">
        <f>(7%*$B$2)*('MULTIPLE DECREMENT TABLES'!P5+'MULTIPLE DECREMENT TABLES'!Q5)</f>
        <v>36445.710000000006</v>
      </c>
      <c r="L7" s="14">
        <f t="shared" si="2"/>
        <v>91171.541604158163</v>
      </c>
      <c r="M7" s="55">
        <f>'MULTIPLE DECREMENT TABLES'!S5</f>
        <v>0.89878732938436245</v>
      </c>
      <c r="N7" s="14">
        <f t="shared" si="3"/>
        <v>81943.826394256612</v>
      </c>
      <c r="O7" s="25">
        <f t="shared" si="1"/>
        <v>1.5718207488830001</v>
      </c>
      <c r="P7" s="14">
        <f t="shared" ref="P7:P14" si="5">N7*O7</f>
        <v>128801.00656935897</v>
      </c>
      <c r="R7" s="7"/>
      <c r="V7" s="9"/>
    </row>
    <row r="8" spans="1:31" x14ac:dyDescent="0.25">
      <c r="A8" s="17">
        <v>4</v>
      </c>
      <c r="B8" s="19">
        <v>0</v>
      </c>
      <c r="C8" s="21">
        <v>0</v>
      </c>
      <c r="D8" s="23">
        <v>0</v>
      </c>
      <c r="E8" s="27">
        <v>0</v>
      </c>
      <c r="F8" s="23">
        <f t="shared" si="0"/>
        <v>0</v>
      </c>
      <c r="G8" s="14">
        <f t="shared" si="4"/>
        <v>0</v>
      </c>
      <c r="H8" s="23">
        <f>1%*('UNIT FUND'!B8+'UNIT FUND'!C8-'UNIT FUND'!D8+'UNIT FUND'!E8-'UNIT FUND'!F8)</f>
        <v>113323.08754169282</v>
      </c>
      <c r="I8" s="12">
        <f>MAX('MULTIPLE DECREMENT TABLES'!P6*('NON UNIT FUND (FEMALES)'!$B$2-'UNIT FUND'!H8),0)</f>
        <v>0</v>
      </c>
      <c r="J8" s="12">
        <f>('MULTIPLE DECREMENT TABLES'!Q6*(70%*($B$2-'UNIT FUND'!H8)))</f>
        <v>-42569.484494180353</v>
      </c>
      <c r="K8" s="23">
        <f>(7%*$B$2)*('MULTIPLE DECREMENT TABLES'!P6+'MULTIPLE DECREMENT TABLES'!Q6)</f>
        <v>36480.955000000009</v>
      </c>
      <c r="L8" s="14">
        <f t="shared" si="2"/>
        <v>119411.61703587315</v>
      </c>
      <c r="M8" s="55">
        <f>'MULTIPLE DECREMENT TABLES'!S6</f>
        <v>0.85199169744376679</v>
      </c>
      <c r="N8" s="14">
        <f t="shared" si="3"/>
        <v>101737.70629289858</v>
      </c>
      <c r="O8" s="25">
        <f t="shared" si="1"/>
        <v>1.8275559847262643</v>
      </c>
      <c r="P8" s="14">
        <f t="shared" si="5"/>
        <v>185931.35400790974</v>
      </c>
      <c r="V8" s="9"/>
    </row>
    <row r="9" spans="1:31" x14ac:dyDescent="0.25">
      <c r="A9" s="17">
        <v>5</v>
      </c>
      <c r="B9" s="19">
        <v>0</v>
      </c>
      <c r="C9" s="21">
        <v>0</v>
      </c>
      <c r="D9" s="23">
        <v>0</v>
      </c>
      <c r="E9" s="27">
        <v>0</v>
      </c>
      <c r="F9" s="23">
        <f t="shared" si="0"/>
        <v>0</v>
      </c>
      <c r="G9" s="14">
        <f t="shared" si="4"/>
        <v>0</v>
      </c>
      <c r="H9" s="23">
        <f>1%*('UNIT FUND'!B9+'UNIT FUND'!C9-'UNIT FUND'!D9+'UNIT FUND'!E9-'UNIT FUND'!F9)</f>
        <v>120043.14663291522</v>
      </c>
      <c r="I9" s="12">
        <f>MAX('MULTIPLE DECREMENT TABLES'!P7*('NON UNIT FUND (FEMALES)'!$B$2-'UNIT FUND'!H9),0)</f>
        <v>0</v>
      </c>
      <c r="J9" s="12">
        <f>('MULTIPLE DECREMENT TABLES'!Q7*(70%*($B$2-'UNIT FUND'!H9)))</f>
        <v>-65800.457206083505</v>
      </c>
      <c r="K9" s="23">
        <f>(7%*$B$2)*('MULTIPLE DECREMENT TABLES'!P7+'MULTIPLE DECREMENT TABLES'!Q7)</f>
        <v>36502.900000000009</v>
      </c>
      <c r="L9" s="14">
        <f t="shared" si="2"/>
        <v>149340.70383899868</v>
      </c>
      <c r="M9" s="55">
        <f>'MULTIPLE DECREMENT TABLES'!S7</f>
        <v>0.80758959633688154</v>
      </c>
      <c r="N9" s="14">
        <f t="shared" si="3"/>
        <v>120605.99873000273</v>
      </c>
      <c r="O9" s="25">
        <f t="shared" si="1"/>
        <v>2.1248993434412276</v>
      </c>
      <c r="P9" s="14">
        <f t="shared" si="5"/>
        <v>256275.60751645631</v>
      </c>
      <c r="V9" s="9"/>
    </row>
    <row r="10" spans="1:31" x14ac:dyDescent="0.25">
      <c r="A10" s="17">
        <v>6</v>
      </c>
      <c r="B10" s="19">
        <v>0</v>
      </c>
      <c r="C10" s="21">
        <v>0</v>
      </c>
      <c r="D10" s="23">
        <v>0</v>
      </c>
      <c r="E10" s="27">
        <v>0</v>
      </c>
      <c r="F10" s="23">
        <f t="shared" si="0"/>
        <v>0</v>
      </c>
      <c r="G10" s="14">
        <f t="shared" si="4"/>
        <v>0</v>
      </c>
      <c r="H10" s="23">
        <f>1%*('UNIT FUND'!B10+'UNIT FUND'!C10-'UNIT FUND'!D10+'UNIT FUND'!E10-'UNIT FUND'!F10)</f>
        <v>127161.70522824708</v>
      </c>
      <c r="I10" s="12">
        <f>MAX('MULTIPLE DECREMENT TABLES'!P8*('NON UNIT FUND (FEMALES)'!$B$2-'UNIT FUND'!H10),0)</f>
        <v>0</v>
      </c>
      <c r="J10" s="12">
        <f>('MULTIPLE DECREMENT TABLES'!Q8*(70%*($B$2-'UNIT FUND'!H10)))</f>
        <v>-90409.430634700882</v>
      </c>
      <c r="K10" s="23">
        <f>(7%*$B$2)*('MULTIPLE DECREMENT TABLES'!P8+'MULTIPLE DECREMENT TABLES'!Q8)</f>
        <v>36510.880000000005</v>
      </c>
      <c r="L10" s="14">
        <f t="shared" si="2"/>
        <v>181060.25586294796</v>
      </c>
      <c r="M10" s="55">
        <f>'MULTIPLE DECREMENT TABLES'!S8</f>
        <v>0.76547622165670215</v>
      </c>
      <c r="N10" s="14">
        <f t="shared" si="3"/>
        <v>138597.32055016517</v>
      </c>
      <c r="O10" s="25">
        <f t="shared" si="1"/>
        <v>2.4706204666191156</v>
      </c>
      <c r="P10" s="14">
        <f t="shared" si="5"/>
        <v>342421.37676980824</v>
      </c>
      <c r="V10" s="9"/>
    </row>
    <row r="11" spans="1:31" x14ac:dyDescent="0.25">
      <c r="A11" s="17">
        <v>7</v>
      </c>
      <c r="B11" s="19">
        <v>0</v>
      </c>
      <c r="C11" s="21">
        <v>0</v>
      </c>
      <c r="D11" s="23">
        <v>0</v>
      </c>
      <c r="E11" s="27">
        <v>0</v>
      </c>
      <c r="F11" s="23">
        <f t="shared" si="0"/>
        <v>0</v>
      </c>
      <c r="G11" s="14">
        <f t="shared" si="4"/>
        <v>0</v>
      </c>
      <c r="H11" s="23">
        <f>1%*('UNIT FUND'!B11+'UNIT FUND'!C11-'UNIT FUND'!D11+'UNIT FUND'!E11-'UNIT FUND'!F11)</f>
        <v>134702.39434828213</v>
      </c>
      <c r="I11" s="12">
        <f>MAX('MULTIPLE DECREMENT TABLES'!P9*('NON UNIT FUND (FEMALES)'!$B$2-'UNIT FUND'!H11),0)</f>
        <v>0</v>
      </c>
      <c r="J11" s="12">
        <f>('MULTIPLE DECREMENT TABLES'!Q9*(70%*($B$2-'UNIT FUND'!H11)))</f>
        <v>-116480.07218069206</v>
      </c>
      <c r="K11" s="23">
        <f>(7%*$B$2)*('MULTIPLE DECREMENT TABLES'!P9+'MULTIPLE DECREMENT TABLES'!Q9)</f>
        <v>36502.235000000008</v>
      </c>
      <c r="L11" s="14">
        <f t="shared" si="2"/>
        <v>214680.23152897417</v>
      </c>
      <c r="M11" s="55">
        <f>'MULTIPLE DECREMENT TABLES'!S9</f>
        <v>0.72555020669704318</v>
      </c>
      <c r="N11" s="14">
        <f t="shared" si="3"/>
        <v>155761.28635961629</v>
      </c>
      <c r="O11" s="25">
        <f t="shared" si="1"/>
        <v>2.8725904165380456</v>
      </c>
      <c r="P11" s="14">
        <f t="shared" si="5"/>
        <v>447438.37846427195</v>
      </c>
      <c r="V11" s="9"/>
    </row>
    <row r="12" spans="1:31" x14ac:dyDescent="0.25">
      <c r="A12" s="17">
        <v>8</v>
      </c>
      <c r="B12" s="19">
        <v>0</v>
      </c>
      <c r="C12" s="21">
        <v>0</v>
      </c>
      <c r="D12" s="23">
        <v>0</v>
      </c>
      <c r="E12" s="27">
        <v>0</v>
      </c>
      <c r="F12" s="23">
        <f t="shared" si="0"/>
        <v>0</v>
      </c>
      <c r="G12" s="14">
        <f t="shared" si="4"/>
        <v>0</v>
      </c>
      <c r="H12" s="23">
        <f>1%*('UNIT FUND'!B12+'UNIT FUND'!C12-'UNIT FUND'!D12+'UNIT FUND'!E12-'UNIT FUND'!F12)</f>
        <v>142690.24633313526</v>
      </c>
      <c r="I12" s="12">
        <f>MAX('MULTIPLE DECREMENT TABLES'!P10*('NON UNIT FUND (FEMALES)'!$B$2-'UNIT FUND'!H12),0)</f>
        <v>0</v>
      </c>
      <c r="J12" s="12">
        <f>('MULTIPLE DECREMENT TABLES'!Q10*(70%*($B$2-'UNIT FUND'!H12)))</f>
        <v>-144099.931988817</v>
      </c>
      <c r="K12" s="23">
        <f>(7%*$B$2)*('MULTIPLE DECREMENT TABLES'!P10+'MULTIPLE DECREMENT TABLES'!Q10)</f>
        <v>36481.62000000001</v>
      </c>
      <c r="L12" s="14">
        <f t="shared" si="2"/>
        <v>250308.55832195224</v>
      </c>
      <c r="M12" s="55">
        <f>'MULTIPLE DECREMENT TABLES'!S10</f>
        <v>0.68771562934110875</v>
      </c>
      <c r="N12" s="14">
        <f t="shared" si="3"/>
        <v>172141.107715847</v>
      </c>
      <c r="O12" s="25">
        <f t="shared" si="1"/>
        <v>3.3399608773087857</v>
      </c>
      <c r="P12" s="14">
        <f t="shared" si="5"/>
        <v>574944.56514752656</v>
      </c>
      <c r="V12" s="9"/>
    </row>
    <row r="13" spans="1:31" x14ac:dyDescent="0.25">
      <c r="A13" s="17">
        <v>9</v>
      </c>
      <c r="B13" s="19">
        <v>0</v>
      </c>
      <c r="C13" s="21">
        <v>0</v>
      </c>
      <c r="D13" s="23">
        <v>0</v>
      </c>
      <c r="E13" s="27">
        <v>0</v>
      </c>
      <c r="F13" s="23">
        <f t="shared" si="0"/>
        <v>0</v>
      </c>
      <c r="G13" s="14">
        <f t="shared" si="4"/>
        <v>0</v>
      </c>
      <c r="H13" s="23">
        <f>1%*('UNIT FUND'!B13+'UNIT FUND'!C13-'UNIT FUND'!D13+'UNIT FUND'!E13-'UNIT FUND'!F13)</f>
        <v>151151.7779406902</v>
      </c>
      <c r="I13" s="12">
        <f>MAX('MULTIPLE DECREMENT TABLES'!P11*('NON UNIT FUND (FEMALES)'!$B$2-'UNIT FUND'!H13),0)</f>
        <v>0</v>
      </c>
      <c r="J13" s="12">
        <f>('MULTIPLE DECREMENT TABLES'!Q11*(70%*($B$2-'UNIT FUND'!H13)))</f>
        <v>-173362.15537946089</v>
      </c>
      <c r="K13" s="23">
        <f>(7%*$B$2)*('MULTIPLE DECREMENT TABLES'!P11+'MULTIPLE DECREMENT TABLES'!Q11)</f>
        <v>36449.700000000012</v>
      </c>
      <c r="L13" s="14">
        <f t="shared" si="2"/>
        <v>288064.23332015105</v>
      </c>
      <c r="M13" s="55">
        <f>'MULTIPLE DECREMENT TABLES'!S11</f>
        <v>0.65187422897298997</v>
      </c>
      <c r="N13" s="14">
        <f t="shared" si="3"/>
        <v>187781.64999026895</v>
      </c>
      <c r="O13" s="25">
        <f t="shared" si="1"/>
        <v>3.8833725120469254</v>
      </c>
      <c r="P13" s="14">
        <f t="shared" si="5"/>
        <v>729226.09783902729</v>
      </c>
      <c r="V13" s="9"/>
    </row>
    <row r="14" spans="1:31" ht="15.75" thickBot="1" x14ac:dyDescent="0.3">
      <c r="A14" s="18">
        <v>10</v>
      </c>
      <c r="B14" s="20">
        <v>0</v>
      </c>
      <c r="C14" s="22">
        <v>0</v>
      </c>
      <c r="D14" s="24">
        <v>0</v>
      </c>
      <c r="E14" s="28">
        <v>0</v>
      </c>
      <c r="F14" s="24">
        <f t="shared" si="0"/>
        <v>0</v>
      </c>
      <c r="G14" s="16">
        <f t="shared" si="4"/>
        <v>0</v>
      </c>
      <c r="H14" s="24">
        <f>1%*('UNIT FUND'!B14+'UNIT FUND'!C14-'UNIT FUND'!D14+'UNIT FUND'!E14-'UNIT FUND'!F14)</f>
        <v>160115.0783725731</v>
      </c>
      <c r="I14" s="52">
        <f>MAX('MULTIPLE DECREMENT TABLES'!P12*('NON UNIT FUND (FEMALES)'!$B$2-'UNIT FUND'!H14),0)</f>
        <v>0</v>
      </c>
      <c r="J14" s="52">
        <f>('MULTIPLE DECREMENT TABLES'!Q12*(70%*($B$2-'UNIT FUND'!H14)))</f>
        <v>0</v>
      </c>
      <c r="K14" s="24">
        <f>(7%*$B$2)*('MULTIPLE DECREMENT TABLES'!P12+'MULTIPLE DECREMENT TABLES'!Q12+'MULTIPLE DECREMENT TABLES'!R12)</f>
        <v>700000.00000000012</v>
      </c>
      <c r="L14" s="16">
        <f>B14+C14-D14-E14+F14-G14+H14-I14-J14-K14</f>
        <v>-539884.92162742699</v>
      </c>
      <c r="M14" s="56">
        <f>'MULTIPLE DECREMENT TABLES'!S12</f>
        <v>0.61793048599613742</v>
      </c>
      <c r="N14" s="16">
        <f t="shared" si="3"/>
        <v>-333611.35200322251</v>
      </c>
      <c r="O14" s="26">
        <f t="shared" si="1"/>
        <v>4.5151972197569599</v>
      </c>
      <c r="P14" s="16">
        <f t="shared" si="5"/>
        <v>-1506321.0490443108</v>
      </c>
      <c r="AE14" s="9"/>
    </row>
    <row r="15" spans="1:31" x14ac:dyDescent="0.25">
      <c r="B15" s="11"/>
      <c r="C15" s="7"/>
      <c r="D15" s="8"/>
      <c r="E15" s="7"/>
      <c r="F15" s="8"/>
      <c r="G15" s="8"/>
      <c r="H15" s="8"/>
      <c r="I15" s="8"/>
      <c r="V15" s="9"/>
    </row>
    <row r="16" spans="1:31" x14ac:dyDescent="0.25">
      <c r="B16" t="s">
        <v>10</v>
      </c>
      <c r="C16" s="7">
        <f>SUM(P5:P14)</f>
        <v>1774024.753039697</v>
      </c>
      <c r="D16" s="8"/>
      <c r="E16" s="7"/>
      <c r="F16" s="8"/>
      <c r="G16" s="8"/>
      <c r="H16" s="8"/>
      <c r="I16" s="8"/>
      <c r="V16" s="9"/>
    </row>
    <row r="17" spans="2:22" x14ac:dyDescent="0.25">
      <c r="B17" t="s">
        <v>11</v>
      </c>
      <c r="C17" s="57">
        <f>C16/B2</f>
        <v>0.17740247530396969</v>
      </c>
      <c r="D17" s="8"/>
      <c r="E17" s="7"/>
      <c r="G17" s="8"/>
      <c r="H17" s="8"/>
      <c r="I17" s="8"/>
      <c r="V17" s="9"/>
    </row>
    <row r="20" spans="2:22" x14ac:dyDescent="0.25">
      <c r="B20" s="1"/>
      <c r="C20" s="1"/>
      <c r="D20" s="1"/>
      <c r="E20" s="1"/>
      <c r="F20" s="1"/>
      <c r="G20" s="1"/>
      <c r="I20" s="1"/>
      <c r="K20" s="1"/>
      <c r="M20" s="1"/>
      <c r="N20" s="1"/>
    </row>
    <row r="21" spans="2:22" x14ac:dyDescent="0.25"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22" x14ac:dyDescent="0.25"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22" x14ac:dyDescent="0.25"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Q23" s="7"/>
    </row>
    <row r="24" spans="2:22" x14ac:dyDescent="0.25"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Q24" s="10"/>
    </row>
    <row r="25" spans="2:22" x14ac:dyDescent="0.25"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22" x14ac:dyDescent="0.25"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22" x14ac:dyDescent="0.25"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22" x14ac:dyDescent="0.25">
      <c r="B28" s="7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22" x14ac:dyDescent="0.25">
      <c r="B29" s="7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22" x14ac:dyDescent="0.25">
      <c r="B30" s="7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7E2E-227E-44BC-8492-2972D9027739}">
  <dimension ref="A1:S17"/>
  <sheetViews>
    <sheetView workbookViewId="0">
      <selection activeCell="O4" sqref="O4"/>
    </sheetView>
  </sheetViews>
  <sheetFormatPr defaultRowHeight="15" x14ac:dyDescent="0.25"/>
  <sheetData>
    <row r="1" spans="1:19" ht="15.75" thickBot="1" x14ac:dyDescent="0.3">
      <c r="A1" s="58" t="s">
        <v>33</v>
      </c>
      <c r="B1" s="58"/>
      <c r="C1" s="58"/>
      <c r="D1" s="58"/>
      <c r="E1" s="58"/>
      <c r="F1" s="58"/>
      <c r="G1" s="58"/>
      <c r="H1" s="58"/>
      <c r="L1" s="58" t="s">
        <v>34</v>
      </c>
      <c r="M1" s="58"/>
      <c r="N1" s="58"/>
      <c r="O1" s="58"/>
      <c r="P1" s="58"/>
      <c r="Q1" s="58"/>
      <c r="R1" s="58"/>
      <c r="S1" s="58"/>
    </row>
    <row r="2" spans="1:19" ht="18.75" thickBot="1" x14ac:dyDescent="0.4">
      <c r="A2" s="30" t="s">
        <v>17</v>
      </c>
      <c r="B2" s="30" t="s">
        <v>24</v>
      </c>
      <c r="C2" s="30" t="s">
        <v>22</v>
      </c>
      <c r="D2" s="30" t="s">
        <v>2</v>
      </c>
      <c r="E2" s="39" t="s">
        <v>3</v>
      </c>
      <c r="F2" s="40" t="s">
        <v>4</v>
      </c>
      <c r="G2" s="40" t="s">
        <v>5</v>
      </c>
      <c r="H2" s="40" t="s">
        <v>6</v>
      </c>
      <c r="L2" s="30" t="s">
        <v>17</v>
      </c>
      <c r="M2" s="30" t="s">
        <v>24</v>
      </c>
      <c r="N2" s="30" t="s">
        <v>22</v>
      </c>
      <c r="O2" s="30" t="s">
        <v>2</v>
      </c>
      <c r="P2" s="39" t="s">
        <v>3</v>
      </c>
      <c r="Q2" s="40" t="s">
        <v>4</v>
      </c>
      <c r="R2" s="40" t="s">
        <v>5</v>
      </c>
      <c r="S2" s="40" t="s">
        <v>6</v>
      </c>
    </row>
    <row r="3" spans="1:19" x14ac:dyDescent="0.25">
      <c r="A3" s="17">
        <v>20</v>
      </c>
      <c r="B3" s="17">
        <v>1</v>
      </c>
      <c r="C3" s="17">
        <v>1.5629999999999999E-3</v>
      </c>
      <c r="D3" s="17">
        <v>0.05</v>
      </c>
      <c r="E3" s="37">
        <f>C3</f>
        <v>1.5629999999999999E-3</v>
      </c>
      <c r="F3" s="35">
        <f>D3*(1-C3)</f>
        <v>4.9921850000000004E-2</v>
      </c>
      <c r="G3" s="35">
        <f>1-E3-F3</f>
        <v>0.94851514999999997</v>
      </c>
      <c r="H3" s="35">
        <v>1</v>
      </c>
      <c r="L3" s="17">
        <v>20</v>
      </c>
      <c r="M3" s="17">
        <v>1</v>
      </c>
      <c r="N3" s="17">
        <v>2.0149999999999999E-3</v>
      </c>
      <c r="O3" s="17">
        <v>0.05</v>
      </c>
      <c r="P3" s="37">
        <f>N3</f>
        <v>2.0149999999999999E-3</v>
      </c>
      <c r="Q3" s="35">
        <f>O3*(1-N3)</f>
        <v>4.9899250000000006E-2</v>
      </c>
      <c r="R3" s="35">
        <f>1-P3-Q3</f>
        <v>0.94808574999999995</v>
      </c>
      <c r="S3" s="35">
        <v>1</v>
      </c>
    </row>
    <row r="4" spans="1:19" x14ac:dyDescent="0.25">
      <c r="A4" s="17">
        <v>21</v>
      </c>
      <c r="B4" s="17">
        <v>2</v>
      </c>
      <c r="C4" s="17">
        <v>1.8220000000000001E-3</v>
      </c>
      <c r="D4" s="17">
        <v>0.05</v>
      </c>
      <c r="E4" s="37">
        <f t="shared" ref="E4:E12" si="0">C4</f>
        <v>1.8220000000000001E-3</v>
      </c>
      <c r="F4" s="35">
        <f t="shared" ref="F4:F12" si="1">D4*(1-C4)</f>
        <v>4.9908900000000006E-2</v>
      </c>
      <c r="G4" s="35">
        <f>1-E4-F4</f>
        <v>0.94826909999999998</v>
      </c>
      <c r="H4" s="35">
        <f>H3*G3</f>
        <v>0.94851514999999997</v>
      </c>
      <c r="L4" s="17">
        <v>21</v>
      </c>
      <c r="M4" s="17">
        <v>2</v>
      </c>
      <c r="N4" s="17">
        <v>2.1029999999999998E-3</v>
      </c>
      <c r="O4" s="17">
        <v>0.05</v>
      </c>
      <c r="P4" s="37">
        <f t="shared" ref="P4:P12" si="2">N4</f>
        <v>2.1029999999999998E-3</v>
      </c>
      <c r="Q4" s="35">
        <f t="shared" ref="Q4:Q12" si="3">O4*(1-N4)</f>
        <v>4.9894850000000004E-2</v>
      </c>
      <c r="R4" s="35">
        <f>1-P4-Q4</f>
        <v>0.94800214999999999</v>
      </c>
      <c r="S4" s="35">
        <f>S3*R3</f>
        <v>0.94808574999999995</v>
      </c>
    </row>
    <row r="5" spans="1:19" x14ac:dyDescent="0.25">
      <c r="A5" s="17">
        <v>22</v>
      </c>
      <c r="B5" s="17">
        <v>3</v>
      </c>
      <c r="C5" s="17">
        <v>2.0530000000000001E-3</v>
      </c>
      <c r="D5" s="17">
        <v>0.05</v>
      </c>
      <c r="E5" s="37">
        <f t="shared" si="0"/>
        <v>2.0530000000000001E-3</v>
      </c>
      <c r="F5" s="35">
        <f t="shared" si="1"/>
        <v>4.9897350000000007E-2</v>
      </c>
      <c r="G5" s="35">
        <f t="shared" ref="G5:G12" si="4">1-E5-F5</f>
        <v>0.94804964999999997</v>
      </c>
      <c r="H5" s="35">
        <f>H4*G4</f>
        <v>0.89944760762686493</v>
      </c>
      <c r="L5" s="17">
        <v>22</v>
      </c>
      <c r="M5" s="17">
        <v>3</v>
      </c>
      <c r="N5" s="17">
        <v>2.1740000000000002E-3</v>
      </c>
      <c r="O5" s="17">
        <v>0.05</v>
      </c>
      <c r="P5" s="37">
        <f t="shared" si="2"/>
        <v>2.1740000000000002E-3</v>
      </c>
      <c r="Q5" s="35">
        <f t="shared" si="3"/>
        <v>4.98913E-2</v>
      </c>
      <c r="R5" s="35">
        <f t="shared" ref="R5:R12" si="5">1-P5-Q5</f>
        <v>0.94793470000000002</v>
      </c>
      <c r="S5" s="35">
        <f>S4*R4</f>
        <v>0.89878732938436245</v>
      </c>
    </row>
    <row r="6" spans="1:19" x14ac:dyDescent="0.25">
      <c r="A6" s="17">
        <v>23</v>
      </c>
      <c r="B6" s="17">
        <v>4</v>
      </c>
      <c r="C6" s="17">
        <v>2.251E-3</v>
      </c>
      <c r="D6" s="17">
        <v>0.05</v>
      </c>
      <c r="E6" s="37">
        <f t="shared" si="0"/>
        <v>2.251E-3</v>
      </c>
      <c r="F6" s="35">
        <f t="shared" si="1"/>
        <v>4.988745E-2</v>
      </c>
      <c r="G6" s="35">
        <f t="shared" si="4"/>
        <v>0.94786155000000005</v>
      </c>
      <c r="H6" s="35">
        <f t="shared" ref="H6:H12" si="6">H5*G5</f>
        <v>0.85272098960398657</v>
      </c>
      <c r="L6" s="17">
        <v>23</v>
      </c>
      <c r="M6" s="17">
        <v>4</v>
      </c>
      <c r="N6" s="17">
        <v>2.2269999999999998E-3</v>
      </c>
      <c r="O6" s="17">
        <v>0.05</v>
      </c>
      <c r="P6" s="37">
        <f t="shared" si="2"/>
        <v>2.2269999999999998E-3</v>
      </c>
      <c r="Q6" s="35">
        <f t="shared" si="3"/>
        <v>4.9888650000000007E-2</v>
      </c>
      <c r="R6" s="35">
        <f t="shared" si="5"/>
        <v>0.94788435000000004</v>
      </c>
      <c r="S6" s="35">
        <f t="shared" ref="S6:S12" si="7">S5*R5</f>
        <v>0.85199169744376679</v>
      </c>
    </row>
    <row r="7" spans="1:19" x14ac:dyDescent="0.25">
      <c r="A7" s="17">
        <v>24</v>
      </c>
      <c r="B7" s="17">
        <v>5</v>
      </c>
      <c r="C7" s="17">
        <v>2.405E-3</v>
      </c>
      <c r="D7" s="17">
        <v>0.05</v>
      </c>
      <c r="E7" s="37">
        <f t="shared" si="0"/>
        <v>2.405E-3</v>
      </c>
      <c r="F7" s="35">
        <f t="shared" si="1"/>
        <v>4.987975E-2</v>
      </c>
      <c r="G7" s="35">
        <f t="shared" si="4"/>
        <v>0.94771525000000001</v>
      </c>
      <c r="H7" s="35">
        <f t="shared" si="6"/>
        <v>0.80826143892356861</v>
      </c>
      <c r="L7" s="17">
        <v>24</v>
      </c>
      <c r="M7" s="17">
        <v>5</v>
      </c>
      <c r="N7" s="17">
        <v>2.2599999999999999E-3</v>
      </c>
      <c r="O7" s="17">
        <v>0.05</v>
      </c>
      <c r="P7" s="37">
        <f t="shared" si="2"/>
        <v>2.2599999999999999E-3</v>
      </c>
      <c r="Q7" s="35">
        <f t="shared" si="3"/>
        <v>4.9887000000000001E-2</v>
      </c>
      <c r="R7" s="35">
        <f t="shared" si="5"/>
        <v>0.94785299999999995</v>
      </c>
      <c r="S7" s="35">
        <f t="shared" si="7"/>
        <v>0.80758959633688154</v>
      </c>
    </row>
    <row r="8" spans="1:19" x14ac:dyDescent="0.25">
      <c r="A8" s="17">
        <v>25</v>
      </c>
      <c r="B8" s="17">
        <v>6</v>
      </c>
      <c r="C8" s="17">
        <v>2.5079999999999998E-3</v>
      </c>
      <c r="D8" s="17">
        <v>0.05</v>
      </c>
      <c r="E8" s="37">
        <f t="shared" si="0"/>
        <v>2.5079999999999998E-3</v>
      </c>
      <c r="F8" s="35">
        <f t="shared" si="1"/>
        <v>4.9874600000000005E-2</v>
      </c>
      <c r="G8" s="35">
        <f t="shared" si="4"/>
        <v>0.94761740000000005</v>
      </c>
      <c r="H8" s="35">
        <f t="shared" si="6"/>
        <v>0.76600169165480958</v>
      </c>
      <c r="L8" s="17">
        <v>25</v>
      </c>
      <c r="M8" s="17">
        <v>6</v>
      </c>
      <c r="N8" s="17">
        <v>2.2720000000000001E-3</v>
      </c>
      <c r="O8" s="17">
        <v>0.05</v>
      </c>
      <c r="P8" s="37">
        <f t="shared" si="2"/>
        <v>2.2720000000000001E-3</v>
      </c>
      <c r="Q8" s="35">
        <f t="shared" si="3"/>
        <v>4.9886399999999997E-2</v>
      </c>
      <c r="R8" s="35">
        <f t="shared" si="5"/>
        <v>0.94784159999999995</v>
      </c>
      <c r="S8" s="35">
        <f t="shared" si="7"/>
        <v>0.76547622165670215</v>
      </c>
    </row>
    <row r="9" spans="1:19" x14ac:dyDescent="0.25">
      <c r="A9" s="17">
        <v>26</v>
      </c>
      <c r="B9" s="17">
        <v>7</v>
      </c>
      <c r="C9" s="17">
        <v>2.5539999999999998E-3</v>
      </c>
      <c r="D9" s="17">
        <v>0.05</v>
      </c>
      <c r="E9" s="37">
        <f t="shared" si="0"/>
        <v>2.5539999999999998E-3</v>
      </c>
      <c r="F9" s="35">
        <f t="shared" si="1"/>
        <v>4.9872300000000008E-2</v>
      </c>
      <c r="G9" s="35">
        <f t="shared" si="4"/>
        <v>0.94757370000000007</v>
      </c>
      <c r="H9" s="35">
        <f t="shared" si="6"/>
        <v>0.72587653144153241</v>
      </c>
      <c r="L9" s="17">
        <v>26</v>
      </c>
      <c r="M9" s="17">
        <v>7</v>
      </c>
      <c r="N9" s="17">
        <v>2.2590000000000002E-3</v>
      </c>
      <c r="O9" s="17">
        <v>0.05</v>
      </c>
      <c r="P9" s="37">
        <f t="shared" si="2"/>
        <v>2.2590000000000002E-3</v>
      </c>
      <c r="Q9" s="35">
        <f t="shared" si="3"/>
        <v>4.9887050000000002E-2</v>
      </c>
      <c r="R9" s="35">
        <f t="shared" si="5"/>
        <v>0.94785394999999995</v>
      </c>
      <c r="S9" s="35">
        <f t="shared" si="7"/>
        <v>0.72555020669704318</v>
      </c>
    </row>
    <row r="10" spans="1:19" x14ac:dyDescent="0.25">
      <c r="A10" s="17">
        <v>27</v>
      </c>
      <c r="B10" s="17">
        <v>8</v>
      </c>
      <c r="C10" s="17">
        <v>2.5539999999999998E-3</v>
      </c>
      <c r="D10" s="17">
        <v>0.05</v>
      </c>
      <c r="E10" s="37">
        <f t="shared" si="0"/>
        <v>2.5539999999999998E-3</v>
      </c>
      <c r="F10" s="35">
        <f t="shared" si="1"/>
        <v>4.9872300000000008E-2</v>
      </c>
      <c r="G10" s="35">
        <f t="shared" si="4"/>
        <v>0.94757370000000007</v>
      </c>
      <c r="H10" s="35">
        <f t="shared" si="6"/>
        <v>0.68782151064121921</v>
      </c>
      <c r="L10" s="17">
        <v>27</v>
      </c>
      <c r="M10" s="17">
        <v>8</v>
      </c>
      <c r="N10" s="17">
        <v>2.2279999999999999E-3</v>
      </c>
      <c r="O10" s="17">
        <v>0.05</v>
      </c>
      <c r="P10" s="37">
        <f t="shared" si="2"/>
        <v>2.2279999999999999E-3</v>
      </c>
      <c r="Q10" s="35">
        <f t="shared" si="3"/>
        <v>4.9888600000000005E-2</v>
      </c>
      <c r="R10" s="35">
        <f t="shared" si="5"/>
        <v>0.94788340000000004</v>
      </c>
      <c r="S10" s="35">
        <f t="shared" si="7"/>
        <v>0.68771562934110875</v>
      </c>
    </row>
    <row r="11" spans="1:19" x14ac:dyDescent="0.25">
      <c r="A11" s="17">
        <v>28</v>
      </c>
      <c r="B11" s="17">
        <v>9</v>
      </c>
      <c r="C11" s="17">
        <v>2.5200000000000001E-3</v>
      </c>
      <c r="D11" s="17">
        <v>0.05</v>
      </c>
      <c r="E11" s="37">
        <f t="shared" si="0"/>
        <v>2.5200000000000001E-3</v>
      </c>
      <c r="F11" s="35">
        <f t="shared" si="1"/>
        <v>4.9874000000000002E-2</v>
      </c>
      <c r="G11" s="35">
        <f t="shared" si="4"/>
        <v>0.94760600000000006</v>
      </c>
      <c r="H11" s="35">
        <f t="shared" si="6"/>
        <v>0.65176157377788957</v>
      </c>
      <c r="L11" s="17">
        <v>28</v>
      </c>
      <c r="M11" s="17">
        <v>9</v>
      </c>
      <c r="N11" s="17">
        <v>2.1800000000000001E-3</v>
      </c>
      <c r="O11" s="17">
        <v>0.05</v>
      </c>
      <c r="P11" s="37">
        <f t="shared" si="2"/>
        <v>2.1800000000000001E-3</v>
      </c>
      <c r="Q11" s="35">
        <f t="shared" si="3"/>
        <v>4.9891000000000005E-2</v>
      </c>
      <c r="R11" s="35">
        <f t="shared" si="5"/>
        <v>0.94792900000000002</v>
      </c>
      <c r="S11" s="35">
        <f t="shared" si="7"/>
        <v>0.65187422897298997</v>
      </c>
    </row>
    <row r="12" spans="1:19" ht="15.75" thickBot="1" x14ac:dyDescent="0.3">
      <c r="A12" s="18">
        <v>29</v>
      </c>
      <c r="B12" s="18">
        <v>10</v>
      </c>
      <c r="C12" s="18">
        <v>2.4610000000000001E-3</v>
      </c>
      <c r="D12" s="18">
        <v>0</v>
      </c>
      <c r="E12" s="38">
        <f t="shared" si="0"/>
        <v>2.4610000000000001E-3</v>
      </c>
      <c r="F12" s="36">
        <f t="shared" si="1"/>
        <v>0</v>
      </c>
      <c r="G12" s="36">
        <f t="shared" si="4"/>
        <v>0.99753899999999995</v>
      </c>
      <c r="H12" s="36">
        <f t="shared" si="6"/>
        <v>0.61761317788137082</v>
      </c>
      <c r="L12" s="18">
        <v>29</v>
      </c>
      <c r="M12" s="18">
        <v>10</v>
      </c>
      <c r="N12" s="18">
        <v>2.1229999999999999E-3</v>
      </c>
      <c r="O12" s="18">
        <v>0</v>
      </c>
      <c r="P12" s="38">
        <f t="shared" si="2"/>
        <v>2.1229999999999999E-3</v>
      </c>
      <c r="Q12" s="36">
        <f t="shared" si="3"/>
        <v>0</v>
      </c>
      <c r="R12" s="36">
        <f t="shared" si="5"/>
        <v>0.99787700000000001</v>
      </c>
      <c r="S12" s="36">
        <f t="shared" si="7"/>
        <v>0.61793048599613742</v>
      </c>
    </row>
    <row r="17" spans="15:15" x14ac:dyDescent="0.25">
      <c r="O17" s="6"/>
    </row>
  </sheetData>
  <mergeCells count="2">
    <mergeCell ref="A1:H1"/>
    <mergeCell ref="L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75A2-8DC3-4D7B-BB75-B2527184BE15}">
  <dimension ref="A1:G82"/>
  <sheetViews>
    <sheetView workbookViewId="0">
      <selection activeCell="C3" sqref="C3"/>
    </sheetView>
  </sheetViews>
  <sheetFormatPr defaultRowHeight="15" x14ac:dyDescent="0.25"/>
  <cols>
    <col min="2" max="2" width="9.5703125" bestFit="1" customWidth="1"/>
    <col min="7" max="7" width="8.5703125" bestFit="1" customWidth="1"/>
  </cols>
  <sheetData>
    <row r="1" spans="1:7" ht="18.75" thickBot="1" x14ac:dyDescent="0.4">
      <c r="A1" s="30" t="s">
        <v>17</v>
      </c>
      <c r="B1" s="41" t="s">
        <v>22</v>
      </c>
      <c r="C1" s="30" t="s">
        <v>2</v>
      </c>
      <c r="D1" s="39" t="s">
        <v>3</v>
      </c>
      <c r="E1" s="40" t="s">
        <v>4</v>
      </c>
      <c r="F1" s="40" t="s">
        <v>5</v>
      </c>
      <c r="G1" s="40" t="s">
        <v>6</v>
      </c>
    </row>
    <row r="2" spans="1:7" x14ac:dyDescent="0.25">
      <c r="A2" s="17">
        <v>20</v>
      </c>
      <c r="B2" s="6">
        <v>1.5629999999999999E-3</v>
      </c>
      <c r="C2" s="17">
        <v>0.05</v>
      </c>
      <c r="D2" s="46">
        <f t="shared" ref="D2:D33" si="0">B2</f>
        <v>1.5629999999999999E-3</v>
      </c>
      <c r="E2" s="47">
        <f t="shared" ref="E2:E33" si="1">C2*(1-B2)</f>
        <v>4.9921850000000004E-2</v>
      </c>
      <c r="F2" s="47">
        <f t="shared" ref="F2:F33" si="2">1-D2-E2</f>
        <v>0.94851514999999997</v>
      </c>
      <c r="G2" s="47">
        <v>1</v>
      </c>
    </row>
    <row r="3" spans="1:7" x14ac:dyDescent="0.25">
      <c r="A3" s="17">
        <v>21</v>
      </c>
      <c r="B3" s="6">
        <v>1.8220000000000001E-3</v>
      </c>
      <c r="C3" s="17">
        <v>0.05</v>
      </c>
      <c r="D3" s="46">
        <f t="shared" si="0"/>
        <v>1.8220000000000001E-3</v>
      </c>
      <c r="E3" s="47">
        <f t="shared" si="1"/>
        <v>4.9908900000000006E-2</v>
      </c>
      <c r="F3" s="47">
        <f t="shared" si="2"/>
        <v>0.94826909999999998</v>
      </c>
      <c r="G3" s="47">
        <f t="shared" ref="G3:G34" si="3">G2*F2</f>
        <v>0.94851514999999997</v>
      </c>
    </row>
    <row r="4" spans="1:7" x14ac:dyDescent="0.25">
      <c r="A4" s="17">
        <v>22</v>
      </c>
      <c r="B4" s="6">
        <v>2.0530000000000001E-3</v>
      </c>
      <c r="C4" s="17">
        <v>0.05</v>
      </c>
      <c r="D4" s="46">
        <f t="shared" si="0"/>
        <v>2.0530000000000001E-3</v>
      </c>
      <c r="E4" s="47">
        <f t="shared" si="1"/>
        <v>4.9897350000000007E-2</v>
      </c>
      <c r="F4" s="47">
        <f t="shared" si="2"/>
        <v>0.94804964999999997</v>
      </c>
      <c r="G4" s="47">
        <f t="shared" si="3"/>
        <v>0.89944760762686493</v>
      </c>
    </row>
    <row r="5" spans="1:7" x14ac:dyDescent="0.25">
      <c r="A5" s="17">
        <v>23</v>
      </c>
      <c r="B5" s="6">
        <v>2.251E-3</v>
      </c>
      <c r="C5" s="17">
        <v>0.05</v>
      </c>
      <c r="D5" s="46">
        <f t="shared" si="0"/>
        <v>2.251E-3</v>
      </c>
      <c r="E5" s="47">
        <f t="shared" si="1"/>
        <v>4.988745E-2</v>
      </c>
      <c r="F5" s="47">
        <f t="shared" si="2"/>
        <v>0.94786155000000005</v>
      </c>
      <c r="G5" s="47">
        <f t="shared" si="3"/>
        <v>0.85272098960398657</v>
      </c>
    </row>
    <row r="6" spans="1:7" x14ac:dyDescent="0.25">
      <c r="A6" s="17">
        <v>24</v>
      </c>
      <c r="B6" s="6">
        <v>2.405E-3</v>
      </c>
      <c r="C6" s="17">
        <v>0.05</v>
      </c>
      <c r="D6" s="46">
        <f t="shared" si="0"/>
        <v>2.405E-3</v>
      </c>
      <c r="E6" s="47">
        <f t="shared" si="1"/>
        <v>4.987975E-2</v>
      </c>
      <c r="F6" s="47">
        <f t="shared" si="2"/>
        <v>0.94771525000000001</v>
      </c>
      <c r="G6" s="47">
        <f t="shared" si="3"/>
        <v>0.80826143892356861</v>
      </c>
    </row>
    <row r="7" spans="1:7" x14ac:dyDescent="0.25">
      <c r="A7" s="17">
        <v>25</v>
      </c>
      <c r="B7" s="6">
        <v>2.5079999999999998E-3</v>
      </c>
      <c r="C7" s="17">
        <v>0.05</v>
      </c>
      <c r="D7" s="46">
        <f t="shared" si="0"/>
        <v>2.5079999999999998E-3</v>
      </c>
      <c r="E7" s="47">
        <f t="shared" si="1"/>
        <v>4.9874600000000005E-2</v>
      </c>
      <c r="F7" s="47">
        <f t="shared" si="2"/>
        <v>0.94761740000000005</v>
      </c>
      <c r="G7" s="47">
        <f t="shared" si="3"/>
        <v>0.76600169165480958</v>
      </c>
    </row>
    <row r="8" spans="1:7" x14ac:dyDescent="0.25">
      <c r="A8" s="17">
        <v>26</v>
      </c>
      <c r="B8" s="6">
        <v>2.5539999999999998E-3</v>
      </c>
      <c r="C8" s="17">
        <v>0.05</v>
      </c>
      <c r="D8" s="46">
        <f t="shared" si="0"/>
        <v>2.5539999999999998E-3</v>
      </c>
      <c r="E8" s="47">
        <f t="shared" si="1"/>
        <v>4.9872300000000008E-2</v>
      </c>
      <c r="F8" s="47">
        <f t="shared" si="2"/>
        <v>0.94757370000000007</v>
      </c>
      <c r="G8" s="47">
        <f t="shared" si="3"/>
        <v>0.72587653144153241</v>
      </c>
    </row>
    <row r="9" spans="1:7" x14ac:dyDescent="0.25">
      <c r="A9" s="17">
        <v>27</v>
      </c>
      <c r="B9" s="6">
        <v>2.5539999999999998E-3</v>
      </c>
      <c r="C9" s="17">
        <v>0.05</v>
      </c>
      <c r="D9" s="46">
        <f t="shared" si="0"/>
        <v>2.5539999999999998E-3</v>
      </c>
      <c r="E9" s="47">
        <f t="shared" si="1"/>
        <v>4.9872300000000008E-2</v>
      </c>
      <c r="F9" s="47">
        <f t="shared" si="2"/>
        <v>0.94757370000000007</v>
      </c>
      <c r="G9" s="47">
        <f t="shared" si="3"/>
        <v>0.68782151064121921</v>
      </c>
    </row>
    <row r="10" spans="1:7" x14ac:dyDescent="0.25">
      <c r="A10" s="17">
        <v>28</v>
      </c>
      <c r="B10" s="6">
        <v>2.5200000000000001E-3</v>
      </c>
      <c r="C10" s="17">
        <v>0.05</v>
      </c>
      <c r="D10" s="46">
        <f t="shared" si="0"/>
        <v>2.5200000000000001E-3</v>
      </c>
      <c r="E10" s="47">
        <f t="shared" si="1"/>
        <v>4.9874000000000002E-2</v>
      </c>
      <c r="F10" s="47">
        <f t="shared" si="2"/>
        <v>0.94760600000000006</v>
      </c>
      <c r="G10" s="47">
        <f t="shared" si="3"/>
        <v>0.65176157377788957</v>
      </c>
    </row>
    <row r="11" spans="1:7" x14ac:dyDescent="0.25">
      <c r="A11" s="17">
        <v>29</v>
      </c>
      <c r="B11" s="6">
        <v>2.4610000000000001E-3</v>
      </c>
      <c r="C11" s="17">
        <v>0.05</v>
      </c>
      <c r="D11" s="46">
        <f t="shared" si="0"/>
        <v>2.4610000000000001E-3</v>
      </c>
      <c r="E11" s="47">
        <f t="shared" si="1"/>
        <v>4.9876950000000003E-2</v>
      </c>
      <c r="F11" s="47">
        <f t="shared" si="2"/>
        <v>0.94766204999999992</v>
      </c>
      <c r="G11" s="47">
        <f t="shared" si="3"/>
        <v>0.61761317788137082</v>
      </c>
    </row>
    <row r="12" spans="1:7" x14ac:dyDescent="0.25">
      <c r="A12" s="17">
        <v>30</v>
      </c>
      <c r="B12" s="6">
        <v>2.3930000000000002E-3</v>
      </c>
      <c r="C12" s="17">
        <v>0.05</v>
      </c>
      <c r="D12" s="46">
        <f t="shared" si="0"/>
        <v>2.3930000000000002E-3</v>
      </c>
      <c r="E12" s="47">
        <f t="shared" si="1"/>
        <v>4.9880350000000004E-2</v>
      </c>
      <c r="F12" s="47">
        <f t="shared" si="2"/>
        <v>0.94772665</v>
      </c>
      <c r="G12" s="47">
        <f t="shared" si="3"/>
        <v>0.58528857025807446</v>
      </c>
    </row>
    <row r="13" spans="1:7" x14ac:dyDescent="0.25">
      <c r="A13" s="17">
        <v>31</v>
      </c>
      <c r="B13" s="6">
        <v>2.3249999999999998E-3</v>
      </c>
      <c r="C13" s="17">
        <v>0.05</v>
      </c>
      <c r="D13" s="46">
        <f t="shared" si="0"/>
        <v>2.3249999999999998E-3</v>
      </c>
      <c r="E13" s="47">
        <f t="shared" si="1"/>
        <v>4.9883750000000004E-2</v>
      </c>
      <c r="F13" s="47">
        <f t="shared" si="2"/>
        <v>0.94779124999999997</v>
      </c>
      <c r="G13" s="47">
        <f t="shared" si="3"/>
        <v>0.55469357597397451</v>
      </c>
    </row>
    <row r="14" spans="1:7" x14ac:dyDescent="0.25">
      <c r="A14" s="17">
        <v>32</v>
      </c>
      <c r="B14" s="6">
        <v>2.2699999999999999E-3</v>
      </c>
      <c r="C14" s="17">
        <v>0.05</v>
      </c>
      <c r="D14" s="46">
        <f t="shared" si="0"/>
        <v>2.2699999999999999E-3</v>
      </c>
      <c r="E14" s="47">
        <f t="shared" si="1"/>
        <v>4.98865E-2</v>
      </c>
      <c r="F14" s="47">
        <f t="shared" si="2"/>
        <v>0.94784350000000006</v>
      </c>
      <c r="G14" s="47">
        <f t="shared" si="3"/>
        <v>0.5257337177393433</v>
      </c>
    </row>
    <row r="15" spans="1:7" x14ac:dyDescent="0.25">
      <c r="A15" s="17">
        <v>33</v>
      </c>
      <c r="B15" s="6">
        <v>2.2390000000000001E-3</v>
      </c>
      <c r="C15" s="17">
        <v>0.05</v>
      </c>
      <c r="D15" s="46">
        <f t="shared" si="0"/>
        <v>2.2390000000000001E-3</v>
      </c>
      <c r="E15" s="47">
        <f t="shared" si="1"/>
        <v>4.9888050000000003E-2</v>
      </c>
      <c r="F15" s="47">
        <f t="shared" si="2"/>
        <v>0.94787295000000005</v>
      </c>
      <c r="G15" s="47">
        <f t="shared" si="3"/>
        <v>0.49831328709007128</v>
      </c>
    </row>
    <row r="16" spans="1:7" x14ac:dyDescent="0.25">
      <c r="A16" s="17">
        <v>34</v>
      </c>
      <c r="B16" s="6">
        <v>2.2460000000000002E-3</v>
      </c>
      <c r="C16" s="17">
        <v>0.05</v>
      </c>
      <c r="D16" s="46">
        <f t="shared" si="0"/>
        <v>2.2460000000000002E-3</v>
      </c>
      <c r="E16" s="47">
        <f t="shared" si="1"/>
        <v>4.9887700000000007E-2</v>
      </c>
      <c r="F16" s="47">
        <f t="shared" si="2"/>
        <v>0.94786630000000005</v>
      </c>
      <c r="G16" s="47">
        <f t="shared" si="3"/>
        <v>0.47233768545826282</v>
      </c>
    </row>
    <row r="17" spans="1:7" x14ac:dyDescent="0.25">
      <c r="A17" s="17">
        <v>35</v>
      </c>
      <c r="B17" s="6">
        <v>2.297E-3</v>
      </c>
      <c r="C17" s="17">
        <v>0.05</v>
      </c>
      <c r="D17" s="46">
        <f t="shared" si="0"/>
        <v>2.297E-3</v>
      </c>
      <c r="E17" s="47">
        <f t="shared" si="1"/>
        <v>4.9885150000000003E-2</v>
      </c>
      <c r="F17" s="47">
        <f t="shared" si="2"/>
        <v>0.94781784999999996</v>
      </c>
      <c r="G17" s="47">
        <f t="shared" si="3"/>
        <v>0.44771297426588741</v>
      </c>
    </row>
    <row r="18" spans="1:7" x14ac:dyDescent="0.25">
      <c r="A18" s="17">
        <v>36</v>
      </c>
      <c r="B18" s="6">
        <v>2.3900000000000002E-3</v>
      </c>
      <c r="C18" s="17">
        <v>0.05</v>
      </c>
      <c r="D18" s="46">
        <f t="shared" si="0"/>
        <v>2.3900000000000002E-3</v>
      </c>
      <c r="E18" s="47">
        <f t="shared" si="1"/>
        <v>4.9880500000000001E-2</v>
      </c>
      <c r="F18" s="47">
        <f t="shared" si="2"/>
        <v>0.9477295</v>
      </c>
      <c r="G18" s="47">
        <f t="shared" si="3"/>
        <v>0.42435034868579874</v>
      </c>
    </row>
    <row r="19" spans="1:7" x14ac:dyDescent="0.25">
      <c r="A19" s="17">
        <v>37</v>
      </c>
      <c r="B19" s="6">
        <v>2.5179999999999998E-3</v>
      </c>
      <c r="C19" s="17">
        <v>0.05</v>
      </c>
      <c r="D19" s="46">
        <f t="shared" si="0"/>
        <v>2.5179999999999998E-3</v>
      </c>
      <c r="E19" s="47">
        <f t="shared" si="1"/>
        <v>4.9874100000000005E-2</v>
      </c>
      <c r="F19" s="47">
        <f t="shared" si="2"/>
        <v>0.94760789999999995</v>
      </c>
      <c r="G19" s="47">
        <f t="shared" si="3"/>
        <v>0.40216934378481772</v>
      </c>
    </row>
    <row r="20" spans="1:7" x14ac:dyDescent="0.25">
      <c r="A20" s="17">
        <v>38</v>
      </c>
      <c r="B20" s="6">
        <v>2.6740000000000002E-3</v>
      </c>
      <c r="C20" s="17">
        <v>0.05</v>
      </c>
      <c r="D20" s="46">
        <f t="shared" si="0"/>
        <v>2.6740000000000002E-3</v>
      </c>
      <c r="E20" s="47">
        <f t="shared" si="1"/>
        <v>4.9866300000000002E-2</v>
      </c>
      <c r="F20" s="47">
        <f t="shared" si="2"/>
        <v>0.94745970000000002</v>
      </c>
      <c r="G20" s="47">
        <f t="shared" si="3"/>
        <v>0.38109884730830917</v>
      </c>
    </row>
    <row r="21" spans="1:7" x14ac:dyDescent="0.25">
      <c r="A21" s="17">
        <v>39</v>
      </c>
      <c r="B21" s="6">
        <v>2.8549999999999999E-3</v>
      </c>
      <c r="C21" s="17">
        <v>0.05</v>
      </c>
      <c r="D21" s="46">
        <f t="shared" si="0"/>
        <v>2.8549999999999999E-3</v>
      </c>
      <c r="E21" s="47">
        <f t="shared" si="1"/>
        <v>4.9857249999999999E-2</v>
      </c>
      <c r="F21" s="47">
        <f t="shared" si="2"/>
        <v>0.94728774999999998</v>
      </c>
      <c r="G21" s="47">
        <f t="shared" si="3"/>
        <v>0.36107579954107644</v>
      </c>
    </row>
    <row r="22" spans="1:7" x14ac:dyDescent="0.25">
      <c r="A22" s="17">
        <v>40</v>
      </c>
      <c r="B22" s="6">
        <v>3.0490000000000001E-3</v>
      </c>
      <c r="C22" s="17">
        <v>0.05</v>
      </c>
      <c r="D22" s="46">
        <f t="shared" si="0"/>
        <v>3.0490000000000001E-3</v>
      </c>
      <c r="E22" s="47">
        <f t="shared" si="1"/>
        <v>4.9847550000000004E-2</v>
      </c>
      <c r="F22" s="47">
        <f t="shared" si="2"/>
        <v>0.94710345000000007</v>
      </c>
      <c r="G22" s="47">
        <f t="shared" si="3"/>
        <v>0.34204268172671731</v>
      </c>
    </row>
    <row r="23" spans="1:7" x14ac:dyDescent="0.25">
      <c r="A23" s="17">
        <v>41</v>
      </c>
      <c r="B23" s="6">
        <v>3.2529999999999998E-3</v>
      </c>
      <c r="C23" s="17">
        <v>0.05</v>
      </c>
      <c r="D23" s="46">
        <f t="shared" si="0"/>
        <v>3.2529999999999998E-3</v>
      </c>
      <c r="E23" s="47">
        <f t="shared" si="1"/>
        <v>4.9837350000000002E-2</v>
      </c>
      <c r="F23" s="47">
        <f t="shared" si="2"/>
        <v>0.94690965000000005</v>
      </c>
      <c r="G23" s="47">
        <f t="shared" si="3"/>
        <v>0.32394980391062594</v>
      </c>
    </row>
    <row r="24" spans="1:7" x14ac:dyDescent="0.25">
      <c r="A24" s="17">
        <v>42</v>
      </c>
      <c r="B24" s="6">
        <v>3.4580000000000001E-3</v>
      </c>
      <c r="C24" s="17">
        <v>0.05</v>
      </c>
      <c r="D24" s="46">
        <f t="shared" si="0"/>
        <v>3.4580000000000001E-3</v>
      </c>
      <c r="E24" s="47">
        <f t="shared" si="1"/>
        <v>4.9827100000000006E-2</v>
      </c>
      <c r="F24" s="47">
        <f t="shared" si="2"/>
        <v>0.94671490000000003</v>
      </c>
      <c r="G24" s="47">
        <f t="shared" si="3"/>
        <v>0.30675119543857948</v>
      </c>
    </row>
    <row r="25" spans="1:7" x14ac:dyDescent="0.25">
      <c r="A25" s="17">
        <v>43</v>
      </c>
      <c r="B25" s="6">
        <v>3.656E-3</v>
      </c>
      <c r="C25" s="17">
        <v>0.05</v>
      </c>
      <c r="D25" s="46">
        <f t="shared" si="0"/>
        <v>3.656E-3</v>
      </c>
      <c r="E25" s="47">
        <f t="shared" si="1"/>
        <v>4.9817200000000006E-2</v>
      </c>
      <c r="F25" s="47">
        <f t="shared" si="2"/>
        <v>0.9465268</v>
      </c>
      <c r="G25" s="47">
        <f t="shared" si="3"/>
        <v>0.29040592731451526</v>
      </c>
    </row>
    <row r="26" spans="1:7" x14ac:dyDescent="0.25">
      <c r="A26" s="17">
        <v>44</v>
      </c>
      <c r="B26" s="6">
        <v>3.8430000000000001E-3</v>
      </c>
      <c r="C26" s="17">
        <v>0.05</v>
      </c>
      <c r="D26" s="46">
        <f t="shared" si="0"/>
        <v>3.8430000000000001E-3</v>
      </c>
      <c r="E26" s="47">
        <f t="shared" si="1"/>
        <v>4.9807850000000001E-2</v>
      </c>
      <c r="F26" s="47">
        <f t="shared" si="2"/>
        <v>0.94634914999999997</v>
      </c>
      <c r="G26" s="47">
        <f t="shared" si="3"/>
        <v>0.27487699308204072</v>
      </c>
    </row>
    <row r="27" spans="1:7" x14ac:dyDescent="0.25">
      <c r="A27" s="17">
        <v>45</v>
      </c>
      <c r="B27" s="6">
        <v>4.0150000000000003E-3</v>
      </c>
      <c r="C27" s="17">
        <v>0.05</v>
      </c>
      <c r="D27" s="46">
        <f t="shared" si="0"/>
        <v>4.0150000000000003E-3</v>
      </c>
      <c r="E27" s="47">
        <f t="shared" si="1"/>
        <v>4.9799250000000003E-2</v>
      </c>
      <c r="F27" s="47">
        <f t="shared" si="2"/>
        <v>0.94618575000000005</v>
      </c>
      <c r="G27" s="47">
        <f t="shared" si="3"/>
        <v>0.2601296087577451</v>
      </c>
    </row>
    <row r="28" spans="1:7" x14ac:dyDescent="0.25">
      <c r="A28" s="17">
        <v>46</v>
      </c>
      <c r="B28" s="6">
        <v>4.1770000000000002E-3</v>
      </c>
      <c r="C28" s="17">
        <v>0.05</v>
      </c>
      <c r="D28" s="46">
        <f t="shared" si="0"/>
        <v>4.1770000000000002E-3</v>
      </c>
      <c r="E28" s="47">
        <f t="shared" si="1"/>
        <v>4.9791150000000006E-2</v>
      </c>
      <c r="F28" s="47">
        <f t="shared" si="2"/>
        <v>0.94603185000000001</v>
      </c>
      <c r="G28" s="47">
        <f t="shared" si="3"/>
        <v>0.24613092895965363</v>
      </c>
    </row>
    <row r="29" spans="1:7" x14ac:dyDescent="0.25">
      <c r="A29" s="17">
        <v>47</v>
      </c>
      <c r="B29" s="6">
        <v>4.3299999999999996E-3</v>
      </c>
      <c r="C29" s="17">
        <v>0.05</v>
      </c>
      <c r="D29" s="46">
        <f t="shared" si="0"/>
        <v>4.3299999999999996E-3</v>
      </c>
      <c r="E29" s="47">
        <f t="shared" si="1"/>
        <v>4.9783500000000008E-2</v>
      </c>
      <c r="F29" s="47">
        <f t="shared" si="2"/>
        <v>0.94588650000000007</v>
      </c>
      <c r="G29" s="47">
        <f t="shared" si="3"/>
        <v>0.23284769806591971</v>
      </c>
    </row>
    <row r="30" spans="1:7" x14ac:dyDescent="0.25">
      <c r="A30" s="17">
        <v>48</v>
      </c>
      <c r="B30" s="6">
        <v>4.4749999999999998E-3</v>
      </c>
      <c r="C30" s="17">
        <v>0.05</v>
      </c>
      <c r="D30" s="46">
        <f t="shared" si="0"/>
        <v>4.4749999999999998E-3</v>
      </c>
      <c r="E30" s="47">
        <f t="shared" si="1"/>
        <v>4.9776250000000001E-2</v>
      </c>
      <c r="F30" s="47">
        <f t="shared" si="2"/>
        <v>0.94574875000000003</v>
      </c>
      <c r="G30" s="47">
        <f t="shared" si="3"/>
        <v>0.22024749415662959</v>
      </c>
    </row>
    <row r="31" spans="1:7" x14ac:dyDescent="0.25">
      <c r="A31" s="17">
        <v>49</v>
      </c>
      <c r="B31" s="6">
        <v>4.6129999999999999E-3</v>
      </c>
      <c r="C31" s="17">
        <v>0.05</v>
      </c>
      <c r="D31" s="46">
        <f t="shared" si="0"/>
        <v>4.6129999999999999E-3</v>
      </c>
      <c r="E31" s="47">
        <f t="shared" si="1"/>
        <v>4.9769350000000004E-2</v>
      </c>
      <c r="F31" s="47">
        <f t="shared" si="2"/>
        <v>0.94561764999999998</v>
      </c>
      <c r="G31" s="47">
        <f t="shared" si="3"/>
        <v>0.20829879228926473</v>
      </c>
    </row>
    <row r="32" spans="1:7" x14ac:dyDescent="0.25">
      <c r="A32" s="17">
        <v>50</v>
      </c>
      <c r="B32" s="6">
        <v>4.7460000000000002E-3</v>
      </c>
      <c r="C32" s="17">
        <v>0.05</v>
      </c>
      <c r="D32" s="46">
        <f t="shared" si="0"/>
        <v>4.7460000000000002E-3</v>
      </c>
      <c r="E32" s="47">
        <f t="shared" si="1"/>
        <v>4.97627E-2</v>
      </c>
      <c r="F32" s="47">
        <f t="shared" si="2"/>
        <v>0.94549129999999992</v>
      </c>
      <c r="G32" s="47">
        <f t="shared" si="3"/>
        <v>0.19697101446241264</v>
      </c>
    </row>
    <row r="33" spans="1:7" x14ac:dyDescent="0.25">
      <c r="A33" s="17">
        <v>51</v>
      </c>
      <c r="B33" s="6">
        <v>4.8770000000000003E-3</v>
      </c>
      <c r="C33" s="17">
        <v>0.05</v>
      </c>
      <c r="D33" s="46">
        <f t="shared" si="0"/>
        <v>4.8770000000000003E-3</v>
      </c>
      <c r="E33" s="47">
        <f t="shared" si="1"/>
        <v>4.9756149999999999E-2</v>
      </c>
      <c r="F33" s="47">
        <f t="shared" si="2"/>
        <v>0.94536684999999998</v>
      </c>
      <c r="G33" s="47">
        <f t="shared" si="3"/>
        <v>0.1862343805263853</v>
      </c>
    </row>
    <row r="34" spans="1:7" x14ac:dyDescent="0.25">
      <c r="A34" s="17">
        <v>52</v>
      </c>
      <c r="B34" s="6">
        <v>5.006E-3</v>
      </c>
      <c r="C34" s="17">
        <v>0.05</v>
      </c>
      <c r="D34" s="46">
        <f t="shared" ref="D34:D65" si="4">B34</f>
        <v>5.006E-3</v>
      </c>
      <c r="E34" s="47">
        <f t="shared" ref="E34:E65" si="5">C34*(1-B34)</f>
        <v>4.9749700000000008E-2</v>
      </c>
      <c r="F34" s="47">
        <f t="shared" ref="F34:F65" si="6">1-D34-E34</f>
        <v>0.94524430000000004</v>
      </c>
      <c r="G34" s="47">
        <f t="shared" si="3"/>
        <v>0.17605980967993021</v>
      </c>
    </row>
    <row r="35" spans="1:7" x14ac:dyDescent="0.25">
      <c r="A35" s="17">
        <v>53</v>
      </c>
      <c r="B35" s="6">
        <v>5.1349999999999998E-3</v>
      </c>
      <c r="C35" s="17">
        <v>0.05</v>
      </c>
      <c r="D35" s="46">
        <f t="shared" si="4"/>
        <v>5.1349999999999998E-3</v>
      </c>
      <c r="E35" s="47">
        <f t="shared" si="5"/>
        <v>4.9743250000000003E-2</v>
      </c>
      <c r="F35" s="47">
        <f t="shared" si="6"/>
        <v>0.94512174999999998</v>
      </c>
      <c r="G35" s="47">
        <f t="shared" ref="G35:G66" si="7">G34*F34</f>
        <v>0.16641953155903885</v>
      </c>
    </row>
    <row r="36" spans="1:7" x14ac:dyDescent="0.25">
      <c r="A36" s="17">
        <v>54</v>
      </c>
      <c r="B36" s="6">
        <v>5.2639999999999996E-3</v>
      </c>
      <c r="C36" s="17">
        <v>0.05</v>
      </c>
      <c r="D36" s="46">
        <f t="shared" si="4"/>
        <v>5.2639999999999996E-3</v>
      </c>
      <c r="E36" s="47">
        <f t="shared" si="5"/>
        <v>4.9736799999999998E-2</v>
      </c>
      <c r="F36" s="47">
        <f t="shared" si="6"/>
        <v>0.94499919999999993</v>
      </c>
      <c r="G36" s="47">
        <f t="shared" si="7"/>
        <v>0.15728671890125903</v>
      </c>
    </row>
    <row r="37" spans="1:7" x14ac:dyDescent="0.25">
      <c r="A37" s="17">
        <v>55</v>
      </c>
      <c r="B37" s="6">
        <v>5.3940000000000004E-3</v>
      </c>
      <c r="C37" s="17">
        <v>0.05</v>
      </c>
      <c r="D37" s="46">
        <f t="shared" si="4"/>
        <v>5.3940000000000004E-3</v>
      </c>
      <c r="E37" s="47">
        <f t="shared" si="5"/>
        <v>4.9730300000000005E-2</v>
      </c>
      <c r="F37" s="47">
        <f t="shared" si="6"/>
        <v>0.94487569999999999</v>
      </c>
      <c r="G37" s="47">
        <f t="shared" si="7"/>
        <v>0.14863582353231466</v>
      </c>
    </row>
    <row r="38" spans="1:7" x14ac:dyDescent="0.25">
      <c r="A38" s="17">
        <v>56</v>
      </c>
      <c r="B38" s="6">
        <v>6.0559999999999998E-3</v>
      </c>
      <c r="C38" s="17">
        <v>0.05</v>
      </c>
      <c r="D38" s="46">
        <f t="shared" si="4"/>
        <v>6.0559999999999998E-3</v>
      </c>
      <c r="E38" s="47">
        <f t="shared" si="5"/>
        <v>4.9697200000000004E-2</v>
      </c>
      <c r="F38" s="47">
        <f t="shared" si="6"/>
        <v>0.94424680000000005</v>
      </c>
      <c r="G38" s="47">
        <f t="shared" si="7"/>
        <v>0.1404423778051723</v>
      </c>
    </row>
    <row r="39" spans="1:7" x14ac:dyDescent="0.25">
      <c r="A39" s="17">
        <v>57</v>
      </c>
      <c r="B39" s="6">
        <v>6.9579999999999998E-3</v>
      </c>
      <c r="C39" s="17">
        <v>0.05</v>
      </c>
      <c r="D39" s="46">
        <f t="shared" si="4"/>
        <v>6.9579999999999998E-3</v>
      </c>
      <c r="E39" s="47">
        <f t="shared" si="5"/>
        <v>4.9652100000000005E-2</v>
      </c>
      <c r="F39" s="47">
        <f t="shared" si="6"/>
        <v>0.9433899</v>
      </c>
      <c r="G39" s="47">
        <f t="shared" si="7"/>
        <v>0.13261226582692498</v>
      </c>
    </row>
    <row r="40" spans="1:7" x14ac:dyDescent="0.25">
      <c r="A40" s="17">
        <v>58</v>
      </c>
      <c r="B40" s="6">
        <v>7.9909999999999998E-3</v>
      </c>
      <c r="C40" s="17">
        <v>0.05</v>
      </c>
      <c r="D40" s="46">
        <f t="shared" si="4"/>
        <v>7.9909999999999998E-3</v>
      </c>
      <c r="E40" s="47">
        <f t="shared" si="5"/>
        <v>4.9600450000000004E-2</v>
      </c>
      <c r="F40" s="47">
        <f t="shared" si="6"/>
        <v>0.94240855000000001</v>
      </c>
      <c r="G40" s="47">
        <f t="shared" si="7"/>
        <v>0.12510507219723618</v>
      </c>
    </row>
    <row r="41" spans="1:7" x14ac:dyDescent="0.25">
      <c r="A41" s="17">
        <v>59</v>
      </c>
      <c r="B41" s="6">
        <v>9.1780000000000004E-3</v>
      </c>
      <c r="C41" s="17">
        <v>0.05</v>
      </c>
      <c r="D41" s="46">
        <f t="shared" si="4"/>
        <v>9.1780000000000004E-3</v>
      </c>
      <c r="E41" s="47">
        <f t="shared" si="5"/>
        <v>4.9541100000000005E-2</v>
      </c>
      <c r="F41" s="47">
        <f t="shared" si="6"/>
        <v>0.94128089999999998</v>
      </c>
      <c r="G41" s="47">
        <f t="shared" si="7"/>
        <v>0.11790008968704267</v>
      </c>
    </row>
    <row r="42" spans="1:7" x14ac:dyDescent="0.25">
      <c r="A42" s="17">
        <v>60</v>
      </c>
      <c r="B42" s="6">
        <v>1.0541999999999999E-2</v>
      </c>
      <c r="C42" s="17">
        <v>0.05</v>
      </c>
      <c r="D42" s="46">
        <f t="shared" si="4"/>
        <v>1.0541999999999999E-2</v>
      </c>
      <c r="E42" s="47">
        <f t="shared" si="5"/>
        <v>4.94729E-2</v>
      </c>
      <c r="F42" s="47">
        <f t="shared" si="6"/>
        <v>0.93998509999999991</v>
      </c>
      <c r="G42" s="47">
        <f t="shared" si="7"/>
        <v>0.11097710253070024</v>
      </c>
    </row>
    <row r="43" spans="1:7" x14ac:dyDescent="0.25">
      <c r="A43" s="17">
        <v>61</v>
      </c>
      <c r="B43" s="6">
        <v>1.2059E-2</v>
      </c>
      <c r="C43" s="17">
        <v>0.05</v>
      </c>
      <c r="D43" s="46">
        <f t="shared" si="4"/>
        <v>1.2059E-2</v>
      </c>
      <c r="E43" s="47">
        <f t="shared" si="5"/>
        <v>4.9397049999999998E-2</v>
      </c>
      <c r="F43" s="47">
        <f t="shared" si="6"/>
        <v>0.9385439499999999</v>
      </c>
      <c r="G43" s="47">
        <f t="shared" si="7"/>
        <v>0.10431682282003051</v>
      </c>
    </row>
    <row r="44" spans="1:7" x14ac:dyDescent="0.25">
      <c r="A44" s="17">
        <v>62</v>
      </c>
      <c r="B44" s="6">
        <v>1.3795999999999999E-2</v>
      </c>
      <c r="C44" s="17">
        <v>0.05</v>
      </c>
      <c r="D44" s="46">
        <f t="shared" si="4"/>
        <v>1.3795999999999999E-2</v>
      </c>
      <c r="E44" s="47">
        <f t="shared" si="5"/>
        <v>4.9310199999999998E-2</v>
      </c>
      <c r="F44" s="47">
        <f t="shared" si="6"/>
        <v>0.9368938</v>
      </c>
      <c r="G44" s="47">
        <f t="shared" si="7"/>
        <v>9.7905922940961565E-2</v>
      </c>
    </row>
    <row r="45" spans="1:7" x14ac:dyDescent="0.25">
      <c r="A45" s="17">
        <v>63</v>
      </c>
      <c r="B45" s="6">
        <v>1.5751000000000001E-2</v>
      </c>
      <c r="C45" s="17">
        <v>0.05</v>
      </c>
      <c r="D45" s="46">
        <f t="shared" si="4"/>
        <v>1.5751000000000001E-2</v>
      </c>
      <c r="E45" s="47">
        <f t="shared" si="5"/>
        <v>4.9212450000000005E-2</v>
      </c>
      <c r="F45" s="47">
        <f t="shared" si="6"/>
        <v>0.93503655000000008</v>
      </c>
      <c r="G45" s="47">
        <f t="shared" si="7"/>
        <v>9.1727452186664657E-2</v>
      </c>
    </row>
    <row r="46" spans="1:7" x14ac:dyDescent="0.25">
      <c r="A46" s="17">
        <v>64</v>
      </c>
      <c r="B46" s="6">
        <v>1.7947000000000001E-2</v>
      </c>
      <c r="C46" s="17">
        <v>0.05</v>
      </c>
      <c r="D46" s="46">
        <f t="shared" si="4"/>
        <v>1.7947000000000001E-2</v>
      </c>
      <c r="E46" s="47">
        <f t="shared" si="5"/>
        <v>4.9102649999999998E-2</v>
      </c>
      <c r="F46" s="47">
        <f t="shared" si="6"/>
        <v>0.93295034999999993</v>
      </c>
      <c r="G46" s="47">
        <f t="shared" si="7"/>
        <v>8.576852043290889E-2</v>
      </c>
    </row>
    <row r="47" spans="1:7" x14ac:dyDescent="0.25">
      <c r="A47" s="17">
        <v>65</v>
      </c>
      <c r="B47" s="6">
        <v>2.0409E-2</v>
      </c>
      <c r="C47" s="17">
        <v>0.05</v>
      </c>
      <c r="D47" s="46">
        <f t="shared" si="4"/>
        <v>2.0409E-2</v>
      </c>
      <c r="E47" s="47">
        <f t="shared" si="5"/>
        <v>4.8979550000000004E-2</v>
      </c>
      <c r="F47" s="47">
        <f t="shared" si="6"/>
        <v>0.93061145000000001</v>
      </c>
      <c r="G47" s="47">
        <f t="shared" si="7"/>
        <v>8.0017771156864495E-2</v>
      </c>
    </row>
    <row r="48" spans="1:7" x14ac:dyDescent="0.25">
      <c r="A48" s="17">
        <v>66</v>
      </c>
      <c r="B48" s="6">
        <v>2.3163E-2</v>
      </c>
      <c r="C48" s="17">
        <v>0.05</v>
      </c>
      <c r="D48" s="46">
        <f t="shared" si="4"/>
        <v>2.3163E-2</v>
      </c>
      <c r="E48" s="47">
        <f t="shared" si="5"/>
        <v>4.8841849999999999E-2</v>
      </c>
      <c r="F48" s="47">
        <f t="shared" si="6"/>
        <v>0.92799514999999999</v>
      </c>
      <c r="G48" s="47">
        <f t="shared" si="7"/>
        <v>7.4465454042057844E-2</v>
      </c>
    </row>
    <row r="49" spans="1:7" x14ac:dyDescent="0.25">
      <c r="A49" s="17">
        <v>67</v>
      </c>
      <c r="B49" s="6">
        <v>2.6235999999999999E-2</v>
      </c>
      <c r="C49" s="17">
        <v>0.05</v>
      </c>
      <c r="D49" s="46">
        <f t="shared" si="4"/>
        <v>2.6235999999999999E-2</v>
      </c>
      <c r="E49" s="47">
        <f t="shared" si="5"/>
        <v>4.8688200000000001E-2</v>
      </c>
      <c r="F49" s="47">
        <f t="shared" si="6"/>
        <v>0.9250758</v>
      </c>
      <c r="G49" s="47">
        <f t="shared" si="7"/>
        <v>6.9103580193577568E-2</v>
      </c>
    </row>
    <row r="50" spans="1:7" x14ac:dyDescent="0.25">
      <c r="A50" s="17">
        <v>68</v>
      </c>
      <c r="B50" s="6">
        <v>2.9656999999999999E-2</v>
      </c>
      <c r="C50" s="17">
        <v>0.05</v>
      </c>
      <c r="D50" s="46">
        <f t="shared" si="4"/>
        <v>2.9656999999999999E-2</v>
      </c>
      <c r="E50" s="47">
        <f t="shared" si="5"/>
        <v>4.8517150000000002E-2</v>
      </c>
      <c r="F50" s="47">
        <f t="shared" si="6"/>
        <v>0.92182584999999995</v>
      </c>
      <c r="G50" s="47">
        <f t="shared" si="7"/>
        <v>6.3926049730437931E-2</v>
      </c>
    </row>
    <row r="51" spans="1:7" x14ac:dyDescent="0.25">
      <c r="A51" s="17">
        <v>69</v>
      </c>
      <c r="B51" s="6">
        <v>3.3459000000000003E-2</v>
      </c>
      <c r="C51" s="17">
        <v>0.05</v>
      </c>
      <c r="D51" s="46">
        <f t="shared" si="4"/>
        <v>3.3459000000000003E-2</v>
      </c>
      <c r="E51" s="47">
        <f t="shared" si="5"/>
        <v>4.8327050000000003E-2</v>
      </c>
      <c r="F51" s="47">
        <f t="shared" si="6"/>
        <v>0.91821394999999995</v>
      </c>
      <c r="G51" s="47">
        <f t="shared" si="7"/>
        <v>5.8928685129903215E-2</v>
      </c>
    </row>
    <row r="52" spans="1:7" x14ac:dyDescent="0.25">
      <c r="A52" s="17">
        <v>70</v>
      </c>
      <c r="B52" s="6">
        <v>3.7671999999999997E-2</v>
      </c>
      <c r="C52" s="17">
        <v>0.05</v>
      </c>
      <c r="D52" s="46">
        <f t="shared" si="4"/>
        <v>3.7671999999999997E-2</v>
      </c>
      <c r="E52" s="47">
        <f t="shared" si="5"/>
        <v>4.8116400000000004E-2</v>
      </c>
      <c r="F52" s="47">
        <f t="shared" si="6"/>
        <v>0.91421160000000001</v>
      </c>
      <c r="G52" s="47">
        <f t="shared" si="7"/>
        <v>5.4109140741434691E-2</v>
      </c>
    </row>
    <row r="53" spans="1:7" x14ac:dyDescent="0.25">
      <c r="A53" s="17">
        <v>71</v>
      </c>
      <c r="B53" s="6">
        <v>4.2332000000000002E-2</v>
      </c>
      <c r="C53" s="17">
        <v>0.05</v>
      </c>
      <c r="D53" s="46">
        <f t="shared" si="4"/>
        <v>4.2332000000000002E-2</v>
      </c>
      <c r="E53" s="47">
        <f t="shared" si="5"/>
        <v>4.78834E-2</v>
      </c>
      <c r="F53" s="47">
        <f t="shared" si="6"/>
        <v>0.90978459999999994</v>
      </c>
      <c r="G53" s="47">
        <f t="shared" si="7"/>
        <v>4.9467204131852197E-2</v>
      </c>
    </row>
    <row r="54" spans="1:7" x14ac:dyDescent="0.25">
      <c r="A54" s="17">
        <v>72</v>
      </c>
      <c r="B54" s="6">
        <v>4.7474000000000002E-2</v>
      </c>
      <c r="C54" s="17">
        <v>0.05</v>
      </c>
      <c r="D54" s="46">
        <f t="shared" si="4"/>
        <v>4.7474000000000002E-2</v>
      </c>
      <c r="E54" s="47">
        <f t="shared" si="5"/>
        <v>4.7626300000000003E-2</v>
      </c>
      <c r="F54" s="47">
        <f t="shared" si="6"/>
        <v>0.90489969999999997</v>
      </c>
      <c r="G54" s="47">
        <f t="shared" si="7"/>
        <v>4.5004500524215493E-2</v>
      </c>
    </row>
    <row r="55" spans="1:7" x14ac:dyDescent="0.25">
      <c r="A55" s="17">
        <v>73</v>
      </c>
      <c r="B55" s="6">
        <v>5.3134000000000001E-2</v>
      </c>
      <c r="C55" s="17">
        <v>0.05</v>
      </c>
      <c r="D55" s="46">
        <f t="shared" si="4"/>
        <v>5.3134000000000001E-2</v>
      </c>
      <c r="E55" s="47">
        <f t="shared" si="5"/>
        <v>4.7343300000000005E-2</v>
      </c>
      <c r="F55" s="47">
        <f t="shared" si="6"/>
        <v>0.89952270000000001</v>
      </c>
      <c r="G55" s="47">
        <f t="shared" si="7"/>
        <v>4.072455902301244E-2</v>
      </c>
    </row>
    <row r="56" spans="1:7" x14ac:dyDescent="0.25">
      <c r="A56" s="17">
        <v>74</v>
      </c>
      <c r="B56" s="6">
        <v>5.9351000000000001E-2</v>
      </c>
      <c r="C56" s="17">
        <v>0.05</v>
      </c>
      <c r="D56" s="46">
        <f t="shared" si="4"/>
        <v>5.9351000000000001E-2</v>
      </c>
      <c r="E56" s="47">
        <f t="shared" si="5"/>
        <v>4.7032450000000003E-2</v>
      </c>
      <c r="F56" s="47">
        <f t="shared" si="6"/>
        <v>0.89361654999999995</v>
      </c>
      <c r="G56" s="47">
        <f t="shared" si="7"/>
        <v>3.6632665288689512E-2</v>
      </c>
    </row>
    <row r="57" spans="1:7" x14ac:dyDescent="0.25">
      <c r="A57" s="17">
        <v>75</v>
      </c>
      <c r="B57" s="6">
        <v>6.6164000000000001E-2</v>
      </c>
      <c r="C57" s="17">
        <v>0.05</v>
      </c>
      <c r="D57" s="46">
        <f t="shared" si="4"/>
        <v>6.6164000000000001E-2</v>
      </c>
      <c r="E57" s="47">
        <f t="shared" si="5"/>
        <v>4.6691800000000006E-2</v>
      </c>
      <c r="F57" s="47">
        <f t="shared" si="6"/>
        <v>0.88714420000000005</v>
      </c>
      <c r="G57" s="47">
        <f t="shared" si="7"/>
        <v>3.2735555972583472E-2</v>
      </c>
    </row>
    <row r="58" spans="1:7" x14ac:dyDescent="0.25">
      <c r="A58" s="17">
        <v>76</v>
      </c>
      <c r="B58" s="6">
        <v>7.3611999999999997E-2</v>
      </c>
      <c r="C58" s="17">
        <v>0.05</v>
      </c>
      <c r="D58" s="46">
        <f t="shared" si="4"/>
        <v>7.3611999999999997E-2</v>
      </c>
      <c r="E58" s="47">
        <f t="shared" si="5"/>
        <v>4.6319400000000004E-2</v>
      </c>
      <c r="F58" s="47">
        <f t="shared" si="6"/>
        <v>0.88006859999999998</v>
      </c>
      <c r="G58" s="47">
        <f t="shared" si="7"/>
        <v>2.9041158614852788E-2</v>
      </c>
    </row>
    <row r="59" spans="1:7" x14ac:dyDescent="0.25">
      <c r="A59" s="17">
        <v>77</v>
      </c>
      <c r="B59" s="6">
        <v>8.1736000000000003E-2</v>
      </c>
      <c r="C59" s="17">
        <v>0.05</v>
      </c>
      <c r="D59" s="46">
        <f t="shared" si="4"/>
        <v>8.1736000000000003E-2</v>
      </c>
      <c r="E59" s="47">
        <f t="shared" si="5"/>
        <v>4.5913200000000001E-2</v>
      </c>
      <c r="F59" s="47">
        <f t="shared" si="6"/>
        <v>0.87235079999999998</v>
      </c>
      <c r="G59" s="47">
        <f t="shared" si="7"/>
        <v>2.555821180455143E-2</v>
      </c>
    </row>
    <row r="60" spans="1:7" x14ac:dyDescent="0.25">
      <c r="A60" s="17">
        <v>78</v>
      </c>
      <c r="B60" s="6">
        <v>9.0577000000000005E-2</v>
      </c>
      <c r="C60" s="17">
        <v>0.05</v>
      </c>
      <c r="D60" s="46">
        <f t="shared" si="4"/>
        <v>9.0577000000000005E-2</v>
      </c>
      <c r="E60" s="47">
        <f t="shared" si="5"/>
        <v>4.5471150000000002E-2</v>
      </c>
      <c r="F60" s="47">
        <f t="shared" si="6"/>
        <v>0.86395184999999997</v>
      </c>
      <c r="G60" s="47">
        <f t="shared" si="7"/>
        <v>2.2295726514269882E-2</v>
      </c>
    </row>
    <row r="61" spans="1:7" x14ac:dyDescent="0.25">
      <c r="A61" s="17">
        <v>79</v>
      </c>
      <c r="B61" s="6">
        <v>0.100174</v>
      </c>
      <c r="C61" s="17">
        <v>0.05</v>
      </c>
      <c r="D61" s="46">
        <f t="shared" si="4"/>
        <v>0.100174</v>
      </c>
      <c r="E61" s="47">
        <f t="shared" si="5"/>
        <v>4.4991300000000005E-2</v>
      </c>
      <c r="F61" s="47">
        <f t="shared" si="6"/>
        <v>0.85483470000000006</v>
      </c>
      <c r="G61" s="47">
        <f t="shared" si="7"/>
        <v>1.9262434169097516E-2</v>
      </c>
    </row>
    <row r="62" spans="1:7" x14ac:dyDescent="0.25">
      <c r="A62" s="17">
        <v>80</v>
      </c>
      <c r="B62" s="6">
        <v>0.110567</v>
      </c>
      <c r="C62" s="17">
        <v>0.05</v>
      </c>
      <c r="D62" s="46">
        <f t="shared" si="4"/>
        <v>0.110567</v>
      </c>
      <c r="E62" s="47">
        <f t="shared" si="5"/>
        <v>4.4471650000000001E-2</v>
      </c>
      <c r="F62" s="47">
        <f t="shared" si="6"/>
        <v>0.84496135000000006</v>
      </c>
      <c r="G62" s="47">
        <f t="shared" si="7"/>
        <v>1.6466197134210225E-2</v>
      </c>
    </row>
    <row r="63" spans="1:7" x14ac:dyDescent="0.25">
      <c r="A63" s="17">
        <v>81</v>
      </c>
      <c r="B63" s="6">
        <v>0.121797</v>
      </c>
      <c r="C63" s="17">
        <v>0.05</v>
      </c>
      <c r="D63" s="46">
        <f t="shared" si="4"/>
        <v>0.121797</v>
      </c>
      <c r="E63" s="47">
        <f t="shared" si="5"/>
        <v>4.3910150000000002E-2</v>
      </c>
      <c r="F63" s="47">
        <f t="shared" si="6"/>
        <v>0.83429284999999997</v>
      </c>
      <c r="G63" s="47">
        <f t="shared" si="7"/>
        <v>1.3913300159888403E-2</v>
      </c>
    </row>
    <row r="64" spans="1:7" x14ac:dyDescent="0.25">
      <c r="A64" s="17">
        <v>82</v>
      </c>
      <c r="B64" s="6">
        <v>0.13390099999999999</v>
      </c>
      <c r="C64" s="17">
        <v>0.05</v>
      </c>
      <c r="D64" s="46">
        <f t="shared" si="4"/>
        <v>0.13390099999999999</v>
      </c>
      <c r="E64" s="47">
        <f t="shared" si="5"/>
        <v>4.3304950000000002E-2</v>
      </c>
      <c r="F64" s="47">
        <f t="shared" si="6"/>
        <v>0.82279404999999994</v>
      </c>
      <c r="G64" s="47">
        <f t="shared" si="7"/>
        <v>1.1607766843298751E-2</v>
      </c>
    </row>
    <row r="65" spans="1:7" x14ac:dyDescent="0.25">
      <c r="A65" s="17">
        <v>83</v>
      </c>
      <c r="B65" s="6">
        <v>0.14691499999999999</v>
      </c>
      <c r="C65" s="17">
        <v>0.05</v>
      </c>
      <c r="D65" s="46">
        <f t="shared" si="4"/>
        <v>0.14691499999999999</v>
      </c>
      <c r="E65" s="47">
        <f t="shared" si="5"/>
        <v>4.2654250000000005E-2</v>
      </c>
      <c r="F65" s="47">
        <f t="shared" si="6"/>
        <v>0.81043074999999998</v>
      </c>
      <c r="G65" s="47">
        <f t="shared" si="7"/>
        <v>9.550801492453494E-3</v>
      </c>
    </row>
    <row r="66" spans="1:7" x14ac:dyDescent="0.25">
      <c r="A66" s="17">
        <v>84</v>
      </c>
      <c r="B66" s="6">
        <v>0.16087399999999999</v>
      </c>
      <c r="C66" s="17">
        <v>0.05</v>
      </c>
      <c r="D66" s="46">
        <f t="shared" ref="D66:D82" si="8">B66</f>
        <v>0.16087399999999999</v>
      </c>
      <c r="E66" s="47">
        <f t="shared" ref="E66:E82" si="9">C66*(1-B66)</f>
        <v>4.1956300000000002E-2</v>
      </c>
      <c r="F66" s="47">
        <f t="shared" ref="F66:F82" si="10">1-D66-E66</f>
        <v>0.79716969999999998</v>
      </c>
      <c r="G66" s="47">
        <f t="shared" si="7"/>
        <v>7.7402632166302041E-3</v>
      </c>
    </row>
    <row r="67" spans="1:7" x14ac:dyDescent="0.25">
      <c r="A67" s="17">
        <v>85</v>
      </c>
      <c r="B67" s="6">
        <v>0.17580899999999999</v>
      </c>
      <c r="C67" s="17">
        <v>0.05</v>
      </c>
      <c r="D67" s="46">
        <f t="shared" si="8"/>
        <v>0.17580899999999999</v>
      </c>
      <c r="E67" s="47">
        <f t="shared" si="9"/>
        <v>4.1209550000000005E-2</v>
      </c>
      <c r="F67" s="47">
        <f t="shared" si="10"/>
        <v>0.78298144999999997</v>
      </c>
      <c r="G67" s="47">
        <f t="shared" ref="G67:G82" si="11">G66*F66</f>
        <v>6.1703033063221346E-3</v>
      </c>
    </row>
    <row r="68" spans="1:7" x14ac:dyDescent="0.25">
      <c r="A68" s="17">
        <v>86</v>
      </c>
      <c r="B68" s="6">
        <v>0.191748</v>
      </c>
      <c r="C68" s="17">
        <v>0.05</v>
      </c>
      <c r="D68" s="46">
        <f t="shared" si="8"/>
        <v>0.191748</v>
      </c>
      <c r="E68" s="47">
        <f t="shared" si="9"/>
        <v>4.04126E-2</v>
      </c>
      <c r="F68" s="47">
        <f t="shared" si="10"/>
        <v>0.76783939999999995</v>
      </c>
      <c r="G68" s="47">
        <f t="shared" si="11"/>
        <v>4.8312330297238986E-3</v>
      </c>
    </row>
    <row r="69" spans="1:7" x14ac:dyDescent="0.25">
      <c r="A69" s="17">
        <v>87</v>
      </c>
      <c r="B69" s="6">
        <v>0.20871700000000001</v>
      </c>
      <c r="C69" s="17">
        <v>0.05</v>
      </c>
      <c r="D69" s="46">
        <f t="shared" si="8"/>
        <v>0.20871700000000001</v>
      </c>
      <c r="E69" s="47">
        <f t="shared" si="9"/>
        <v>3.9564149999999999E-2</v>
      </c>
      <c r="F69" s="47">
        <f t="shared" si="10"/>
        <v>0.75171884999999994</v>
      </c>
      <c r="G69" s="47">
        <f t="shared" si="11"/>
        <v>3.7096110708033803E-3</v>
      </c>
    </row>
    <row r="70" spans="1:7" x14ac:dyDescent="0.25">
      <c r="A70" s="17">
        <v>88</v>
      </c>
      <c r="B70" s="6">
        <v>0.22673699999999999</v>
      </c>
      <c r="C70" s="17">
        <v>0.05</v>
      </c>
      <c r="D70" s="46">
        <f t="shared" si="8"/>
        <v>0.22673699999999999</v>
      </c>
      <c r="E70" s="47">
        <f t="shared" si="9"/>
        <v>3.8663150000000007E-2</v>
      </c>
      <c r="F70" s="47">
        <f t="shared" si="10"/>
        <v>0.73459985000000005</v>
      </c>
      <c r="G70" s="47">
        <f t="shared" si="11"/>
        <v>2.7885845680915853E-3</v>
      </c>
    </row>
    <row r="71" spans="1:7" x14ac:dyDescent="0.25">
      <c r="A71" s="17">
        <v>89</v>
      </c>
      <c r="B71" s="6">
        <v>0.24582300000000001</v>
      </c>
      <c r="C71" s="17">
        <v>0.05</v>
      </c>
      <c r="D71" s="46">
        <f t="shared" si="8"/>
        <v>0.24582300000000001</v>
      </c>
      <c r="E71" s="47">
        <f t="shared" si="9"/>
        <v>3.7708850000000002E-2</v>
      </c>
      <c r="F71" s="47">
        <f t="shared" si="10"/>
        <v>0.71646814999999997</v>
      </c>
      <c r="G71" s="47">
        <f t="shared" si="11"/>
        <v>2.0484938054323933E-3</v>
      </c>
    </row>
    <row r="72" spans="1:7" x14ac:dyDescent="0.25">
      <c r="A72" s="17">
        <v>90</v>
      </c>
      <c r="B72" s="6">
        <v>0.265986</v>
      </c>
      <c r="C72" s="17">
        <v>0.05</v>
      </c>
      <c r="D72" s="46">
        <f t="shared" si="8"/>
        <v>0.265986</v>
      </c>
      <c r="E72" s="47">
        <f t="shared" si="9"/>
        <v>3.6700699999999996E-2</v>
      </c>
      <c r="F72" s="47">
        <f t="shared" si="10"/>
        <v>0.69731329999999991</v>
      </c>
      <c r="G72" s="47">
        <f t="shared" si="11"/>
        <v>1.4676805670646067E-3</v>
      </c>
    </row>
    <row r="73" spans="1:7" x14ac:dyDescent="0.25">
      <c r="A73" s="17">
        <v>91</v>
      </c>
      <c r="B73" s="6">
        <v>0.28723100000000001</v>
      </c>
      <c r="C73" s="17">
        <v>0.05</v>
      </c>
      <c r="D73" s="46">
        <f t="shared" si="8"/>
        <v>0.28723100000000001</v>
      </c>
      <c r="E73" s="47">
        <f t="shared" si="9"/>
        <v>3.5638450000000002E-2</v>
      </c>
      <c r="F73" s="47">
        <f t="shared" si="10"/>
        <v>0.67713055</v>
      </c>
      <c r="G73" s="47">
        <f t="shared" si="11"/>
        <v>1.0234331795656922E-3</v>
      </c>
    </row>
    <row r="74" spans="1:7" x14ac:dyDescent="0.25">
      <c r="A74" s="17">
        <v>92</v>
      </c>
      <c r="B74" s="6">
        <v>0.309556</v>
      </c>
      <c r="C74" s="17">
        <v>0.05</v>
      </c>
      <c r="D74" s="46">
        <f t="shared" si="8"/>
        <v>0.309556</v>
      </c>
      <c r="E74" s="47">
        <f t="shared" si="9"/>
        <v>3.4522200000000003E-2</v>
      </c>
      <c r="F74" s="47">
        <f t="shared" si="10"/>
        <v>0.6559218</v>
      </c>
      <c r="G74" s="47">
        <f t="shared" si="11"/>
        <v>6.929978717675659E-4</v>
      </c>
    </row>
    <row r="75" spans="1:7" x14ac:dyDescent="0.25">
      <c r="A75" s="17">
        <v>93</v>
      </c>
      <c r="B75" s="6">
        <v>0.33295400000000003</v>
      </c>
      <c r="C75" s="17">
        <v>0.05</v>
      </c>
      <c r="D75" s="46">
        <f t="shared" si="8"/>
        <v>0.33295400000000003</v>
      </c>
      <c r="E75" s="47">
        <f t="shared" si="9"/>
        <v>3.3352300000000001E-2</v>
      </c>
      <c r="F75" s="47">
        <f t="shared" si="10"/>
        <v>0.63369370000000003</v>
      </c>
      <c r="G75" s="47">
        <f t="shared" si="11"/>
        <v>4.5455241144595098E-4</v>
      </c>
    </row>
    <row r="76" spans="1:7" x14ac:dyDescent="0.25">
      <c r="A76" s="17">
        <v>94</v>
      </c>
      <c r="B76" s="6">
        <v>0.35740899999999998</v>
      </c>
      <c r="C76" s="17">
        <v>0.05</v>
      </c>
      <c r="D76" s="46">
        <f t="shared" si="8"/>
        <v>0.35740899999999998</v>
      </c>
      <c r="E76" s="47">
        <f t="shared" si="9"/>
        <v>3.212955E-2</v>
      </c>
      <c r="F76" s="47">
        <f t="shared" si="10"/>
        <v>0.61046145000000007</v>
      </c>
      <c r="G76" s="47">
        <f t="shared" si="11"/>
        <v>2.8804699945310705E-4</v>
      </c>
    </row>
    <row r="77" spans="1:7" x14ac:dyDescent="0.25">
      <c r="A77" s="17">
        <v>95</v>
      </c>
      <c r="B77" s="6">
        <v>0.38289800000000002</v>
      </c>
      <c r="C77" s="17">
        <v>0.05</v>
      </c>
      <c r="D77" s="46">
        <f t="shared" si="8"/>
        <v>0.38289800000000002</v>
      </c>
      <c r="E77" s="47">
        <f t="shared" si="9"/>
        <v>3.0855100000000003E-2</v>
      </c>
      <c r="F77" s="47">
        <f t="shared" si="10"/>
        <v>0.58624690000000002</v>
      </c>
      <c r="G77" s="47">
        <f t="shared" si="11"/>
        <v>1.7584158895429295E-4</v>
      </c>
    </row>
    <row r="78" spans="1:7" x14ac:dyDescent="0.25">
      <c r="A78" s="17">
        <v>96</v>
      </c>
      <c r="B78" s="6">
        <v>0.40938999999999998</v>
      </c>
      <c r="C78" s="17">
        <v>0.05</v>
      </c>
      <c r="D78" s="46">
        <f t="shared" si="8"/>
        <v>0.40938999999999998</v>
      </c>
      <c r="E78" s="47">
        <f t="shared" si="9"/>
        <v>2.9530500000000005E-2</v>
      </c>
      <c r="F78" s="47">
        <f t="shared" si="10"/>
        <v>0.56107950000000006</v>
      </c>
      <c r="G78" s="47">
        <f t="shared" si="11"/>
        <v>1.0308658641552849E-4</v>
      </c>
    </row>
    <row r="79" spans="1:7" x14ac:dyDescent="0.25">
      <c r="A79" s="17">
        <v>97</v>
      </c>
      <c r="B79" s="6">
        <v>0.43684499999999998</v>
      </c>
      <c r="C79" s="17">
        <v>0.05</v>
      </c>
      <c r="D79" s="46">
        <f t="shared" si="8"/>
        <v>0.43684499999999998</v>
      </c>
      <c r="E79" s="47">
        <f t="shared" si="9"/>
        <v>2.8157750000000006E-2</v>
      </c>
      <c r="F79" s="47">
        <f t="shared" si="10"/>
        <v>0.53499725000000009</v>
      </c>
      <c r="G79" s="47">
        <f t="shared" si="11"/>
        <v>5.7839770362731525E-5</v>
      </c>
    </row>
    <row r="80" spans="1:7" x14ac:dyDescent="0.25">
      <c r="A80" s="17">
        <v>98</v>
      </c>
      <c r="B80" s="6">
        <v>0.46521400000000002</v>
      </c>
      <c r="C80" s="17">
        <v>0.05</v>
      </c>
      <c r="D80" s="46">
        <f t="shared" si="8"/>
        <v>0.46521400000000002</v>
      </c>
      <c r="E80" s="47">
        <f t="shared" si="9"/>
        <v>2.6739300000000001E-2</v>
      </c>
      <c r="F80" s="47">
        <f t="shared" si="10"/>
        <v>0.50804669999999996</v>
      </c>
      <c r="G80" s="47">
        <f t="shared" si="11"/>
        <v>3.0944118084692876E-5</v>
      </c>
    </row>
    <row r="81" spans="1:7" x14ac:dyDescent="0.25">
      <c r="A81" s="17">
        <v>99</v>
      </c>
      <c r="B81" s="6">
        <v>0.49444199999999999</v>
      </c>
      <c r="C81" s="17">
        <v>0.05</v>
      </c>
      <c r="D81" s="46">
        <f t="shared" si="8"/>
        <v>0.49444199999999999</v>
      </c>
      <c r="E81" s="47">
        <f t="shared" si="9"/>
        <v>2.5277899999999999E-2</v>
      </c>
      <c r="F81" s="47">
        <f t="shared" si="10"/>
        <v>0.48028009999999993</v>
      </c>
      <c r="G81" s="47">
        <f t="shared" si="11"/>
        <v>1.5721057077338536E-5</v>
      </c>
    </row>
    <row r="82" spans="1:7" ht="15.75" thickBot="1" x14ac:dyDescent="0.3">
      <c r="A82" s="18">
        <v>100</v>
      </c>
      <c r="B82" s="50">
        <v>0.52446199999999998</v>
      </c>
      <c r="C82" s="18">
        <v>0.05</v>
      </c>
      <c r="D82" s="48">
        <f t="shared" si="8"/>
        <v>0.52446199999999998</v>
      </c>
      <c r="E82" s="49">
        <f t="shared" si="9"/>
        <v>2.3776900000000004E-2</v>
      </c>
      <c r="F82" s="49">
        <f t="shared" si="10"/>
        <v>0.45176110000000003</v>
      </c>
      <c r="G82" s="49">
        <f t="shared" si="11"/>
        <v>7.5505108652098591E-6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51E7-C78E-491E-878D-09777518F04A}">
  <dimension ref="A1:G82"/>
  <sheetViews>
    <sheetView workbookViewId="0">
      <selection activeCell="C3" sqref="C3"/>
    </sheetView>
  </sheetViews>
  <sheetFormatPr defaultRowHeight="15" x14ac:dyDescent="0.25"/>
  <cols>
    <col min="2" max="2" width="9.5703125" bestFit="1" customWidth="1"/>
    <col min="4" max="6" width="9.5703125" bestFit="1" customWidth="1"/>
    <col min="7" max="7" width="8.5703125" bestFit="1" customWidth="1"/>
  </cols>
  <sheetData>
    <row r="1" spans="1:7" ht="18.75" thickBot="1" x14ac:dyDescent="0.4">
      <c r="A1" s="30" t="s">
        <v>17</v>
      </c>
      <c r="B1" s="41" t="s">
        <v>22</v>
      </c>
      <c r="C1" s="30" t="s">
        <v>2</v>
      </c>
      <c r="D1" s="39" t="s">
        <v>3</v>
      </c>
      <c r="E1" s="40" t="s">
        <v>4</v>
      </c>
      <c r="F1" s="40" t="s">
        <v>5</v>
      </c>
      <c r="G1" s="40" t="s">
        <v>6</v>
      </c>
    </row>
    <row r="2" spans="1:7" x14ac:dyDescent="0.25">
      <c r="A2" s="17">
        <v>20</v>
      </c>
      <c r="B2" s="6">
        <v>2.0149999999999999E-3</v>
      </c>
      <c r="C2" s="17">
        <v>0.05</v>
      </c>
      <c r="D2" s="46">
        <f t="shared" ref="D2:D33" si="0">B2</f>
        <v>2.0149999999999999E-3</v>
      </c>
      <c r="E2" s="47">
        <f t="shared" ref="E2:E33" si="1">C2*(1-B2)</f>
        <v>4.9899250000000006E-2</v>
      </c>
      <c r="F2" s="47">
        <f t="shared" ref="F2:F33" si="2">1-D2-E2</f>
        <v>0.94808574999999995</v>
      </c>
      <c r="G2" s="47">
        <v>1</v>
      </c>
    </row>
    <row r="3" spans="1:7" x14ac:dyDescent="0.25">
      <c r="A3" s="17">
        <v>21</v>
      </c>
      <c r="B3" s="6">
        <v>2.1029999999999998E-3</v>
      </c>
      <c r="C3" s="17">
        <v>0.05</v>
      </c>
      <c r="D3" s="46">
        <f t="shared" si="0"/>
        <v>2.1029999999999998E-3</v>
      </c>
      <c r="E3" s="47">
        <f t="shared" si="1"/>
        <v>4.9894850000000004E-2</v>
      </c>
      <c r="F3" s="47">
        <f t="shared" si="2"/>
        <v>0.94800214999999999</v>
      </c>
      <c r="G3" s="47">
        <f t="shared" ref="G3:G34" si="3">G2*F2</f>
        <v>0.94808574999999995</v>
      </c>
    </row>
    <row r="4" spans="1:7" x14ac:dyDescent="0.25">
      <c r="A4" s="17">
        <v>22</v>
      </c>
      <c r="B4" s="6">
        <v>2.1740000000000002E-3</v>
      </c>
      <c r="C4" s="17">
        <v>0.05</v>
      </c>
      <c r="D4" s="46">
        <f t="shared" si="0"/>
        <v>2.1740000000000002E-3</v>
      </c>
      <c r="E4" s="47">
        <f t="shared" si="1"/>
        <v>4.98913E-2</v>
      </c>
      <c r="F4" s="47">
        <f t="shared" si="2"/>
        <v>0.94793470000000002</v>
      </c>
      <c r="G4" s="47">
        <f t="shared" si="3"/>
        <v>0.89878732938436245</v>
      </c>
    </row>
    <row r="5" spans="1:7" x14ac:dyDescent="0.25">
      <c r="A5" s="17">
        <v>23</v>
      </c>
      <c r="B5" s="6">
        <v>2.2269999999999998E-3</v>
      </c>
      <c r="C5" s="17">
        <v>0.05</v>
      </c>
      <c r="D5" s="46">
        <f t="shared" si="0"/>
        <v>2.2269999999999998E-3</v>
      </c>
      <c r="E5" s="47">
        <f t="shared" si="1"/>
        <v>4.9888650000000007E-2</v>
      </c>
      <c r="F5" s="47">
        <f t="shared" si="2"/>
        <v>0.94788435000000004</v>
      </c>
      <c r="G5" s="47">
        <f t="shared" si="3"/>
        <v>0.85199169744376679</v>
      </c>
    </row>
    <row r="6" spans="1:7" x14ac:dyDescent="0.25">
      <c r="A6" s="17">
        <v>24</v>
      </c>
      <c r="B6" s="6">
        <v>2.2599999999999999E-3</v>
      </c>
      <c r="C6" s="17">
        <v>0.05</v>
      </c>
      <c r="D6" s="46">
        <f t="shared" si="0"/>
        <v>2.2599999999999999E-3</v>
      </c>
      <c r="E6" s="47">
        <f t="shared" si="1"/>
        <v>4.9887000000000001E-2</v>
      </c>
      <c r="F6" s="47">
        <f t="shared" si="2"/>
        <v>0.94785299999999995</v>
      </c>
      <c r="G6" s="47">
        <f t="shared" si="3"/>
        <v>0.80758959633688154</v>
      </c>
    </row>
    <row r="7" spans="1:7" x14ac:dyDescent="0.25">
      <c r="A7" s="17">
        <v>25</v>
      </c>
      <c r="B7" s="6">
        <v>2.2720000000000001E-3</v>
      </c>
      <c r="C7" s="17">
        <v>0.05</v>
      </c>
      <c r="D7" s="46">
        <f t="shared" si="0"/>
        <v>2.2720000000000001E-3</v>
      </c>
      <c r="E7" s="47">
        <f t="shared" si="1"/>
        <v>4.9886399999999997E-2</v>
      </c>
      <c r="F7" s="47">
        <f t="shared" si="2"/>
        <v>0.94784159999999995</v>
      </c>
      <c r="G7" s="47">
        <f t="shared" si="3"/>
        <v>0.76547622165670215</v>
      </c>
    </row>
    <row r="8" spans="1:7" x14ac:dyDescent="0.25">
      <c r="A8" s="17">
        <v>26</v>
      </c>
      <c r="B8" s="6">
        <v>2.2590000000000002E-3</v>
      </c>
      <c r="C8" s="17">
        <v>0.05</v>
      </c>
      <c r="D8" s="46">
        <f t="shared" si="0"/>
        <v>2.2590000000000002E-3</v>
      </c>
      <c r="E8" s="47">
        <f t="shared" si="1"/>
        <v>4.9887050000000002E-2</v>
      </c>
      <c r="F8" s="47">
        <f t="shared" si="2"/>
        <v>0.94785394999999995</v>
      </c>
      <c r="G8" s="47">
        <f t="shared" si="3"/>
        <v>0.72555020669704318</v>
      </c>
    </row>
    <row r="9" spans="1:7" x14ac:dyDescent="0.25">
      <c r="A9" s="17">
        <v>27</v>
      </c>
      <c r="B9" s="6">
        <v>2.2279999999999999E-3</v>
      </c>
      <c r="C9" s="17">
        <v>0.05</v>
      </c>
      <c r="D9" s="46">
        <f t="shared" si="0"/>
        <v>2.2279999999999999E-3</v>
      </c>
      <c r="E9" s="47">
        <f t="shared" si="1"/>
        <v>4.9888600000000005E-2</v>
      </c>
      <c r="F9" s="47">
        <f t="shared" si="2"/>
        <v>0.94788340000000004</v>
      </c>
      <c r="G9" s="47">
        <f t="shared" si="3"/>
        <v>0.68771562934110875</v>
      </c>
    </row>
    <row r="10" spans="1:7" x14ac:dyDescent="0.25">
      <c r="A10" s="17">
        <v>28</v>
      </c>
      <c r="B10" s="6">
        <v>2.1800000000000001E-3</v>
      </c>
      <c r="C10" s="17">
        <v>0.05</v>
      </c>
      <c r="D10" s="46">
        <f t="shared" si="0"/>
        <v>2.1800000000000001E-3</v>
      </c>
      <c r="E10" s="47">
        <f t="shared" si="1"/>
        <v>4.9891000000000005E-2</v>
      </c>
      <c r="F10" s="47">
        <f t="shared" si="2"/>
        <v>0.94792900000000002</v>
      </c>
      <c r="G10" s="47">
        <f t="shared" si="3"/>
        <v>0.65187422897298997</v>
      </c>
    </row>
    <row r="11" spans="1:7" x14ac:dyDescent="0.25">
      <c r="A11" s="17">
        <v>29</v>
      </c>
      <c r="B11" s="6">
        <v>2.1229999999999999E-3</v>
      </c>
      <c r="C11" s="17">
        <v>0.05</v>
      </c>
      <c r="D11" s="46">
        <f t="shared" si="0"/>
        <v>2.1229999999999999E-3</v>
      </c>
      <c r="E11" s="47">
        <f t="shared" si="1"/>
        <v>4.9893850000000003E-2</v>
      </c>
      <c r="F11" s="47">
        <f t="shared" si="2"/>
        <v>0.94798315</v>
      </c>
      <c r="G11" s="47">
        <f t="shared" si="3"/>
        <v>0.61793048599613742</v>
      </c>
    </row>
    <row r="12" spans="1:7" x14ac:dyDescent="0.25">
      <c r="A12" s="17">
        <v>30</v>
      </c>
      <c r="B12" s="6">
        <v>2.0600000000000002E-3</v>
      </c>
      <c r="C12" s="17">
        <v>0.05</v>
      </c>
      <c r="D12" s="46">
        <f t="shared" si="0"/>
        <v>2.0600000000000002E-3</v>
      </c>
      <c r="E12" s="47">
        <f t="shared" si="1"/>
        <v>4.9897000000000004E-2</v>
      </c>
      <c r="F12" s="47">
        <f t="shared" si="2"/>
        <v>0.94804300000000008</v>
      </c>
      <c r="G12" s="47">
        <f t="shared" si="3"/>
        <v>0.58578768859564923</v>
      </c>
    </row>
    <row r="13" spans="1:7" x14ac:dyDescent="0.25">
      <c r="A13" s="17">
        <v>31</v>
      </c>
      <c r="B13" s="6">
        <v>1.9949999999999998E-3</v>
      </c>
      <c r="C13" s="17">
        <v>0.05</v>
      </c>
      <c r="D13" s="46">
        <f t="shared" si="0"/>
        <v>1.9949999999999998E-3</v>
      </c>
      <c r="E13" s="47">
        <f t="shared" si="1"/>
        <v>4.9900250000000007E-2</v>
      </c>
      <c r="F13" s="47">
        <f t="shared" si="2"/>
        <v>0.94810475000000005</v>
      </c>
      <c r="G13" s="47">
        <f t="shared" si="3"/>
        <v>0.55535191765928515</v>
      </c>
    </row>
    <row r="14" spans="1:7" x14ac:dyDescent="0.25">
      <c r="A14" s="17">
        <v>32</v>
      </c>
      <c r="B14" s="6">
        <v>1.936E-3</v>
      </c>
      <c r="C14" s="17">
        <v>0.05</v>
      </c>
      <c r="D14" s="46">
        <f t="shared" si="0"/>
        <v>1.936E-3</v>
      </c>
      <c r="E14" s="47">
        <f t="shared" si="1"/>
        <v>4.9903200000000002E-2</v>
      </c>
      <c r="F14" s="47">
        <f t="shared" si="2"/>
        <v>0.94816079999999991</v>
      </c>
      <c r="G14" s="47">
        <f t="shared" si="3"/>
        <v>0.5265317910543772</v>
      </c>
    </row>
    <row r="15" spans="1:7" x14ac:dyDescent="0.25">
      <c r="A15" s="17">
        <v>33</v>
      </c>
      <c r="B15" s="6">
        <v>1.8879999999999999E-3</v>
      </c>
      <c r="C15" s="17">
        <v>0.05</v>
      </c>
      <c r="D15" s="46">
        <f t="shared" si="0"/>
        <v>1.8879999999999999E-3</v>
      </c>
      <c r="E15" s="47">
        <f t="shared" si="1"/>
        <v>4.9905600000000001E-2</v>
      </c>
      <c r="F15" s="47">
        <f t="shared" si="2"/>
        <v>0.9482064</v>
      </c>
      <c r="G15" s="47">
        <f t="shared" si="3"/>
        <v>0.49923680423155109</v>
      </c>
    </row>
    <row r="16" spans="1:7" x14ac:dyDescent="0.25">
      <c r="A16" s="17">
        <v>34</v>
      </c>
      <c r="B16" s="6">
        <v>1.8569999999999999E-3</v>
      </c>
      <c r="C16" s="17">
        <v>0.05</v>
      </c>
      <c r="D16" s="46">
        <f t="shared" si="0"/>
        <v>1.8569999999999999E-3</v>
      </c>
      <c r="E16" s="47">
        <f t="shared" si="1"/>
        <v>4.9907150000000004E-2</v>
      </c>
      <c r="F16" s="47">
        <f t="shared" si="2"/>
        <v>0.94823584999999999</v>
      </c>
      <c r="G16" s="47">
        <f t="shared" si="3"/>
        <v>0.47337953288790385</v>
      </c>
    </row>
    <row r="17" spans="1:7" x14ac:dyDescent="0.25">
      <c r="A17" s="17">
        <v>35</v>
      </c>
      <c r="B17" s="6">
        <v>1.8469999999999999E-3</v>
      </c>
      <c r="C17" s="17">
        <v>0.05</v>
      </c>
      <c r="D17" s="46">
        <f t="shared" si="0"/>
        <v>1.8469999999999999E-3</v>
      </c>
      <c r="E17" s="47">
        <f t="shared" si="1"/>
        <v>4.9907649999999998E-2</v>
      </c>
      <c r="F17" s="47">
        <f t="shared" si="2"/>
        <v>0.94824534999999999</v>
      </c>
      <c r="G17" s="47">
        <f t="shared" si="3"/>
        <v>0.44887544374056448</v>
      </c>
    </row>
    <row r="18" spans="1:7" x14ac:dyDescent="0.25">
      <c r="A18" s="17">
        <v>36</v>
      </c>
      <c r="B18" s="6">
        <v>1.8580000000000001E-3</v>
      </c>
      <c r="C18" s="17">
        <v>0.05</v>
      </c>
      <c r="D18" s="46">
        <f t="shared" si="0"/>
        <v>1.8580000000000001E-3</v>
      </c>
      <c r="E18" s="47">
        <f t="shared" si="1"/>
        <v>4.9907100000000003E-2</v>
      </c>
      <c r="F18" s="47">
        <f t="shared" si="2"/>
        <v>0.94823489999999999</v>
      </c>
      <c r="G18" s="47">
        <f t="shared" si="3"/>
        <v>0.42564405225617685</v>
      </c>
    </row>
    <row r="19" spans="1:7" x14ac:dyDescent="0.25">
      <c r="A19" s="17">
        <v>37</v>
      </c>
      <c r="B19" s="6">
        <v>1.8879999999999999E-3</v>
      </c>
      <c r="C19" s="17">
        <v>0.05</v>
      </c>
      <c r="D19" s="46">
        <f t="shared" si="0"/>
        <v>1.8879999999999999E-3</v>
      </c>
      <c r="E19" s="47">
        <f t="shared" si="1"/>
        <v>4.9905600000000001E-2</v>
      </c>
      <c r="F19" s="47">
        <f t="shared" si="2"/>
        <v>0.9482064</v>
      </c>
      <c r="G19" s="47">
        <f t="shared" si="3"/>
        <v>0.40361054532673063</v>
      </c>
    </row>
    <row r="20" spans="1:7" x14ac:dyDescent="0.25">
      <c r="A20" s="17">
        <v>38</v>
      </c>
      <c r="B20" s="6">
        <v>1.9319999999999999E-3</v>
      </c>
      <c r="C20" s="17">
        <v>0.05</v>
      </c>
      <c r="D20" s="46">
        <f t="shared" si="0"/>
        <v>1.9319999999999999E-3</v>
      </c>
      <c r="E20" s="47">
        <f t="shared" si="1"/>
        <v>4.9903400000000001E-2</v>
      </c>
      <c r="F20" s="47">
        <f t="shared" si="2"/>
        <v>0.94816459999999991</v>
      </c>
      <c r="G20" s="47">
        <f t="shared" si="3"/>
        <v>0.38270610218629608</v>
      </c>
    </row>
    <row r="21" spans="1:7" x14ac:dyDescent="0.25">
      <c r="A21" s="17">
        <v>39</v>
      </c>
      <c r="B21" s="6">
        <v>1.9880000000000002E-3</v>
      </c>
      <c r="C21" s="17">
        <v>0.05</v>
      </c>
      <c r="D21" s="46">
        <f t="shared" si="0"/>
        <v>1.9880000000000002E-3</v>
      </c>
      <c r="E21" s="47">
        <f t="shared" si="1"/>
        <v>4.9900600000000003E-2</v>
      </c>
      <c r="F21" s="47">
        <f t="shared" si="2"/>
        <v>0.94811140000000005</v>
      </c>
      <c r="G21" s="47">
        <f t="shared" si="3"/>
        <v>0.3628683782970285</v>
      </c>
    </row>
    <row r="22" spans="1:7" x14ac:dyDescent="0.25">
      <c r="A22" s="17">
        <v>40</v>
      </c>
      <c r="B22" s="6">
        <v>2.052E-3</v>
      </c>
      <c r="C22" s="17">
        <v>0.05</v>
      </c>
      <c r="D22" s="46">
        <f t="shared" si="0"/>
        <v>2.052E-3</v>
      </c>
      <c r="E22" s="47">
        <f t="shared" si="1"/>
        <v>4.9897400000000001E-2</v>
      </c>
      <c r="F22" s="47">
        <f t="shared" si="2"/>
        <v>0.94805059999999997</v>
      </c>
      <c r="G22" s="47">
        <f t="shared" si="3"/>
        <v>0.34403964616292532</v>
      </c>
    </row>
    <row r="23" spans="1:7" x14ac:dyDescent="0.25">
      <c r="A23" s="17">
        <v>41</v>
      </c>
      <c r="B23" s="6">
        <v>2.1210000000000001E-3</v>
      </c>
      <c r="C23" s="17">
        <v>0.05</v>
      </c>
      <c r="D23" s="46">
        <f t="shared" si="0"/>
        <v>2.1210000000000001E-3</v>
      </c>
      <c r="E23" s="47">
        <f t="shared" si="1"/>
        <v>4.9893949999999999E-2</v>
      </c>
      <c r="F23" s="47">
        <f t="shared" si="2"/>
        <v>0.94798505</v>
      </c>
      <c r="G23" s="47">
        <f t="shared" si="3"/>
        <v>0.32616699296854901</v>
      </c>
    </row>
    <row r="24" spans="1:7" x14ac:dyDescent="0.25">
      <c r="A24" s="17">
        <v>42</v>
      </c>
      <c r="B24" s="6">
        <v>2.1940000000000002E-3</v>
      </c>
      <c r="C24" s="17">
        <v>0.05</v>
      </c>
      <c r="D24" s="46">
        <f t="shared" si="0"/>
        <v>2.1940000000000002E-3</v>
      </c>
      <c r="E24" s="47">
        <f t="shared" si="1"/>
        <v>4.9890299999999999E-2</v>
      </c>
      <c r="F24" s="47">
        <f t="shared" si="2"/>
        <v>0.94791570000000003</v>
      </c>
      <c r="G24" s="47">
        <f t="shared" si="3"/>
        <v>0.30920143313763959</v>
      </c>
    </row>
    <row r="25" spans="1:7" x14ac:dyDescent="0.25">
      <c r="A25" s="17">
        <v>43</v>
      </c>
      <c r="B25" s="6">
        <v>2.2659999999999998E-3</v>
      </c>
      <c r="C25" s="17">
        <v>0.05</v>
      </c>
      <c r="D25" s="46">
        <f t="shared" si="0"/>
        <v>2.2659999999999998E-3</v>
      </c>
      <c r="E25" s="47">
        <f t="shared" si="1"/>
        <v>4.9886700000000006E-2</v>
      </c>
      <c r="F25" s="47">
        <f t="shared" si="2"/>
        <v>0.94784730000000006</v>
      </c>
      <c r="G25" s="47">
        <f t="shared" si="3"/>
        <v>0.29309689293366886</v>
      </c>
    </row>
    <row r="26" spans="1:7" x14ac:dyDescent="0.25">
      <c r="A26" s="17">
        <v>44</v>
      </c>
      <c r="B26" s="6">
        <v>2.336E-3</v>
      </c>
      <c r="C26" s="17">
        <v>0.05</v>
      </c>
      <c r="D26" s="46">
        <f t="shared" si="0"/>
        <v>2.336E-3</v>
      </c>
      <c r="E26" s="47">
        <f t="shared" si="1"/>
        <v>4.9883200000000003E-2</v>
      </c>
      <c r="F26" s="47">
        <f t="shared" si="2"/>
        <v>0.94778079999999998</v>
      </c>
      <c r="G26" s="47">
        <f t="shared" si="3"/>
        <v>0.27781109860556713</v>
      </c>
    </row>
    <row r="27" spans="1:7" x14ac:dyDescent="0.25">
      <c r="A27" s="17">
        <v>45</v>
      </c>
      <c r="B27" s="6">
        <v>2.5119999999999999E-3</v>
      </c>
      <c r="C27" s="17">
        <v>0.05</v>
      </c>
      <c r="D27" s="46">
        <f t="shared" si="0"/>
        <v>2.5119999999999999E-3</v>
      </c>
      <c r="E27" s="47">
        <f t="shared" si="1"/>
        <v>4.9874400000000006E-2</v>
      </c>
      <c r="F27" s="47">
        <f t="shared" si="2"/>
        <v>0.94761360000000006</v>
      </c>
      <c r="G27" s="47">
        <f t="shared" si="3"/>
        <v>0.26330402528526331</v>
      </c>
    </row>
    <row r="28" spans="1:7" x14ac:dyDescent="0.25">
      <c r="A28" s="17">
        <v>46</v>
      </c>
      <c r="B28" s="6">
        <v>2.6710000000000002E-3</v>
      </c>
      <c r="C28" s="17">
        <v>0.05</v>
      </c>
      <c r="D28" s="46">
        <f t="shared" si="0"/>
        <v>2.6710000000000002E-3</v>
      </c>
      <c r="E28" s="47">
        <f t="shared" si="1"/>
        <v>4.9866450000000007E-2</v>
      </c>
      <c r="F28" s="47">
        <f t="shared" si="2"/>
        <v>0.94746255000000001</v>
      </c>
      <c r="G28" s="47">
        <f t="shared" si="3"/>
        <v>0.2495104752950594</v>
      </c>
    </row>
    <row r="29" spans="1:7" x14ac:dyDescent="0.25">
      <c r="A29" s="17">
        <v>47</v>
      </c>
      <c r="B29" s="6">
        <v>2.8400000000000001E-3</v>
      </c>
      <c r="C29" s="17">
        <v>0.05</v>
      </c>
      <c r="D29" s="46">
        <f t="shared" si="0"/>
        <v>2.8400000000000001E-3</v>
      </c>
      <c r="E29" s="47">
        <f t="shared" si="1"/>
        <v>4.9858000000000006E-2</v>
      </c>
      <c r="F29" s="47">
        <f t="shared" si="2"/>
        <v>0.94730200000000009</v>
      </c>
      <c r="G29" s="47">
        <f t="shared" si="3"/>
        <v>0.23640183117476898</v>
      </c>
    </row>
    <row r="30" spans="1:7" x14ac:dyDescent="0.25">
      <c r="A30" s="17">
        <v>48</v>
      </c>
      <c r="B30" s="6">
        <v>3.0209999999999998E-3</v>
      </c>
      <c r="C30" s="17">
        <v>0.05</v>
      </c>
      <c r="D30" s="46">
        <f t="shared" si="0"/>
        <v>3.0209999999999998E-3</v>
      </c>
      <c r="E30" s="47">
        <f t="shared" si="1"/>
        <v>4.9848950000000003E-2</v>
      </c>
      <c r="F30" s="47">
        <f t="shared" si="2"/>
        <v>0.94713004999999995</v>
      </c>
      <c r="G30" s="47">
        <f t="shared" si="3"/>
        <v>0.22394392747552103</v>
      </c>
    </row>
    <row r="31" spans="1:7" x14ac:dyDescent="0.25">
      <c r="A31" s="17">
        <v>49</v>
      </c>
      <c r="B31" s="6">
        <v>3.2130000000000001E-3</v>
      </c>
      <c r="C31" s="17">
        <v>0.05</v>
      </c>
      <c r="D31" s="46">
        <f t="shared" si="0"/>
        <v>3.2130000000000001E-3</v>
      </c>
      <c r="E31" s="47">
        <f t="shared" si="1"/>
        <v>4.9839350000000004E-2</v>
      </c>
      <c r="F31" s="47">
        <f t="shared" si="2"/>
        <v>0.94694765000000003</v>
      </c>
      <c r="G31" s="47">
        <f t="shared" si="3"/>
        <v>0.2121040232270866</v>
      </c>
    </row>
    <row r="32" spans="1:7" x14ac:dyDescent="0.25">
      <c r="A32" s="17">
        <v>50</v>
      </c>
      <c r="B32" s="6">
        <v>3.4169999999999999E-3</v>
      </c>
      <c r="C32" s="17">
        <v>0.05</v>
      </c>
      <c r="D32" s="46">
        <f t="shared" si="0"/>
        <v>3.4169999999999999E-3</v>
      </c>
      <c r="E32" s="47">
        <f t="shared" si="1"/>
        <v>4.9829150000000003E-2</v>
      </c>
      <c r="F32" s="47">
        <f t="shared" si="2"/>
        <v>0.94675385000000001</v>
      </c>
      <c r="G32" s="47">
        <f t="shared" si="3"/>
        <v>0.20085140635043508</v>
      </c>
    </row>
    <row r="33" spans="1:7" x14ac:dyDescent="0.25">
      <c r="A33" s="17">
        <v>51</v>
      </c>
      <c r="B33" s="6">
        <v>3.8609999999999998E-3</v>
      </c>
      <c r="C33" s="17">
        <v>0.05</v>
      </c>
      <c r="D33" s="46">
        <f t="shared" si="0"/>
        <v>3.8609999999999998E-3</v>
      </c>
      <c r="E33" s="47">
        <f t="shared" si="1"/>
        <v>4.9806950000000003E-2</v>
      </c>
      <c r="F33" s="47">
        <f t="shared" si="2"/>
        <v>0.94633204999999998</v>
      </c>
      <c r="G33" s="47">
        <f t="shared" si="3"/>
        <v>0.19015684224018886</v>
      </c>
    </row>
    <row r="34" spans="1:7" x14ac:dyDescent="0.25">
      <c r="A34" s="17">
        <v>52</v>
      </c>
      <c r="B34" s="6">
        <v>4.3620000000000004E-3</v>
      </c>
      <c r="C34" s="17">
        <v>0.05</v>
      </c>
      <c r="D34" s="46">
        <f t="shared" ref="D34:D65" si="4">B34</f>
        <v>4.3620000000000004E-3</v>
      </c>
      <c r="E34" s="47">
        <f t="shared" ref="E34:E65" si="5">C34*(1-B34)</f>
        <v>4.9781900000000004E-2</v>
      </c>
      <c r="F34" s="47">
        <f t="shared" ref="F34:F65" si="6">1-D34-E34</f>
        <v>0.94585609999999998</v>
      </c>
      <c r="G34" s="47">
        <f t="shared" si="3"/>
        <v>0.1799515143386845</v>
      </c>
    </row>
    <row r="35" spans="1:7" x14ac:dyDescent="0.25">
      <c r="A35" s="17">
        <v>53</v>
      </c>
      <c r="B35" s="6">
        <v>4.9240000000000004E-3</v>
      </c>
      <c r="C35" s="17">
        <v>0.05</v>
      </c>
      <c r="D35" s="46">
        <f t="shared" si="4"/>
        <v>4.9240000000000004E-3</v>
      </c>
      <c r="E35" s="47">
        <f t="shared" si="5"/>
        <v>4.9753800000000001E-2</v>
      </c>
      <c r="F35" s="47">
        <f t="shared" si="6"/>
        <v>0.9453222</v>
      </c>
      <c r="G35" s="47">
        <f t="shared" ref="G35:G66" si="7">G34*F34</f>
        <v>0.1702082375414822</v>
      </c>
    </row>
    <row r="36" spans="1:7" x14ac:dyDescent="0.25">
      <c r="A36" s="17">
        <v>54</v>
      </c>
      <c r="B36" s="6">
        <v>5.5510000000000004E-3</v>
      </c>
      <c r="C36" s="17">
        <v>0.05</v>
      </c>
      <c r="D36" s="46">
        <f t="shared" si="4"/>
        <v>5.5510000000000004E-3</v>
      </c>
      <c r="E36" s="47">
        <f t="shared" si="5"/>
        <v>4.9722450000000001E-2</v>
      </c>
      <c r="F36" s="47">
        <f t="shared" si="6"/>
        <v>0.94472655000000005</v>
      </c>
      <c r="G36" s="47">
        <f t="shared" si="7"/>
        <v>0.16090162557083654</v>
      </c>
    </row>
    <row r="37" spans="1:7" x14ac:dyDescent="0.25">
      <c r="A37" s="17">
        <v>55</v>
      </c>
      <c r="B37" s="6">
        <v>6.2519999999999997E-3</v>
      </c>
      <c r="C37" s="17">
        <v>0.05</v>
      </c>
      <c r="D37" s="46">
        <f t="shared" si="4"/>
        <v>6.2519999999999997E-3</v>
      </c>
      <c r="E37" s="47">
        <f t="shared" si="5"/>
        <v>4.96874E-2</v>
      </c>
      <c r="F37" s="47">
        <f t="shared" si="6"/>
        <v>0.94406059999999992</v>
      </c>
      <c r="G37" s="47">
        <f t="shared" si="7"/>
        <v>0.1520080376149282</v>
      </c>
    </row>
    <row r="38" spans="1:7" x14ac:dyDescent="0.25">
      <c r="A38" s="17">
        <v>56</v>
      </c>
      <c r="B38" s="6">
        <v>7.0330000000000002E-3</v>
      </c>
      <c r="C38" s="17">
        <v>0.05</v>
      </c>
      <c r="D38" s="46">
        <f t="shared" si="4"/>
        <v>7.0330000000000002E-3</v>
      </c>
      <c r="E38" s="47">
        <f t="shared" si="5"/>
        <v>4.9648350000000008E-2</v>
      </c>
      <c r="F38" s="47">
        <f t="shared" si="6"/>
        <v>0.94331865000000004</v>
      </c>
      <c r="G38" s="47">
        <f t="shared" si="7"/>
        <v>0.14350479919557169</v>
      </c>
    </row>
    <row r="39" spans="1:7" x14ac:dyDescent="0.25">
      <c r="A39" s="17">
        <v>57</v>
      </c>
      <c r="B39" s="6">
        <v>7.9030000000000003E-3</v>
      </c>
      <c r="C39" s="17">
        <v>0.05</v>
      </c>
      <c r="D39" s="46">
        <f t="shared" si="4"/>
        <v>7.9030000000000003E-3</v>
      </c>
      <c r="E39" s="47">
        <f t="shared" si="5"/>
        <v>4.9604850000000006E-2</v>
      </c>
      <c r="F39" s="47">
        <f t="shared" si="6"/>
        <v>0.94249214999999997</v>
      </c>
      <c r="G39" s="47">
        <f t="shared" si="7"/>
        <v>0.13537075344568777</v>
      </c>
    </row>
    <row r="40" spans="1:7" x14ac:dyDescent="0.25">
      <c r="A40" s="17">
        <v>58</v>
      </c>
      <c r="B40" s="6">
        <v>8.8719999999999997E-3</v>
      </c>
      <c r="C40" s="17">
        <v>0.05</v>
      </c>
      <c r="D40" s="46">
        <f t="shared" si="4"/>
        <v>8.8719999999999997E-3</v>
      </c>
      <c r="E40" s="47">
        <f t="shared" si="5"/>
        <v>4.95564E-2</v>
      </c>
      <c r="F40" s="47">
        <f t="shared" si="6"/>
        <v>0.94157160000000006</v>
      </c>
      <c r="G40" s="47">
        <f t="shared" si="7"/>
        <v>0.12758587246214617</v>
      </c>
    </row>
    <row r="41" spans="1:7" x14ac:dyDescent="0.25">
      <c r="A41" s="17">
        <v>59</v>
      </c>
      <c r="B41" s="6">
        <v>9.9480000000000002E-3</v>
      </c>
      <c r="C41" s="17">
        <v>0.05</v>
      </c>
      <c r="D41" s="46">
        <f t="shared" si="4"/>
        <v>9.9480000000000002E-3</v>
      </c>
      <c r="E41" s="47">
        <f t="shared" si="5"/>
        <v>4.9502600000000008E-2</v>
      </c>
      <c r="F41" s="47">
        <f t="shared" si="6"/>
        <v>0.94054940000000009</v>
      </c>
      <c r="G41" s="47">
        <f t="shared" si="7"/>
        <v>0.12013123407157891</v>
      </c>
    </row>
    <row r="42" spans="1:7" x14ac:dyDescent="0.25">
      <c r="A42" s="17">
        <v>60</v>
      </c>
      <c r="B42" s="6">
        <v>1.1143E-2</v>
      </c>
      <c r="C42" s="17">
        <v>0.05</v>
      </c>
      <c r="D42" s="46">
        <f t="shared" si="4"/>
        <v>1.1143E-2</v>
      </c>
      <c r="E42" s="47">
        <f t="shared" si="5"/>
        <v>4.9442850000000003E-2</v>
      </c>
      <c r="F42" s="47">
        <f t="shared" si="6"/>
        <v>0.93941414999999995</v>
      </c>
      <c r="G42" s="47">
        <f t="shared" si="7"/>
        <v>0.11298936012728311</v>
      </c>
    </row>
    <row r="43" spans="1:7" x14ac:dyDescent="0.25">
      <c r="A43" s="17">
        <v>61</v>
      </c>
      <c r="B43" s="6">
        <v>1.2468E-2</v>
      </c>
      <c r="C43" s="17">
        <v>0.05</v>
      </c>
      <c r="D43" s="46">
        <f t="shared" si="4"/>
        <v>1.2468E-2</v>
      </c>
      <c r="E43" s="47">
        <f t="shared" si="5"/>
        <v>4.93766E-2</v>
      </c>
      <c r="F43" s="47">
        <f t="shared" si="6"/>
        <v>0.93815539999999997</v>
      </c>
      <c r="G43" s="47">
        <f t="shared" si="7"/>
        <v>0.10614380370301554</v>
      </c>
    </row>
    <row r="44" spans="1:7" x14ac:dyDescent="0.25">
      <c r="A44" s="17">
        <v>62</v>
      </c>
      <c r="B44" s="6">
        <v>1.3936E-2</v>
      </c>
      <c r="C44" s="17">
        <v>0.05</v>
      </c>
      <c r="D44" s="46">
        <f t="shared" si="4"/>
        <v>1.3936E-2</v>
      </c>
      <c r="E44" s="47">
        <f t="shared" si="5"/>
        <v>4.9303200000000005E-2</v>
      </c>
      <c r="F44" s="47">
        <f t="shared" si="6"/>
        <v>0.93676080000000006</v>
      </c>
      <c r="G44" s="47">
        <f t="shared" si="7"/>
        <v>9.9579382620524029E-2</v>
      </c>
    </row>
    <row r="45" spans="1:7" x14ac:dyDescent="0.25">
      <c r="A45" s="17">
        <v>63</v>
      </c>
      <c r="B45" s="6">
        <v>1.5559E-2</v>
      </c>
      <c r="C45" s="17">
        <v>0.05</v>
      </c>
      <c r="D45" s="46">
        <f t="shared" si="4"/>
        <v>1.5559E-2</v>
      </c>
      <c r="E45" s="47">
        <f t="shared" si="5"/>
        <v>4.9222050000000003E-2</v>
      </c>
      <c r="F45" s="47">
        <f t="shared" si="6"/>
        <v>0.93521894999999999</v>
      </c>
      <c r="G45" s="47">
        <f t="shared" si="7"/>
        <v>9.3282062127108198E-2</v>
      </c>
    </row>
    <row r="46" spans="1:7" x14ac:dyDescent="0.25">
      <c r="A46" s="17">
        <v>64</v>
      </c>
      <c r="B46" s="6">
        <v>1.7351999999999999E-2</v>
      </c>
      <c r="C46" s="17">
        <v>0.05</v>
      </c>
      <c r="D46" s="46">
        <f t="shared" si="4"/>
        <v>1.7351999999999999E-2</v>
      </c>
      <c r="E46" s="47">
        <f t="shared" si="5"/>
        <v>4.91324E-2</v>
      </c>
      <c r="F46" s="47">
        <f t="shared" si="6"/>
        <v>0.9335156</v>
      </c>
      <c r="G46" s="47">
        <f t="shared" si="7"/>
        <v>8.7239152196348896E-2</v>
      </c>
    </row>
    <row r="47" spans="1:7" x14ac:dyDescent="0.25">
      <c r="A47" s="17">
        <v>65</v>
      </c>
      <c r="B47" s="6">
        <v>1.9331000000000001E-2</v>
      </c>
      <c r="C47" s="17">
        <v>0.05</v>
      </c>
      <c r="D47" s="46">
        <f t="shared" si="4"/>
        <v>1.9331000000000001E-2</v>
      </c>
      <c r="E47" s="47">
        <f t="shared" si="5"/>
        <v>4.9033450000000006E-2</v>
      </c>
      <c r="F47" s="47">
        <f t="shared" si="6"/>
        <v>0.93163554999999998</v>
      </c>
      <c r="G47" s="47">
        <f t="shared" si="7"/>
        <v>8.1439109506065963E-2</v>
      </c>
    </row>
    <row r="48" spans="1:7" x14ac:dyDescent="0.25">
      <c r="A48" s="17">
        <v>66</v>
      </c>
      <c r="B48" s="6">
        <v>2.1513000000000001E-2</v>
      </c>
      <c r="C48" s="17">
        <v>0.05</v>
      </c>
      <c r="D48" s="46">
        <f t="shared" si="4"/>
        <v>2.1513000000000001E-2</v>
      </c>
      <c r="E48" s="47">
        <f t="shared" si="5"/>
        <v>4.8924350000000005E-2</v>
      </c>
      <c r="F48" s="47">
        <f t="shared" si="6"/>
        <v>0.92956265000000005</v>
      </c>
      <c r="G48" s="47">
        <f t="shared" si="7"/>
        <v>7.5871569576193995E-2</v>
      </c>
    </row>
    <row r="49" spans="1:7" x14ac:dyDescent="0.25">
      <c r="A49" s="17">
        <v>67</v>
      </c>
      <c r="B49" s="6">
        <v>2.3914999999999999E-2</v>
      </c>
      <c r="C49" s="17">
        <v>0.05</v>
      </c>
      <c r="D49" s="46">
        <f t="shared" si="4"/>
        <v>2.3914999999999999E-2</v>
      </c>
      <c r="E49" s="47">
        <f t="shared" si="5"/>
        <v>4.880425E-2</v>
      </c>
      <c r="F49" s="47">
        <f t="shared" si="6"/>
        <v>0.92728074999999999</v>
      </c>
      <c r="G49" s="47">
        <f t="shared" si="7"/>
        <v>7.0527377274906267E-2</v>
      </c>
    </row>
    <row r="50" spans="1:7" x14ac:dyDescent="0.25">
      <c r="A50" s="17">
        <v>68</v>
      </c>
      <c r="B50" s="6">
        <v>2.6556E-2</v>
      </c>
      <c r="C50" s="17">
        <v>0.05</v>
      </c>
      <c r="D50" s="46">
        <f t="shared" si="4"/>
        <v>2.6556E-2</v>
      </c>
      <c r="E50" s="47">
        <f t="shared" si="5"/>
        <v>4.8672199999999999E-2</v>
      </c>
      <c r="F50" s="47">
        <f t="shared" si="6"/>
        <v>0.92477180000000003</v>
      </c>
      <c r="G50" s="47">
        <f t="shared" si="7"/>
        <v>6.5398679295008033E-2</v>
      </c>
    </row>
    <row r="51" spans="1:7" x14ac:dyDescent="0.25">
      <c r="A51" s="17">
        <v>69</v>
      </c>
      <c r="B51" s="6">
        <v>2.9457000000000001E-2</v>
      </c>
      <c r="C51" s="17">
        <v>0.05</v>
      </c>
      <c r="D51" s="46">
        <f t="shared" si="4"/>
        <v>2.9457000000000001E-2</v>
      </c>
      <c r="E51" s="47">
        <f t="shared" si="5"/>
        <v>4.8527150000000005E-2</v>
      </c>
      <c r="F51" s="47">
        <f t="shared" si="6"/>
        <v>0.92201585000000008</v>
      </c>
      <c r="G51" s="47">
        <f t="shared" si="7"/>
        <v>6.047885436926731E-2</v>
      </c>
    </row>
    <row r="52" spans="1:7" x14ac:dyDescent="0.25">
      <c r="A52" s="17">
        <v>70</v>
      </c>
      <c r="B52" s="6">
        <v>3.2639000000000001E-2</v>
      </c>
      <c r="C52" s="17">
        <v>0.05</v>
      </c>
      <c r="D52" s="46">
        <f t="shared" si="4"/>
        <v>3.2639000000000001E-2</v>
      </c>
      <c r="E52" s="47">
        <f t="shared" si="5"/>
        <v>4.8368050000000003E-2</v>
      </c>
      <c r="F52" s="47">
        <f t="shared" si="6"/>
        <v>0.91899295000000003</v>
      </c>
      <c r="G52" s="47">
        <f t="shared" si="7"/>
        <v>5.576246231830622E-2</v>
      </c>
    </row>
    <row r="53" spans="1:7" x14ac:dyDescent="0.25">
      <c r="A53" s="17">
        <v>71</v>
      </c>
      <c r="B53" s="6">
        <v>3.6125999999999998E-2</v>
      </c>
      <c r="C53" s="17">
        <v>0.05</v>
      </c>
      <c r="D53" s="46">
        <f t="shared" si="4"/>
        <v>3.6125999999999998E-2</v>
      </c>
      <c r="E53" s="47">
        <f t="shared" si="5"/>
        <v>4.8193700000000006E-2</v>
      </c>
      <c r="F53" s="47">
        <f t="shared" si="6"/>
        <v>0.9156803</v>
      </c>
      <c r="G53" s="47">
        <f t="shared" si="7"/>
        <v>5.1245309745164072E-2</v>
      </c>
    </row>
    <row r="54" spans="1:7" x14ac:dyDescent="0.25">
      <c r="A54" s="17">
        <v>72</v>
      </c>
      <c r="B54" s="6">
        <v>3.9941999999999998E-2</v>
      </c>
      <c r="C54" s="17">
        <v>0.05</v>
      </c>
      <c r="D54" s="46">
        <f t="shared" si="4"/>
        <v>3.9941999999999998E-2</v>
      </c>
      <c r="E54" s="47">
        <f t="shared" si="5"/>
        <v>4.8002900000000001E-2</v>
      </c>
      <c r="F54" s="47">
        <f t="shared" si="6"/>
        <v>0.91205510000000001</v>
      </c>
      <c r="G54" s="47">
        <f t="shared" si="7"/>
        <v>4.6924320601044761E-2</v>
      </c>
    </row>
    <row r="55" spans="1:7" x14ac:dyDescent="0.25">
      <c r="A55" s="17">
        <v>73</v>
      </c>
      <c r="B55" s="6">
        <v>4.4112999999999999E-2</v>
      </c>
      <c r="C55" s="17">
        <v>0.05</v>
      </c>
      <c r="D55" s="46">
        <f t="shared" si="4"/>
        <v>4.4112999999999999E-2</v>
      </c>
      <c r="E55" s="47">
        <f t="shared" si="5"/>
        <v>4.7794350000000006E-2</v>
      </c>
      <c r="F55" s="47">
        <f t="shared" si="6"/>
        <v>0.90809265000000006</v>
      </c>
      <c r="G55" s="47">
        <f t="shared" si="7"/>
        <v>4.2797565918217942E-2</v>
      </c>
    </row>
    <row r="56" spans="1:7" x14ac:dyDescent="0.25">
      <c r="A56" s="17">
        <v>74</v>
      </c>
      <c r="B56" s="6">
        <v>4.8667000000000002E-2</v>
      </c>
      <c r="C56" s="17">
        <v>0.05</v>
      </c>
      <c r="D56" s="46">
        <f t="shared" si="4"/>
        <v>4.8667000000000002E-2</v>
      </c>
      <c r="E56" s="47">
        <f t="shared" si="5"/>
        <v>4.7566650000000002E-2</v>
      </c>
      <c r="F56" s="47">
        <f t="shared" si="6"/>
        <v>0.90376634999999994</v>
      </c>
      <c r="G56" s="47">
        <f t="shared" si="7"/>
        <v>3.8864155048224214E-2</v>
      </c>
    </row>
    <row r="57" spans="1:7" x14ac:dyDescent="0.25">
      <c r="A57" s="17">
        <v>75</v>
      </c>
      <c r="B57" s="6">
        <v>5.3633E-2</v>
      </c>
      <c r="C57" s="17">
        <v>0.05</v>
      </c>
      <c r="D57" s="46">
        <f t="shared" si="4"/>
        <v>5.3633E-2</v>
      </c>
      <c r="E57" s="47">
        <f t="shared" si="5"/>
        <v>4.7318350000000002E-2</v>
      </c>
      <c r="F57" s="47">
        <f t="shared" si="6"/>
        <v>0.89904865</v>
      </c>
      <c r="G57" s="47">
        <f t="shared" si="7"/>
        <v>3.5124115553767668E-2</v>
      </c>
    </row>
    <row r="58" spans="1:7" x14ac:dyDescent="0.25">
      <c r="A58" s="17">
        <v>76</v>
      </c>
      <c r="B58" s="6">
        <v>5.9041999999999997E-2</v>
      </c>
      <c r="C58" s="17">
        <v>0.05</v>
      </c>
      <c r="D58" s="46">
        <f t="shared" si="4"/>
        <v>5.9041999999999997E-2</v>
      </c>
      <c r="E58" s="47">
        <f t="shared" si="5"/>
        <v>4.7047900000000004E-2</v>
      </c>
      <c r="F58" s="47">
        <f t="shared" si="6"/>
        <v>0.89391009999999993</v>
      </c>
      <c r="G58" s="47">
        <f t="shared" si="7"/>
        <v>3.1578288671058823E-2</v>
      </c>
    </row>
    <row r="59" spans="1:7" x14ac:dyDescent="0.25">
      <c r="A59" s="17">
        <v>77</v>
      </c>
      <c r="B59" s="6">
        <v>6.4924999999999997E-2</v>
      </c>
      <c r="C59" s="17">
        <v>0.05</v>
      </c>
      <c r="D59" s="46">
        <f t="shared" si="4"/>
        <v>6.4924999999999997E-2</v>
      </c>
      <c r="E59" s="47">
        <f t="shared" si="5"/>
        <v>4.6753750000000004E-2</v>
      </c>
      <c r="F59" s="47">
        <f t="shared" si="6"/>
        <v>0.88832124999999995</v>
      </c>
      <c r="G59" s="47">
        <f t="shared" si="7"/>
        <v>2.8228151183775058E-2</v>
      </c>
    </row>
    <row r="60" spans="1:7" x14ac:dyDescent="0.25">
      <c r="A60" s="17">
        <v>78</v>
      </c>
      <c r="B60" s="6">
        <v>7.1318000000000006E-2</v>
      </c>
      <c r="C60" s="17">
        <v>0.05</v>
      </c>
      <c r="D60" s="46">
        <f t="shared" si="4"/>
        <v>7.1318000000000006E-2</v>
      </c>
      <c r="E60" s="47">
        <f t="shared" si="5"/>
        <v>4.6434100000000006E-2</v>
      </c>
      <c r="F60" s="47">
        <f t="shared" si="6"/>
        <v>0.88224789999999997</v>
      </c>
      <c r="G60" s="47">
        <f t="shared" si="7"/>
        <v>2.5075666544760039E-2</v>
      </c>
    </row>
    <row r="61" spans="1:7" x14ac:dyDescent="0.25">
      <c r="A61" s="17">
        <v>79</v>
      </c>
      <c r="B61" s="6">
        <v>7.8255000000000005E-2</v>
      </c>
      <c r="C61" s="17">
        <v>0.05</v>
      </c>
      <c r="D61" s="46">
        <f t="shared" si="4"/>
        <v>7.8255000000000005E-2</v>
      </c>
      <c r="E61" s="47">
        <f t="shared" si="5"/>
        <v>4.6087250000000003E-2</v>
      </c>
      <c r="F61" s="47">
        <f t="shared" si="6"/>
        <v>0.87565775000000001</v>
      </c>
      <c r="G61" s="47">
        <f t="shared" si="7"/>
        <v>2.2122954150214799E-2</v>
      </c>
    </row>
    <row r="62" spans="1:7" x14ac:dyDescent="0.25">
      <c r="A62" s="17">
        <v>80</v>
      </c>
      <c r="B62" s="6">
        <v>8.5773000000000002E-2</v>
      </c>
      <c r="C62" s="17">
        <v>0.05</v>
      </c>
      <c r="D62" s="46">
        <f t="shared" si="4"/>
        <v>8.5773000000000002E-2</v>
      </c>
      <c r="E62" s="47">
        <f t="shared" si="5"/>
        <v>4.5711350000000005E-2</v>
      </c>
      <c r="F62" s="47">
        <f t="shared" si="6"/>
        <v>0.86851564999999997</v>
      </c>
      <c r="G62" s="47">
        <f t="shared" si="7"/>
        <v>1.9372136254530253E-2</v>
      </c>
    </row>
    <row r="63" spans="1:7" x14ac:dyDescent="0.25">
      <c r="A63" s="17">
        <v>81</v>
      </c>
      <c r="B63" s="6">
        <v>9.3911999999999995E-2</v>
      </c>
      <c r="C63" s="17">
        <v>0.05</v>
      </c>
      <c r="D63" s="46">
        <f t="shared" si="4"/>
        <v>9.3911999999999995E-2</v>
      </c>
      <c r="E63" s="47">
        <f t="shared" si="5"/>
        <v>4.5304400000000002E-2</v>
      </c>
      <c r="F63" s="47">
        <f t="shared" si="6"/>
        <v>0.86078359999999998</v>
      </c>
      <c r="G63" s="47">
        <f t="shared" si="7"/>
        <v>1.6825003510991907E-2</v>
      </c>
    </row>
    <row r="64" spans="1:7" x14ac:dyDescent="0.25">
      <c r="A64" s="17">
        <v>82</v>
      </c>
      <c r="B64" s="6">
        <v>0.102712</v>
      </c>
      <c r="C64" s="17">
        <v>0.05</v>
      </c>
      <c r="D64" s="46">
        <f t="shared" si="4"/>
        <v>0.102712</v>
      </c>
      <c r="E64" s="47">
        <f t="shared" si="5"/>
        <v>4.4864399999999999E-2</v>
      </c>
      <c r="F64" s="47">
        <f t="shared" si="6"/>
        <v>0.85242359999999995</v>
      </c>
      <c r="G64" s="47">
        <f t="shared" si="7"/>
        <v>1.4482687092204252E-2</v>
      </c>
    </row>
    <row r="65" spans="1:7" x14ac:dyDescent="0.25">
      <c r="A65" s="17">
        <v>83</v>
      </c>
      <c r="B65" s="6">
        <v>0.112215</v>
      </c>
      <c r="C65" s="17">
        <v>0.05</v>
      </c>
      <c r="D65" s="46">
        <f t="shared" si="4"/>
        <v>0.112215</v>
      </c>
      <c r="E65" s="47">
        <f t="shared" si="5"/>
        <v>4.4389250000000005E-2</v>
      </c>
      <c r="F65" s="47">
        <f t="shared" si="6"/>
        <v>0.84339575</v>
      </c>
      <c r="G65" s="47">
        <f t="shared" si="7"/>
        <v>1.2345384268810281E-2</v>
      </c>
    </row>
    <row r="66" spans="1:7" x14ac:dyDescent="0.25">
      <c r="A66" s="17">
        <v>84</v>
      </c>
      <c r="B66" s="6">
        <v>0.122464</v>
      </c>
      <c r="C66" s="17">
        <v>0.05</v>
      </c>
      <c r="D66" s="46">
        <f t="shared" ref="D66:D82" si="8">B66</f>
        <v>0.122464</v>
      </c>
      <c r="E66" s="47">
        <f t="shared" ref="E66:E82" si="9">C66*(1-B66)</f>
        <v>4.3876800000000001E-2</v>
      </c>
      <c r="F66" s="47">
        <f t="shared" ref="F66:F82" si="10">1-D66-E66</f>
        <v>0.83365919999999993</v>
      </c>
      <c r="G66" s="47">
        <f t="shared" si="7"/>
        <v>1.0412044624431448E-2</v>
      </c>
    </row>
    <row r="67" spans="1:7" x14ac:dyDescent="0.25">
      <c r="A67" s="17">
        <v>85</v>
      </c>
      <c r="B67" s="6">
        <v>0.13350400000000001</v>
      </c>
      <c r="C67" s="17">
        <v>0.05</v>
      </c>
      <c r="D67" s="46">
        <f t="shared" si="8"/>
        <v>0.13350400000000001</v>
      </c>
      <c r="E67" s="47">
        <f t="shared" si="9"/>
        <v>4.3324799999999997E-2</v>
      </c>
      <c r="F67" s="47">
        <f t="shared" si="10"/>
        <v>0.82317119999999999</v>
      </c>
      <c r="G67" s="47">
        <f t="shared" ref="G67:G82" si="11">G66*F66</f>
        <v>8.6800967919678212E-3</v>
      </c>
    </row>
    <row r="68" spans="1:7" x14ac:dyDescent="0.25">
      <c r="A68" s="17">
        <v>86</v>
      </c>
      <c r="B68" s="6">
        <v>0.14538200000000001</v>
      </c>
      <c r="C68" s="17">
        <v>0.05</v>
      </c>
      <c r="D68" s="46">
        <f t="shared" si="8"/>
        <v>0.14538200000000001</v>
      </c>
      <c r="E68" s="47">
        <f t="shared" si="9"/>
        <v>4.2730900000000002E-2</v>
      </c>
      <c r="F68" s="47">
        <f t="shared" si="10"/>
        <v>0.81188709999999997</v>
      </c>
      <c r="G68" s="47">
        <f t="shared" si="11"/>
        <v>7.1452056923603019E-3</v>
      </c>
    </row>
    <row r="69" spans="1:7" x14ac:dyDescent="0.25">
      <c r="A69" s="17">
        <v>87</v>
      </c>
      <c r="B69" s="6">
        <v>0.15814400000000001</v>
      </c>
      <c r="C69" s="17">
        <v>0.05</v>
      </c>
      <c r="D69" s="46">
        <f t="shared" si="8"/>
        <v>0.15814400000000001</v>
      </c>
      <c r="E69" s="47">
        <f t="shared" si="9"/>
        <v>4.20928E-2</v>
      </c>
      <c r="F69" s="47">
        <f t="shared" si="10"/>
        <v>0.7997631999999999</v>
      </c>
      <c r="G69" s="47">
        <f t="shared" si="11"/>
        <v>5.8011003284738974E-3</v>
      </c>
    </row>
    <row r="70" spans="1:7" x14ac:dyDescent="0.25">
      <c r="A70" s="17">
        <v>88</v>
      </c>
      <c r="B70" s="6">
        <v>0.17184099999999999</v>
      </c>
      <c r="C70" s="17">
        <v>0.05</v>
      </c>
      <c r="D70" s="46">
        <f t="shared" si="8"/>
        <v>0.17184099999999999</v>
      </c>
      <c r="E70" s="47">
        <f t="shared" si="9"/>
        <v>4.1407949999999999E-2</v>
      </c>
      <c r="F70" s="47">
        <f t="shared" si="10"/>
        <v>0.78675105000000001</v>
      </c>
      <c r="G70" s="47">
        <f t="shared" si="11"/>
        <v>4.6395065622213344E-3</v>
      </c>
    </row>
    <row r="71" spans="1:7" x14ac:dyDescent="0.25">
      <c r="A71" s="17">
        <v>89</v>
      </c>
      <c r="B71" s="6">
        <v>0.18652099999999999</v>
      </c>
      <c r="C71" s="17">
        <v>0.05</v>
      </c>
      <c r="D71" s="46">
        <f t="shared" si="8"/>
        <v>0.18652099999999999</v>
      </c>
      <c r="E71" s="47">
        <f t="shared" si="9"/>
        <v>4.0673950000000007E-2</v>
      </c>
      <c r="F71" s="47">
        <f t="shared" si="10"/>
        <v>0.7728050500000001</v>
      </c>
      <c r="G71" s="47">
        <f t="shared" si="11"/>
        <v>3.6501366593095254E-3</v>
      </c>
    </row>
    <row r="72" spans="1:7" x14ac:dyDescent="0.25">
      <c r="A72" s="17">
        <v>90</v>
      </c>
      <c r="B72" s="6">
        <v>0.202236</v>
      </c>
      <c r="C72" s="17">
        <v>0.05</v>
      </c>
      <c r="D72" s="46">
        <f t="shared" si="8"/>
        <v>0.202236</v>
      </c>
      <c r="E72" s="47">
        <f t="shared" si="9"/>
        <v>3.9888200000000006E-2</v>
      </c>
      <c r="F72" s="47">
        <f t="shared" si="10"/>
        <v>0.75787579999999999</v>
      </c>
      <c r="G72" s="47">
        <f t="shared" si="11"/>
        <v>2.820844043504531E-3</v>
      </c>
    </row>
    <row r="73" spans="1:7" x14ac:dyDescent="0.25">
      <c r="A73" s="17">
        <v>91</v>
      </c>
      <c r="B73" s="6">
        <v>0.21903800000000001</v>
      </c>
      <c r="C73" s="17">
        <v>0.05</v>
      </c>
      <c r="D73" s="46">
        <f t="shared" si="8"/>
        <v>0.21903800000000001</v>
      </c>
      <c r="E73" s="47">
        <f t="shared" si="9"/>
        <v>3.9048100000000002E-2</v>
      </c>
      <c r="F73" s="47">
        <f t="shared" si="10"/>
        <v>0.7419138999999999</v>
      </c>
      <c r="G73" s="47">
        <f t="shared" si="11"/>
        <v>2.1378494361462314E-3</v>
      </c>
    </row>
    <row r="74" spans="1:7" x14ac:dyDescent="0.25">
      <c r="A74" s="17">
        <v>92</v>
      </c>
      <c r="B74" s="6">
        <v>0.23697799999999999</v>
      </c>
      <c r="C74" s="17">
        <v>0.05</v>
      </c>
      <c r="D74" s="46">
        <f t="shared" si="8"/>
        <v>0.23697799999999999</v>
      </c>
      <c r="E74" s="47">
        <f t="shared" si="9"/>
        <v>3.81511E-2</v>
      </c>
      <c r="F74" s="47">
        <f t="shared" si="10"/>
        <v>0.72487089999999998</v>
      </c>
      <c r="G74" s="47">
        <f t="shared" si="11"/>
        <v>1.5861002127840512E-3</v>
      </c>
    </row>
    <row r="75" spans="1:7" x14ac:dyDescent="0.25">
      <c r="A75" s="17">
        <v>93</v>
      </c>
      <c r="B75" s="6">
        <v>0.25610899999999998</v>
      </c>
      <c r="C75" s="17">
        <v>0.05</v>
      </c>
      <c r="D75" s="46">
        <f t="shared" si="8"/>
        <v>0.25610899999999998</v>
      </c>
      <c r="E75" s="47">
        <f t="shared" si="9"/>
        <v>3.7194550000000007E-2</v>
      </c>
      <c r="F75" s="47">
        <f t="shared" si="10"/>
        <v>0.70669645000000003</v>
      </c>
      <c r="G75" s="47">
        <f t="shared" si="11"/>
        <v>1.1497178887309666E-3</v>
      </c>
    </row>
    <row r="76" spans="1:7" x14ac:dyDescent="0.25">
      <c r="A76" s="17">
        <v>94</v>
      </c>
      <c r="B76" s="6">
        <v>0.27648499999999998</v>
      </c>
      <c r="C76" s="17">
        <v>0.05</v>
      </c>
      <c r="D76" s="46">
        <f t="shared" si="8"/>
        <v>0.27648499999999998</v>
      </c>
      <c r="E76" s="47">
        <f t="shared" si="9"/>
        <v>3.617575E-2</v>
      </c>
      <c r="F76" s="47">
        <f t="shared" si="10"/>
        <v>0.68733925000000007</v>
      </c>
      <c r="G76" s="47">
        <f t="shared" si="11"/>
        <v>8.1250155046766915E-4</v>
      </c>
    </row>
    <row r="77" spans="1:7" x14ac:dyDescent="0.25">
      <c r="A77" s="17">
        <v>95</v>
      </c>
      <c r="B77" s="6">
        <v>0.29815799999999998</v>
      </c>
      <c r="C77" s="17">
        <v>0.05</v>
      </c>
      <c r="D77" s="46">
        <f t="shared" si="8"/>
        <v>0.29815799999999998</v>
      </c>
      <c r="E77" s="47">
        <f t="shared" si="9"/>
        <v>3.5092100000000008E-2</v>
      </c>
      <c r="F77" s="47">
        <f t="shared" si="10"/>
        <v>0.66674990000000012</v>
      </c>
      <c r="G77" s="47">
        <f t="shared" si="11"/>
        <v>5.5846420632228494E-4</v>
      </c>
    </row>
    <row r="78" spans="1:7" x14ac:dyDescent="0.25">
      <c r="A78" s="17">
        <v>96</v>
      </c>
      <c r="B78" s="6">
        <v>0.32118200000000002</v>
      </c>
      <c r="C78" s="17">
        <v>0.05</v>
      </c>
      <c r="D78" s="46">
        <f t="shared" si="8"/>
        <v>0.32118200000000002</v>
      </c>
      <c r="E78" s="47">
        <f t="shared" si="9"/>
        <v>3.3940899999999996E-2</v>
      </c>
      <c r="F78" s="47">
        <f t="shared" si="10"/>
        <v>0.64487709999999998</v>
      </c>
      <c r="G78" s="47">
        <f t="shared" si="11"/>
        <v>3.723559537189629E-4</v>
      </c>
    </row>
    <row r="79" spans="1:7" x14ac:dyDescent="0.25">
      <c r="A79" s="17">
        <v>97</v>
      </c>
      <c r="B79" s="6">
        <v>0.34560800000000003</v>
      </c>
      <c r="C79" s="17">
        <v>0.05</v>
      </c>
      <c r="D79" s="46">
        <f t="shared" si="8"/>
        <v>0.34560800000000003</v>
      </c>
      <c r="E79" s="47">
        <f t="shared" si="9"/>
        <v>3.2719600000000001E-2</v>
      </c>
      <c r="F79" s="47">
        <f t="shared" si="10"/>
        <v>0.62167240000000001</v>
      </c>
      <c r="G79" s="47">
        <f t="shared" si="11"/>
        <v>2.40123827602019E-4</v>
      </c>
    </row>
    <row r="80" spans="1:7" x14ac:dyDescent="0.25">
      <c r="A80" s="17">
        <v>98</v>
      </c>
      <c r="B80" s="6">
        <v>0.37148999999999999</v>
      </c>
      <c r="C80" s="17">
        <v>0.05</v>
      </c>
      <c r="D80" s="46">
        <f t="shared" si="8"/>
        <v>0.37148999999999999</v>
      </c>
      <c r="E80" s="47">
        <f t="shared" si="9"/>
        <v>3.1425500000000002E-2</v>
      </c>
      <c r="F80" s="47">
        <f t="shared" si="10"/>
        <v>0.59708450000000002</v>
      </c>
      <c r="G80" s="47">
        <f t="shared" si="11"/>
        <v>1.492783562025334E-4</v>
      </c>
    </row>
    <row r="81" spans="1:7" x14ac:dyDescent="0.25">
      <c r="A81" s="17">
        <v>99</v>
      </c>
      <c r="B81" s="6">
        <v>0.39887600000000001</v>
      </c>
      <c r="C81" s="17">
        <v>0.05</v>
      </c>
      <c r="D81" s="46">
        <f t="shared" si="8"/>
        <v>0.39887600000000001</v>
      </c>
      <c r="E81" s="47">
        <f t="shared" si="9"/>
        <v>3.0056200000000002E-2</v>
      </c>
      <c r="F81" s="47">
        <f t="shared" si="10"/>
        <v>0.57106780000000001</v>
      </c>
      <c r="G81" s="47">
        <f t="shared" si="11"/>
        <v>8.9131792674011551E-5</v>
      </c>
    </row>
    <row r="82" spans="1:7" ht="15.75" thickBot="1" x14ac:dyDescent="0.3">
      <c r="A82" s="18">
        <v>100</v>
      </c>
      <c r="B82" s="50">
        <v>0.427817</v>
      </c>
      <c r="C82" s="18">
        <v>0.05</v>
      </c>
      <c r="D82" s="48">
        <f t="shared" si="8"/>
        <v>0.427817</v>
      </c>
      <c r="E82" s="49">
        <f t="shared" si="9"/>
        <v>2.860915E-2</v>
      </c>
      <c r="F82" s="49">
        <f t="shared" si="10"/>
        <v>0.54357385000000003</v>
      </c>
      <c r="G82" s="49">
        <f t="shared" si="11"/>
        <v>5.0900296752403897E-5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Z E Y V Z + n n w O l A A A A 9 g A A A B I A H A B D b 2 5 m a W c v U G F j a 2 F n Z S 5 4 b W w g o h g A K K A U A A A A A A A A A A A A A A A A A A A A A A A A A A A A h Y + x D o I w F E V / h X S n L W A M I Y 8 y O L h I Y m I 0 r k 2 t 0 A g P A 8 X y b w 5 + k r 8 g R l E 3 x 3 v u G e 6 9 X 2 + Q D X X l X X T b m Q Z T E l B O P I 2 q O R g s U t L b o x + T T M B a q p M s t D f K 2 C V D d 0 h J a e 0 5 Y c w 5 R 1 1 E m 7 Z g I e c B 2 + e r j S p 1 L c l H N v 9 l 3 2 B n J S p N B O x e Y 0 R I A z 6 n s z i i H N g E I T f 4 F c J x 7 7 P 9 g b D o K 9 u 3 W m j 0 t 0 t g U w T 2 / i A e U E s D B B Q A A g A I A G G R G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k R h V K I p H u A 4 A A A A R A A A A E w A c A E Z v c m 1 1 b G F z L 1 N l Y 3 R p b 2 4 x L m 0 g o h g A K K A U A A A A A A A A A A A A A A A A A A A A A A A A A A A A K 0 5 N L s n M z 1 M I h t C G 1 g B Q S w E C L Q A U A A I A C A B h k R h V n 6 e f A 6 U A A A D 2 A A A A E g A A A A A A A A A A A A A A A A A A A A A A Q 2 9 u Z m l n L 1 B h Y 2 t h Z 2 U u e G 1 s U E s B A i 0 A F A A C A A g A Y Z E Y V Q / K 6 a u k A A A A 6 Q A A A B M A A A A A A A A A A A A A A A A A 8 Q A A A F t D b 2 5 0 Z W 5 0 X 1 R 5 c G V z X S 5 4 b W x Q S w E C L Q A U A A I A C A B h k R h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h S X x b G J G U e B 4 / P m u 0 Z g A A A A A A A C A A A A A A A Q Z g A A A A E A A C A A A A A I I 9 w S c E u D B C I 5 2 N 9 h 5 f D T I 2 + L V l 4 J 1 1 w o 9 X U i J / U h D Q A A A A A O g A A A A A I A A C A A A A C w s f G x a 8 f v w P G T A 9 F 6 N D S K S A m t b a + a E E Q r d N j e + r c b u V A A A A A i H N I 9 b r w 2 E r B / 9 l M J N 1 w s j 4 1 J 2 I G N e z l 8 D o w 4 z L F 6 7 y f h 7 i t + 6 H g + y u c k p 8 R 1 S Z i 5 l n V 9 T b Q / x N h a M s 9 y w t l 6 a 6 4 v o l y j Z C T N b o + X t I 1 C b U A A A A C / g O M s B H z j D / Z z Q L V o V 5 s r O U C N R i M g Q r 6 h g w 2 h 7 0 V h F n + A T v 4 8 E h o X k 8 0 d l B F b B 3 i m I z s o z 4 d m q Y b j a / b A f o b I < / D a t a M a s h u p > 
</file>

<file path=customXml/itemProps1.xml><?xml version="1.0" encoding="utf-8"?>
<ds:datastoreItem xmlns:ds="http://schemas.openxmlformats.org/officeDocument/2006/customXml" ds:itemID="{01B157A2-7AF5-485D-AC0F-3CE6E6CE9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 FUND</vt:lpstr>
      <vt:lpstr>NON UNIT FUND (MALES)</vt:lpstr>
      <vt:lpstr>NON UNIT FUND (FEMALES)</vt:lpstr>
      <vt:lpstr>MULTIPLE DECREMENT TABLES</vt:lpstr>
      <vt:lpstr>Mortality Data (Males)</vt:lpstr>
      <vt:lpstr>Mortality Data (Females)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Susane Kiwana</dc:creator>
  <cp:lastModifiedBy>Susane Kiwana</cp:lastModifiedBy>
  <dcterms:created xsi:type="dcterms:W3CDTF">2015-06-05T18:17:20Z</dcterms:created>
  <dcterms:modified xsi:type="dcterms:W3CDTF">2022-10-19T16:47:47Z</dcterms:modified>
</cp:coreProperties>
</file>