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slicers/slicer4.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sheel\Desktop\SQL training files\New folder (2)\"/>
    </mc:Choice>
  </mc:AlternateContent>
  <xr:revisionPtr revIDLastSave="0" documentId="13_ncr:1_{AB7CBD5B-AA22-4C16-B7BD-22C53088D188}" xr6:coauthVersionLast="47" xr6:coauthVersionMax="47" xr10:uidLastSave="{00000000-0000-0000-0000-000000000000}"/>
  <bookViews>
    <workbookView xWindow="-120" yWindow="-120" windowWidth="20730" windowHeight="11160" xr2:uid="{57713BFB-ACBF-4F40-99A7-BA937BE0C504}"/>
  </bookViews>
  <sheets>
    <sheet name="Problem Statement" sheetId="1" r:id="rId1"/>
    <sheet name="Database" sheetId="2" r:id="rId2"/>
    <sheet name="Helper sheet" sheetId="11" state="hidden" r:id="rId3"/>
    <sheet name="Answers 1 2 3 4" sheetId="5" r:id="rId4"/>
    <sheet name="Answer 5" sheetId="4" r:id="rId5"/>
    <sheet name="Sheet7" sheetId="16" state="hidden" r:id="rId6"/>
    <sheet name="Answer 6i" sheetId="6" r:id="rId7"/>
    <sheet name="Sheet5" sheetId="14" state="hidden" r:id="rId8"/>
    <sheet name="Sheet6" sheetId="15" state="hidden" r:id="rId9"/>
    <sheet name="Answer 6ii" sheetId="7" r:id="rId10"/>
    <sheet name="Sheet4" sheetId="13" state="hidden" r:id="rId11"/>
    <sheet name="Answer 6iii" sheetId="8" r:id="rId12"/>
    <sheet name="Answer 7" sheetId="9" r:id="rId13"/>
    <sheet name="Packages Offered Ans8" sheetId="3" r:id="rId14"/>
    <sheet name="Answer 9" sheetId="10" r:id="rId15"/>
    <sheet name="Answer 10 Dynamic Dashboard" sheetId="12" r:id="rId16"/>
  </sheets>
  <definedNames>
    <definedName name="_xlnm._FilterDatabase" localSheetId="6" hidden="1">'Answer 6i'!$A$1:$I$26</definedName>
    <definedName name="_xlnm._FilterDatabase" localSheetId="9" hidden="1">'Answer 6ii'!$A$1:$M$26</definedName>
    <definedName name="_xlnm._FilterDatabase" localSheetId="11" hidden="1">'Answer 6iii'!$V$1:$AA$25</definedName>
    <definedName name="_xlnm._FilterDatabase" localSheetId="1" hidden="1">Database!$A$1:$I$25</definedName>
    <definedName name="Slicer_Creator_type">#N/A</definedName>
    <definedName name="Slicer_Creator_type1">#N/A</definedName>
    <definedName name="Slicer_Creator_type2">#N/A</definedName>
    <definedName name="Slicer_Creator_type3">#N/A</definedName>
    <definedName name="Slicer_Full_Name">#N/A</definedName>
    <definedName name="Slicer_Gender">#N/A</definedName>
    <definedName name="Slicer_Gender1">#N/A</definedName>
    <definedName name="Slicer_Gender2">#N/A</definedName>
    <definedName name="Slicer_Genre">#N/A</definedName>
    <definedName name="Slicer_Genre1">#N/A</definedName>
    <definedName name="Slicer_Genre2">#N/A</definedName>
  </definedNames>
  <calcPr calcId="191029"/>
  <pivotCaches>
    <pivotCache cacheId="0" r:id="rId17"/>
    <pivotCache cacheId="29" r:id="rId18"/>
    <pivotCache cacheId="49" r:id="rId19"/>
    <pivotCache cacheId="70" r:id="rId20"/>
    <pivotCache cacheId="107"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10" l="1"/>
  <c r="D15" i="10"/>
  <c r="E13" i="10"/>
  <c r="D13" i="10"/>
  <c r="F13" i="10"/>
  <c r="C13" i="10"/>
  <c r="E11" i="10"/>
  <c r="E3" i="10"/>
  <c r="D11" i="10"/>
  <c r="D3" i="10"/>
  <c r="C11" i="10"/>
  <c r="E9" i="10"/>
  <c r="D9" i="10"/>
  <c r="E7" i="10"/>
  <c r="D7" i="10"/>
  <c r="E5" i="10"/>
  <c r="D5" i="10"/>
  <c r="C5" i="10"/>
  <c r="B5" i="10"/>
  <c r="K14" i="3" a="1"/>
  <c r="K14" i="3" s="1"/>
  <c r="J14" i="3" a="1"/>
  <c r="J14" i="3" s="1"/>
  <c r="I14" i="3" a="1"/>
  <c r="I14" i="3" s="1"/>
  <c r="A31" i="3"/>
  <c r="A30" i="3"/>
  <c r="A29" i="3"/>
  <c r="A28" i="3"/>
  <c r="A27" i="3"/>
  <c r="A26" i="3"/>
  <c r="A25" i="3"/>
  <c r="A24" i="3"/>
  <c r="A23" i="3"/>
  <c r="A22" i="3"/>
  <c r="A21" i="3"/>
  <c r="A20" i="3"/>
  <c r="A19" i="3"/>
  <c r="A18" i="3"/>
  <c r="A17" i="3"/>
  <c r="A16" i="3"/>
  <c r="A15" i="3"/>
  <c r="A14" i="3"/>
  <c r="H5" i="3"/>
  <c r="K5" i="3"/>
  <c r="M7" i="9"/>
  <c r="L7" i="9"/>
  <c r="K7" i="9"/>
  <c r="J7" i="9"/>
  <c r="I7" i="9"/>
  <c r="M6" i="9"/>
  <c r="L6" i="9"/>
  <c r="K6" i="9"/>
  <c r="J6" i="9"/>
  <c r="I6" i="9"/>
  <c r="M5" i="9"/>
  <c r="L5" i="9"/>
  <c r="K5" i="9"/>
  <c r="J5" i="9"/>
  <c r="I5" i="9"/>
  <c r="M4" i="9"/>
  <c r="L4" i="9"/>
  <c r="K4" i="9"/>
  <c r="J4" i="9"/>
  <c r="I4" i="9"/>
  <c r="D2" i="6" a="1"/>
  <c r="D2" i="6" s="1"/>
  <c r="D3" i="6" a="1"/>
  <c r="D3" i="6" s="1"/>
  <c r="D4" i="6" a="1"/>
  <c r="D4" i="6" s="1"/>
  <c r="D5" i="6" a="1"/>
  <c r="D5" i="6" s="1"/>
  <c r="D6" i="6" a="1"/>
  <c r="D6" i="6" s="1"/>
  <c r="D7" i="6" a="1"/>
  <c r="D7" i="6" s="1"/>
  <c r="D8" i="6" a="1"/>
  <c r="D8" i="6" s="1"/>
  <c r="D9" i="6" a="1"/>
  <c r="D9" i="6" s="1"/>
  <c r="D10" i="6" a="1"/>
  <c r="D10" i="6" s="1"/>
  <c r="D11" i="6" a="1"/>
  <c r="D11" i="6" s="1"/>
  <c r="D12" i="6" a="1"/>
  <c r="D12" i="6" s="1"/>
  <c r="D13" i="6" a="1"/>
  <c r="D13" i="6" s="1"/>
  <c r="D14" i="6" a="1"/>
  <c r="D14" i="6" s="1"/>
  <c r="D15" i="6" a="1"/>
  <c r="D15" i="6" s="1"/>
  <c r="D16" i="6" a="1"/>
  <c r="D16" i="6" s="1"/>
  <c r="D17" i="6" a="1"/>
  <c r="D17" i="6" s="1"/>
  <c r="D18" i="6" a="1"/>
  <c r="D18" i="6" s="1"/>
  <c r="D19" i="6" a="1"/>
  <c r="D19" i="6" s="1"/>
  <c r="D20" i="6" a="1"/>
  <c r="D20" i="6" s="1"/>
  <c r="D21" i="6" a="1"/>
  <c r="D21" i="6" s="1"/>
  <c r="D22" i="6" a="1"/>
  <c r="D22" i="6" s="1"/>
  <c r="D23" i="6" a="1"/>
  <c r="D23" i="6" s="1"/>
  <c r="D24" i="6" a="1"/>
  <c r="D24" i="6" s="1"/>
  <c r="D25" i="6" a="1"/>
  <c r="D25" i="6" s="1"/>
  <c r="E24" i="8" a="1"/>
  <c r="E24" i="8" s="1"/>
  <c r="E25" i="8" a="1"/>
  <c r="E25" i="8" s="1"/>
  <c r="E17" i="8" a="1"/>
  <c r="E17" i="8" s="1"/>
  <c r="E23" i="8" a="1"/>
  <c r="E23" i="8" s="1"/>
  <c r="E16" i="8" a="1"/>
  <c r="E16" i="8" s="1"/>
  <c r="E22" i="8" a="1"/>
  <c r="E22" i="8" s="1"/>
  <c r="E5" i="8" a="1"/>
  <c r="E5" i="8" s="1"/>
  <c r="E14" i="8" a="1"/>
  <c r="E14" i="8" s="1"/>
  <c r="E18" i="8" a="1"/>
  <c r="E18" i="8" s="1"/>
  <c r="E9" i="8" a="1"/>
  <c r="E9" i="8" s="1"/>
  <c r="E21" i="8" a="1"/>
  <c r="E21" i="8" s="1"/>
  <c r="E6" i="8" a="1"/>
  <c r="E6" i="8" s="1"/>
  <c r="E10" i="8" a="1"/>
  <c r="E10" i="8" s="1"/>
  <c r="E11" i="8" a="1"/>
  <c r="E11" i="8" s="1"/>
  <c r="E12" i="8" a="1"/>
  <c r="E12" i="8" s="1"/>
  <c r="E20" i="8" a="1"/>
  <c r="E20" i="8" s="1"/>
  <c r="E8" i="8" a="1"/>
  <c r="E8" i="8" s="1"/>
  <c r="E13" i="8" a="1"/>
  <c r="E13" i="8" s="1"/>
  <c r="E3" i="8" a="1"/>
  <c r="E3" i="8" s="1"/>
  <c r="E7" i="8" a="1"/>
  <c r="E7" i="8" s="1"/>
  <c r="E2" i="8" a="1"/>
  <c r="E2" i="8" s="1"/>
  <c r="E19" i="8" a="1"/>
  <c r="E19" i="8" s="1"/>
  <c r="E4" i="8" a="1"/>
  <c r="E4" i="8" s="1"/>
  <c r="E15" i="8" a="1"/>
  <c r="E15" i="8" s="1"/>
  <c r="E10" i="7" a="1"/>
  <c r="E10" i="7" s="1"/>
  <c r="E23" i="7" a="1"/>
  <c r="E23" i="7" s="1"/>
  <c r="E12" i="7" a="1"/>
  <c r="E12" i="7" s="1"/>
  <c r="E18" i="7" a="1"/>
  <c r="E18" i="7" s="1"/>
  <c r="E16" i="7" a="1"/>
  <c r="E16" i="7" s="1"/>
  <c r="E9" i="7" a="1"/>
  <c r="E9" i="7" s="1"/>
  <c r="E19" i="7" a="1"/>
  <c r="E19" i="7" s="1"/>
  <c r="E11" i="7" a="1"/>
  <c r="E11" i="7" s="1"/>
  <c r="E13" i="7" a="1"/>
  <c r="E13" i="7" s="1"/>
  <c r="E7" i="7" a="1"/>
  <c r="E7" i="7" s="1"/>
  <c r="E14" i="7" a="1"/>
  <c r="E14" i="7" s="1"/>
  <c r="E4" i="7" a="1"/>
  <c r="E4" i="7" s="1"/>
  <c r="E25" i="7" a="1"/>
  <c r="E25" i="7" s="1"/>
  <c r="E8" i="7" a="1"/>
  <c r="E8" i="7" s="1"/>
  <c r="E21" i="7" a="1"/>
  <c r="E21" i="7" s="1"/>
  <c r="E17" i="7" a="1"/>
  <c r="E17" i="7" s="1"/>
  <c r="E3" i="7" a="1"/>
  <c r="E3" i="7" s="1"/>
  <c r="E2" i="7" a="1"/>
  <c r="E2" i="7" s="1"/>
  <c r="E22" i="7" a="1"/>
  <c r="E22" i="7" s="1"/>
  <c r="E15" i="7" a="1"/>
  <c r="E15" i="7" s="1"/>
  <c r="E20" i="7" a="1"/>
  <c r="E20" i="7" s="1"/>
  <c r="E24" i="7" a="1"/>
  <c r="E24" i="7" s="1"/>
  <c r="E6" i="7" a="1"/>
  <c r="E6" i="7" s="1"/>
  <c r="E5" i="7" a="1"/>
  <c r="E5" i="7" s="1"/>
  <c r="B25" i="4"/>
  <c r="B24" i="4"/>
  <c r="B23" i="4"/>
  <c r="B22" i="4"/>
  <c r="B21" i="4"/>
  <c r="B20" i="4"/>
  <c r="B19" i="4"/>
  <c r="B18" i="4"/>
  <c r="B17" i="4"/>
  <c r="B16" i="4"/>
  <c r="B15" i="4"/>
  <c r="B14" i="4"/>
  <c r="B13" i="4"/>
  <c r="B12" i="4"/>
  <c r="B11" i="4"/>
  <c r="B10" i="4"/>
  <c r="B9" i="4"/>
  <c r="B8" i="4"/>
  <c r="B7" i="4"/>
  <c r="B6" i="4"/>
  <c r="B5" i="4"/>
  <c r="B4" i="4"/>
  <c r="B3" i="4"/>
  <c r="B2" i="4"/>
  <c r="K25" i="5"/>
  <c r="K24" i="5"/>
  <c r="K23" i="5"/>
  <c r="K22" i="5"/>
  <c r="K21" i="5"/>
  <c r="K20" i="5"/>
  <c r="K19" i="5"/>
  <c r="K18" i="5"/>
  <c r="K17" i="5"/>
  <c r="K16" i="5"/>
  <c r="K15" i="5"/>
  <c r="K14" i="5"/>
  <c r="K13" i="5"/>
  <c r="K12" i="5"/>
  <c r="K11" i="5"/>
  <c r="K10" i="5"/>
  <c r="K9" i="5"/>
  <c r="K8" i="5"/>
  <c r="K7" i="5"/>
  <c r="K6" i="5"/>
  <c r="K5" i="5"/>
  <c r="K4" i="5"/>
  <c r="K3" i="5"/>
  <c r="K2" i="5"/>
  <c r="J25" i="5" a="1"/>
  <c r="J25" i="5" s="1"/>
  <c r="J24" i="5" a="1"/>
  <c r="J24" i="5" s="1"/>
  <c r="J23" i="5" a="1"/>
  <c r="J23" i="5" s="1"/>
  <c r="J22" i="5" a="1"/>
  <c r="J22" i="5" s="1"/>
  <c r="J21" i="5" a="1"/>
  <c r="J21" i="5" s="1"/>
  <c r="J20" i="5" a="1"/>
  <c r="J20" i="5" s="1"/>
  <c r="J19" i="5" a="1"/>
  <c r="J19" i="5" s="1"/>
  <c r="J18" i="5" a="1"/>
  <c r="J18" i="5" s="1"/>
  <c r="J17" i="5" a="1"/>
  <c r="J17" i="5" s="1"/>
  <c r="J16" i="5" a="1"/>
  <c r="J16" i="5" s="1"/>
  <c r="J15" i="5" a="1"/>
  <c r="J15" i="5" s="1"/>
  <c r="J14" i="5" a="1"/>
  <c r="J14" i="5" s="1"/>
  <c r="J13" i="5" a="1"/>
  <c r="J13" i="5" s="1"/>
  <c r="J12" i="5" a="1"/>
  <c r="J12" i="5" s="1"/>
  <c r="J11" i="5" a="1"/>
  <c r="J11" i="5" s="1"/>
  <c r="J10" i="5" a="1"/>
  <c r="J10" i="5" s="1"/>
  <c r="J9" i="5" a="1"/>
  <c r="J9" i="5" s="1"/>
  <c r="J8" i="5" a="1"/>
  <c r="J8" i="5" s="1"/>
  <c r="J7" i="5" a="1"/>
  <c r="J7" i="5" s="1"/>
  <c r="J6" i="5" a="1"/>
  <c r="J6" i="5" s="1"/>
  <c r="J5" i="5" a="1"/>
  <c r="J5" i="5" s="1"/>
  <c r="J4" i="5" a="1"/>
  <c r="J4" i="5" s="1"/>
  <c r="J3" i="5" a="1"/>
  <c r="J3" i="5" s="1"/>
  <c r="J2" i="5" a="1"/>
  <c r="J2" i="5" s="1"/>
  <c r="F3" i="10" l="1"/>
  <c r="C3" i="10" s="1"/>
  <c r="I9" i="3"/>
  <c r="J9" i="3"/>
  <c r="K9" i="3"/>
  <c r="B3" i="10"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<sst xmlns="http://schemas.openxmlformats.org/spreadsheetml/2006/main" count="949" uniqueCount="173">
  <si>
    <r>
      <rPr>
        <b/>
        <sz val="11"/>
        <color rgb="FF000000"/>
        <rFont val="Aptos Narrow"/>
        <family val="2"/>
        <scheme val="minor"/>
      </rPr>
      <t>DATABASE</t>
    </r>
    <r>
      <rPr>
        <sz val="11"/>
        <color rgb="FF000000"/>
        <rFont val="Aptos Narrow"/>
        <family val="2"/>
        <scheme val="minor"/>
      </rPr>
      <t>: A dummy list of influencers are provided with their demographics and social metrics (Followers, Average Likes, Engagement Rate)</t>
    </r>
  </si>
  <si>
    <r>
      <rPr>
        <b/>
        <sz val="11"/>
        <color rgb="FF000000"/>
        <rFont val="Aptos Narrow"/>
        <family val="2"/>
        <scheme val="minor"/>
      </rPr>
      <t>PACKAGES OFFERED:</t>
    </r>
    <r>
      <rPr>
        <sz val="11"/>
        <color rgb="FF000000"/>
        <rFont val="Aptos Narrow"/>
        <family val="2"/>
        <scheme val="minor"/>
      </rPr>
      <t xml:space="preserve"> It includes tables with blank cells where candidates have to fill the cells using advanced excel functions.</t>
    </r>
  </si>
  <si>
    <t>Create a column named "Creator Type" and categorize influencers with the given criteria:</t>
  </si>
  <si>
    <t>"Nano" for influencers having followers between 1000-30000</t>
  </si>
  <si>
    <t>"Micro" for influencers having followers between 30000 - 70000</t>
  </si>
  <si>
    <t>"Macro" for influencers having followers between 70000- 500000</t>
  </si>
  <si>
    <t>Use Nested IF formula to achieve this. (Assignment 5 is based on this)</t>
  </si>
  <si>
    <t xml:space="preserve">Create a column and develop a unique ID to every influencer. The influencer ID developed should start with "SS" then include 3 numeric digits and then the first letter of the genre that inlfuencer belongs to. </t>
  </si>
  <si>
    <t>For eg. "SS001P" for an influencer belonging to photography genre</t>
  </si>
  <si>
    <t>Data Validation:</t>
  </si>
  <si>
    <t>Create a drop-down list in the "Location" column that includes the options Bangalore, Mumbai, Delhi, Hyderabad, Kolkata. Fill the cells only through this method according to your desired preference.</t>
  </si>
  <si>
    <t>Conditional Formatting:</t>
  </si>
  <si>
    <t>Use conditional formatting to colour Nano influencers Red, Micro influencers Yellow and Macro Influencers Green.</t>
  </si>
  <si>
    <t xml:space="preserve">Create a new table with 2 columns being influencer's name and Creator Type. You may copy paste the Influencers name and use VLOOKUP to find the respective creator type. </t>
  </si>
  <si>
    <t>Create 3 sorted tables  which sorts the data according to followers, average likes and engagement rate in descending order. Connect them with slicers.</t>
  </si>
  <si>
    <t xml:space="preserve">Create a comparison table which enables us to select and  compare any 5 influencers based on the 3 social metrics and also mention which type of creator they are (Nano, Micro or Macro).  It should be an interactive sheet. Create a dynamic combo chart which compares the followers and engagement rate and which gets updated as and when the influencers are selected for comparison. </t>
  </si>
  <si>
    <t>Use Pivot Tables to achieve this.</t>
  </si>
  <si>
    <t>Refer to the following video demonstration for a better understanding</t>
  </si>
  <si>
    <t>https://drive.google.com/file/d/1waZ18kRi7dDHnMuUZ1SdqfvkBI0oCfrV/view?usp=sharing</t>
  </si>
  <si>
    <t>Open "Packages Offered" sheet for better understanding.</t>
  </si>
  <si>
    <t>https://drive.google.com/file/d/1NvHcOAWy0VHK2-X5bNpWdyTNBir8CG_s/view?usp=sharing</t>
  </si>
  <si>
    <t>Full Name</t>
  </si>
  <si>
    <t>Username</t>
  </si>
  <si>
    <t>Age</t>
  </si>
  <si>
    <t>Gender</t>
  </si>
  <si>
    <t>Location</t>
  </si>
  <si>
    <t>Genre</t>
  </si>
  <si>
    <t>Followers</t>
  </si>
  <si>
    <t>Avg. Likes</t>
  </si>
  <si>
    <t>Engagement Rate</t>
  </si>
  <si>
    <t>Arishfa Khan</t>
  </si>
  <si>
    <t>.@arishfakhan138</t>
  </si>
  <si>
    <t>Female</t>
  </si>
  <si>
    <t>Knowledge &amp; Education</t>
  </si>
  <si>
    <t>Jannat Zubair Rahmani</t>
  </si>
  <si>
    <t>.@jannatzubair29</t>
  </si>
  <si>
    <t>Male</t>
  </si>
  <si>
    <t>Beauty &amp; Fashion</t>
  </si>
  <si>
    <t>Siddharth Nigam</t>
  </si>
  <si>
    <t>.@thesiddharthnigam</t>
  </si>
  <si>
    <t>Entertainment</t>
  </si>
  <si>
    <t>Jubin Shah</t>
  </si>
  <si>
    <t>.@jubin46</t>
  </si>
  <si>
    <t>Gaming &amp; Technology</t>
  </si>
  <si>
    <t>Neha Malik</t>
  </si>
  <si>
    <t>.@itsmenehamalik</t>
  </si>
  <si>
    <t>Nagma</t>
  </si>
  <si>
    <t>.@ohmygorg</t>
  </si>
  <si>
    <t>Finance &amp; Business</t>
  </si>
  <si>
    <t>Erica J Fernandes</t>
  </si>
  <si>
    <t>.@IamEJF</t>
  </si>
  <si>
    <t>Health &amp; Wellness</t>
  </si>
  <si>
    <t>Shipra Khanna</t>
  </si>
  <si>
    <t>.@ChefShipra</t>
  </si>
  <si>
    <t>Meme Page</t>
  </si>
  <si>
    <t>Nisha Gurgain</t>
  </si>
  <si>
    <t>.@iamnishaguragain</t>
  </si>
  <si>
    <t>Noorin Shereef</t>
  </si>
  <si>
    <t>.@noorin_shereef_</t>
  </si>
  <si>
    <t>Manushi Chhillar</t>
  </si>
  <si>
    <t>.@manushichhillarofficial</t>
  </si>
  <si>
    <t xml:space="preserve">Photography </t>
  </si>
  <si>
    <t>Rits Badiani (Ritika)</t>
  </si>
  <si>
    <t>.@rits_badiani</t>
  </si>
  <si>
    <t>Cuisine</t>
  </si>
  <si>
    <t>Divya Agarwal</t>
  </si>
  <si>
    <t>.@divyaagarwal_official</t>
  </si>
  <si>
    <t>Ritabhari Chakraborty</t>
  </si>
  <si>
    <t>.@ritabhari_chakraborty</t>
  </si>
  <si>
    <t>Mrunal Panchal</t>
  </si>
  <si>
    <t>.@_mrunu</t>
  </si>
  <si>
    <t>Barkha Singh</t>
  </si>
  <si>
    <t>.@BarkhaSingh0308</t>
  </si>
  <si>
    <t>Travel &amp; Adventure</t>
  </si>
  <si>
    <t>Shilpa Chaudhary</t>
  </si>
  <si>
    <t>.@_shilpa7799</t>
  </si>
  <si>
    <t>Beer Biceps</t>
  </si>
  <si>
    <t>.@beerbiceps</t>
  </si>
  <si>
    <t>Himansh Kohli</t>
  </si>
  <si>
    <t>.@kohlihimansh</t>
  </si>
  <si>
    <t>Shivani Singh</t>
  </si>
  <si>
    <t>.@shivani.singhh</t>
  </si>
  <si>
    <t>Raj Aryan</t>
  </si>
  <si>
    <t>.@rxj.aryxn</t>
  </si>
  <si>
    <t>Arnav</t>
  </si>
  <si>
    <t>.@arnavz</t>
  </si>
  <si>
    <t>Sher</t>
  </si>
  <si>
    <t>.@sherrr</t>
  </si>
  <si>
    <t>Arpita</t>
  </si>
  <si>
    <t>.@arpita</t>
  </si>
  <si>
    <t>Table 1.1</t>
  </si>
  <si>
    <t>Table 1.2</t>
  </si>
  <si>
    <t>Budget</t>
  </si>
  <si>
    <t>Goal</t>
  </si>
  <si>
    <t>Table 1.4</t>
  </si>
  <si>
    <t>Sales</t>
  </si>
  <si>
    <t>Profit</t>
  </si>
  <si>
    <t>Use Data validation to fill the yellow cells with the help of table 1.1 and 1.2</t>
  </si>
  <si>
    <t>Page Visits</t>
  </si>
  <si>
    <t>Calculate profit when the required profit margin is 20%</t>
  </si>
  <si>
    <t>Brand Awareness</t>
  </si>
  <si>
    <t>Table 1.5</t>
  </si>
  <si>
    <t>Nano</t>
  </si>
  <si>
    <t>Micro</t>
  </si>
  <si>
    <t>Macro</t>
  </si>
  <si>
    <t>Fill the yellow cells dynamically using IF function by referring to Table 1.3</t>
  </si>
  <si>
    <t>No. of Influencers</t>
  </si>
  <si>
    <t>For eg. when Budget and goal are set to "50000" and "Sales" respectively, then it should automatically reflect in this table for number of influencers.</t>
  </si>
  <si>
    <t>Table 1.3</t>
  </si>
  <si>
    <t>Table 1.6</t>
  </si>
  <si>
    <t>Amount</t>
  </si>
  <si>
    <t>Fill the yellow cells using only top influencers after they are sorted according to their engagement rate required for the desired package.</t>
  </si>
  <si>
    <t>Note: You may leverage Index &amp; match function to solve this question</t>
  </si>
  <si>
    <t>Calculate the  below metrics</t>
  </si>
  <si>
    <t>What is the percentage of male &amp; female influencers?</t>
  </si>
  <si>
    <t>Calculate average, minimum, maximum, standard deviation for the Age by Males and Females influncers</t>
  </si>
  <si>
    <t>Calculate the no.of influencers,  no.of male influencers, no.of female influencers, average age, total followers, percentage of followers,  maximum of Avg. Likes,  minimum Avg. Likes, average engagement rate, std deviation in engagement rate by Genre and Creator Type.</t>
  </si>
  <si>
    <t xml:space="preserve">This workbook includes 3 sheets: Problem Statements, Database, and Packages Offered. </t>
  </si>
  <si>
    <t>10 Marks</t>
  </si>
  <si>
    <t>5 Marks</t>
  </si>
  <si>
    <t>20 Marks</t>
  </si>
  <si>
    <t>15 Marks</t>
  </si>
  <si>
    <t>Create dynamic dashboard with above metrics</t>
  </si>
  <si>
    <t>Total Marks:</t>
  </si>
  <si>
    <r>
      <rPr>
        <b/>
        <sz val="11"/>
        <color rgb="FF000000"/>
        <rFont val="Aptos Narrow"/>
        <family val="2"/>
        <scheme val="minor"/>
      </rPr>
      <t xml:space="preserve">Problem Statements: </t>
    </r>
    <r>
      <rPr>
        <sz val="11"/>
        <color rgb="FF000000"/>
        <rFont val="Aptos Narrow"/>
        <family val="2"/>
        <scheme val="minor"/>
      </rPr>
      <t xml:space="preserve"> 10 tasks designed to test the trainee's data analysis skills. You must refer to the database sheet to complete the assignments. All tasks are compulsory and must be performed on a new sheet.</t>
    </r>
  </si>
  <si>
    <t>100 Marks</t>
  </si>
  <si>
    <t>Task No</t>
  </si>
  <si>
    <t>Task Description</t>
  </si>
  <si>
    <t>Marks</t>
  </si>
  <si>
    <t>Excel Assessment</t>
  </si>
  <si>
    <t>Creator type</t>
  </si>
  <si>
    <t>Influencer ID</t>
  </si>
  <si>
    <t>Code</t>
  </si>
  <si>
    <t>Bangalore</t>
  </si>
  <si>
    <t>Mumbai</t>
  </si>
  <si>
    <t>Delhi</t>
  </si>
  <si>
    <t>Hyderabad</t>
  </si>
  <si>
    <t>Kolkata</t>
  </si>
  <si>
    <t>List (DO NOT DELETE)</t>
  </si>
  <si>
    <t>Row Labels</t>
  </si>
  <si>
    <t>Grand Total</t>
  </si>
  <si>
    <t>Sum of Followers</t>
  </si>
  <si>
    <t>Influencer</t>
  </si>
  <si>
    <t>Engagement Rates</t>
  </si>
  <si>
    <t>Average Likes</t>
  </si>
  <si>
    <t>Follower Count</t>
  </si>
  <si>
    <t>Eng. Rate</t>
  </si>
  <si>
    <t>Do not Delete &gt;&gt;</t>
  </si>
  <si>
    <t>Total</t>
  </si>
  <si>
    <t>Male %</t>
  </si>
  <si>
    <t>Female %</t>
  </si>
  <si>
    <t>Average age male</t>
  </si>
  <si>
    <t>Average age female</t>
  </si>
  <si>
    <t>Minimum age male</t>
  </si>
  <si>
    <t>Minimum age female</t>
  </si>
  <si>
    <t>Calculate average, minimum, maximum, standard deviation for the Age by Males and Females influncers?</t>
  </si>
  <si>
    <t>Maximum age male</t>
  </si>
  <si>
    <t>Maximum age female</t>
  </si>
  <si>
    <t>Standard deviation age male</t>
  </si>
  <si>
    <t>Standard deviation age female</t>
  </si>
  <si>
    <t>Count of male influencers</t>
  </si>
  <si>
    <t>Count of female influencers</t>
  </si>
  <si>
    <t>Do not delete &gt;&gt;</t>
  </si>
  <si>
    <t>No. of influencers</t>
  </si>
  <si>
    <t>Average age</t>
  </si>
  <si>
    <t>Total followers</t>
  </si>
  <si>
    <t>Total followers male</t>
  </si>
  <si>
    <t>Total followers female</t>
  </si>
  <si>
    <t>Avg. engagement rate male</t>
  </si>
  <si>
    <t>Avg. engagement rate female</t>
  </si>
  <si>
    <t>Influencer Dashboard</t>
  </si>
  <si>
    <t>Average of Engagement Rate</t>
  </si>
  <si>
    <t>Sum of Avg. 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</si>
</sst>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_ ;_ * \-#,##0_ ;_ * &quot;-&quot;??_ ;_ @_ "/>
    <numFmt numFmtId="165" formatCode="0.0%"/>
    <numFmt numFmtId="166" formatCode="_ * #,##0.0_ ;_ * \-#,##0.0_ ;_ * &quot;-&quot;??_ ;_ @_ "/>
  </numFmts>
  <fonts count="23">
    <font>
      <sz val="11"/>
      <color theme="1"/>
      <name val="Aptos Narrow"/>
      <family val="2"/>
      <scheme val="minor"/>
    </font>
    <font>
      <sz val="11"/>
      <color theme="1"/>
      <name val="Aptos Narrow"/>
      <family val="2"/>
      <scheme val="minor"/>
    </font>
    <font>
      <u/>
      <sz val="11"/>
      <color theme="10"/>
      <name val="Aptos Narrow"/>
      <family val="2"/>
      <scheme val="minor"/>
    </font>
    <font>
      <sz val="11"/>
      <color rgb="FF000000"/>
      <name val="&quot;Aptos Narrow&quot;"/>
    </font>
    <font>
      <u/>
      <sz val="11"/>
      <color rgb="FF467886"/>
      <name val="&quot;Aptos Narrow&quot;"/>
    </font>
    <font>
      <sz val="12"/>
      <color theme="1"/>
      <name val="&quot;Times New Roman&quot;"/>
    </font>
    <font>
      <sz val="12"/>
      <color rgb="FF000000"/>
      <name val="&quot;Times New Roman&quot;"/>
    </font>
    <font>
      <sz val="12"/>
      <color theme="1"/>
      <name val="&quot;Aptos Narrow&quot;"/>
    </font>
    <font>
      <sz val="11"/>
      <color rgb="FF000000"/>
      <name val="Arial"/>
      <family val="2"/>
    </font>
    <font>
      <sz val="11"/>
      <color theme="1"/>
      <name val="Arial"/>
      <family val="2"/>
    </font>
    <font>
      <sz val="11"/>
      <color theme="1"/>
      <name val="&quot;Aptos Narrow&quot;"/>
    </font>
    <font>
      <sz val="11"/>
      <color theme="1"/>
      <name val="Aptos Narrow"/>
      <family val="2"/>
    </font>
    <font>
      <b/>
      <sz val="11"/>
      <color theme="1"/>
      <name val="Aptos Narrow"/>
      <family val="2"/>
      <scheme val="minor"/>
    </font>
    <font>
      <b/>
      <sz val="12"/>
      <color rgb="FF000000"/>
      <name val="Aptos Display"/>
      <family val="2"/>
      <scheme val="major"/>
    </font>
    <font>
      <b/>
      <sz val="12"/>
      <color theme="1"/>
      <name val="Aptos Display"/>
      <family val="2"/>
      <scheme val="major"/>
    </font>
    <font>
      <u/>
      <sz val="11"/>
      <color theme="10"/>
      <name val="&quot;Aptos Narrow&quot;"/>
    </font>
    <font>
      <b/>
      <sz val="11"/>
      <color rgb="FF800080"/>
      <name val="Aptos Narrow"/>
      <family val="2"/>
      <scheme val="minor"/>
    </font>
    <font>
      <b/>
      <sz val="11"/>
      <color rgb="FF000000"/>
      <name val="Aptos Narrow"/>
      <family val="2"/>
      <scheme val="minor"/>
    </font>
    <font>
      <sz val="11"/>
      <color rgb="FF000000"/>
      <name val="Aptos Narrow"/>
      <family val="2"/>
      <scheme val="minor"/>
    </font>
    <font>
      <sz val="11"/>
      <color rgb="FF000000"/>
      <name val="Aptos Narrow"/>
      <family val="2"/>
      <scheme val="minor"/>
    </font>
    <font>
      <b/>
      <sz val="11"/>
      <color rgb="FFFF0000"/>
      <name val="Aptos Narrow"/>
      <family val="2"/>
      <scheme val="minor"/>
    </font>
    <font>
      <sz val="11"/>
      <color theme="0"/>
      <name val="Aptos Narrow"/>
      <family val="2"/>
      <scheme val="minor"/>
    </font>
    <font>
      <sz val="18"/>
      <color theme="0"/>
      <name val="Aptos Narrow"/>
      <family val="2"/>
      <scheme val="minor"/>
    </font>
  </fonts>
  <fills count="9">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rgb="FF92D050"/>
        <bgColor rgb="FFFFFF00"/>
      </patternFill>
    </fill>
    <fill>
      <patternFill patternType="solid">
        <fgColor theme="4" tint="0.79998168889431442"/>
        <bgColor theme="4" tint="0.79998168889431442"/>
      </patternFill>
    </fill>
  </fills>
  <borders count="4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thin">
        <color indexed="64"/>
      </left>
      <right style="thin">
        <color indexed="64"/>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9" fontId="1" fillId="0" borderId="0" applyFont="0" applyFill="0" applyBorder="0" applyAlignment="0" applyProtection="0"/>
  </cellStyleXfs>
  <cellXfs count="161">
    <xf numFmtId="0" fontId="0" fillId="0" borderId="0" xfId="0"/>
    <xf numFmtId="0" fontId="0" fillId="0" borderId="0" xfId="0" applyAlignment="1">
      <alignment horizontal="left" vertical="top"/>
    </xf>
    <xf numFmtId="0" fontId="3" fillId="0" borderId="0" xfId="0" applyFont="1"/>
    <xf numFmtId="0" fontId="4" fillId="0" borderId="0" xfId="0" applyFont="1"/>
    <xf numFmtId="0" fontId="5" fillId="0" borderId="0" xfId="0" applyFont="1" applyAlignment="1">
      <alignment horizontal="center"/>
    </xf>
    <xf numFmtId="0" fontId="6" fillId="0" borderId="0" xfId="0" applyFont="1"/>
    <xf numFmtId="3" fontId="6" fillId="0" borderId="0" xfId="1" applyNumberFormat="1" applyFont="1" applyAlignment="1">
      <alignment horizontal="right"/>
    </xf>
    <xf numFmtId="3" fontId="7" fillId="0" borderId="0" xfId="0" applyNumberFormat="1" applyFont="1" applyAlignment="1">
      <alignment vertical="center"/>
    </xf>
    <xf numFmtId="10" fontId="7" fillId="0" borderId="0" xfId="0" applyNumberFormat="1" applyFont="1" applyAlignment="1">
      <alignment vertical="center"/>
    </xf>
    <xf numFmtId="10" fontId="7" fillId="0" borderId="0" xfId="0" applyNumberFormat="1" applyFont="1"/>
    <xf numFmtId="0" fontId="3" fillId="0" borderId="0" xfId="0" applyFont="1" applyAlignment="1">
      <alignment horizontal="left"/>
    </xf>
    <xf numFmtId="0" fontId="8" fillId="0" borderId="0" xfId="0" applyFont="1"/>
    <xf numFmtId="0" fontId="9" fillId="0" borderId="0" xfId="0" applyFont="1"/>
    <xf numFmtId="164" fontId="9" fillId="0" borderId="0" xfId="1" applyNumberFormat="1" applyFont="1"/>
    <xf numFmtId="3" fontId="10" fillId="0" borderId="0" xfId="0" applyNumberFormat="1" applyFont="1"/>
    <xf numFmtId="10" fontId="10" fillId="0" borderId="0" xfId="0" applyNumberFormat="1" applyFont="1"/>
    <xf numFmtId="3" fontId="7" fillId="0" borderId="0" xfId="0" applyNumberFormat="1" applyFont="1"/>
    <xf numFmtId="0" fontId="10" fillId="0" borderId="0" xfId="0" applyFont="1" applyAlignment="1">
      <alignment horizontal="left" vertical="center"/>
    </xf>
    <xf numFmtId="0" fontId="11" fillId="0" borderId="0" xfId="1" applyNumberFormat="1" applyFont="1" applyFill="1" applyBorder="1" applyAlignment="1">
      <alignment horizontal="center"/>
    </xf>
    <xf numFmtId="164" fontId="11" fillId="0" borderId="0" xfId="1" applyNumberFormat="1" applyFont="1" applyFill="1" applyBorder="1" applyAlignment="1">
      <alignment horizontal="center"/>
    </xf>
    <xf numFmtId="164" fontId="0" fillId="0" borderId="0" xfId="1" applyNumberFormat="1" applyFont="1" applyFill="1" applyBorder="1"/>
    <xf numFmtId="164" fontId="11" fillId="0" borderId="0" xfId="1" applyNumberFormat="1" applyFont="1" applyFill="1" applyBorder="1" applyAlignment="1">
      <alignment horizontal="right"/>
    </xf>
    <xf numFmtId="0" fontId="11" fillId="0" borderId="0" xfId="0" applyFont="1" applyAlignment="1">
      <alignment horizontal="left" vertical="top"/>
    </xf>
    <xf numFmtId="0" fontId="15" fillId="0" borderId="0" xfId="2" applyFont="1"/>
    <xf numFmtId="0" fontId="0" fillId="4" borderId="11" xfId="0" applyFill="1" applyBorder="1"/>
    <xf numFmtId="0" fontId="0" fillId="4" borderId="12" xfId="0" applyFill="1" applyBorder="1"/>
    <xf numFmtId="0" fontId="0" fillId="4" borderId="16" xfId="0" applyFill="1" applyBorder="1"/>
    <xf numFmtId="0" fontId="0" fillId="4" borderId="3" xfId="0" applyFill="1" applyBorder="1"/>
    <xf numFmtId="0" fontId="0" fillId="4" borderId="20" xfId="0" applyFill="1" applyBorder="1"/>
    <xf numFmtId="0" fontId="0" fillId="4" borderId="4" xfId="0" applyFill="1" applyBorder="1"/>
    <xf numFmtId="0" fontId="12" fillId="0" borderId="1" xfId="0" applyFont="1" applyBorder="1"/>
    <xf numFmtId="0" fontId="10" fillId="0" borderId="2" xfId="0" applyFont="1" applyBorder="1" applyAlignment="1">
      <alignment horizontal="center"/>
    </xf>
    <xf numFmtId="0" fontId="0" fillId="0" borderId="2" xfId="0" applyBorder="1"/>
    <xf numFmtId="0" fontId="10" fillId="0" borderId="3" xfId="0" applyFont="1" applyBorder="1" applyAlignment="1">
      <alignment horizontal="center"/>
    </xf>
    <xf numFmtId="0" fontId="0" fillId="0" borderId="3" xfId="0" applyBorder="1"/>
    <xf numFmtId="0" fontId="0" fillId="0" borderId="4" xfId="0" applyBorder="1"/>
    <xf numFmtId="0" fontId="10" fillId="0" borderId="4" xfId="0" applyFont="1" applyBorder="1" applyAlignment="1">
      <alignment horizontal="center"/>
    </xf>
    <xf numFmtId="0" fontId="0" fillId="0" borderId="13" xfId="0"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2" xfId="0" applyBorder="1"/>
    <xf numFmtId="0" fontId="0" fillId="0" borderId="23" xfId="0" applyBorder="1"/>
    <xf numFmtId="0" fontId="12" fillId="0" borderId="7" xfId="0" applyFont="1" applyBorder="1"/>
    <xf numFmtId="0" fontId="12" fillId="0" borderId="5" xfId="0" applyFont="1" applyBorder="1"/>
    <xf numFmtId="164" fontId="0" fillId="3" borderId="24" xfId="1" applyNumberFormat="1" applyFont="1" applyFill="1" applyBorder="1"/>
    <xf numFmtId="0" fontId="0" fillId="3" borderId="6" xfId="0" applyFill="1" applyBorder="1"/>
    <xf numFmtId="164" fontId="0" fillId="3" borderId="25" xfId="1" applyNumberFormat="1" applyFont="1" applyFill="1" applyBorder="1"/>
    <xf numFmtId="0" fontId="0" fillId="3" borderId="26" xfId="0" applyFill="1" applyBorder="1"/>
    <xf numFmtId="0" fontId="0" fillId="3" borderId="18" xfId="0" applyFill="1" applyBorder="1"/>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4" borderId="8" xfId="0" applyFill="1" applyBorder="1"/>
    <xf numFmtId="0" fontId="0" fillId="4" borderId="9" xfId="0" applyFill="1" applyBorder="1"/>
    <xf numFmtId="0" fontId="0" fillId="4" borderId="10" xfId="0" applyFill="1" applyBorder="1"/>
    <xf numFmtId="0" fontId="12" fillId="4" borderId="1" xfId="0" applyFont="1" applyFill="1" applyBorder="1" applyAlignment="1">
      <alignment horizontal="center"/>
    </xf>
    <xf numFmtId="0" fontId="12" fillId="4" borderId="1" xfId="0" applyFont="1" applyFill="1" applyBorder="1"/>
    <xf numFmtId="0" fontId="16" fillId="0" borderId="1" xfId="0" applyFont="1" applyBorder="1"/>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0" xfId="0" applyAlignment="1">
      <alignment horizontal="left"/>
    </xf>
    <xf numFmtId="0" fontId="12" fillId="0" borderId="0" xfId="0" applyFont="1"/>
    <xf numFmtId="0" fontId="13" fillId="2" borderId="18" xfId="0" applyFont="1" applyFill="1" applyBorder="1" applyAlignment="1">
      <alignment horizontal="center"/>
    </xf>
    <xf numFmtId="0" fontId="13" fillId="2" borderId="18" xfId="0" applyFont="1" applyFill="1" applyBorder="1"/>
    <xf numFmtId="3" fontId="13" fillId="2" borderId="18" xfId="0" applyNumberFormat="1" applyFont="1" applyFill="1" applyBorder="1" applyAlignment="1">
      <alignment horizontal="center"/>
    </xf>
    <xf numFmtId="3" fontId="14" fillId="2" borderId="18" xfId="0" applyNumberFormat="1" applyFont="1" applyFill="1" applyBorder="1" applyAlignment="1">
      <alignment vertical="center"/>
    </xf>
    <xf numFmtId="0" fontId="14" fillId="2" borderId="18" xfId="0" applyFont="1" applyFill="1" applyBorder="1" applyAlignment="1">
      <alignment vertical="center"/>
    </xf>
    <xf numFmtId="0" fontId="0" fillId="3" borderId="8" xfId="0" applyFill="1" applyBorder="1"/>
    <xf numFmtId="0" fontId="12" fillId="0" borderId="0" xfId="0" applyFont="1" applyAlignment="1">
      <alignment horizontal="left"/>
    </xf>
    <xf numFmtId="0" fontId="12" fillId="0" borderId="0" xfId="0" applyFont="1" applyAlignment="1">
      <alignment horizontal="right"/>
    </xf>
    <xf numFmtId="0" fontId="0" fillId="0" borderId="0" xfId="0" applyAlignment="1">
      <alignment horizontal="center"/>
    </xf>
    <xf numFmtId="0" fontId="0" fillId="0" borderId="0" xfId="0" applyAlignment="1">
      <alignment vertical="top"/>
    </xf>
    <xf numFmtId="0" fontId="0" fillId="0" borderId="0" xfId="0" quotePrefix="1"/>
    <xf numFmtId="0" fontId="20" fillId="0" borderId="0" xfId="0" applyFont="1" applyAlignment="1">
      <alignment vertical="top"/>
    </xf>
    <xf numFmtId="0" fontId="0" fillId="0" borderId="27" xfId="0" applyBorder="1"/>
    <xf numFmtId="0" fontId="0" fillId="0" borderId="29" xfId="0" applyBorder="1"/>
    <xf numFmtId="0" fontId="0" fillId="0" borderId="30" xfId="0" applyBorder="1"/>
    <xf numFmtId="0" fontId="0" fillId="0" borderId="31" xfId="0" applyBorder="1"/>
    <xf numFmtId="0" fontId="1" fillId="0" borderId="0" xfId="0" applyFont="1"/>
    <xf numFmtId="0" fontId="0" fillId="0" borderId="0" xfId="0" applyAlignment="1">
      <alignment horizontal="left" vertical="top" wrapText="1"/>
    </xf>
    <xf numFmtId="0" fontId="2" fillId="0" borderId="0" xfId="2" applyBorder="1" applyAlignment="1">
      <alignment horizontal="left"/>
    </xf>
    <xf numFmtId="0" fontId="0" fillId="0" borderId="0" xfId="0" applyAlignment="1">
      <alignment wrapText="1"/>
    </xf>
    <xf numFmtId="0" fontId="0" fillId="0" borderId="0" xfId="0" applyAlignment="1">
      <alignment vertical="top" wrapText="1"/>
    </xf>
    <xf numFmtId="0" fontId="0" fillId="0" borderId="24" xfId="0" applyBorder="1"/>
    <xf numFmtId="0" fontId="0" fillId="0" borderId="32" xfId="0" applyBorder="1" applyAlignment="1">
      <alignment vertical="top"/>
    </xf>
    <xf numFmtId="0" fontId="0" fillId="0" borderId="32" xfId="0" applyBorder="1" applyAlignment="1">
      <alignment vertical="top" wrapText="1"/>
    </xf>
    <xf numFmtId="0" fontId="0" fillId="0" borderId="25" xfId="0" applyBorder="1"/>
    <xf numFmtId="0" fontId="0" fillId="0" borderId="33" xfId="0" applyBorder="1"/>
    <xf numFmtId="0" fontId="0" fillId="0" borderId="6" xfId="0" applyBorder="1"/>
    <xf numFmtId="0" fontId="12" fillId="0" borderId="28" xfId="0" applyFont="1" applyBorder="1" applyAlignment="1">
      <alignment vertical="top"/>
    </xf>
    <xf numFmtId="0" fontId="0" fillId="0" borderId="28" xfId="0" applyBorder="1" applyAlignment="1">
      <alignment vertical="top" wrapText="1"/>
    </xf>
    <xf numFmtId="0" fontId="12" fillId="0" borderId="0" xfId="0" applyFont="1" applyAlignment="1">
      <alignment vertical="top"/>
    </xf>
    <xf numFmtId="0" fontId="19" fillId="0" borderId="0" xfId="0" applyFont="1" applyAlignment="1">
      <alignment horizontal="left" vertical="top"/>
    </xf>
    <xf numFmtId="0" fontId="19" fillId="0" borderId="0" xfId="0" applyFont="1"/>
    <xf numFmtId="0" fontId="17" fillId="0" borderId="32" xfId="0" applyFont="1" applyBorder="1"/>
    <xf numFmtId="0" fontId="0" fillId="0" borderId="32" xfId="0" applyBorder="1"/>
    <xf numFmtId="0" fontId="0" fillId="0" borderId="30" xfId="0" applyBorder="1" applyAlignment="1">
      <alignment horizontal="center"/>
    </xf>
    <xf numFmtId="0" fontId="0" fillId="0" borderId="31" xfId="0" applyBorder="1" applyAlignment="1">
      <alignment horizontal="center"/>
    </xf>
    <xf numFmtId="0" fontId="12" fillId="6" borderId="1" xfId="0" applyFont="1" applyFill="1" applyBorder="1"/>
    <xf numFmtId="0" fontId="14" fillId="7" borderId="35" xfId="0" applyFont="1" applyFill="1" applyBorder="1" applyAlignment="1">
      <alignment vertical="center"/>
    </xf>
    <xf numFmtId="0" fontId="0" fillId="0" borderId="0" xfId="0" pivotButton="1"/>
    <xf numFmtId="0" fontId="0" fillId="8" borderId="38" xfId="0" applyFill="1" applyBorder="1"/>
    <xf numFmtId="0" fontId="0" fillId="0" borderId="38" xfId="0" applyBorder="1"/>
    <xf numFmtId="0" fontId="6" fillId="8" borderId="37" xfId="0" applyFont="1" applyFill="1" applyBorder="1"/>
    <xf numFmtId="0" fontId="3" fillId="8" borderId="38" xfId="0" applyFont="1" applyFill="1" applyBorder="1"/>
    <xf numFmtId="0" fontId="6" fillId="8" borderId="38" xfId="0" applyFont="1" applyFill="1" applyBorder="1"/>
    <xf numFmtId="3" fontId="6" fillId="8" borderId="38" xfId="1" applyNumberFormat="1" applyFont="1" applyFill="1" applyBorder="1" applyAlignment="1">
      <alignment horizontal="right"/>
    </xf>
    <xf numFmtId="3" fontId="7" fillId="8" borderId="38" xfId="0" applyNumberFormat="1" applyFont="1" applyFill="1" applyBorder="1" applyAlignment="1">
      <alignment vertical="center"/>
    </xf>
    <xf numFmtId="10" fontId="7" fillId="8" borderId="38" xfId="0" applyNumberFormat="1" applyFont="1" applyFill="1" applyBorder="1"/>
    <xf numFmtId="0" fontId="6" fillId="0" borderId="37" xfId="0" applyFont="1" applyBorder="1"/>
    <xf numFmtId="0" fontId="3" fillId="0" borderId="38" xfId="0" applyFont="1" applyBorder="1"/>
    <xf numFmtId="0" fontId="6" fillId="0" borderId="38" xfId="0" applyFont="1" applyBorder="1"/>
    <xf numFmtId="3" fontId="6" fillId="0" borderId="38" xfId="1" applyNumberFormat="1" applyFont="1" applyBorder="1" applyAlignment="1">
      <alignment horizontal="right"/>
    </xf>
    <xf numFmtId="3" fontId="7" fillId="0" borderId="38" xfId="0" applyNumberFormat="1" applyFont="1" applyBorder="1" applyAlignment="1">
      <alignment vertical="center"/>
    </xf>
    <xf numFmtId="10" fontId="7" fillId="0" borderId="38" xfId="0" applyNumberFormat="1" applyFont="1" applyBorder="1"/>
    <xf numFmtId="0" fontId="8" fillId="8" borderId="38" xfId="0" applyFont="1" applyFill="1" applyBorder="1"/>
    <xf numFmtId="0" fontId="9" fillId="0" borderId="38" xfId="0" applyFont="1" applyBorder="1"/>
    <xf numFmtId="164" fontId="9" fillId="0" borderId="38" xfId="1" applyNumberFormat="1" applyFont="1" applyBorder="1"/>
    <xf numFmtId="3" fontId="10" fillId="0" borderId="38" xfId="0" applyNumberFormat="1" applyFont="1" applyBorder="1"/>
    <xf numFmtId="10" fontId="10" fillId="0" borderId="38" xfId="0" applyNumberFormat="1" applyFont="1" applyBorder="1"/>
    <xf numFmtId="3" fontId="7" fillId="0" borderId="38" xfId="0" applyNumberFormat="1" applyFont="1" applyBorder="1"/>
    <xf numFmtId="10" fontId="7" fillId="8" borderId="38" xfId="0" applyNumberFormat="1" applyFont="1" applyFill="1" applyBorder="1" applyAlignment="1">
      <alignment vertical="center"/>
    </xf>
    <xf numFmtId="0" fontId="9" fillId="8" borderId="38" xfId="0" applyFont="1" applyFill="1" applyBorder="1"/>
    <xf numFmtId="164" fontId="9" fillId="8" borderId="38" xfId="1" applyNumberFormat="1" applyFont="1" applyFill="1" applyBorder="1"/>
    <xf numFmtId="0" fontId="13" fillId="2" borderId="26" xfId="0" applyFont="1" applyFill="1" applyBorder="1" applyAlignment="1">
      <alignment horizontal="center"/>
    </xf>
    <xf numFmtId="0" fontId="13" fillId="2" borderId="26" xfId="0" applyFont="1" applyFill="1" applyBorder="1"/>
    <xf numFmtId="3" fontId="13" fillId="2" borderId="26" xfId="0" applyNumberFormat="1" applyFont="1" applyFill="1" applyBorder="1" applyAlignment="1">
      <alignment horizontal="center"/>
    </xf>
    <xf numFmtId="0" fontId="6" fillId="0" borderId="39" xfId="0" applyFont="1" applyBorder="1"/>
    <xf numFmtId="0" fontId="3" fillId="0" borderId="36" xfId="0" applyFont="1" applyBorder="1"/>
    <xf numFmtId="0" fontId="6" fillId="0" borderId="36" xfId="0" applyFont="1" applyBorder="1"/>
    <xf numFmtId="3" fontId="6" fillId="0" borderId="36" xfId="1" applyNumberFormat="1" applyFont="1" applyBorder="1" applyAlignment="1">
      <alignment horizontal="right"/>
    </xf>
    <xf numFmtId="3" fontId="7" fillId="0" borderId="36" xfId="0" applyNumberFormat="1" applyFont="1" applyBorder="1" applyAlignment="1">
      <alignment vertical="center"/>
    </xf>
    <xf numFmtId="10" fontId="7" fillId="0" borderId="36" xfId="0" applyNumberFormat="1" applyFont="1" applyBorder="1"/>
    <xf numFmtId="0" fontId="0" fillId="0" borderId="36" xfId="0" applyBorder="1"/>
    <xf numFmtId="10" fontId="0" fillId="0" borderId="0" xfId="0" applyNumberFormat="1"/>
    <xf numFmtId="0" fontId="0" fillId="0" borderId="0" xfId="0" applyAlignment="1">
      <alignment horizontal="center" wrapText="1"/>
    </xf>
    <xf numFmtId="0" fontId="12" fillId="5" borderId="7" xfId="0" applyFont="1" applyFill="1" applyBorder="1" applyAlignment="1">
      <alignment horizontal="center"/>
    </xf>
    <xf numFmtId="0" fontId="12" fillId="5" borderId="34" xfId="0" applyFont="1" applyFill="1" applyBorder="1" applyAlignment="1">
      <alignment horizontal="center"/>
    </xf>
    <xf numFmtId="0" fontId="12" fillId="5" borderId="5" xfId="0" applyFont="1" applyFill="1" applyBorder="1" applyAlignment="1">
      <alignment horizontal="center"/>
    </xf>
    <xf numFmtId="0" fontId="12" fillId="6" borderId="7" xfId="0" applyFont="1" applyFill="1" applyBorder="1" applyAlignment="1">
      <alignment horizontal="center"/>
    </xf>
    <xf numFmtId="0" fontId="12" fillId="6" borderId="34" xfId="0" applyFont="1" applyFill="1" applyBorder="1" applyAlignment="1">
      <alignment horizontal="center"/>
    </xf>
    <xf numFmtId="0" fontId="12" fillId="6" borderId="5" xfId="0" applyFont="1" applyFill="1" applyBorder="1" applyAlignment="1">
      <alignment horizontal="center"/>
    </xf>
    <xf numFmtId="0" fontId="2" fillId="0" borderId="0" xfId="2" applyBorder="1" applyAlignment="1">
      <alignment horizontal="left"/>
    </xf>
    <xf numFmtId="0" fontId="18" fillId="0" borderId="0" xfId="0" applyFont="1" applyAlignment="1">
      <alignment horizontal="left" vertical="top" wrapText="1"/>
    </xf>
    <xf numFmtId="0" fontId="0" fillId="0" borderId="0" xfId="0" applyAlignment="1">
      <alignment horizontal="left" vertical="top" wrapText="1"/>
    </xf>
    <xf numFmtId="0" fontId="19" fillId="0" borderId="0" xfId="0" applyFont="1" applyAlignment="1">
      <alignment horizontal="left" vertical="top"/>
    </xf>
    <xf numFmtId="0" fontId="0" fillId="0" borderId="0" xfId="0" applyAlignment="1">
      <alignment horizontal="left" vertical="top"/>
    </xf>
    <xf numFmtId="0" fontId="0" fillId="0" borderId="0" xfId="0" applyAlignment="1">
      <alignment horizontal="left" wrapText="1"/>
    </xf>
    <xf numFmtId="165" fontId="0" fillId="0" borderId="0" xfId="3" applyNumberFormat="1" applyFont="1"/>
    <xf numFmtId="166" fontId="0" fillId="0" borderId="0" xfId="1" applyNumberFormat="1" applyFont="1"/>
    <xf numFmtId="3" fontId="0" fillId="0" borderId="0" xfId="0" applyNumberFormat="1"/>
    <xf numFmtId="0" fontId="21" fillId="0" borderId="0" xfId="0" applyFont="1"/>
    <xf numFmtId="0" fontId="0" fillId="0" borderId="0" xfId="0" applyNumberFormat="1"/>
    <xf numFmtId="0" fontId="22" fillId="0" borderId="0" xfId="0" applyFont="1" applyAlignment="1">
      <alignment horizontal="centerContinuous" vertical="distributed"/>
    </xf>
    <xf numFmtId="0" fontId="21" fillId="0" borderId="0" xfId="0" applyFont="1" applyAlignment="1">
      <alignment horizontal="centerContinuous" vertical="distributed"/>
    </xf>
  </cellXfs>
  <cellStyles count="4">
    <cellStyle name="Comma" xfId="1" builtinId="3"/>
    <cellStyle name="Hyperlink" xfId="2" builtinId="8"/>
    <cellStyle name="Normal" xfId="0" builtinId="0"/>
    <cellStyle name="Percent" xfId="3" builtinId="5"/>
  </cellStyles>
  <dxfs count="32">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92D050"/>
        </patternFill>
      </fill>
    </dxf>
    <dxf>
      <font>
        <b val="0"/>
        <i val="0"/>
        <strike val="0"/>
        <condense val="0"/>
        <extend val="0"/>
        <outline val="0"/>
        <shadow val="0"/>
        <u val="none"/>
        <vertAlign val="baseline"/>
        <sz val="12"/>
        <color theme="1"/>
        <name val="&quot;Aptos Narrow&quot;"/>
        <scheme val="none"/>
      </font>
      <numFmt numFmtId="14" formatCode="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quot;Times New Roman&quot;"/>
        <scheme val="none"/>
      </font>
      <numFmt numFmtId="3" formatCode="#,##0"/>
      <alignment horizontal="righ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quot;Times New Roman&quot;"/>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quot;Aptos Narrow&quot;"/>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quot;Times New Roman&quot;"/>
        <scheme val="none"/>
      </font>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indexed="64"/>
        </bottom>
      </border>
    </dxf>
    <dxf>
      <border outline="0">
        <top style="thin">
          <color indexed="64"/>
        </top>
        <bottom style="thin">
          <color theme="4" tint="0.39997558519241921"/>
        </bottom>
      </border>
    </dxf>
    <dxf>
      <font>
        <b/>
        <i val="0"/>
        <strike val="0"/>
        <condense val="0"/>
        <extend val="0"/>
        <outline val="0"/>
        <shadow val="0"/>
        <u val="none"/>
        <vertAlign val="baseline"/>
        <sz val="12"/>
        <color rgb="FF000000"/>
        <name val="Aptos Display"/>
        <family val="2"/>
        <scheme val="major"/>
      </font>
      <numFmt numFmtId="3" formatCode="#,##0"/>
      <fill>
        <patternFill patternType="solid">
          <fgColor rgb="FFFFFF00"/>
          <bgColor rgb="FFFFFF0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quot;Aptos Narrow&quot;"/>
        <scheme val="none"/>
      </font>
      <numFmt numFmtId="3" formatCode="#,##0"/>
      <alignment horizontal="general"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quot;Times New Roman&quot;"/>
        <scheme val="none"/>
      </font>
      <numFmt numFmtId="3" formatCode="#,##0"/>
      <alignment horizontal="righ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quot;Times New Roman&quot;"/>
        <scheme val="none"/>
      </font>
      <numFmt numFmtId="3" formatCode="#,##0"/>
      <alignment horizontal="righ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quot;Times New Roman&quot;"/>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quot;Aptos Narrow&quot;"/>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quot;Times New Roman&quot;"/>
        <scheme val="none"/>
      </font>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top style="thin">
          <color indexed="64"/>
        </top>
        <bottom style="thin">
          <color theme="4" tint="0.39997558519241921"/>
        </bottom>
      </border>
    </dxf>
    <dxf>
      <border outline="0">
        <bottom style="thin">
          <color indexed="64"/>
        </bottom>
      </border>
    </dxf>
    <dxf>
      <font>
        <b/>
        <i val="0"/>
        <strike val="0"/>
        <condense val="0"/>
        <extend val="0"/>
        <outline val="0"/>
        <shadow val="0"/>
        <u val="none"/>
        <vertAlign val="baseline"/>
        <sz val="12"/>
        <color rgb="FF000000"/>
        <name val="Aptos Display"/>
        <family val="2"/>
        <scheme val="major"/>
      </font>
      <numFmt numFmtId="3" formatCode="#,##0"/>
      <fill>
        <patternFill patternType="solid">
          <fgColor rgb="FFFFFF00"/>
          <bgColor rgb="FFFFFF00"/>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quot;Times New Roman&quot;"/>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quot;Times New Roman&quot;"/>
        <scheme val="none"/>
      </font>
    </dxf>
    <dxf>
      <font>
        <b val="0"/>
        <i val="0"/>
        <strike val="0"/>
        <condense val="0"/>
        <extend val="0"/>
        <outline val="0"/>
        <shadow val="0"/>
        <u val="none"/>
        <vertAlign val="baseline"/>
        <sz val="12"/>
        <color rgb="FF000000"/>
        <name val="&quot;Times New Roman&quot;"/>
        <scheme val="none"/>
      </font>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2"/>
        <color rgb="FF000000"/>
        <name val="&quot;Times New Roman&quot;"/>
        <scheme val="none"/>
      </font>
    </dxf>
    <dxf>
      <font>
        <b/>
        <i val="0"/>
        <strike val="0"/>
        <condense val="0"/>
        <extend val="0"/>
        <outline val="0"/>
        <shadow val="0"/>
        <u val="none"/>
        <vertAlign val="baseline"/>
        <sz val="12"/>
        <color theme="1"/>
        <name val="Aptos Display"/>
        <family val="2"/>
        <scheme val="major"/>
      </font>
      <fill>
        <patternFill patternType="solid">
          <fgColor rgb="FFFFFF00"/>
          <bgColor rgb="FFFFFF00"/>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5.xml"/><Relationship Id="rId21" Type="http://schemas.openxmlformats.org/officeDocument/2006/relationships/pivotCacheDefinition" Target="pivotCache/pivotCacheDefinition5.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4.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microsoft.com/office/2007/relationships/slicerCache" Target="slicerCaches/slicerCache1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microsoft.com/office/2007/relationships/slicerCache" Target="slicerCaches/slicerCache7.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microsoft.com/office/2007/relationships/slicerCache" Target="slicerCaches/slicerCache9.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 Tasks.xlsx]Answer 7!PivotTable2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'Answer 7'!$C$3</c:f>
              <c:strCache>
                <c:ptCount val="1"/>
                <c:pt idx="0">
                  <c:v>Follower Count</c:v>
                </c:pt>
              </c:strCache>
            </c:strRef>
          </c:tx>
          <c:spPr>
            <a:solidFill>
              <a:schemeClr val="accent1"/>
            </a:solidFill>
            <a:ln>
              <a:noFill/>
            </a:ln>
            <a:effectLst/>
          </c:spPr>
          <c:invertIfNegative val="0"/>
          <c:cat>
            <c:multiLvlStrRef>
              <c:f>'Answer 7'!$A$4:$B$8</c:f>
              <c:multiLvlStrCache>
                <c:ptCount val="5"/>
                <c:lvl>
                  <c:pt idx="0">
                    <c:v>Micro</c:v>
                  </c:pt>
                  <c:pt idx="1">
                    <c:v>Micro</c:v>
                  </c:pt>
                  <c:pt idx="2">
                    <c:v>Nano</c:v>
                  </c:pt>
                  <c:pt idx="3">
                    <c:v>Nano</c:v>
                  </c:pt>
                  <c:pt idx="4">
                    <c:v>Macro</c:v>
                  </c:pt>
                </c:lvl>
                <c:lvl>
                  <c:pt idx="0">
                    <c:v>Arishfa Khan</c:v>
                  </c:pt>
                  <c:pt idx="1">
                    <c:v>Arnav</c:v>
                  </c:pt>
                  <c:pt idx="2">
                    <c:v>Arpita</c:v>
                  </c:pt>
                  <c:pt idx="3">
                    <c:v>Barkha Singh</c:v>
                  </c:pt>
                  <c:pt idx="4">
                    <c:v>Beer Biceps</c:v>
                  </c:pt>
                </c:lvl>
              </c:multiLvlStrCache>
            </c:multiLvlStrRef>
          </c:cat>
          <c:val>
            <c:numRef>
              <c:f>'Answer 7'!$C$4:$C$8</c:f>
              <c:numCache>
                <c:formatCode>General</c:formatCode>
                <c:ptCount val="5"/>
                <c:pt idx="0">
                  <c:v>30900</c:v>
                </c:pt>
                <c:pt idx="1">
                  <c:v>46700</c:v>
                </c:pt>
                <c:pt idx="2">
                  <c:v>24900</c:v>
                </c:pt>
                <c:pt idx="3">
                  <c:v>29000</c:v>
                </c:pt>
                <c:pt idx="4">
                  <c:v>294000</c:v>
                </c:pt>
              </c:numCache>
            </c:numRef>
          </c:val>
          <c:extLst>
            <c:ext xmlns:c16="http://schemas.microsoft.com/office/drawing/2014/chart" uri="{C3380CC4-5D6E-409C-BE32-E72D297353CC}">
              <c16:uniqueId val="{00000000-EB5F-41CE-A192-A865CB95D22B}"/>
            </c:ext>
          </c:extLst>
        </c:ser>
        <c:ser>
          <c:idx val="1"/>
          <c:order val="1"/>
          <c:tx>
            <c:strRef>
              <c:f>'Answer 7'!$D$3</c:f>
              <c:strCache>
                <c:ptCount val="1"/>
                <c:pt idx="0">
                  <c:v>Average Likes</c:v>
                </c:pt>
              </c:strCache>
            </c:strRef>
          </c:tx>
          <c:spPr>
            <a:solidFill>
              <a:schemeClr val="accent2"/>
            </a:solidFill>
            <a:ln>
              <a:noFill/>
            </a:ln>
            <a:effectLst/>
          </c:spPr>
          <c:invertIfNegative val="0"/>
          <c:cat>
            <c:multiLvlStrRef>
              <c:f>'Answer 7'!$A$4:$B$8</c:f>
              <c:multiLvlStrCache>
                <c:ptCount val="5"/>
                <c:lvl>
                  <c:pt idx="0">
                    <c:v>Micro</c:v>
                  </c:pt>
                  <c:pt idx="1">
                    <c:v>Micro</c:v>
                  </c:pt>
                  <c:pt idx="2">
                    <c:v>Nano</c:v>
                  </c:pt>
                  <c:pt idx="3">
                    <c:v>Nano</c:v>
                  </c:pt>
                  <c:pt idx="4">
                    <c:v>Macro</c:v>
                  </c:pt>
                </c:lvl>
                <c:lvl>
                  <c:pt idx="0">
                    <c:v>Arishfa Khan</c:v>
                  </c:pt>
                  <c:pt idx="1">
                    <c:v>Arnav</c:v>
                  </c:pt>
                  <c:pt idx="2">
                    <c:v>Arpita</c:v>
                  </c:pt>
                  <c:pt idx="3">
                    <c:v>Barkha Singh</c:v>
                  </c:pt>
                  <c:pt idx="4">
                    <c:v>Beer Biceps</c:v>
                  </c:pt>
                </c:lvl>
              </c:multiLvlStrCache>
            </c:multiLvlStrRef>
          </c:cat>
          <c:val>
            <c:numRef>
              <c:f>'Answer 7'!$D$4:$D$8</c:f>
              <c:numCache>
                <c:formatCode>General</c:formatCode>
                <c:ptCount val="5"/>
                <c:pt idx="0">
                  <c:v>313700</c:v>
                </c:pt>
                <c:pt idx="1">
                  <c:v>20000</c:v>
                </c:pt>
                <c:pt idx="2">
                  <c:v>27000</c:v>
                </c:pt>
                <c:pt idx="3">
                  <c:v>139200</c:v>
                </c:pt>
                <c:pt idx="4">
                  <c:v>205800</c:v>
                </c:pt>
              </c:numCache>
            </c:numRef>
          </c:val>
          <c:extLst>
            <c:ext xmlns:c16="http://schemas.microsoft.com/office/drawing/2014/chart" uri="{C3380CC4-5D6E-409C-BE32-E72D297353CC}">
              <c16:uniqueId val="{00000001-EB5F-41CE-A192-A865CB95D22B}"/>
            </c:ext>
          </c:extLst>
        </c:ser>
        <c:dLbls>
          <c:showLegendKey val="0"/>
          <c:showVal val="0"/>
          <c:showCatName val="0"/>
          <c:showSerName val="0"/>
          <c:showPercent val="0"/>
          <c:showBubbleSize val="0"/>
        </c:dLbls>
        <c:gapWidth val="219"/>
        <c:overlap val="-27"/>
        <c:axId val="1566948783"/>
        <c:axId val="1566948303"/>
      </c:barChart>
      <c:lineChart>
        <c:grouping val="standard"/>
        <c:varyColors val="0"/>
        <c:ser>
          <c:idx val="2"/>
          <c:order val="2"/>
          <c:tx>
            <c:strRef>
              <c:f>'Answer 7'!$E$3</c:f>
              <c:strCache>
                <c:ptCount val="1"/>
                <c:pt idx="0">
                  <c:v>Engagement Rates</c:v>
                </c:pt>
              </c:strCache>
            </c:strRef>
          </c:tx>
          <c:spPr>
            <a:ln w="28575" cap="rnd">
              <a:solidFill>
                <a:schemeClr val="accent3"/>
              </a:solidFill>
              <a:round/>
            </a:ln>
            <a:effectLst/>
          </c:spPr>
          <c:marker>
            <c:symbol val="none"/>
          </c:marker>
          <c:cat>
            <c:multiLvlStrRef>
              <c:f>'Answer 7'!$A$4:$B$8</c:f>
              <c:multiLvlStrCache>
                <c:ptCount val="5"/>
                <c:lvl>
                  <c:pt idx="0">
                    <c:v>Micro</c:v>
                  </c:pt>
                  <c:pt idx="1">
                    <c:v>Micro</c:v>
                  </c:pt>
                  <c:pt idx="2">
                    <c:v>Nano</c:v>
                  </c:pt>
                  <c:pt idx="3">
                    <c:v>Nano</c:v>
                  </c:pt>
                  <c:pt idx="4">
                    <c:v>Macro</c:v>
                  </c:pt>
                </c:lvl>
                <c:lvl>
                  <c:pt idx="0">
                    <c:v>Arishfa Khan</c:v>
                  </c:pt>
                  <c:pt idx="1">
                    <c:v>Arnav</c:v>
                  </c:pt>
                  <c:pt idx="2">
                    <c:v>Arpita</c:v>
                  </c:pt>
                  <c:pt idx="3">
                    <c:v>Barkha Singh</c:v>
                  </c:pt>
                  <c:pt idx="4">
                    <c:v>Beer Biceps</c:v>
                  </c:pt>
                </c:lvl>
              </c:multiLvlStrCache>
            </c:multiLvlStrRef>
          </c:cat>
          <c:val>
            <c:numRef>
              <c:f>'Answer 7'!$E$4:$E$8</c:f>
              <c:numCache>
                <c:formatCode>General</c:formatCode>
                <c:ptCount val="5"/>
                <c:pt idx="0">
                  <c:v>1.03E-2</c:v>
                </c:pt>
                <c:pt idx="1">
                  <c:v>1.29E-2</c:v>
                </c:pt>
                <c:pt idx="2">
                  <c:v>0.03</c:v>
                </c:pt>
                <c:pt idx="3">
                  <c:v>4.8300000000000003E-2</c:v>
                </c:pt>
                <c:pt idx="4">
                  <c:v>5.4600000000000003E-2</c:v>
                </c:pt>
              </c:numCache>
            </c:numRef>
          </c:val>
          <c:smooth val="0"/>
          <c:extLst>
            <c:ext xmlns:c16="http://schemas.microsoft.com/office/drawing/2014/chart" uri="{C3380CC4-5D6E-409C-BE32-E72D297353CC}">
              <c16:uniqueId val="{00000002-EB5F-41CE-A192-A865CB95D22B}"/>
            </c:ext>
          </c:extLst>
        </c:ser>
        <c:dLbls>
          <c:showLegendKey val="0"/>
          <c:showVal val="0"/>
          <c:showCatName val="0"/>
          <c:showSerName val="0"/>
          <c:showPercent val="0"/>
          <c:showBubbleSize val="0"/>
        </c:dLbls>
        <c:marker val="1"/>
        <c:smooth val="0"/>
        <c:axId val="1566904623"/>
        <c:axId val="1566945423"/>
      </c:lineChart>
      <c:catAx>
        <c:axId val="156694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948303"/>
        <c:crosses val="autoZero"/>
        <c:auto val="1"/>
        <c:lblAlgn val="ctr"/>
        <c:lblOffset val="100"/>
        <c:noMultiLvlLbl val="0"/>
      </c:catAx>
      <c:valAx>
        <c:axId val="156694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948783"/>
        <c:crosses val="autoZero"/>
        <c:crossBetween val="between"/>
      </c:valAx>
      <c:valAx>
        <c:axId val="1566945423"/>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904623"/>
        <c:crosses val="max"/>
        <c:crossBetween val="between"/>
      </c:valAx>
      <c:catAx>
        <c:axId val="1566904623"/>
        <c:scaling>
          <c:orientation val="minMax"/>
        </c:scaling>
        <c:delete val="1"/>
        <c:axPos val="b"/>
        <c:numFmt formatCode="General" sourceLinked="1"/>
        <c:majorTickMark val="out"/>
        <c:minorTickMark val="none"/>
        <c:tickLblPos val="nextTo"/>
        <c:crossAx val="156694542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Influencers</a:t>
            </a:r>
            <a:r>
              <a:rPr lang="en-IN" baseline="0"/>
              <a:t> by Gender</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2BF-4808-A901-1F66AFFA1C9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2BF-4808-A901-1F66AFFA1C9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'Answer 9'!$B$2:$C$2</c:f>
              <c:strCache>
                <c:ptCount val="2"/>
                <c:pt idx="0">
                  <c:v>Male %</c:v>
                </c:pt>
                <c:pt idx="1">
                  <c:v>Female %</c:v>
                </c:pt>
              </c:strCache>
            </c:strRef>
          </c:cat>
          <c:val>
            <c:numRef>
              <c:f>'Answer 9'!$B$3:$C$3</c:f>
              <c:numCache>
                <c:formatCode>0.0%</c:formatCode>
                <c:ptCount val="2"/>
                <c:pt idx="0">
                  <c:v>0.33333333333333331</c:v>
                </c:pt>
                <c:pt idx="1">
                  <c:v>0.66666666666666663</c:v>
                </c:pt>
              </c:numCache>
            </c:numRef>
          </c:val>
          <c:extLst>
            <c:ext xmlns:c16="http://schemas.microsoft.com/office/drawing/2014/chart" uri="{C3380CC4-5D6E-409C-BE32-E72D297353CC}">
              <c16:uniqueId val="{00000004-C2BF-4808-A901-1F66AFFA1C9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age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'Answer 9'!$B$4:$C$4</c:f>
              <c:strCache>
                <c:ptCount val="2"/>
                <c:pt idx="0">
                  <c:v>Average age male</c:v>
                </c:pt>
                <c:pt idx="1">
                  <c:v>Average age female</c:v>
                </c:pt>
              </c:strCache>
            </c:strRef>
          </c:cat>
          <c:val>
            <c:numRef>
              <c:f>'Answer 9'!$B$5:$C$5</c:f>
              <c:numCache>
                <c:formatCode>_ * #,##0.0_ ;_ * \-#,##0.0_ ;_ * "-"??_ ;_ @_ </c:formatCode>
                <c:ptCount val="2"/>
                <c:pt idx="0">
                  <c:v>26.875</c:v>
                </c:pt>
                <c:pt idx="1">
                  <c:v>26.5</c:v>
                </c:pt>
              </c:numCache>
            </c:numRef>
          </c:val>
          <c:extLst>
            <c:ext xmlns:c16="http://schemas.microsoft.com/office/drawing/2014/chart" uri="{C3380CC4-5D6E-409C-BE32-E72D297353CC}">
              <c16:uniqueId val="{00000000-D044-452E-AF4D-B349EB028544}"/>
            </c:ext>
          </c:extLst>
        </c:ser>
        <c:dLbls>
          <c:dLblPos val="outEnd"/>
          <c:showLegendKey val="0"/>
          <c:showVal val="1"/>
          <c:showCatName val="0"/>
          <c:showSerName val="0"/>
          <c:showPercent val="0"/>
          <c:showBubbleSize val="0"/>
        </c:dLbls>
        <c:gapWidth val="115"/>
        <c:overlap val="-20"/>
        <c:axId val="1718686271"/>
        <c:axId val="1718690591"/>
      </c:barChart>
      <c:catAx>
        <c:axId val="171868627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690591"/>
        <c:crosses val="autoZero"/>
        <c:auto val="1"/>
        <c:lblAlgn val="ctr"/>
        <c:lblOffset val="100"/>
        <c:noMultiLvlLbl val="0"/>
      </c:catAx>
      <c:valAx>
        <c:axId val="1718690591"/>
        <c:scaling>
          <c:orientation val="minMax"/>
        </c:scaling>
        <c:delete val="0"/>
        <c:axPos val="b"/>
        <c:numFmt formatCode="_ * #,##0.0_ ;_ * \-#,##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68627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 Tasks.xlsx]Sheet4!PivotTable19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Engagement Rate by Genre and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Sheet4!$A$5:$A$14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Sheet4!$B$5:$B$14</c:f>
              <c:numCache>
                <c:formatCode>General</c:formatCode>
                <c:ptCount val="10"/>
                <c:pt idx="0">
                  <c:v>1.0500000000000001E-2</c:v>
                </c:pt>
                <c:pt idx="1">
                  <c:v>2.8199999999999999E-2</c:v>
                </c:pt>
                <c:pt idx="2">
                  <c:v>8.0000000000000002E-3</c:v>
                </c:pt>
                <c:pt idx="3">
                  <c:v>1.8933333333333333E-2</c:v>
                </c:pt>
                <c:pt idx="4">
                  <c:v>7.1000000000000004E-3</c:v>
                </c:pt>
                <c:pt idx="5">
                  <c:v>2.52E-2</c:v>
                </c:pt>
                <c:pt idx="6">
                  <c:v>1.0733333333333336E-2</c:v>
                </c:pt>
                <c:pt idx="7">
                  <c:v>1.9799999999999998E-2</c:v>
                </c:pt>
                <c:pt idx="8">
                  <c:v>1.6500000000000001E-2</c:v>
                </c:pt>
                <c:pt idx="9">
                  <c:v>4.8300000000000003E-2</c:v>
                </c:pt>
              </c:numCache>
            </c:numRef>
          </c:val>
          <c:extLst>
            <c:ext xmlns:c16="http://schemas.microsoft.com/office/drawing/2014/chart" uri="{C3380CC4-5D6E-409C-BE32-E72D297353CC}">
              <c16:uniqueId val="{00000000-2E37-4110-A949-81EA06F4E228}"/>
            </c:ext>
          </c:extLst>
        </c:ser>
        <c:ser>
          <c:idx val="1"/>
          <c:order val="1"/>
          <c:tx>
            <c:strRef>
              <c:f>Sheet4!$C$3:$C$4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Sheet4!$A$5:$A$14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Sheet4!$C$5:$C$14</c:f>
              <c:numCache>
                <c:formatCode>General</c:formatCode>
                <c:ptCount val="10"/>
                <c:pt idx="0">
                  <c:v>1.3599999999999999E-2</c:v>
                </c:pt>
                <c:pt idx="2">
                  <c:v>1.03E-2</c:v>
                </c:pt>
                <c:pt idx="3">
                  <c:v>1.3899999999999999E-2</c:v>
                </c:pt>
                <c:pt idx="4">
                  <c:v>6.8999999999999999E-3</c:v>
                </c:pt>
                <c:pt idx="7">
                  <c:v>3.7999999999999999E-2</c:v>
                </c:pt>
                <c:pt idx="8">
                  <c:v>2E-3</c:v>
                </c:pt>
                <c:pt idx="9">
                  <c:v>3.3750000000000002E-2</c:v>
                </c:pt>
              </c:numCache>
            </c:numRef>
          </c:val>
          <c:extLst>
            <c:ext xmlns:c16="http://schemas.microsoft.com/office/drawing/2014/chart" uri="{C3380CC4-5D6E-409C-BE32-E72D297353CC}">
              <c16:uniqueId val="{00000001-2E37-4110-A949-81EA06F4E228}"/>
            </c:ext>
          </c:extLst>
        </c:ser>
        <c:dLbls>
          <c:showLegendKey val="0"/>
          <c:showVal val="0"/>
          <c:showCatName val="0"/>
          <c:showSerName val="0"/>
          <c:showPercent val="0"/>
          <c:showBubbleSize val="0"/>
        </c:dLbls>
        <c:gapWidth val="115"/>
        <c:overlap val="-20"/>
        <c:axId val="1199500031"/>
        <c:axId val="1199499071"/>
      </c:barChart>
      <c:catAx>
        <c:axId val="11995000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499071"/>
        <c:crosses val="autoZero"/>
        <c:auto val="1"/>
        <c:lblAlgn val="ctr"/>
        <c:lblOffset val="100"/>
        <c:noMultiLvlLbl val="0"/>
      </c:catAx>
      <c:valAx>
        <c:axId val="11994990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50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 Tasks.xlsx]Sheet5!PivotTable34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Likes by Creator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Sheet5!$A$4:$A$6</c:f>
              <c:strCache>
                <c:ptCount val="3"/>
                <c:pt idx="0">
                  <c:v>Macro</c:v>
                </c:pt>
                <c:pt idx="1">
                  <c:v>Micro</c:v>
                </c:pt>
                <c:pt idx="2">
                  <c:v>Nano</c:v>
                </c:pt>
              </c:strCache>
            </c:strRef>
          </c:cat>
          <c:val>
            <c:numRef>
              <c:f>Sheet5!$B$4:$B$6</c:f>
              <c:numCache>
                <c:formatCode>General</c:formatCode>
                <c:ptCount val="3"/>
                <c:pt idx="0">
                  <c:v>504200</c:v>
                </c:pt>
                <c:pt idx="1">
                  <c:v>1797500</c:v>
                </c:pt>
                <c:pt idx="2">
                  <c:v>917100</c:v>
                </c:pt>
              </c:numCache>
            </c:numRef>
          </c:val>
          <c:extLst>
            <c:ext xmlns:c16="http://schemas.microsoft.com/office/drawing/2014/chart" uri="{C3380CC4-5D6E-409C-BE32-E72D297353CC}">
              <c16:uniqueId val="{00000000-76D7-4C6B-830C-2424010FE967}"/>
            </c:ext>
          </c:extLst>
        </c:ser>
        <c:dLbls>
          <c:showLegendKey val="0"/>
          <c:showVal val="0"/>
          <c:showCatName val="0"/>
          <c:showSerName val="0"/>
          <c:showPercent val="0"/>
          <c:showBubbleSize val="0"/>
        </c:dLbls>
        <c:gapWidth val="100"/>
        <c:overlap val="-24"/>
        <c:axId val="1718683391"/>
        <c:axId val="1718679551"/>
      </c:barChart>
      <c:catAx>
        <c:axId val="17186833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679551"/>
        <c:crosses val="autoZero"/>
        <c:auto val="1"/>
        <c:lblAlgn val="ctr"/>
        <c:lblOffset val="100"/>
        <c:noMultiLvlLbl val="0"/>
      </c:catAx>
      <c:valAx>
        <c:axId val="1718679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68339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 Tasks.xlsx]Sheet6!PivotTable49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Likes by Genre and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Sheet6!$A$5:$A$14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Sheet6!$B$5:$B$14</c:f>
              <c:numCache>
                <c:formatCode>General</c:formatCode>
                <c:ptCount val="10"/>
                <c:pt idx="0">
                  <c:v>43100</c:v>
                </c:pt>
                <c:pt idx="1">
                  <c:v>192800</c:v>
                </c:pt>
                <c:pt idx="2">
                  <c:v>72500</c:v>
                </c:pt>
                <c:pt idx="3">
                  <c:v>233400</c:v>
                </c:pt>
                <c:pt idx="4">
                  <c:v>26200</c:v>
                </c:pt>
                <c:pt idx="5">
                  <c:v>120400</c:v>
                </c:pt>
                <c:pt idx="6">
                  <c:v>392700</c:v>
                </c:pt>
                <c:pt idx="7">
                  <c:v>219500</c:v>
                </c:pt>
                <c:pt idx="8">
                  <c:v>108000</c:v>
                </c:pt>
                <c:pt idx="9">
                  <c:v>139200</c:v>
                </c:pt>
              </c:numCache>
            </c:numRef>
          </c:val>
          <c:extLst>
            <c:ext xmlns:c16="http://schemas.microsoft.com/office/drawing/2014/chart" uri="{C3380CC4-5D6E-409C-BE32-E72D297353CC}">
              <c16:uniqueId val="{00000000-24DD-4D48-9D95-DF83F2BD07C9}"/>
            </c:ext>
          </c:extLst>
        </c:ser>
        <c:ser>
          <c:idx val="1"/>
          <c:order val="1"/>
          <c:tx>
            <c:strRef>
              <c:f>Sheet6!$C$3:$C$4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Sheet6!$A$5:$A$14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Sheet6!$C$5:$C$14</c:f>
              <c:numCache>
                <c:formatCode>General</c:formatCode>
                <c:ptCount val="10"/>
                <c:pt idx="0">
                  <c:v>672500</c:v>
                </c:pt>
                <c:pt idx="2">
                  <c:v>116100</c:v>
                </c:pt>
                <c:pt idx="3">
                  <c:v>43000</c:v>
                </c:pt>
                <c:pt idx="4">
                  <c:v>14600</c:v>
                </c:pt>
                <c:pt idx="7">
                  <c:v>593000</c:v>
                </c:pt>
                <c:pt idx="8">
                  <c:v>6000</c:v>
                </c:pt>
                <c:pt idx="9">
                  <c:v>225800</c:v>
                </c:pt>
              </c:numCache>
            </c:numRef>
          </c:val>
          <c:extLst>
            <c:ext xmlns:c16="http://schemas.microsoft.com/office/drawing/2014/chart" uri="{C3380CC4-5D6E-409C-BE32-E72D297353CC}">
              <c16:uniqueId val="{00000001-24DD-4D48-9D95-DF83F2BD07C9}"/>
            </c:ext>
          </c:extLst>
        </c:ser>
        <c:dLbls>
          <c:showLegendKey val="0"/>
          <c:showVal val="0"/>
          <c:showCatName val="0"/>
          <c:showSerName val="0"/>
          <c:showPercent val="0"/>
          <c:showBubbleSize val="0"/>
        </c:dLbls>
        <c:gapWidth val="115"/>
        <c:overlap val="-20"/>
        <c:axId val="1718733791"/>
        <c:axId val="1718732831"/>
      </c:barChart>
      <c:catAx>
        <c:axId val="171873379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732831"/>
        <c:crosses val="autoZero"/>
        <c:auto val="1"/>
        <c:lblAlgn val="ctr"/>
        <c:lblOffset val="100"/>
        <c:noMultiLvlLbl val="0"/>
      </c:catAx>
      <c:valAx>
        <c:axId val="1718732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73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Followers by Influencer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'Answer 6i'!$E$1</c:f>
              <c:strCache>
                <c:ptCount val="1"/>
                <c:pt idx="0">
                  <c:v>Followers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extLst>
                <c:ext xmlns:c15="http://schemas.microsoft.com/office/drawing/2012/chart" uri="{02D57815-91ED-43cb-92C2-25804820EDAC}">
                  <c15:fullRef>
                    <c15:sqref>'Answer 6i'!$A$2:$D$25</c15:sqref>
                  </c15:fullRef>
                  <c15:levelRef>
                    <c15:sqref>'Answer 6i'!$A$2:$A$25</c15:sqref>
                  </c15:levelRef>
                </c:ext>
              </c:extLst>
              <c:f>'Answer 6i'!$A$2:$A$25</c:f>
              <c:strCache>
                <c:ptCount val="24"/>
                <c:pt idx="0">
                  <c:v>Beer Biceps</c:v>
                </c:pt>
                <c:pt idx="1">
                  <c:v>Rits Badiani (Ritika)</c:v>
                </c:pt>
                <c:pt idx="2">
                  <c:v>Shivani Singh</c:v>
                </c:pt>
                <c:pt idx="3">
                  <c:v>Ritabhari Chakraborty</c:v>
                </c:pt>
                <c:pt idx="4">
                  <c:v>Nisha Gurgain</c:v>
                </c:pt>
                <c:pt idx="5">
                  <c:v>Jubin Shah</c:v>
                </c:pt>
                <c:pt idx="6">
                  <c:v>Jannat Zubair Rahmani</c:v>
                </c:pt>
                <c:pt idx="7">
                  <c:v>Raj Aryan</c:v>
                </c:pt>
                <c:pt idx="8">
                  <c:v>Neha Malik</c:v>
                </c:pt>
                <c:pt idx="9">
                  <c:v>Arnav</c:v>
                </c:pt>
                <c:pt idx="10">
                  <c:v>Nagma</c:v>
                </c:pt>
                <c:pt idx="11">
                  <c:v>Himansh Kohli</c:v>
                </c:pt>
                <c:pt idx="12">
                  <c:v>Arishfa Khan</c:v>
                </c:pt>
                <c:pt idx="13">
                  <c:v>Divya Agarwal</c:v>
                </c:pt>
                <c:pt idx="14">
                  <c:v>Barkha Singh</c:v>
                </c:pt>
                <c:pt idx="15">
                  <c:v>Erica J Fernandes</c:v>
                </c:pt>
                <c:pt idx="16">
                  <c:v>Manushi Chhillar</c:v>
                </c:pt>
                <c:pt idx="17">
                  <c:v>Arpita</c:v>
                </c:pt>
                <c:pt idx="18">
                  <c:v>Mrunal Panchal</c:v>
                </c:pt>
                <c:pt idx="19">
                  <c:v>Noorin Shereef</c:v>
                </c:pt>
                <c:pt idx="20">
                  <c:v>Sher</c:v>
                </c:pt>
                <c:pt idx="21">
                  <c:v>Shipra Khanna</c:v>
                </c:pt>
                <c:pt idx="22">
                  <c:v>Shilpa Chaudhary</c:v>
                </c:pt>
                <c:pt idx="23">
                  <c:v>Siddharth Nigam</c:v>
                </c:pt>
              </c:strCache>
            </c:strRef>
          </c:cat>
          <c:val>
            <c:numRef>
              <c:f>'Answer 6i'!$E$2:$E$25</c:f>
              <c:numCache>
                <c:formatCode>#,##0</c:formatCode>
                <c:ptCount val="24"/>
                <c:pt idx="0">
                  <c:v>294000</c:v>
                </c:pt>
                <c:pt idx="1">
                  <c:v>190000</c:v>
                </c:pt>
                <c:pt idx="2">
                  <c:v>84190</c:v>
                </c:pt>
                <c:pt idx="3">
                  <c:v>77000</c:v>
                </c:pt>
                <c:pt idx="4">
                  <c:v>71000</c:v>
                </c:pt>
                <c:pt idx="5">
                  <c:v>52000</c:v>
                </c:pt>
                <c:pt idx="6">
                  <c:v>49800</c:v>
                </c:pt>
                <c:pt idx="7" formatCode="_ * #,##0_ ;_ * \-#,##0_ ;_ * &quot;-&quot;??_ ;_ @_ ">
                  <c:v>49600</c:v>
                </c:pt>
                <c:pt idx="8">
                  <c:v>46900</c:v>
                </c:pt>
                <c:pt idx="9" formatCode="_ * #,##0_ ;_ * \-#,##0_ ;_ * &quot;-&quot;??_ ;_ @_ ">
                  <c:v>46700</c:v>
                </c:pt>
                <c:pt idx="10">
                  <c:v>42000</c:v>
                </c:pt>
                <c:pt idx="11">
                  <c:v>34000</c:v>
                </c:pt>
                <c:pt idx="12">
                  <c:v>30900</c:v>
                </c:pt>
                <c:pt idx="13">
                  <c:v>30000</c:v>
                </c:pt>
                <c:pt idx="14">
                  <c:v>29000</c:v>
                </c:pt>
                <c:pt idx="15">
                  <c:v>26000</c:v>
                </c:pt>
                <c:pt idx="16">
                  <c:v>26000</c:v>
                </c:pt>
                <c:pt idx="17" formatCode="_ * #,##0_ ;_ * \-#,##0_ ;_ * &quot;-&quot;??_ ;_ @_ ">
                  <c:v>24900</c:v>
                </c:pt>
                <c:pt idx="18">
                  <c:v>24000</c:v>
                </c:pt>
                <c:pt idx="19">
                  <c:v>23000</c:v>
                </c:pt>
                <c:pt idx="20" formatCode="_ * #,##0_ ;_ * \-#,##0_ ;_ * &quot;-&quot;??_ ;_ @_ ">
                  <c:v>22700</c:v>
                </c:pt>
                <c:pt idx="21">
                  <c:v>22000</c:v>
                </c:pt>
                <c:pt idx="22">
                  <c:v>12000</c:v>
                </c:pt>
                <c:pt idx="23">
                  <c:v>11300</c:v>
                </c:pt>
              </c:numCache>
            </c:numRef>
          </c:val>
          <c:extLst>
            <c:ext xmlns:c16="http://schemas.microsoft.com/office/drawing/2014/chart" uri="{C3380CC4-5D6E-409C-BE32-E72D297353CC}">
              <c16:uniqueId val="{00000000-22C1-479C-8B88-AAF84E2E3504}"/>
            </c:ext>
          </c:extLst>
        </c:ser>
        <c:dLbls>
          <c:dLblPos val="outEnd"/>
          <c:showLegendKey val="0"/>
          <c:showVal val="1"/>
          <c:showCatName val="0"/>
          <c:showSerName val="0"/>
          <c:showPercent val="0"/>
          <c:showBubbleSize val="0"/>
        </c:dLbls>
        <c:gapWidth val="115"/>
        <c:overlap val="-20"/>
        <c:axId val="1199499551"/>
        <c:axId val="1199499071"/>
      </c:barChart>
      <c:catAx>
        <c:axId val="11994995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499071"/>
        <c:crosses val="autoZero"/>
        <c:auto val="1"/>
        <c:lblAlgn val="ctr"/>
        <c:lblOffset val="100"/>
        <c:noMultiLvlLbl val="0"/>
      </c:catAx>
      <c:valAx>
        <c:axId val="119949907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49955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Assessment Tasks.xlsx]Sheet7!PivotTable78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Sum of Followers by Genre and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Sheet7!$A$5:$A$14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Sheet7!$B$5:$B$14</c:f>
              <c:numCache>
                <c:formatCode>General</c:formatCode>
                <c:ptCount val="10"/>
                <c:pt idx="0">
                  <c:v>46900</c:v>
                </c:pt>
                <c:pt idx="1">
                  <c:v>190000</c:v>
                </c:pt>
                <c:pt idx="2">
                  <c:v>71000</c:v>
                </c:pt>
                <c:pt idx="3">
                  <c:v>84000</c:v>
                </c:pt>
                <c:pt idx="4">
                  <c:v>77000</c:v>
                </c:pt>
                <c:pt idx="5">
                  <c:v>50900</c:v>
                </c:pt>
                <c:pt idx="6">
                  <c:v>138090</c:v>
                </c:pt>
                <c:pt idx="7">
                  <c:v>46000</c:v>
                </c:pt>
                <c:pt idx="8">
                  <c:v>26000</c:v>
                </c:pt>
                <c:pt idx="9">
                  <c:v>29000</c:v>
                </c:pt>
              </c:numCache>
            </c:numRef>
          </c:val>
          <c:extLst>
            <c:ext xmlns:c16="http://schemas.microsoft.com/office/drawing/2014/chart" uri="{C3380CC4-5D6E-409C-BE32-E72D297353CC}">
              <c16:uniqueId val="{00000000-D71B-4D67-818F-42B9F631BC93}"/>
            </c:ext>
          </c:extLst>
        </c:ser>
        <c:ser>
          <c:idx val="1"/>
          <c:order val="1"/>
          <c:tx>
            <c:strRef>
              <c:f>Sheet7!$C$3:$C$4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Sheet7!$A$5:$A$14</c:f>
              <c:strCache>
                <c:ptCount val="10"/>
                <c:pt idx="0">
                  <c:v>Beauty &amp; Fashion</c:v>
                </c:pt>
                <c:pt idx="1">
                  <c:v>Cuisine</c:v>
                </c:pt>
                <c:pt idx="2">
                  <c:v>Entertainment</c:v>
                </c:pt>
                <c:pt idx="3">
                  <c:v>Finance &amp; Business</c:v>
                </c:pt>
                <c:pt idx="4">
                  <c:v>Gaming &amp; Technology</c:v>
                </c:pt>
                <c:pt idx="5">
                  <c:v>Health &amp; Wellness</c:v>
                </c:pt>
                <c:pt idx="6">
                  <c:v>Knowledge &amp; Education</c:v>
                </c:pt>
                <c:pt idx="7">
                  <c:v>Meme Page</c:v>
                </c:pt>
                <c:pt idx="8">
                  <c:v>Photography </c:v>
                </c:pt>
                <c:pt idx="9">
                  <c:v>Travel &amp; Adventure</c:v>
                </c:pt>
              </c:strCache>
            </c:strRef>
          </c:cat>
          <c:val>
            <c:numRef>
              <c:f>Sheet7!$C$5:$C$14</c:f>
              <c:numCache>
                <c:formatCode>General</c:formatCode>
                <c:ptCount val="10"/>
                <c:pt idx="0">
                  <c:v>49800</c:v>
                </c:pt>
                <c:pt idx="2">
                  <c:v>11300</c:v>
                </c:pt>
                <c:pt idx="3">
                  <c:v>22700</c:v>
                </c:pt>
                <c:pt idx="4">
                  <c:v>52000</c:v>
                </c:pt>
                <c:pt idx="7">
                  <c:v>49600</c:v>
                </c:pt>
                <c:pt idx="8">
                  <c:v>34000</c:v>
                </c:pt>
                <c:pt idx="9">
                  <c:v>340700</c:v>
                </c:pt>
              </c:numCache>
            </c:numRef>
          </c:val>
          <c:extLst>
            <c:ext xmlns:c16="http://schemas.microsoft.com/office/drawing/2014/chart" uri="{C3380CC4-5D6E-409C-BE32-E72D297353CC}">
              <c16:uniqueId val="{00000001-D71B-4D67-818F-42B9F631BC93}"/>
            </c:ext>
          </c:extLst>
        </c:ser>
        <c:dLbls>
          <c:showLegendKey val="0"/>
          <c:showVal val="0"/>
          <c:showCatName val="0"/>
          <c:showSerName val="0"/>
          <c:showPercent val="0"/>
          <c:showBubbleSize val="0"/>
        </c:dLbls>
        <c:gapWidth val="115"/>
        <c:overlap val="-20"/>
        <c:axId val="1718732351"/>
        <c:axId val="1718734751"/>
      </c:barChart>
      <c:catAx>
        <c:axId val="17187323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734751"/>
        <c:crosses val="autoZero"/>
        <c:auto val="1"/>
        <c:lblAlgn val="ctr"/>
        <c:lblOffset val="100"/>
        <c:noMultiLvlLbl val="0"/>
      </c:catAx>
      <c:valAx>
        <c:axId val="17187347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873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Follower</a:t>
            </a:r>
            <a:r>
              <a:rPr lang="en-IN" baseline="0"/>
              <a:t> count by Gender</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FD7-4BD4-9A72-FFCFDA5BAEC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FD7-4BD4-9A72-FFCFDA5BAECD}"/>
              </c:ext>
            </c:extLst>
          </c:dPt>
          <c:dLbls>
            <c:dLbl>
              <c:idx val="0"/>
              <c:layout>
                <c:manualLayout>
                  <c:x val="8.2812980902152875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FD7-4BD4-9A72-FFCFDA5BAECD}"/>
                </c:ext>
              </c:extLst>
            </c:dLbl>
            <c:dLbl>
              <c:idx val="1"/>
              <c:layout>
                <c:manualLayout>
                  <c:x val="-8.2812980902152902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D7-4BD4-9A72-FFCFDA5BAE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'Answer 9'!$D$12:$E$12</c:f>
              <c:strCache>
                <c:ptCount val="2"/>
                <c:pt idx="0">
                  <c:v>Total followers male</c:v>
                </c:pt>
                <c:pt idx="1">
                  <c:v>Total followers female</c:v>
                </c:pt>
              </c:strCache>
            </c:strRef>
          </c:cat>
          <c:val>
            <c:numRef>
              <c:f>'Answer 9'!$D$13:$E$13</c:f>
              <c:numCache>
                <c:formatCode>General</c:formatCode>
                <c:ptCount val="2"/>
                <c:pt idx="0">
                  <c:v>560100</c:v>
                </c:pt>
                <c:pt idx="1">
                  <c:v>758890</c:v>
                </c:pt>
              </c:numCache>
            </c:numRef>
          </c:val>
          <c:extLst>
            <c:ext xmlns:c16="http://schemas.microsoft.com/office/drawing/2014/chart" uri="{C3380CC4-5D6E-409C-BE32-E72D297353CC}">
              <c16:uniqueId val="{00000004-EFD7-4BD4-9A72-FFCFDA5BAEC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12</xdr:col>
      <xdr:colOff>1371600</xdr:colOff>
      <xdr:row>4</xdr:row>
      <xdr:rowOff>152400</xdr:rowOff>
    </xdr:from>
    <xdr:to>
      <xdr:col>14</xdr:col>
      <xdr:colOff>19050</xdr:colOff>
      <xdr:row>18</xdr:row>
      <xdr:rowOff>152400</xdr:rowOff>
    </xdr:to>
    <mc:AlternateContent xmlns:mc="http://schemas.openxmlformats.org/markup-compatibility/2006" xmlns:a14="http://schemas.microsoft.com/office/drawing/2010/main">
      <mc:Choice Requires="a14">
        <xdr:graphicFrame macro="">
          <xdr:nvGraphicFramePr>
            <xdr:cNvPr id="2" name="Creator type">
              <a:extLst>
                <a:ext uri="{FF2B5EF4-FFF2-40B4-BE49-F238E27FC236}">
                  <a16:creationId xmlns:a16="http://schemas.microsoft.com/office/drawing/2014/main" id="{04E8548A-7852-3D42-6B70-DE0585F27CC7}"/>
                </a:ext>
              </a:extLst>
            </xdr:cNvPr>
            <xdr:cNvGraphicFramePr/>
          </xdr:nvGraphicFramePr>
          <xdr:xfrm>
            <a:off x="0" y="0"/>
            <a:ext cx="0" cy="0"/>
          </xdr:xfrm>
          <a:graphic>
            <a:graphicData uri="http://schemas.microsoft.com/office/drawing/2010/slicer">
              <sle:slicer xmlns:sle="http://schemas.microsoft.com/office/drawing/2010/slicer" name="Creator type"/>
            </a:graphicData>
          </a:graphic>
        </xdr:graphicFrame>
      </mc:Choice>
      <mc:Fallback xmlns="">
        <xdr:sp macro="" textlink="">
          <xdr:nvSpPr>
            <xdr:cNvPr id="0" name=""/>
            <xdr:cNvSpPr>
              <a:spLocks noTextEdit="1"/>
            </xdr:cNvSpPr>
          </xdr:nvSpPr>
          <xdr:spPr>
            <a:xfrm>
              <a:off x="11144250" y="923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6819900" y="1933575"/>
    <xdr:ext cx="1828800" cy="1123950"/>
    <mc:AlternateContent xmlns:mc="http://schemas.openxmlformats.org/markup-compatibility/2006" xmlns:sle15="http://schemas.microsoft.com/office/drawing/2012/slicer">
      <mc:Choice Requires="sle15">
        <xdr:graphicFrame macro="">
          <xdr:nvGraphicFramePr>
            <xdr:cNvPr id="2" name="Gender">
              <a:extLst>
                <a:ext uri="{FF2B5EF4-FFF2-40B4-BE49-F238E27FC236}">
                  <a16:creationId xmlns:a16="http://schemas.microsoft.com/office/drawing/2014/main" id="{55BB9060-2EC4-12D0-FA8E-E4E8A81401A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19900" y="1933575"/>
              <a:ext cx="1828800" cy="11239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absoluteAnchor>
    <xdr:pos x="8772525" y="466725"/>
    <xdr:ext cx="1828800" cy="2667000"/>
    <mc:AlternateContent xmlns:mc="http://schemas.openxmlformats.org/markup-compatibility/2006" xmlns:sle15="http://schemas.microsoft.com/office/drawing/2012/slicer">
      <mc:Choice Requires="sle15">
        <xdr:graphicFrame macro="">
          <xdr:nvGraphicFramePr>
            <xdr:cNvPr id="3" name="Genre">
              <a:extLst>
                <a:ext uri="{FF2B5EF4-FFF2-40B4-BE49-F238E27FC236}">
                  <a16:creationId xmlns:a16="http://schemas.microsoft.com/office/drawing/2014/main" id="{C8E4BA85-938F-92BD-DE88-5530095910F1}"/>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8772525" y="4667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editAs="absolute">
    <xdr:from>
      <xdr:col>5</xdr:col>
      <xdr:colOff>762000</xdr:colOff>
      <xdr:row>2</xdr:row>
      <xdr:rowOff>28575</xdr:rowOff>
    </xdr:from>
    <xdr:to>
      <xdr:col>7</xdr:col>
      <xdr:colOff>171450</xdr:colOff>
      <xdr:row>9</xdr:row>
      <xdr:rowOff>28575</xdr:rowOff>
    </xdr:to>
    <mc:AlternateContent xmlns:mc="http://schemas.openxmlformats.org/markup-compatibility/2006" xmlns:sle15="http://schemas.microsoft.com/office/drawing/2012/slicer">
      <mc:Choice Requires="sle15">
        <xdr:graphicFrame macro="">
          <xdr:nvGraphicFramePr>
            <xdr:cNvPr id="5" name="Creator type 1">
              <a:extLst>
                <a:ext uri="{FF2B5EF4-FFF2-40B4-BE49-F238E27FC236}">
                  <a16:creationId xmlns:a16="http://schemas.microsoft.com/office/drawing/2014/main" id="{B4A7CD58-C2FF-7CC8-95AD-6182CA24F4D0}"/>
                </a:ext>
              </a:extLst>
            </xdr:cNvPr>
            <xdr:cNvGraphicFramePr/>
          </xdr:nvGraphicFramePr>
          <xdr:xfrm>
            <a:off x="0" y="0"/>
            <a:ext cx="0" cy="0"/>
          </xdr:xfrm>
          <a:graphic>
            <a:graphicData uri="http://schemas.microsoft.com/office/drawing/2010/slicer">
              <sle:slicer xmlns:sle="http://schemas.microsoft.com/office/drawing/2010/slicer" name="Creator type 1"/>
            </a:graphicData>
          </a:graphic>
        </xdr:graphicFrame>
      </mc:Choice>
      <mc:Fallback xmlns="">
        <xdr:sp macro="" textlink="">
          <xdr:nvSpPr>
            <xdr:cNvPr id="0" name=""/>
            <xdr:cNvSpPr>
              <a:spLocks noTextEdit="1"/>
            </xdr:cNvSpPr>
          </xdr:nvSpPr>
          <xdr:spPr>
            <a:xfrm>
              <a:off x="6877050" y="428625"/>
              <a:ext cx="1828800" cy="14001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6</xdr:col>
      <xdr:colOff>361950</xdr:colOff>
      <xdr:row>0</xdr:row>
      <xdr:rowOff>161925</xdr:rowOff>
    </xdr:from>
    <xdr:to>
      <xdr:col>8</xdr:col>
      <xdr:colOff>752475</xdr:colOff>
      <xdr:row>6</xdr:row>
      <xdr:rowOff>133350</xdr:rowOff>
    </xdr:to>
    <mc:AlternateContent xmlns:mc="http://schemas.openxmlformats.org/markup-compatibility/2006" xmlns:sle15="http://schemas.microsoft.com/office/drawing/2012/slicer">
      <mc:Choice Requires="sle15">
        <xdr:graphicFrame macro="">
          <xdr:nvGraphicFramePr>
            <xdr:cNvPr id="8" name="Gender 1">
              <a:extLst>
                <a:ext uri="{FF2B5EF4-FFF2-40B4-BE49-F238E27FC236}">
                  <a16:creationId xmlns:a16="http://schemas.microsoft.com/office/drawing/2014/main" id="{11CC406E-6C54-875F-16A3-72135155481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810500" y="161925"/>
              <a:ext cx="1828800" cy="1171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200025</xdr:colOff>
      <xdr:row>0</xdr:row>
      <xdr:rowOff>161925</xdr:rowOff>
    </xdr:from>
    <xdr:to>
      <xdr:col>10</xdr:col>
      <xdr:colOff>685800</xdr:colOff>
      <xdr:row>14</xdr:row>
      <xdr:rowOff>28575</xdr:rowOff>
    </xdr:to>
    <mc:AlternateContent xmlns:mc="http://schemas.openxmlformats.org/markup-compatibility/2006" xmlns:sle15="http://schemas.microsoft.com/office/drawing/2012/slicer">
      <mc:Choice Requires="sle15">
        <xdr:graphicFrame macro="">
          <xdr:nvGraphicFramePr>
            <xdr:cNvPr id="9" name="Genre 1">
              <a:extLst>
                <a:ext uri="{FF2B5EF4-FFF2-40B4-BE49-F238E27FC236}">
                  <a16:creationId xmlns:a16="http://schemas.microsoft.com/office/drawing/2014/main" id="{30CB2BD6-9E50-44CE-07AD-4C44761F3CD6}"/>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9953625" y="161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438150</xdr:colOff>
      <xdr:row>7</xdr:row>
      <xdr:rowOff>123825</xdr:rowOff>
    </xdr:from>
    <xdr:to>
      <xdr:col>8</xdr:col>
      <xdr:colOff>828675</xdr:colOff>
      <xdr:row>14</xdr:row>
      <xdr:rowOff>114300</xdr:rowOff>
    </xdr:to>
    <mc:AlternateContent xmlns:mc="http://schemas.openxmlformats.org/markup-compatibility/2006" xmlns:sle15="http://schemas.microsoft.com/office/drawing/2012/slicer">
      <mc:Choice Requires="sle15">
        <xdr:graphicFrame macro="">
          <xdr:nvGraphicFramePr>
            <xdr:cNvPr id="10" name="Creator type 2">
              <a:extLst>
                <a:ext uri="{FF2B5EF4-FFF2-40B4-BE49-F238E27FC236}">
                  <a16:creationId xmlns:a16="http://schemas.microsoft.com/office/drawing/2014/main" id="{B8F8552C-4DFB-11DA-83DB-11E2BC10C15F}"/>
                </a:ext>
              </a:extLst>
            </xdr:cNvPr>
            <xdr:cNvGraphicFramePr/>
          </xdr:nvGraphicFramePr>
          <xdr:xfrm>
            <a:off x="0" y="0"/>
            <a:ext cx="0" cy="0"/>
          </xdr:xfrm>
          <a:graphic>
            <a:graphicData uri="http://schemas.microsoft.com/office/drawing/2010/slicer">
              <sle:slicer xmlns:sle="http://schemas.microsoft.com/office/drawing/2010/slicer" name="Creator type 2"/>
            </a:graphicData>
          </a:graphic>
        </xdr:graphicFrame>
      </mc:Choice>
      <mc:Fallback xmlns="">
        <xdr:sp macro="" textlink="">
          <xdr:nvSpPr>
            <xdr:cNvPr id="0" name=""/>
            <xdr:cNvSpPr>
              <a:spLocks noTextEdit="1"/>
            </xdr:cNvSpPr>
          </xdr:nvSpPr>
          <xdr:spPr>
            <a:xfrm>
              <a:off x="7886700" y="1524000"/>
              <a:ext cx="1828800" cy="13906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285750</xdr:colOff>
      <xdr:row>0</xdr:row>
      <xdr:rowOff>38100</xdr:rowOff>
    </xdr:from>
    <xdr:to>
      <xdr:col>8</xdr:col>
      <xdr:colOff>161925</xdr:colOff>
      <xdr:row>5</xdr:row>
      <xdr:rowOff>142875</xdr:rowOff>
    </xdr:to>
    <mc:AlternateContent xmlns:mc="http://schemas.openxmlformats.org/markup-compatibility/2006" xmlns:sle15="http://schemas.microsoft.com/office/drawing/2012/slicer">
      <mc:Choice Requires="sle15">
        <xdr:graphicFrame macro="">
          <xdr:nvGraphicFramePr>
            <xdr:cNvPr id="8" name="Gender 2">
              <a:extLst>
                <a:ext uri="{FF2B5EF4-FFF2-40B4-BE49-F238E27FC236}">
                  <a16:creationId xmlns:a16="http://schemas.microsoft.com/office/drawing/2014/main" id="{A45F2ACF-4445-7CBB-61CF-28E9CB8929C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229600" y="38100"/>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95250</xdr:colOff>
      <xdr:row>0</xdr:row>
      <xdr:rowOff>76200</xdr:rowOff>
    </xdr:from>
    <xdr:to>
      <xdr:col>11</xdr:col>
      <xdr:colOff>95250</xdr:colOff>
      <xdr:row>13</xdr:row>
      <xdr:rowOff>142875</xdr:rowOff>
    </xdr:to>
    <mc:AlternateContent xmlns:mc="http://schemas.openxmlformats.org/markup-compatibility/2006" xmlns:sle15="http://schemas.microsoft.com/office/drawing/2012/slicer">
      <mc:Choice Requires="sle15">
        <xdr:graphicFrame macro="">
          <xdr:nvGraphicFramePr>
            <xdr:cNvPr id="9" name="Genre 2">
              <a:extLst>
                <a:ext uri="{FF2B5EF4-FFF2-40B4-BE49-F238E27FC236}">
                  <a16:creationId xmlns:a16="http://schemas.microsoft.com/office/drawing/2014/main" id="{6D814A23-0628-0F37-ED41-BF18207C4418}"/>
                </a:ext>
              </a:extLst>
            </xdr:cNvPr>
            <xdr:cNvGraphicFramePr/>
          </xdr:nvGraphicFramePr>
          <xdr:xfrm>
            <a:off x="0" y="0"/>
            <a:ext cx="0" cy="0"/>
          </xdr:xfrm>
          <a:graphic>
            <a:graphicData uri="http://schemas.microsoft.com/office/drawing/2010/slicer">
              <sle:slicer xmlns:sle="http://schemas.microsoft.com/office/drawing/2010/slicer" name="Genre 2"/>
            </a:graphicData>
          </a:graphic>
        </xdr:graphicFrame>
      </mc:Choice>
      <mc:Fallback xmlns="">
        <xdr:sp macro="" textlink="">
          <xdr:nvSpPr>
            <xdr:cNvPr id="0" name=""/>
            <xdr:cNvSpPr>
              <a:spLocks noTextEdit="1"/>
            </xdr:cNvSpPr>
          </xdr:nvSpPr>
          <xdr:spPr>
            <a:xfrm>
              <a:off x="9991725" y="762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285749</xdr:colOff>
      <xdr:row>5</xdr:row>
      <xdr:rowOff>180975</xdr:rowOff>
    </xdr:from>
    <xdr:to>
      <xdr:col>8</xdr:col>
      <xdr:colOff>76199</xdr:colOff>
      <xdr:row>13</xdr:row>
      <xdr:rowOff>123825</xdr:rowOff>
    </xdr:to>
    <mc:AlternateContent xmlns:mc="http://schemas.openxmlformats.org/markup-compatibility/2006" xmlns:sle15="http://schemas.microsoft.com/office/drawing/2012/slicer">
      <mc:Choice Requires="sle15">
        <xdr:graphicFrame macro="">
          <xdr:nvGraphicFramePr>
            <xdr:cNvPr id="10" name="Creator type 3">
              <a:extLst>
                <a:ext uri="{FF2B5EF4-FFF2-40B4-BE49-F238E27FC236}">
                  <a16:creationId xmlns:a16="http://schemas.microsoft.com/office/drawing/2014/main" id="{159D25B6-D1AB-FCAF-F20D-2E80B7EE4DCE}"/>
                </a:ext>
              </a:extLst>
            </xdr:cNvPr>
            <xdr:cNvGraphicFramePr/>
          </xdr:nvGraphicFramePr>
          <xdr:xfrm>
            <a:off x="0" y="0"/>
            <a:ext cx="0" cy="0"/>
          </xdr:xfrm>
          <a:graphic>
            <a:graphicData uri="http://schemas.microsoft.com/office/drawing/2010/slicer">
              <sle:slicer xmlns:sle="http://schemas.microsoft.com/office/drawing/2010/slicer" name="Creator type 3"/>
            </a:graphicData>
          </a:graphic>
        </xdr:graphicFrame>
      </mc:Choice>
      <mc:Fallback xmlns="">
        <xdr:sp macro="" textlink="">
          <xdr:nvSpPr>
            <xdr:cNvPr id="0" name=""/>
            <xdr:cNvSpPr>
              <a:spLocks noTextEdit="1"/>
            </xdr:cNvSpPr>
          </xdr:nvSpPr>
          <xdr:spPr>
            <a:xfrm>
              <a:off x="8229599" y="1181100"/>
              <a:ext cx="1743075" cy="15430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1047750</xdr:colOff>
      <xdr:row>1</xdr:row>
      <xdr:rowOff>9525</xdr:rowOff>
    </xdr:from>
    <xdr:to>
      <xdr:col>6</xdr:col>
      <xdr:colOff>1285875</xdr:colOff>
      <xdr:row>15</xdr:row>
      <xdr:rowOff>9525</xdr:rowOff>
    </xdr:to>
    <mc:AlternateContent xmlns:mc="http://schemas.openxmlformats.org/markup-compatibility/2006" xmlns:a14="http://schemas.microsoft.com/office/drawing/2010/main">
      <mc:Choice Requires="a14">
        <xdr:graphicFrame macro="">
          <xdr:nvGraphicFramePr>
            <xdr:cNvPr id="3" name="Full Name">
              <a:extLst>
                <a:ext uri="{FF2B5EF4-FFF2-40B4-BE49-F238E27FC236}">
                  <a16:creationId xmlns:a16="http://schemas.microsoft.com/office/drawing/2014/main" id="{D6B3455E-2060-8871-CAD2-F699AD320C39}"/>
                </a:ext>
              </a:extLst>
            </xdr:cNvPr>
            <xdr:cNvGraphicFramePr/>
          </xdr:nvGraphicFramePr>
          <xdr:xfrm>
            <a:off x="0" y="0"/>
            <a:ext cx="0" cy="0"/>
          </xdr:xfrm>
          <a:graphic>
            <a:graphicData uri="http://schemas.microsoft.com/office/drawing/2010/slicer">
              <sle:slicer xmlns:sle="http://schemas.microsoft.com/office/drawing/2010/slicer" name="Full Name"/>
            </a:graphicData>
          </a:graphic>
        </xdr:graphicFrame>
      </mc:Choice>
      <mc:Fallback xmlns="">
        <xdr:sp macro="" textlink="">
          <xdr:nvSpPr>
            <xdr:cNvPr id="0" name=""/>
            <xdr:cNvSpPr>
              <a:spLocks noTextEdit="1"/>
            </xdr:cNvSpPr>
          </xdr:nvSpPr>
          <xdr:spPr>
            <a:xfrm>
              <a:off x="6657975" y="2000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133350</xdr:colOff>
      <xdr:row>10</xdr:row>
      <xdr:rowOff>47625</xdr:rowOff>
    </xdr:from>
    <xdr:to>
      <xdr:col>4</xdr:col>
      <xdr:colOff>47625</xdr:colOff>
      <xdr:row>20</xdr:row>
      <xdr:rowOff>38100</xdr:rowOff>
    </xdr:to>
    <xdr:graphicFrame macro="">
      <xdr:nvGraphicFramePr>
        <xdr:cNvPr id="4" name="Chart 3">
          <a:extLst>
            <a:ext uri="{FF2B5EF4-FFF2-40B4-BE49-F238E27FC236}">
              <a16:creationId xmlns:a16="http://schemas.microsoft.com/office/drawing/2014/main" id="{65F7E2D0-98AE-1444-BE9C-C725E747B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24</xdr:row>
      <xdr:rowOff>69272</xdr:rowOff>
    </xdr:from>
    <xdr:to>
      <xdr:col>8</xdr:col>
      <xdr:colOff>272143</xdr:colOff>
      <xdr:row>39</xdr:row>
      <xdr:rowOff>173181</xdr:rowOff>
    </xdr:to>
    <xdr:graphicFrame macro="">
      <xdr:nvGraphicFramePr>
        <xdr:cNvPr id="4" name="Chart 3">
          <a:extLst>
            <a:ext uri="{FF2B5EF4-FFF2-40B4-BE49-F238E27FC236}">
              <a16:creationId xmlns:a16="http://schemas.microsoft.com/office/drawing/2014/main" id="{F6CC57F6-F3B1-448A-A6C3-DB2C0C776D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259774</xdr:colOff>
      <xdr:row>24</xdr:row>
      <xdr:rowOff>52820</xdr:rowOff>
    </xdr:from>
    <xdr:to>
      <xdr:col>16</xdr:col>
      <xdr:colOff>476250</xdr:colOff>
      <xdr:row>40</xdr:row>
      <xdr:rowOff>17317</xdr:rowOff>
    </xdr:to>
    <xdr:graphicFrame macro="">
      <xdr:nvGraphicFramePr>
        <xdr:cNvPr id="5" name="Chart 4">
          <a:extLst>
            <a:ext uri="{FF2B5EF4-FFF2-40B4-BE49-F238E27FC236}">
              <a16:creationId xmlns:a16="http://schemas.microsoft.com/office/drawing/2014/main" id="{CE7AE26F-4B8D-4507-924B-F73F501F4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xdr:row>
      <xdr:rowOff>165032</xdr:rowOff>
    </xdr:from>
    <xdr:to>
      <xdr:col>11</xdr:col>
      <xdr:colOff>369794</xdr:colOff>
      <xdr:row>24</xdr:row>
      <xdr:rowOff>44823</xdr:rowOff>
    </xdr:to>
    <xdr:graphicFrame macro="">
      <xdr:nvGraphicFramePr>
        <xdr:cNvPr id="6" name="Chart 5">
          <a:extLst>
            <a:ext uri="{FF2B5EF4-FFF2-40B4-BE49-F238E27FC236}">
              <a16:creationId xmlns:a16="http://schemas.microsoft.com/office/drawing/2014/main" id="{1E2DC042-55D2-4023-8BF1-E3C1EB2B3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467591</xdr:colOff>
      <xdr:row>24</xdr:row>
      <xdr:rowOff>59303</xdr:rowOff>
    </xdr:from>
    <xdr:to>
      <xdr:col>25</xdr:col>
      <xdr:colOff>207817</xdr:colOff>
      <xdr:row>40</xdr:row>
      <xdr:rowOff>34636</xdr:rowOff>
    </xdr:to>
    <xdr:graphicFrame macro="">
      <xdr:nvGraphicFramePr>
        <xdr:cNvPr id="7" name="Chart 6">
          <a:extLst>
            <a:ext uri="{FF2B5EF4-FFF2-40B4-BE49-F238E27FC236}">
              <a16:creationId xmlns:a16="http://schemas.microsoft.com/office/drawing/2014/main" id="{CE232373-714D-4D63-9477-B5BA0932F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363681</xdr:colOff>
      <xdr:row>2</xdr:row>
      <xdr:rowOff>168086</xdr:rowOff>
    </xdr:from>
    <xdr:to>
      <xdr:col>23</xdr:col>
      <xdr:colOff>128045</xdr:colOff>
      <xdr:row>24</xdr:row>
      <xdr:rowOff>48686</xdr:rowOff>
    </xdr:to>
    <xdr:graphicFrame macro="">
      <xdr:nvGraphicFramePr>
        <xdr:cNvPr id="8" name="Chart 7">
          <a:extLst>
            <a:ext uri="{FF2B5EF4-FFF2-40B4-BE49-F238E27FC236}">
              <a16:creationId xmlns:a16="http://schemas.microsoft.com/office/drawing/2014/main" id="{75369D5F-5A03-4392-813B-949D13426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599640</xdr:colOff>
      <xdr:row>2</xdr:row>
      <xdr:rowOff>149679</xdr:rowOff>
    </xdr:from>
    <xdr:to>
      <xdr:col>47</xdr:col>
      <xdr:colOff>513050</xdr:colOff>
      <xdr:row>40</xdr:row>
      <xdr:rowOff>45027</xdr:rowOff>
    </xdr:to>
    <xdr:graphicFrame macro="">
      <xdr:nvGraphicFramePr>
        <xdr:cNvPr id="9" name="Chart 8">
          <a:extLst>
            <a:ext uri="{FF2B5EF4-FFF2-40B4-BE49-F238E27FC236}">
              <a16:creationId xmlns:a16="http://schemas.microsoft.com/office/drawing/2014/main" id="{E1132B08-5B6F-4F7D-B9BE-075942EC7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119062</xdr:colOff>
      <xdr:row>2</xdr:row>
      <xdr:rowOff>163286</xdr:rowOff>
    </xdr:from>
    <xdr:to>
      <xdr:col>33</xdr:col>
      <xdr:colOff>23812</xdr:colOff>
      <xdr:row>24</xdr:row>
      <xdr:rowOff>74839</xdr:rowOff>
    </xdr:to>
    <xdr:graphicFrame macro="">
      <xdr:nvGraphicFramePr>
        <xdr:cNvPr id="10" name="Chart 9">
          <a:extLst>
            <a:ext uri="{FF2B5EF4-FFF2-40B4-BE49-F238E27FC236}">
              <a16:creationId xmlns:a16="http://schemas.microsoft.com/office/drawing/2014/main" id="{2FF3894D-1403-4411-BE0E-EB0DFABB2E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206800</xdr:colOff>
      <xdr:row>24</xdr:row>
      <xdr:rowOff>56030</xdr:rowOff>
    </xdr:from>
    <xdr:to>
      <xdr:col>33</xdr:col>
      <xdr:colOff>-1</xdr:colOff>
      <xdr:row>40</xdr:row>
      <xdr:rowOff>17318</xdr:rowOff>
    </xdr:to>
    <xdr:graphicFrame macro="">
      <xdr:nvGraphicFramePr>
        <xdr:cNvPr id="11" name="Chart 10">
          <a:extLst>
            <a:ext uri="{FF2B5EF4-FFF2-40B4-BE49-F238E27FC236}">
              <a16:creationId xmlns:a16="http://schemas.microsoft.com/office/drawing/2014/main" id="{E6AA99A4-4CA1-42E0-A274-E177E3E79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eel" refreshedDate="45507.940438888887" createdVersion="8" refreshedVersion="8" minRefreshableVersion="3" recordCount="24" xr:uid="{30A2D4A7-50CE-4E82-888C-EA5B599C1A26}">
  <cacheSource type="worksheet">
    <worksheetSource ref="A1:L25" sheet="Answers 1 2 3 4"/>
  </cacheSource>
  <cacheFields count="12">
    <cacheField name="Full Name" numFmtId="0">
      <sharedItems count="24">
        <s v="Arishfa Khan"/>
        <s v="Jannat Zubair Rahmani"/>
        <s v="Siddharth Nigam"/>
        <s v="Jubin Shah"/>
        <s v="Neha Malik"/>
        <s v="Nagma"/>
        <s v="Erica J Fernandes"/>
        <s v="Shipra Khanna"/>
        <s v="Nisha Gurgain"/>
        <s v="Noorin Shereef"/>
        <s v="Manushi Chhillar"/>
        <s v="Rits Badiani (Ritika)"/>
        <s v="Divya Agarwal"/>
        <s v="Ritabhari Chakraborty"/>
        <s v="Mrunal Panchal"/>
        <s v="Barkha Singh"/>
        <s v="Shilpa Chaudhary"/>
        <s v="Beer Biceps"/>
        <s v="Himansh Kohli"/>
        <s v="Shivani Singh"/>
        <s v="Raj Aryan"/>
        <s v="Arnav"/>
        <s v="Sher"/>
        <s v="Arpita"/>
      </sharedItems>
    </cacheField>
    <cacheField name="Username" numFmtId="0">
      <sharedItems/>
    </cacheField>
    <cacheField name="Age" numFmtId="0">
      <sharedItems containsSemiMixedTypes="0" containsString="0" containsNumber="1" containsInteger="1" minValue="18" maxValue="35"/>
    </cacheField>
    <cacheField name="Gender" numFmtId="0">
      <sharedItems/>
    </cacheField>
    <cacheField name="Location" numFmtId="0">
      <sharedItems/>
    </cacheField>
    <cacheField name="Genre" numFmtId="0">
      <sharedItems/>
    </cacheField>
    <cacheField name="Followers" numFmtId="0">
      <sharedItems containsSemiMixedTypes="0" containsString="0" containsNumber="1" containsInteger="1" minValue="11300" maxValue="294000"/>
    </cacheField>
    <cacheField name="Avg. Likes" numFmtId="3">
      <sharedItems containsSemiMixedTypes="0" containsString="0" containsNumber="1" containsInteger="1" minValue="6000" maxValue="672500"/>
    </cacheField>
    <cacheField name="Engagement Rate" numFmtId="10">
      <sharedItems containsSemiMixedTypes="0" containsString="0" containsNumber="1" minValue="1E-4" maxValue="5.4600000000000003E-2"/>
    </cacheField>
    <cacheField name="Creator type" numFmtId="0">
      <sharedItems count="3">
        <s v="Micro"/>
        <s v="Nano"/>
        <s v="Macro"/>
      </sharedItems>
    </cacheField>
    <cacheField name="Influencer ID" numFmtId="0">
      <sharedItems/>
    </cacheField>
    <cacheField name="Code" numFmtId="0">
      <sharedItems containsSemiMixedTypes="0" containsString="0" containsNumber="1" containsInteger="1" minValue="100" maxValue="123"/>
    </cacheField>
  </cacheFields>
  <extLst>
    <ext xmlns:x14="http://schemas.microsoft.com/office/spreadsheetml/2009/9/main" uri="{725AE2AE-9491-48be-B2B4-4EB974FC3084}">
      <x14:pivotCacheDefinition pivotCacheId="58274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eel" refreshedDate="45508.800400347223" createdVersion="8" refreshedVersion="8" minRefreshableVersion="3" recordCount="24" xr:uid="{FEFA2ABE-A728-4E75-9C70-2BA9580D2629}">
  <cacheSource type="worksheet">
    <worksheetSource name="Table3"/>
  </cacheSource>
  <cacheFields count="6">
    <cacheField name="Full Name" numFmtId="0">
      <sharedItems/>
    </cacheField>
    <cacheField name="Gender" numFmtId="0">
      <sharedItems count="2">
        <s v="Male"/>
        <s v="Female"/>
      </sharedItems>
    </cacheField>
    <cacheField name="Genre" numFmtId="0">
      <sharedItems count="10">
        <s v="Travel &amp; Adventure"/>
        <s v="Meme Page"/>
        <s v="Health &amp; Wellness"/>
        <s v="Finance &amp; Business"/>
        <s v="Cuisine"/>
        <s v="Knowledge &amp; Education"/>
        <s v="Photography "/>
        <s v="Beauty &amp; Fashion"/>
        <s v="Entertainment"/>
        <s v="Gaming &amp; Technology"/>
      </sharedItems>
    </cacheField>
    <cacheField name="Followers" numFmtId="0">
      <sharedItems containsSemiMixedTypes="0" containsString="0" containsNumber="1" containsInteger="1" minValue="11300" maxValue="294000"/>
    </cacheField>
    <cacheField name="Creator type" numFmtId="0">
      <sharedItems/>
    </cacheField>
    <cacheField name="Engagement Rate" numFmtId="10">
      <sharedItems containsSemiMixedTypes="0" containsString="0" containsNumber="1" minValue="1E-4" maxValue="5.4600000000000003E-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eel" refreshedDate="45508.801512615741" createdVersion="8" refreshedVersion="8" minRefreshableVersion="3" recordCount="24" xr:uid="{92EE35DE-998D-45E6-921F-A29647494A07}">
  <cacheSource type="worksheet">
    <worksheetSource name="Table2"/>
  </cacheSource>
  <cacheFields count="6">
    <cacheField name="Full Name" numFmtId="0">
      <sharedItems/>
    </cacheField>
    <cacheField name="Gender" numFmtId="0">
      <sharedItems/>
    </cacheField>
    <cacheField name="Genre" numFmtId="0">
      <sharedItems/>
    </cacheField>
    <cacheField name="Followers" numFmtId="0">
      <sharedItems containsSemiMixedTypes="0" containsString="0" containsNumber="1" containsInteger="1" minValue="11300" maxValue="294000"/>
    </cacheField>
    <cacheField name="Creator type" numFmtId="0">
      <sharedItems count="3">
        <s v="Micro"/>
        <s v="Macro"/>
        <s v="Nano"/>
      </sharedItems>
    </cacheField>
    <cacheField name="Avg. Likes" numFmtId="3">
      <sharedItems containsSemiMixedTypes="0" containsString="0" containsNumber="1" containsInteger="1" minValue="6000" maxValue="6725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eel" refreshedDate="45508.802378587963" createdVersion="8" refreshedVersion="8" minRefreshableVersion="3" recordCount="24" xr:uid="{E7C318D8-77D3-42DC-89D4-403F1C9F81A0}">
  <cacheSource type="worksheet">
    <worksheetSource name="Table2"/>
  </cacheSource>
  <cacheFields count="6">
    <cacheField name="Full Name" numFmtId="0">
      <sharedItems/>
    </cacheField>
    <cacheField name="Gender" numFmtId="0">
      <sharedItems count="2">
        <s v="Male"/>
        <s v="Female"/>
      </sharedItems>
    </cacheField>
    <cacheField name="Genre" numFmtId="0">
      <sharedItems count="10">
        <s v="Beauty &amp; Fashion"/>
        <s v="Meme Page"/>
        <s v="Knowledge &amp; Education"/>
        <s v="Travel &amp; Adventure"/>
        <s v="Cuisine"/>
        <s v="Finance &amp; Business"/>
        <s v="Entertainment"/>
        <s v="Photography "/>
        <s v="Health &amp; Wellness"/>
        <s v="Gaming &amp; Technology"/>
      </sharedItems>
    </cacheField>
    <cacheField name="Followers" numFmtId="0">
      <sharedItems containsSemiMixedTypes="0" containsString="0" containsNumber="1" containsInteger="1" minValue="11300" maxValue="294000"/>
    </cacheField>
    <cacheField name="Creator type" numFmtId="0">
      <sharedItems/>
    </cacheField>
    <cacheField name="Avg. Likes" numFmtId="3">
      <sharedItems containsSemiMixedTypes="0" containsString="0" containsNumber="1" containsInteger="1" minValue="6000" maxValue="6725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eel" refreshedDate="45508.804856134258" createdVersion="8" refreshedVersion="8" minRefreshableVersion="3" recordCount="24" xr:uid="{A778B32E-D4C9-4D90-8729-61247C676322}">
  <cacheSource type="worksheet">
    <worksheetSource name="Table1"/>
  </cacheSource>
  <cacheFields count="5">
    <cacheField name="Full Name" numFmtId="0">
      <sharedItems/>
    </cacheField>
    <cacheField name="Gender" numFmtId="0">
      <sharedItems count="2">
        <s v="Male"/>
        <s v="Female"/>
      </sharedItems>
    </cacheField>
    <cacheField name="Genre" numFmtId="0">
      <sharedItems count="10">
        <s v="Travel &amp; Adventure"/>
        <s v="Cuisine"/>
        <s v="Knowledge &amp; Education"/>
        <s v="Gaming &amp; Technology"/>
        <s v="Entertainment"/>
        <s v="Beauty &amp; Fashion"/>
        <s v="Meme Page"/>
        <s v="Finance &amp; Business"/>
        <s v="Photography "/>
        <s v="Health &amp; Wellness"/>
      </sharedItems>
    </cacheField>
    <cacheField name="Creator type" numFmtId="0">
      <sharedItems/>
    </cacheField>
    <cacheField name="Followers" numFmtId="0">
      <sharedItems containsSemiMixedTypes="0" containsString="0" containsNumber="1" containsInteger="1" minValue="11300" maxValue="294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s v=".@arishfakhan138"/>
    <n v="31"/>
    <s v="Female"/>
    <s v="Bangalore"/>
    <s v="Knowledge &amp; Education"/>
    <n v="30900"/>
    <n v="313700"/>
    <n v="1.03E-2"/>
    <x v="0"/>
    <s v="SS100K"/>
    <n v="100"/>
  </r>
  <r>
    <x v="1"/>
    <s v=".@jannatzubair29"/>
    <n v="29"/>
    <s v="Male"/>
    <s v="Mumbai"/>
    <s v="Beauty &amp; Fashion"/>
    <n v="49800"/>
    <n v="672500"/>
    <n v="1.3599999999999999E-2"/>
    <x v="0"/>
    <s v="SS101B"/>
    <n v="101"/>
  </r>
  <r>
    <x v="2"/>
    <s v=".@thesiddharthnigam"/>
    <n v="24"/>
    <s v="Male"/>
    <s v="Bangalore"/>
    <s v="Entertainment"/>
    <n v="11300"/>
    <n v="116100"/>
    <n v="1.03E-2"/>
    <x v="1"/>
    <s v="SS102E"/>
    <n v="102"/>
  </r>
  <r>
    <x v="3"/>
    <s v=".@jubin46"/>
    <n v="32"/>
    <s v="Male"/>
    <s v="Bangalore"/>
    <s v="Gaming &amp; Technology"/>
    <n v="52000"/>
    <n v="14600"/>
    <n v="6.8999999999999999E-3"/>
    <x v="0"/>
    <s v="SS103G"/>
    <n v="103"/>
  </r>
  <r>
    <x v="4"/>
    <s v=".@itsmenehamalik"/>
    <n v="34"/>
    <s v="Female"/>
    <s v="Mumbai"/>
    <s v="Beauty &amp; Fashion"/>
    <n v="46900"/>
    <n v="43100"/>
    <n v="1.0500000000000001E-2"/>
    <x v="0"/>
    <s v="SS104B"/>
    <n v="104"/>
  </r>
  <r>
    <x v="5"/>
    <s v=".@ohmygorg"/>
    <n v="22"/>
    <s v="Female"/>
    <s v="Mumbai"/>
    <s v="Finance &amp; Business"/>
    <n v="42000"/>
    <n v="134600"/>
    <n v="1.6400000000000001E-2"/>
    <x v="0"/>
    <s v="SS105F"/>
    <n v="105"/>
  </r>
  <r>
    <x v="6"/>
    <s v=".@IamEJF"/>
    <n v="27"/>
    <s v="Female"/>
    <s v="Bangalore"/>
    <s v="Health &amp; Wellness"/>
    <n v="26000"/>
    <n v="93400"/>
    <n v="2.0400000000000001E-2"/>
    <x v="1"/>
    <s v="SS106H"/>
    <n v="106"/>
  </r>
  <r>
    <x v="7"/>
    <s v=".@ChefShipra"/>
    <n v="23"/>
    <s v="Female"/>
    <s v="Bangalore"/>
    <s v="Meme Page"/>
    <n v="22000"/>
    <n v="102400"/>
    <n v="1.78E-2"/>
    <x v="1"/>
    <s v="SS107M"/>
    <n v="107"/>
  </r>
  <r>
    <x v="8"/>
    <s v=".@iamnishaguragain"/>
    <n v="20"/>
    <s v="Female"/>
    <s v="Bangalore"/>
    <s v="Entertainment"/>
    <n v="71000"/>
    <n v="72500"/>
    <n v="8.0000000000000002E-3"/>
    <x v="2"/>
    <s v="SS108E"/>
    <n v="108"/>
  </r>
  <r>
    <x v="9"/>
    <s v=".@noorin_shereef_"/>
    <n v="26"/>
    <s v="Female"/>
    <s v="Delhi"/>
    <s v="Knowledge &amp; Education"/>
    <n v="23000"/>
    <n v="72100"/>
    <n v="2.18E-2"/>
    <x v="1"/>
    <s v="SS109K"/>
    <n v="109"/>
  </r>
  <r>
    <x v="10"/>
    <s v=".@manushichhillarofficial"/>
    <n v="24"/>
    <s v="Female"/>
    <s v="Bangalore"/>
    <s v="Photography "/>
    <n v="26000"/>
    <n v="108000"/>
    <n v="1.6500000000000001E-2"/>
    <x v="1"/>
    <s v="SS110P"/>
    <n v="110"/>
  </r>
  <r>
    <x v="11"/>
    <s v=".@rits_badiani"/>
    <n v="35"/>
    <s v="Female"/>
    <s v="Bangalore"/>
    <s v="Cuisine"/>
    <n v="190000"/>
    <n v="192800"/>
    <n v="2.8199999999999999E-2"/>
    <x v="2"/>
    <s v="SS111C"/>
    <n v="111"/>
  </r>
  <r>
    <x v="12"/>
    <s v=".@divyaagarwal_official"/>
    <n v="30"/>
    <s v="Female"/>
    <s v="Bangalore"/>
    <s v="Finance &amp; Business"/>
    <n v="30000"/>
    <n v="85100"/>
    <n v="2.8899999999999999E-2"/>
    <x v="1"/>
    <s v="SS112F"/>
    <n v="112"/>
  </r>
  <r>
    <x v="13"/>
    <s v=".@ritabhari_chakraborty"/>
    <n v="30"/>
    <s v="Female"/>
    <s v="Bangalore"/>
    <s v="Gaming &amp; Technology"/>
    <n v="77000"/>
    <n v="26200"/>
    <n v="7.1000000000000004E-3"/>
    <x v="2"/>
    <s v="SS113G"/>
    <n v="113"/>
  </r>
  <r>
    <x v="14"/>
    <s v=".@_mrunu"/>
    <n v="26"/>
    <s v="Female"/>
    <s v="Bangalore"/>
    <s v="Meme Page"/>
    <n v="24000"/>
    <n v="117100"/>
    <n v="2.18E-2"/>
    <x v="1"/>
    <s v="SS114M"/>
    <n v="114"/>
  </r>
  <r>
    <x v="15"/>
    <s v=".@BarkhaSingh0308"/>
    <n v="24"/>
    <s v="Female"/>
    <s v="Hyderabad"/>
    <s v="Travel &amp; Adventure"/>
    <n v="29000"/>
    <n v="139200"/>
    <n v="4.8300000000000003E-2"/>
    <x v="1"/>
    <s v="SS115T"/>
    <n v="115"/>
  </r>
  <r>
    <x v="16"/>
    <s v=".@_shilpa7799"/>
    <n v="28"/>
    <s v="Female"/>
    <s v="Bangalore"/>
    <s v="Finance &amp; Business"/>
    <n v="12000"/>
    <n v="13700"/>
    <n v="1.15E-2"/>
    <x v="1"/>
    <s v="SS116F"/>
    <n v="116"/>
  </r>
  <r>
    <x v="17"/>
    <s v=".@beerbiceps"/>
    <n v="32"/>
    <s v="Male"/>
    <s v="Bangalore"/>
    <s v="Travel &amp; Adventure"/>
    <n v="294000"/>
    <n v="205800"/>
    <n v="5.4600000000000003E-2"/>
    <x v="2"/>
    <s v="SS117T"/>
    <n v="117"/>
  </r>
  <r>
    <x v="18"/>
    <s v=".@kohlihimansh"/>
    <n v="27"/>
    <s v="Male"/>
    <s v="Kolkata"/>
    <s v="Photography "/>
    <n v="34000"/>
    <n v="6000"/>
    <n v="2E-3"/>
    <x v="0"/>
    <s v="SS118P"/>
    <n v="118"/>
  </r>
  <r>
    <x v="19"/>
    <s v=".@shivani.singhh"/>
    <n v="18"/>
    <s v="Female"/>
    <s v="Bangalore"/>
    <s v="Knowledge &amp; Education"/>
    <n v="84190"/>
    <n v="6900"/>
    <n v="1E-4"/>
    <x v="2"/>
    <s v="SS119K"/>
    <n v="119"/>
  </r>
  <r>
    <x v="20"/>
    <s v=".@rxj.aryxn"/>
    <n v="20"/>
    <s v="Male"/>
    <s v="Bangalore"/>
    <s v="Meme Page"/>
    <n v="49600"/>
    <n v="593000"/>
    <n v="3.7999999999999999E-2"/>
    <x v="0"/>
    <s v="SS120M"/>
    <n v="120"/>
  </r>
  <r>
    <x v="21"/>
    <s v=".@arnavz"/>
    <n v="33"/>
    <s v="Male"/>
    <s v="Bangalore"/>
    <s v="Travel &amp; Adventure"/>
    <n v="46700"/>
    <n v="20000"/>
    <n v="1.29E-2"/>
    <x v="0"/>
    <s v="SS121T"/>
    <n v="121"/>
  </r>
  <r>
    <x v="22"/>
    <s v=".@sherrr"/>
    <n v="18"/>
    <s v="Male"/>
    <s v="Bangalore"/>
    <s v="Finance &amp; Business"/>
    <n v="22700"/>
    <n v="43000"/>
    <n v="1.3899999999999999E-2"/>
    <x v="1"/>
    <s v="SS122F"/>
    <n v="122"/>
  </r>
  <r>
    <x v="23"/>
    <s v=".@arpita"/>
    <n v="26"/>
    <s v="Female"/>
    <s v="Bangalore"/>
    <s v="Health &amp; Wellness"/>
    <n v="24900"/>
    <n v="27000"/>
    <n v="0.03"/>
    <x v="1"/>
    <s v="SS123H"/>
    <n v="1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s v="Beer Biceps"/>
    <x v="0"/>
    <x v="0"/>
    <n v="294000"/>
    <s v="Macro"/>
    <n v="5.4600000000000003E-2"/>
  </r>
  <r>
    <s v="Barkha Singh"/>
    <x v="1"/>
    <x v="0"/>
    <n v="29000"/>
    <s v="Nano"/>
    <n v="4.8300000000000003E-2"/>
  </r>
  <r>
    <s v="Raj Aryan"/>
    <x v="0"/>
    <x v="1"/>
    <n v="49600"/>
    <s v="Micro"/>
    <n v="3.7999999999999999E-2"/>
  </r>
  <r>
    <s v="Arpita"/>
    <x v="1"/>
    <x v="2"/>
    <n v="24900"/>
    <s v="Nano"/>
    <n v="0.03"/>
  </r>
  <r>
    <s v="Divya Agarwal"/>
    <x v="1"/>
    <x v="3"/>
    <n v="30000"/>
    <s v="Nano"/>
    <n v="2.8899999999999999E-2"/>
  </r>
  <r>
    <s v="Rits Badiani (Ritika)"/>
    <x v="1"/>
    <x v="4"/>
    <n v="190000"/>
    <s v="Macro"/>
    <n v="2.8199999999999999E-2"/>
  </r>
  <r>
    <s v="Mrunal Panchal"/>
    <x v="1"/>
    <x v="1"/>
    <n v="24000"/>
    <s v="Nano"/>
    <n v="2.18E-2"/>
  </r>
  <r>
    <s v="Noorin Shereef"/>
    <x v="1"/>
    <x v="5"/>
    <n v="23000"/>
    <s v="Nano"/>
    <n v="2.18E-2"/>
  </r>
  <r>
    <s v="Erica J Fernandes"/>
    <x v="1"/>
    <x v="2"/>
    <n v="26000"/>
    <s v="Nano"/>
    <n v="2.0400000000000001E-2"/>
  </r>
  <r>
    <s v="Shipra Khanna"/>
    <x v="1"/>
    <x v="1"/>
    <n v="22000"/>
    <s v="Nano"/>
    <n v="1.78E-2"/>
  </r>
  <r>
    <s v="Manushi Chhillar"/>
    <x v="1"/>
    <x v="6"/>
    <n v="26000"/>
    <s v="Nano"/>
    <n v="1.6500000000000001E-2"/>
  </r>
  <r>
    <s v="Nagma"/>
    <x v="1"/>
    <x v="3"/>
    <n v="42000"/>
    <s v="Micro"/>
    <n v="1.6400000000000001E-2"/>
  </r>
  <r>
    <s v="Sher"/>
    <x v="0"/>
    <x v="3"/>
    <n v="22700"/>
    <s v="Nano"/>
    <n v="1.3899999999999999E-2"/>
  </r>
  <r>
    <s v="Jannat Zubair Rahmani"/>
    <x v="0"/>
    <x v="7"/>
    <n v="49800"/>
    <s v="Micro"/>
    <n v="1.3599999999999999E-2"/>
  </r>
  <r>
    <s v="Arnav"/>
    <x v="0"/>
    <x v="0"/>
    <n v="46700"/>
    <s v="Micro"/>
    <n v="1.29E-2"/>
  </r>
  <r>
    <s v="Shilpa Chaudhary"/>
    <x v="1"/>
    <x v="3"/>
    <n v="12000"/>
    <s v="Nano"/>
    <n v="1.15E-2"/>
  </r>
  <r>
    <s v="Neha Malik"/>
    <x v="1"/>
    <x v="7"/>
    <n v="46900"/>
    <s v="Micro"/>
    <n v="1.0500000000000001E-2"/>
  </r>
  <r>
    <s v="Arishfa Khan"/>
    <x v="1"/>
    <x v="5"/>
    <n v="30900"/>
    <s v="Micro"/>
    <n v="1.03E-2"/>
  </r>
  <r>
    <s v="Siddharth Nigam"/>
    <x v="0"/>
    <x v="8"/>
    <n v="11300"/>
    <s v="Nano"/>
    <n v="1.03E-2"/>
  </r>
  <r>
    <s v="Nisha Gurgain"/>
    <x v="1"/>
    <x v="8"/>
    <n v="71000"/>
    <s v="Macro"/>
    <n v="8.0000000000000002E-3"/>
  </r>
  <r>
    <s v="Ritabhari Chakraborty"/>
    <x v="1"/>
    <x v="9"/>
    <n v="77000"/>
    <s v="Macro"/>
    <n v="7.1000000000000004E-3"/>
  </r>
  <r>
    <s v="Jubin Shah"/>
    <x v="0"/>
    <x v="9"/>
    <n v="52000"/>
    <s v="Micro"/>
    <n v="6.8999999999999999E-3"/>
  </r>
  <r>
    <s v="Himansh Kohli"/>
    <x v="0"/>
    <x v="6"/>
    <n v="34000"/>
    <s v="Micro"/>
    <n v="2E-3"/>
  </r>
  <r>
    <s v="Shivani Singh"/>
    <x v="1"/>
    <x v="5"/>
    <n v="84190"/>
    <s v="Macro"/>
    <n v="1E-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s v="Jannat Zubair Rahmani"/>
    <s v="Male"/>
    <s v="Beauty &amp; Fashion"/>
    <n v="49800"/>
    <x v="0"/>
    <n v="672500"/>
  </r>
  <r>
    <s v="Raj Aryan"/>
    <s v="Male"/>
    <s v="Meme Page"/>
    <n v="49600"/>
    <x v="0"/>
    <n v="593000"/>
  </r>
  <r>
    <s v="Arishfa Khan"/>
    <s v="Female"/>
    <s v="Knowledge &amp; Education"/>
    <n v="30900"/>
    <x v="0"/>
    <n v="313700"/>
  </r>
  <r>
    <s v="Beer Biceps"/>
    <s v="Male"/>
    <s v="Travel &amp; Adventure"/>
    <n v="294000"/>
    <x v="1"/>
    <n v="205800"/>
  </r>
  <r>
    <s v="Rits Badiani (Ritika)"/>
    <s v="Female"/>
    <s v="Cuisine"/>
    <n v="190000"/>
    <x v="1"/>
    <n v="192800"/>
  </r>
  <r>
    <s v="Barkha Singh"/>
    <s v="Female"/>
    <s v="Travel &amp; Adventure"/>
    <n v="29000"/>
    <x v="2"/>
    <n v="139200"/>
  </r>
  <r>
    <s v="Nagma"/>
    <s v="Female"/>
    <s v="Finance &amp; Business"/>
    <n v="42000"/>
    <x v="0"/>
    <n v="134600"/>
  </r>
  <r>
    <s v="Mrunal Panchal"/>
    <s v="Female"/>
    <s v="Meme Page"/>
    <n v="24000"/>
    <x v="2"/>
    <n v="117100"/>
  </r>
  <r>
    <s v="Siddharth Nigam"/>
    <s v="Male"/>
    <s v="Entertainment"/>
    <n v="11300"/>
    <x v="2"/>
    <n v="116100"/>
  </r>
  <r>
    <s v="Manushi Chhillar"/>
    <s v="Female"/>
    <s v="Photography "/>
    <n v="26000"/>
    <x v="2"/>
    <n v="108000"/>
  </r>
  <r>
    <s v="Shipra Khanna"/>
    <s v="Female"/>
    <s v="Meme Page"/>
    <n v="22000"/>
    <x v="2"/>
    <n v="102400"/>
  </r>
  <r>
    <s v="Erica J Fernandes"/>
    <s v="Female"/>
    <s v="Health &amp; Wellness"/>
    <n v="26000"/>
    <x v="2"/>
    <n v="93400"/>
  </r>
  <r>
    <s v="Divya Agarwal"/>
    <s v="Female"/>
    <s v="Finance &amp; Business"/>
    <n v="30000"/>
    <x v="2"/>
    <n v="85100"/>
  </r>
  <r>
    <s v="Nisha Gurgain"/>
    <s v="Female"/>
    <s v="Entertainment"/>
    <n v="71000"/>
    <x v="1"/>
    <n v="72500"/>
  </r>
  <r>
    <s v="Noorin Shereef"/>
    <s v="Female"/>
    <s v="Knowledge &amp; Education"/>
    <n v="23000"/>
    <x v="2"/>
    <n v="72100"/>
  </r>
  <r>
    <s v="Neha Malik"/>
    <s v="Female"/>
    <s v="Beauty &amp; Fashion"/>
    <n v="46900"/>
    <x v="0"/>
    <n v="43100"/>
  </r>
  <r>
    <s v="Sher"/>
    <s v="Male"/>
    <s v="Finance &amp; Business"/>
    <n v="22700"/>
    <x v="2"/>
    <n v="43000"/>
  </r>
  <r>
    <s v="Arpita"/>
    <s v="Female"/>
    <s v="Health &amp; Wellness"/>
    <n v="24900"/>
    <x v="2"/>
    <n v="27000"/>
  </r>
  <r>
    <s v="Ritabhari Chakraborty"/>
    <s v="Female"/>
    <s v="Gaming &amp; Technology"/>
    <n v="77000"/>
    <x v="1"/>
    <n v="26200"/>
  </r>
  <r>
    <s v="Arnav"/>
    <s v="Male"/>
    <s v="Travel &amp; Adventure"/>
    <n v="46700"/>
    <x v="0"/>
    <n v="20000"/>
  </r>
  <r>
    <s v="Jubin Shah"/>
    <s v="Male"/>
    <s v="Gaming &amp; Technology"/>
    <n v="52000"/>
    <x v="0"/>
    <n v="14600"/>
  </r>
  <r>
    <s v="Shilpa Chaudhary"/>
    <s v="Female"/>
    <s v="Finance &amp; Business"/>
    <n v="12000"/>
    <x v="2"/>
    <n v="13700"/>
  </r>
  <r>
    <s v="Shivani Singh"/>
    <s v="Female"/>
    <s v="Knowledge &amp; Education"/>
    <n v="84190"/>
    <x v="1"/>
    <n v="6900"/>
  </r>
  <r>
    <s v="Himansh Kohli"/>
    <s v="Male"/>
    <s v="Photography "/>
    <n v="34000"/>
    <x v="0"/>
    <n v="6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s v="Jannat Zubair Rahmani"/>
    <x v="0"/>
    <x v="0"/>
    <n v="49800"/>
    <s v="Micro"/>
    <n v="672500"/>
  </r>
  <r>
    <s v="Raj Aryan"/>
    <x v="0"/>
    <x v="1"/>
    <n v="49600"/>
    <s v="Micro"/>
    <n v="593000"/>
  </r>
  <r>
    <s v="Arishfa Khan"/>
    <x v="1"/>
    <x v="2"/>
    <n v="30900"/>
    <s v="Micro"/>
    <n v="313700"/>
  </r>
  <r>
    <s v="Beer Biceps"/>
    <x v="0"/>
    <x v="3"/>
    <n v="294000"/>
    <s v="Macro"/>
    <n v="205800"/>
  </r>
  <r>
    <s v="Rits Badiani (Ritika)"/>
    <x v="1"/>
    <x v="4"/>
    <n v="190000"/>
    <s v="Macro"/>
    <n v="192800"/>
  </r>
  <r>
    <s v="Barkha Singh"/>
    <x v="1"/>
    <x v="3"/>
    <n v="29000"/>
    <s v="Nano"/>
    <n v="139200"/>
  </r>
  <r>
    <s v="Nagma"/>
    <x v="1"/>
    <x v="5"/>
    <n v="42000"/>
    <s v="Micro"/>
    <n v="134600"/>
  </r>
  <r>
    <s v="Mrunal Panchal"/>
    <x v="1"/>
    <x v="1"/>
    <n v="24000"/>
    <s v="Nano"/>
    <n v="117100"/>
  </r>
  <r>
    <s v="Siddharth Nigam"/>
    <x v="0"/>
    <x v="6"/>
    <n v="11300"/>
    <s v="Nano"/>
    <n v="116100"/>
  </r>
  <r>
    <s v="Manushi Chhillar"/>
    <x v="1"/>
    <x v="7"/>
    <n v="26000"/>
    <s v="Nano"/>
    <n v="108000"/>
  </r>
  <r>
    <s v="Shipra Khanna"/>
    <x v="1"/>
    <x v="1"/>
    <n v="22000"/>
    <s v="Nano"/>
    <n v="102400"/>
  </r>
  <r>
    <s v="Erica J Fernandes"/>
    <x v="1"/>
    <x v="8"/>
    <n v="26000"/>
    <s v="Nano"/>
    <n v="93400"/>
  </r>
  <r>
    <s v="Divya Agarwal"/>
    <x v="1"/>
    <x v="5"/>
    <n v="30000"/>
    <s v="Nano"/>
    <n v="85100"/>
  </r>
  <r>
    <s v="Nisha Gurgain"/>
    <x v="1"/>
    <x v="6"/>
    <n v="71000"/>
    <s v="Macro"/>
    <n v="72500"/>
  </r>
  <r>
    <s v="Noorin Shereef"/>
    <x v="1"/>
    <x v="2"/>
    <n v="23000"/>
    <s v="Nano"/>
    <n v="72100"/>
  </r>
  <r>
    <s v="Neha Malik"/>
    <x v="1"/>
    <x v="0"/>
    <n v="46900"/>
    <s v="Micro"/>
    <n v="43100"/>
  </r>
  <r>
    <s v="Sher"/>
    <x v="0"/>
    <x v="5"/>
    <n v="22700"/>
    <s v="Nano"/>
    <n v="43000"/>
  </r>
  <r>
    <s v="Arpita"/>
    <x v="1"/>
    <x v="8"/>
    <n v="24900"/>
    <s v="Nano"/>
    <n v="27000"/>
  </r>
  <r>
    <s v="Ritabhari Chakraborty"/>
    <x v="1"/>
    <x v="9"/>
    <n v="77000"/>
    <s v="Macro"/>
    <n v="26200"/>
  </r>
  <r>
    <s v="Arnav"/>
    <x v="0"/>
    <x v="3"/>
    <n v="46700"/>
    <s v="Micro"/>
    <n v="20000"/>
  </r>
  <r>
    <s v="Jubin Shah"/>
    <x v="0"/>
    <x v="9"/>
    <n v="52000"/>
    <s v="Micro"/>
    <n v="14600"/>
  </r>
  <r>
    <s v="Shilpa Chaudhary"/>
    <x v="1"/>
    <x v="5"/>
    <n v="12000"/>
    <s v="Nano"/>
    <n v="13700"/>
  </r>
  <r>
    <s v="Shivani Singh"/>
    <x v="1"/>
    <x v="2"/>
    <n v="84190"/>
    <s v="Macro"/>
    <n v="6900"/>
  </r>
  <r>
    <s v="Himansh Kohli"/>
    <x v="0"/>
    <x v="7"/>
    <n v="34000"/>
    <s v="Micro"/>
    <n v="6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s v="Beer Biceps"/>
    <x v="0"/>
    <x v="0"/>
    <s v="Macro"/>
    <n v="294000"/>
  </r>
  <r>
    <s v="Rits Badiani (Ritika)"/>
    <x v="1"/>
    <x v="1"/>
    <s v="Macro"/>
    <n v="190000"/>
  </r>
  <r>
    <s v="Shivani Singh"/>
    <x v="1"/>
    <x v="2"/>
    <s v="Macro"/>
    <n v="84190"/>
  </r>
  <r>
    <s v="Ritabhari Chakraborty"/>
    <x v="1"/>
    <x v="3"/>
    <s v="Macro"/>
    <n v="77000"/>
  </r>
  <r>
    <s v="Nisha Gurgain"/>
    <x v="1"/>
    <x v="4"/>
    <s v="Macro"/>
    <n v="71000"/>
  </r>
  <r>
    <s v="Jubin Shah"/>
    <x v="0"/>
    <x v="3"/>
    <s v="Micro"/>
    <n v="52000"/>
  </r>
  <r>
    <s v="Jannat Zubair Rahmani"/>
    <x v="0"/>
    <x v="5"/>
    <s v="Micro"/>
    <n v="49800"/>
  </r>
  <r>
    <s v="Raj Aryan"/>
    <x v="0"/>
    <x v="6"/>
    <s v="Micro"/>
    <n v="49600"/>
  </r>
  <r>
    <s v="Neha Malik"/>
    <x v="1"/>
    <x v="5"/>
    <s v="Micro"/>
    <n v="46900"/>
  </r>
  <r>
    <s v="Arnav"/>
    <x v="0"/>
    <x v="0"/>
    <s v="Micro"/>
    <n v="46700"/>
  </r>
  <r>
    <s v="Nagma"/>
    <x v="1"/>
    <x v="7"/>
    <s v="Micro"/>
    <n v="42000"/>
  </r>
  <r>
    <s v="Himansh Kohli"/>
    <x v="0"/>
    <x v="8"/>
    <s v="Micro"/>
    <n v="34000"/>
  </r>
  <r>
    <s v="Arishfa Khan"/>
    <x v="1"/>
    <x v="2"/>
    <s v="Micro"/>
    <n v="30900"/>
  </r>
  <r>
    <s v="Divya Agarwal"/>
    <x v="1"/>
    <x v="7"/>
    <s v="Nano"/>
    <n v="30000"/>
  </r>
  <r>
    <s v="Barkha Singh"/>
    <x v="1"/>
    <x v="0"/>
    <s v="Nano"/>
    <n v="29000"/>
  </r>
  <r>
    <s v="Erica J Fernandes"/>
    <x v="1"/>
    <x v="9"/>
    <s v="Nano"/>
    <n v="26000"/>
  </r>
  <r>
    <s v="Manushi Chhillar"/>
    <x v="1"/>
    <x v="8"/>
    <s v="Nano"/>
    <n v="26000"/>
  </r>
  <r>
    <s v="Arpita"/>
    <x v="1"/>
    <x v="9"/>
    <s v="Nano"/>
    <n v="24900"/>
  </r>
  <r>
    <s v="Mrunal Panchal"/>
    <x v="1"/>
    <x v="6"/>
    <s v="Nano"/>
    <n v="24000"/>
  </r>
  <r>
    <s v="Noorin Shereef"/>
    <x v="1"/>
    <x v="2"/>
    <s v="Nano"/>
    <n v="23000"/>
  </r>
  <r>
    <s v="Sher"/>
    <x v="0"/>
    <x v="7"/>
    <s v="Nano"/>
    <n v="22700"/>
  </r>
  <r>
    <s v="Shipra Khanna"/>
    <x v="1"/>
    <x v="6"/>
    <s v="Nano"/>
    <n v="22000"/>
  </r>
  <r>
    <s v="Shilpa Chaudhary"/>
    <x v="1"/>
    <x v="7"/>
    <s v="Nano"/>
    <n v="12000"/>
  </r>
  <r>
    <s v="Siddharth Nigam"/>
    <x v="0"/>
    <x v="4"/>
    <s v="Nano"/>
    <n v="11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AC539D-E2D8-40C9-AACB-24E81398A3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L26" firstHeaderRow="1" firstDataRow="1" firstDataCol="1"/>
  <pivotFields count="12">
    <pivotField axis="axisRow" showAll="0">
      <items count="25">
        <item x="0"/>
        <item x="21"/>
        <item x="23"/>
        <item x="15"/>
        <item x="17"/>
        <item x="12"/>
        <item x="6"/>
        <item x="18"/>
        <item x="1"/>
        <item x="3"/>
        <item x="10"/>
        <item x="14"/>
        <item x="5"/>
        <item x="4"/>
        <item x="8"/>
        <item x="9"/>
        <item x="20"/>
        <item x="13"/>
        <item x="11"/>
        <item x="22"/>
        <item x="16"/>
        <item x="7"/>
        <item x="19"/>
        <item x="2"/>
        <item t="default"/>
      </items>
    </pivotField>
    <pivotField showAll="0"/>
    <pivotField showAll="0"/>
    <pivotField showAll="0"/>
    <pivotField showAll="0"/>
    <pivotField showAll="0"/>
    <pivotField dataField="1" showAll="0"/>
    <pivotField numFmtId="3" showAll="0"/>
    <pivotField numFmtId="10" showAll="0"/>
    <pivotField showAll="0">
      <items count="4">
        <item x="2"/>
        <item x="0"/>
        <item x="1"/>
        <item t="default"/>
      </items>
    </pivotField>
    <pivotField showAll="0"/>
    <pivotField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Follower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ACF880-4991-45E8-A1F7-77CA57968D51}" name="PivotTable78" cacheId="10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3:C14" firstHeaderRow="1" firstDataRow="2" firstDataCol="1"/>
  <pivotFields count="5">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0">
        <item x="5"/>
        <item x="1"/>
        <item x="4"/>
        <item x="7"/>
        <item x="3"/>
        <item x="9"/>
        <item x="2"/>
        <item x="6"/>
        <item x="8"/>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2"/>
  </rowFields>
  <rowItems count="10">
    <i>
      <x/>
    </i>
    <i>
      <x v="1"/>
    </i>
    <i>
      <x v="2"/>
    </i>
    <i>
      <x v="3"/>
    </i>
    <i>
      <x v="4"/>
    </i>
    <i>
      <x v="5"/>
    </i>
    <i>
      <x v="6"/>
    </i>
    <i>
      <x v="7"/>
    </i>
    <i>
      <x v="8"/>
    </i>
    <i>
      <x v="9"/>
    </i>
  </rowItems>
  <colFields count="1">
    <field x="1"/>
  </colFields>
  <colItems count="2">
    <i>
      <x/>
    </i>
    <i>
      <x v="1"/>
    </i>
  </colItems>
  <dataFields count="1">
    <dataField name="Sum of Followers" fld="4"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A9B502-3C6B-4B08-95CD-9059382B1FDE}" name="PivotTable34" cacheId="4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B6" firstHeaderRow="1" firstDataRow="1" firstDataCol="1"/>
  <pivotFields count="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s>
  <rowFields count="1">
    <field x="4"/>
  </rowFields>
  <rowItems count="3">
    <i>
      <x/>
    </i>
    <i>
      <x v="1"/>
    </i>
    <i>
      <x v="2"/>
    </i>
  </rowItems>
  <colItems count="1">
    <i/>
  </colItems>
  <dataFields count="1">
    <dataField name="Sum of Avg. Likes" fld="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639F18-E57D-4A4E-B569-D3A38D3B4D15}" name="PivotTable49" cacheId="7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C14" firstHeaderRow="1" firstDataRow="2" firstDataCol="1"/>
  <pivotFields count="6">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0">
        <item x="0"/>
        <item x="4"/>
        <item x="6"/>
        <item x="5"/>
        <item x="9"/>
        <item x="8"/>
        <item x="2"/>
        <item x="1"/>
        <item x="7"/>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s>
  <rowFields count="1">
    <field x="2"/>
  </rowFields>
  <rowItems count="10">
    <i>
      <x/>
    </i>
    <i>
      <x v="1"/>
    </i>
    <i>
      <x v="2"/>
    </i>
    <i>
      <x v="3"/>
    </i>
    <i>
      <x v="4"/>
    </i>
    <i>
      <x v="5"/>
    </i>
    <i>
      <x v="6"/>
    </i>
    <i>
      <x v="7"/>
    </i>
    <i>
      <x v="8"/>
    </i>
    <i>
      <x v="9"/>
    </i>
  </rowItems>
  <colFields count="1">
    <field x="1"/>
  </colFields>
  <colItems count="2">
    <i>
      <x/>
    </i>
    <i>
      <x v="1"/>
    </i>
  </colItems>
  <dataFields count="1">
    <dataField name="Sum of Avg. Likes" fld="5"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982EAD-7D5B-431C-9308-265C0737E26B}" name="PivotTable19"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C14" firstHeaderRow="1" firstDataRow="2" firstDataCol="1"/>
  <pivotFields count="6">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0">
        <item x="7"/>
        <item x="4"/>
        <item x="8"/>
        <item x="3"/>
        <item x="9"/>
        <item x="2"/>
        <item x="5"/>
        <item x="1"/>
        <item x="6"/>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0" outline="0" showAll="0" defaultSubtotal="0">
      <extLst>
        <ext xmlns:x14="http://schemas.microsoft.com/office/spreadsheetml/2009/9/main" uri="{2946ED86-A175-432a-8AC1-64E0C546D7DE}">
          <x14:pivotField fillDownLabels="1"/>
        </ext>
      </extLst>
    </pivotField>
  </pivotFields>
  <rowFields count="1">
    <field x="2"/>
  </rowFields>
  <rowItems count="10">
    <i>
      <x/>
    </i>
    <i>
      <x v="1"/>
    </i>
    <i>
      <x v="2"/>
    </i>
    <i>
      <x v="3"/>
    </i>
    <i>
      <x v="4"/>
    </i>
    <i>
      <x v="5"/>
    </i>
    <i>
      <x v="6"/>
    </i>
    <i>
      <x v="7"/>
    </i>
    <i>
      <x v="8"/>
    </i>
    <i>
      <x v="9"/>
    </i>
  </rowItems>
  <colFields count="1">
    <field x="1"/>
  </colFields>
  <colItems count="2">
    <i>
      <x/>
    </i>
    <i>
      <x v="1"/>
    </i>
  </colItems>
  <dataFields count="1">
    <dataField name="Average of Engagement Rate" fld="5" subtotal="average"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A2EB3B-21FB-4C68-82FF-D4470B154C99}"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3:E8" firstHeaderRow="0" firstDataRow="1" firstDataCol="2"/>
  <pivotFields count="12">
    <pivotField axis="axisRow" compact="0" outline="0" showAll="0" defaultSubtotal="0">
      <items count="24">
        <item x="0"/>
        <item x="21"/>
        <item x="23"/>
        <item x="15"/>
        <item x="17"/>
        <item h="1" x="12"/>
        <item h="1" x="6"/>
        <item h="1" x="18"/>
        <item h="1" x="1"/>
        <item h="1" x="3"/>
        <item h="1" x="10"/>
        <item h="1" x="14"/>
        <item h="1" x="5"/>
        <item h="1" x="4"/>
        <item h="1" x="8"/>
        <item h="1" x="9"/>
        <item h="1" x="20"/>
        <item h="1" x="13"/>
        <item h="1" x="11"/>
        <item h="1" x="22"/>
        <item h="1" x="16"/>
        <item h="1" x="7"/>
        <item h="1" x="19"/>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numFmtId="3" outline="0" showAll="0" defaultSubtotal="0"/>
    <pivotField dataField="1" compact="0" numFmtId="10" outline="0" showAll="0" defaultSubtotal="0"/>
    <pivotField axis="axisRow" compact="0" outline="0" showAll="0" defaultSubtotal="0">
      <items count="3">
        <item x="2"/>
        <item x="0"/>
        <item x="1"/>
      </items>
    </pivotField>
    <pivotField compact="0" outline="0" showAll="0" defaultSubtotal="0"/>
    <pivotField compact="0" outline="0" showAll="0" defaultSubtotal="0"/>
  </pivotFields>
  <rowFields count="2">
    <field x="0"/>
    <field x="9"/>
  </rowFields>
  <rowItems count="5">
    <i>
      <x/>
      <x v="1"/>
    </i>
    <i>
      <x v="1"/>
      <x v="1"/>
    </i>
    <i>
      <x v="2"/>
      <x v="2"/>
    </i>
    <i>
      <x v="3"/>
      <x v="2"/>
    </i>
    <i>
      <x v="4"/>
      <x/>
    </i>
  </rowItems>
  <colFields count="1">
    <field x="-2"/>
  </colFields>
  <colItems count="3">
    <i>
      <x/>
    </i>
    <i i="1">
      <x v="1"/>
    </i>
    <i i="2">
      <x v="2"/>
    </i>
  </colItems>
  <dataFields count="3">
    <dataField name="Follower Count" fld="6" baseField="9" baseItem="1"/>
    <dataField name="Average Likes" fld="7" baseField="9" baseItem="1"/>
    <dataField name="Engagement Rates" fld="8" baseField="9" baseItem="1"/>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or_type" xr10:uid="{63B1D379-02D1-4F0D-8E7E-3B038CFE1703}" sourceName="Creator type">
  <pivotTables>
    <pivotTable tabId="4" name="PivotTable1"/>
  </pivotTables>
  <data>
    <tabular pivotCacheId="582745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ll_Name" xr10:uid="{4DAAA733-99F6-49BF-8B38-E38A052C4F1E}" sourceName="Full Name">
  <pivotTables>
    <pivotTable tabId="9" name="PivotTable2"/>
  </pivotTables>
  <data>
    <tabular pivotCacheId="5827458">
      <items count="24">
        <i x="0" s="1"/>
        <i x="21" s="1"/>
        <i x="23" s="1"/>
        <i x="15" s="1"/>
        <i x="17" s="1"/>
        <i x="12"/>
        <i x="6"/>
        <i x="18"/>
        <i x="1"/>
        <i x="3"/>
        <i x="10"/>
        <i x="14"/>
        <i x="5"/>
        <i x="4"/>
        <i x="8"/>
        <i x="9"/>
        <i x="20"/>
        <i x="13"/>
        <i x="11"/>
        <i x="22"/>
        <i x="16"/>
        <i x="7"/>
        <i x="19"/>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E538D18-1DA7-4DD4-B465-3BD0BC04F472}" sourceName="Gender">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DCAF18DF-A457-46F8-816E-7920D93F2E0A}" sourceName="Genre">
  <extLst>
    <x:ext xmlns:x15="http://schemas.microsoft.com/office/spreadsheetml/2010/11/main" uri="{2F2917AC-EB37-4324-AD4E-5DD8C200BD13}">
      <x15:tableSlicerCache tableId="1"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or_type1" xr10:uid="{2427667F-8F94-4095-A46A-69AEF9A2A803}" sourceName="Creator type">
  <extLst>
    <x:ext xmlns:x15="http://schemas.microsoft.com/office/spreadsheetml/2010/11/main" uri="{2F2917AC-EB37-4324-AD4E-5DD8C200BD13}">
      <x15:tableSlicerCache tableId="1" column="10"/>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B3A2D29-E68C-4912-A15F-6A5A07ACC0F4}" sourceName="Gender">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1" xr10:uid="{6AD79C79-1CC2-4603-80BE-F9ABA4369FB6}" sourceName="Genre">
  <extLst>
    <x:ext xmlns:x15="http://schemas.microsoft.com/office/spreadsheetml/2010/11/main" uri="{2F2917AC-EB37-4324-AD4E-5DD8C200BD13}">
      <x15:tableSlicerCache tableId="3" column="6"/>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or_type2" xr10:uid="{FEC5F0EC-4D5B-4412-95B8-E078319174E8}" sourceName="Creator type">
  <extLst>
    <x:ext xmlns:x15="http://schemas.microsoft.com/office/spreadsheetml/2010/11/main" uri="{2F2917AC-EB37-4324-AD4E-5DD8C200BD13}">
      <x15:tableSlicerCache tableId="3" column="10"/>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D80DDC1-2559-4814-93D0-15AC2B4B41A7}" sourceName="Gender">
  <extLst>
    <x:ext xmlns:x15="http://schemas.microsoft.com/office/spreadsheetml/2010/11/main" uri="{2F2917AC-EB37-4324-AD4E-5DD8C200BD13}">
      <x15:tableSlicerCache tableId="2" column="4"/>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2" xr10:uid="{9541AB11-B3AA-40F9-9758-9A2CE103C87A}" sourceName="Genre">
  <extLst>
    <x:ext xmlns:x15="http://schemas.microsoft.com/office/spreadsheetml/2010/11/main" uri="{2F2917AC-EB37-4324-AD4E-5DD8C200BD13}">
      <x15:tableSlicerCache tableId="2" column="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or_type3" xr10:uid="{346F63E2-E48F-4DC6-A125-A0CF440DA43B}" sourceName="Creator type">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eator type" xr10:uid="{F2A755D5-483E-4EE8-AB6B-9EADEA8774CB}" cache="Slicer_Creator_type" caption="Creator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1DA7A28-42D7-4D15-877D-3CBFFCEFB59F}" cache="Slicer_Gender" caption="Gender" rowHeight="257175"/>
  <slicer name="Genre" xr10:uid="{FCB68CA6-1364-4B0A-BB52-6ACAA4334A29}" cache="Slicer_Genre" caption="Genre" rowHeight="257175"/>
  <slicer name="Creator type 1" xr10:uid="{2855370A-F83E-441B-8C3F-1C222255C2D3}" cache="Slicer_Creator_type1" caption="Creator type"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863D36E-3970-4C52-AB17-E97ADB830F66}" cache="Slicer_Gender2" caption="Gender" rowHeight="257175"/>
  <slicer name="Genre 1" xr10:uid="{231486CC-33A1-4826-A627-7716C1FBEFA9}" cache="Slicer_Genre2" caption="Genre" rowHeight="257175"/>
  <slicer name="Creator type 2" xr10:uid="{1753005D-A884-4E2A-99C3-BD3DA177BFB3}" cache="Slicer_Creator_type3" caption="Creator type"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1A17847-D43C-470B-9CF9-2071A13F798C}" cache="Slicer_Gender1" caption="Gender" rowHeight="257175"/>
  <slicer name="Genre 2" xr10:uid="{A39A7E9B-29FF-4AEB-BE8D-77312FFD6095}" cache="Slicer_Genre1" caption="Genre" rowHeight="257175"/>
  <slicer name="Creator type 3" xr10:uid="{8C92DDE8-1FDE-49D0-95FC-8CBE2178ADBE}" cache="Slicer_Creator_type2" caption="Creator type"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ll Name" xr10:uid="{0C87AF85-DCAE-4899-BFE9-C701F006F2DF}" cache="Slicer_Full_Name" caption="Full Nam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A4A973-114C-49CC-BF3F-DC9518661340}" name="Table1" displayName="Table1" ref="A1:E25" totalsRowShown="0" headerRowDxfId="31">
  <autoFilter ref="A1:E25" xr:uid="{04A4A973-114C-49CC-BF3F-DC9518661340}"/>
  <tableColumns count="5">
    <tableColumn id="1" xr3:uid="{729177C5-8B97-45EC-805E-57E1FE740DFD}" name="Full Name" dataDxfId="30"/>
    <tableColumn id="4" xr3:uid="{75BE5BE2-6B94-488B-A1F5-7CF47989162B}" name="Gender" dataDxfId="29"/>
    <tableColumn id="6" xr3:uid="{01927B91-710E-4F56-ABAB-BBB79DFFAF04}" name="Genre" dataDxfId="28"/>
    <tableColumn id="10" xr3:uid="{2DA40D93-C4FE-4D8C-8D32-F81A3B09B2F1}" name="Creator type" dataDxfId="27">
      <calculatedColumnFormula array="1">_xlfn.IFS(AND(E2&gt;=1000,E2&lt;=30000),"Nano",AND(E2&gt;=30001,E2&lt;=70000),"Micro",AND(E2&gt;=70001,E2&lt;=500000),"Macro")</calculatedColumnFormula>
    </tableColumn>
    <tableColumn id="7" xr3:uid="{1A0D6752-11A5-4574-ACA5-793457B05EDD}" name="Followers" dataDxfId="26"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8338F0-A93F-42FC-BFE5-7E5E38E7A075}" name="Table2" displayName="Table2" ref="A1:F25" totalsRowShown="0" headerRowDxfId="25" headerRowBorderDxfId="24" tableBorderDxfId="23" totalsRowBorderDxfId="22">
  <autoFilter ref="A1:F25" xr:uid="{058338F0-A93F-42FC-BFE5-7E5E38E7A075}"/>
  <tableColumns count="6">
    <tableColumn id="1" xr3:uid="{17D2465D-7C92-4779-A6BF-F2F191460394}" name="Full Name" dataDxfId="21"/>
    <tableColumn id="4" xr3:uid="{0388FDC9-3D20-4F30-80F9-6E203D1E9A25}" name="Gender" dataDxfId="20"/>
    <tableColumn id="6" xr3:uid="{94875AAC-5083-4FA6-AE09-67C2BCC2760B}" name="Genre" dataDxfId="19"/>
    <tableColumn id="7" xr3:uid="{98C2E873-051B-4723-BC7C-62E8872C0771}" name="Followers" dataDxfId="18" dataCellStyle="Comma"/>
    <tableColumn id="10" xr3:uid="{A90E5B5C-7696-4EA3-9994-F2C29DA19247}" name="Creator type" dataDxfId="17" dataCellStyle="Comma">
      <calculatedColumnFormula array="1">_xlfn.IFS(AND(D2&gt;=1000,D2&lt;=30000),"Nano",AND(D2&gt;=30001,D2&lt;=70000),"Micro",AND(D2&gt;=70001,D2&lt;=500000),"Macro")</calculatedColumnFormula>
    </tableColumn>
    <tableColumn id="8" xr3:uid="{5A89783C-7E77-4B62-9728-929D847A0D9C}" name="Avg. Like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02F320-B5B3-402A-B7A1-5B0EBC17F0EC}" name="Table3" displayName="Table3" ref="A1:F25" totalsRowShown="0" headerRowDxfId="15" headerRowBorderDxfId="13" tableBorderDxfId="14" totalsRowBorderDxfId="12">
  <autoFilter ref="A1:F25" xr:uid="{1102F320-B5B3-402A-B7A1-5B0EBC17F0EC}"/>
  <tableColumns count="6">
    <tableColumn id="1" xr3:uid="{74AA7BB5-F20A-40BC-9530-8EFB488ED566}" name="Full Name" dataDxfId="11"/>
    <tableColumn id="4" xr3:uid="{4F5A7477-F708-42A2-9398-8471A7EA4190}" name="Gender" dataDxfId="10"/>
    <tableColumn id="6" xr3:uid="{9E140594-DD6E-45C4-9313-F04E35733BFD}" name="Genre" dataDxfId="9"/>
    <tableColumn id="7" xr3:uid="{355F9C46-C3D2-4F30-A767-2DDA874FE8F4}" name="Followers" dataDxfId="8" dataCellStyle="Comma"/>
    <tableColumn id="10" xr3:uid="{502AF0AB-7058-40AB-A08E-DB684E45A531}" name="Creator type" dataDxfId="7">
      <calculatedColumnFormula array="1">_xlfn.IFS(AND(D2&gt;=1000,D2&lt;=30000),"Nano",AND(D2&gt;=30001,D2&lt;=70000),"Micro",AND(D2&gt;=70001,D2&lt;=500000),"Macro")</calculatedColumnFormula>
    </tableColumn>
    <tableColumn id="9" xr3:uid="{49982F61-CE35-432E-B5CA-39CDC1799B83}" name="Engagement Rate"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waZ18kRi7dDHnMuUZ1SdqfvkBI0oCfrV/view?usp=sharing" TargetMode="External"/><Relationship Id="rId2" Type="http://schemas.openxmlformats.org/officeDocument/2006/relationships/hyperlink" Target="https://drive.google.com/file/d/1waZ18kRi7dDHnMuUZ1SdqfvkBI0oCfrV/view?usp=sharing" TargetMode="External"/><Relationship Id="rId1" Type="http://schemas.openxmlformats.org/officeDocument/2006/relationships/hyperlink" Target="https://drive.google.com/file/d/1NvHcOAWy0VHK2-X5bNpWdyTNBir8CG_s/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mailto:.@arnavz"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printerSettings" Target="../printerSettings/printerSettings1.bin"/><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mailto:.@shivani.singhh"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mailto:.@arpita"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mailto:.@sherrr"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mailto:.@rxj.aryx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herrr"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mailto:.@rxj.aryxn"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mailto:.@arnavz" TargetMode="External"/><Relationship Id="rId11" Type="http://schemas.openxmlformats.org/officeDocument/2006/relationships/hyperlink" Target="about:blank" TargetMode="External"/><Relationship Id="rId24" Type="http://schemas.openxmlformats.org/officeDocument/2006/relationships/hyperlink" Target="mailto:.@arpita"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mailto:.@shivani.singhh"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mailto:.@arnavz"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printerSettings" Target="../printerSettings/printerSettings2.bin"/><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mailto:.@shivani.singhh"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mailto:.@arpita"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mailto:.@sherrr"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mailto:.@rxj.aryxn" TargetMode="Externa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3.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EE5A-8501-41D8-9435-2748E0BF3E6D}">
  <dimension ref="A1:O56"/>
  <sheetViews>
    <sheetView showGridLines="0" tabSelected="1" zoomScaleNormal="100" workbookViewId="0">
      <selection sqref="A1:O1"/>
    </sheetView>
  </sheetViews>
  <sheetFormatPr defaultRowHeight="15"/>
  <cols>
    <col min="2" max="2" width="8.7109375" customWidth="1"/>
    <col min="3" max="3" width="8.7109375" bestFit="1" customWidth="1"/>
    <col min="4" max="4" width="9.5703125" bestFit="1" customWidth="1"/>
    <col min="5" max="7" width="8.7109375" bestFit="1" customWidth="1"/>
    <col min="8" max="9" width="8.7109375" customWidth="1"/>
    <col min="13" max="13" width="9.140625" customWidth="1"/>
    <col min="14" max="14" width="10.28515625" customWidth="1"/>
  </cols>
  <sheetData>
    <row r="1" spans="1:15" ht="15.75" thickBot="1">
      <c r="A1" s="142" t="s">
        <v>129</v>
      </c>
      <c r="B1" s="143"/>
      <c r="C1" s="143"/>
      <c r="D1" s="143"/>
      <c r="E1" s="143"/>
      <c r="F1" s="143"/>
      <c r="G1" s="143"/>
      <c r="H1" s="143"/>
      <c r="I1" s="143"/>
      <c r="J1" s="143"/>
      <c r="K1" s="143"/>
      <c r="L1" s="143"/>
      <c r="M1" s="143"/>
      <c r="N1" s="143"/>
      <c r="O1" s="144"/>
    </row>
    <row r="2" spans="1:15" ht="15.75" thickBot="1">
      <c r="A2" s="102"/>
      <c r="B2" s="76"/>
      <c r="C2" s="76"/>
      <c r="D2" s="76"/>
      <c r="E2" s="76"/>
      <c r="F2" s="76"/>
      <c r="G2" s="76"/>
      <c r="H2" s="76"/>
      <c r="I2" s="76"/>
      <c r="J2" s="76"/>
      <c r="K2" s="76"/>
      <c r="L2" s="76"/>
      <c r="M2" s="76"/>
      <c r="N2" s="76"/>
      <c r="O2" s="103"/>
    </row>
    <row r="3" spans="1:15" ht="14.45" customHeight="1">
      <c r="A3" s="80"/>
      <c r="B3" s="95" t="s">
        <v>117</v>
      </c>
      <c r="C3" s="96"/>
      <c r="D3" s="96"/>
      <c r="E3" s="96"/>
      <c r="F3" s="96"/>
      <c r="G3" s="96"/>
      <c r="H3" s="96"/>
      <c r="I3" s="96"/>
      <c r="J3" s="96"/>
      <c r="K3" s="96"/>
      <c r="L3" s="96"/>
      <c r="M3" s="96"/>
      <c r="N3" s="96"/>
      <c r="O3" s="81"/>
    </row>
    <row r="4" spans="1:15" ht="14.45" customHeight="1">
      <c r="A4" s="82"/>
      <c r="B4" s="97"/>
      <c r="C4" s="88"/>
      <c r="D4" s="88"/>
      <c r="E4" s="88"/>
      <c r="F4" s="88"/>
      <c r="G4" s="88"/>
      <c r="H4" s="88"/>
      <c r="I4" s="88"/>
      <c r="J4" s="88"/>
      <c r="K4" s="88"/>
      <c r="L4" s="88"/>
      <c r="M4" s="88"/>
      <c r="N4" s="88"/>
      <c r="O4" s="83"/>
    </row>
    <row r="5" spans="1:15">
      <c r="A5" s="82"/>
      <c r="B5" s="149" t="s">
        <v>124</v>
      </c>
      <c r="C5" s="150"/>
      <c r="D5" s="150"/>
      <c r="E5" s="150"/>
      <c r="F5" s="150"/>
      <c r="G5" s="150"/>
      <c r="H5" s="150"/>
      <c r="I5" s="150"/>
      <c r="J5" s="150"/>
      <c r="K5" s="150"/>
      <c r="L5" s="150"/>
      <c r="M5" s="150"/>
      <c r="N5" s="150"/>
      <c r="O5" s="83"/>
    </row>
    <row r="6" spans="1:15" ht="14.45" customHeight="1">
      <c r="A6" s="82"/>
      <c r="B6" s="150"/>
      <c r="C6" s="150"/>
      <c r="D6" s="150"/>
      <c r="E6" s="150"/>
      <c r="F6" s="150"/>
      <c r="G6" s="150"/>
      <c r="H6" s="150"/>
      <c r="I6" s="150"/>
      <c r="J6" s="150"/>
      <c r="K6" s="150"/>
      <c r="L6" s="150"/>
      <c r="M6" s="150"/>
      <c r="N6" s="150"/>
      <c r="O6" s="83"/>
    </row>
    <row r="7" spans="1:15" ht="14.45" customHeight="1">
      <c r="A7" s="82"/>
      <c r="B7" s="85"/>
      <c r="C7" s="85"/>
      <c r="D7" s="85"/>
      <c r="E7" s="85"/>
      <c r="F7" s="85"/>
      <c r="G7" s="85"/>
      <c r="H7" s="85"/>
      <c r="I7" s="85"/>
      <c r="J7" s="85"/>
      <c r="K7" s="85"/>
      <c r="L7" s="85"/>
      <c r="M7" s="85"/>
      <c r="N7" s="85"/>
      <c r="O7" s="83"/>
    </row>
    <row r="8" spans="1:15">
      <c r="A8" s="82"/>
      <c r="B8" s="151" t="s">
        <v>0</v>
      </c>
      <c r="C8" s="152"/>
      <c r="D8" s="152"/>
      <c r="E8" s="152"/>
      <c r="F8" s="152"/>
      <c r="G8" s="152"/>
      <c r="H8" s="152"/>
      <c r="I8" s="152"/>
      <c r="J8" s="152"/>
      <c r="K8" s="152"/>
      <c r="L8" s="152"/>
      <c r="M8" s="152"/>
      <c r="N8" s="152"/>
      <c r="O8" s="83"/>
    </row>
    <row r="9" spans="1:15">
      <c r="A9" s="82"/>
      <c r="B9" s="98"/>
      <c r="C9" s="1"/>
      <c r="D9" s="1"/>
      <c r="E9" s="1"/>
      <c r="F9" s="1"/>
      <c r="G9" s="1"/>
      <c r="H9" s="1"/>
      <c r="I9" s="1"/>
      <c r="J9" s="1"/>
      <c r="K9" s="1"/>
      <c r="L9" s="1"/>
      <c r="M9" s="1"/>
      <c r="N9" s="1"/>
      <c r="O9" s="83"/>
    </row>
    <row r="10" spans="1:15">
      <c r="A10" s="82"/>
      <c r="B10" s="99" t="s">
        <v>1</v>
      </c>
      <c r="O10" s="83"/>
    </row>
    <row r="11" spans="1:15">
      <c r="A11" s="82"/>
      <c r="B11" s="99"/>
      <c r="O11" s="83"/>
    </row>
    <row r="12" spans="1:15" ht="15.75" thickBot="1">
      <c r="A12" s="89"/>
      <c r="B12" s="100" t="s">
        <v>123</v>
      </c>
      <c r="C12" s="101"/>
      <c r="D12" s="101" t="s">
        <v>125</v>
      </c>
      <c r="E12" s="101"/>
      <c r="F12" s="101"/>
      <c r="G12" s="101"/>
      <c r="H12" s="101"/>
      <c r="I12" s="101"/>
      <c r="J12" s="101"/>
      <c r="K12" s="101"/>
      <c r="L12" s="101"/>
      <c r="M12" s="101"/>
      <c r="N12" s="101"/>
      <c r="O12" s="92"/>
    </row>
    <row r="13" spans="1:15" ht="15.75" thickBot="1">
      <c r="A13" s="89"/>
      <c r="B13" s="101"/>
      <c r="C13" s="101"/>
      <c r="D13" s="101"/>
      <c r="E13" s="101"/>
      <c r="F13" s="101"/>
      <c r="G13" s="101"/>
      <c r="H13" s="101"/>
      <c r="I13" s="101"/>
      <c r="J13" s="101"/>
      <c r="K13" s="101"/>
      <c r="L13" s="101"/>
      <c r="M13" s="101"/>
      <c r="N13" s="101"/>
      <c r="O13" s="92"/>
    </row>
    <row r="14" spans="1:15" ht="15.75" thickBot="1">
      <c r="A14" s="104" t="s">
        <v>126</v>
      </c>
      <c r="B14" s="145" t="s">
        <v>127</v>
      </c>
      <c r="C14" s="146"/>
      <c r="D14" s="146"/>
      <c r="E14" s="146"/>
      <c r="F14" s="146"/>
      <c r="G14" s="146"/>
      <c r="H14" s="146"/>
      <c r="I14" s="146"/>
      <c r="J14" s="146"/>
      <c r="K14" s="146"/>
      <c r="L14" s="146"/>
      <c r="M14" s="146"/>
      <c r="N14" s="147"/>
      <c r="O14" s="104" t="s">
        <v>128</v>
      </c>
    </row>
    <row r="15" spans="1:15">
      <c r="A15" s="93">
        <v>1</v>
      </c>
      <c r="B15" t="s">
        <v>2</v>
      </c>
      <c r="O15" s="93" t="s">
        <v>119</v>
      </c>
    </row>
    <row r="16" spans="1:15">
      <c r="A16" s="93"/>
      <c r="B16" s="22" t="s">
        <v>3</v>
      </c>
      <c r="O16" s="93"/>
    </row>
    <row r="17" spans="1:15">
      <c r="A17" s="93"/>
      <c r="B17" s="84" t="s">
        <v>4</v>
      </c>
      <c r="C17" s="18"/>
      <c r="D17" s="19"/>
      <c r="O17" s="93"/>
    </row>
    <row r="18" spans="1:15">
      <c r="A18" s="93"/>
      <c r="B18" s="84" t="s">
        <v>5</v>
      </c>
      <c r="C18" s="20"/>
      <c r="D18" s="21"/>
      <c r="O18" s="93"/>
    </row>
    <row r="19" spans="1:15">
      <c r="A19" s="93"/>
      <c r="B19" t="s">
        <v>6</v>
      </c>
      <c r="C19" s="20"/>
      <c r="D19" s="21"/>
      <c r="O19" s="93"/>
    </row>
    <row r="20" spans="1:15">
      <c r="A20" s="93"/>
      <c r="O20" s="93"/>
    </row>
    <row r="21" spans="1:15">
      <c r="A21" s="93">
        <v>2</v>
      </c>
      <c r="B21" s="150" t="s">
        <v>7</v>
      </c>
      <c r="C21" s="150"/>
      <c r="D21" s="150"/>
      <c r="E21" s="150"/>
      <c r="F21" s="150"/>
      <c r="G21" s="150"/>
      <c r="H21" s="150"/>
      <c r="I21" s="150"/>
      <c r="J21" s="150"/>
      <c r="K21" s="150"/>
      <c r="L21" s="150"/>
      <c r="M21" s="150"/>
      <c r="N21" s="150"/>
      <c r="O21" s="93" t="s">
        <v>119</v>
      </c>
    </row>
    <row r="22" spans="1:15">
      <c r="A22" s="93"/>
      <c r="B22" s="150"/>
      <c r="C22" s="150"/>
      <c r="D22" s="150"/>
      <c r="E22" s="150"/>
      <c r="F22" s="150"/>
      <c r="G22" s="150"/>
      <c r="H22" s="150"/>
      <c r="I22" s="150"/>
      <c r="J22" s="150"/>
      <c r="K22" s="150"/>
      <c r="L22" s="150"/>
      <c r="M22" s="150"/>
      <c r="N22" s="150"/>
      <c r="O22" s="93"/>
    </row>
    <row r="23" spans="1:15">
      <c r="A23" s="93"/>
      <c r="O23" s="93"/>
    </row>
    <row r="24" spans="1:15">
      <c r="A24" s="93"/>
      <c r="B24" t="s">
        <v>8</v>
      </c>
      <c r="O24" s="93"/>
    </row>
    <row r="25" spans="1:15">
      <c r="A25" s="93"/>
      <c r="O25" s="93"/>
    </row>
    <row r="26" spans="1:15">
      <c r="A26" s="93">
        <v>3</v>
      </c>
      <c r="B26" t="s">
        <v>9</v>
      </c>
      <c r="O26" s="93" t="s">
        <v>119</v>
      </c>
    </row>
    <row r="27" spans="1:15" ht="14.45" customHeight="1">
      <c r="A27" s="93"/>
      <c r="B27" s="150" t="s">
        <v>10</v>
      </c>
      <c r="C27" s="150"/>
      <c r="D27" s="150"/>
      <c r="E27" s="150"/>
      <c r="F27" s="150"/>
      <c r="G27" s="150"/>
      <c r="H27" s="150"/>
      <c r="I27" s="150"/>
      <c r="J27" s="150"/>
      <c r="K27" s="150"/>
      <c r="L27" s="150"/>
      <c r="M27" s="150"/>
      <c r="N27" s="150"/>
      <c r="O27" s="93"/>
    </row>
    <row r="28" spans="1:15">
      <c r="A28" s="93"/>
      <c r="B28" s="150"/>
      <c r="C28" s="150"/>
      <c r="D28" s="150"/>
      <c r="E28" s="150"/>
      <c r="F28" s="150"/>
      <c r="G28" s="150"/>
      <c r="H28" s="150"/>
      <c r="I28" s="150"/>
      <c r="J28" s="150"/>
      <c r="K28" s="150"/>
      <c r="L28" s="150"/>
      <c r="M28" s="150"/>
      <c r="N28" s="150"/>
      <c r="O28" s="93"/>
    </row>
    <row r="29" spans="1:15">
      <c r="A29" s="93"/>
      <c r="O29" s="93"/>
    </row>
    <row r="30" spans="1:15" ht="14.45" customHeight="1">
      <c r="A30" s="93">
        <v>4</v>
      </c>
      <c r="B30" t="s">
        <v>11</v>
      </c>
      <c r="O30" s="93" t="s">
        <v>119</v>
      </c>
    </row>
    <row r="31" spans="1:15">
      <c r="A31" s="93"/>
      <c r="B31" t="s">
        <v>12</v>
      </c>
      <c r="O31" s="93"/>
    </row>
    <row r="32" spans="1:15">
      <c r="A32" s="93"/>
      <c r="O32" s="93"/>
    </row>
    <row r="33" spans="1:15">
      <c r="A33" s="93">
        <v>5</v>
      </c>
      <c r="B33" s="150" t="s">
        <v>13</v>
      </c>
      <c r="C33" s="150"/>
      <c r="D33" s="150"/>
      <c r="E33" s="150"/>
      <c r="F33" s="150"/>
      <c r="G33" s="150"/>
      <c r="H33" s="150"/>
      <c r="I33" s="150"/>
      <c r="J33" s="150"/>
      <c r="K33" s="150"/>
      <c r="L33" s="150"/>
      <c r="M33" s="150"/>
      <c r="N33" s="150"/>
      <c r="O33" s="93" t="s">
        <v>119</v>
      </c>
    </row>
    <row r="34" spans="1:15">
      <c r="A34" s="93"/>
      <c r="B34" s="150"/>
      <c r="C34" s="150"/>
      <c r="D34" s="150"/>
      <c r="E34" s="150"/>
      <c r="F34" s="150"/>
      <c r="G34" s="150"/>
      <c r="H34" s="150"/>
      <c r="I34" s="150"/>
      <c r="J34" s="150"/>
      <c r="K34" s="150"/>
      <c r="L34" s="150"/>
      <c r="M34" s="150"/>
      <c r="N34" s="150"/>
      <c r="O34" s="93"/>
    </row>
    <row r="35" spans="1:15">
      <c r="A35" s="93"/>
      <c r="O35" s="93"/>
    </row>
    <row r="36" spans="1:15">
      <c r="A36" s="93">
        <v>6</v>
      </c>
      <c r="B36" s="150" t="s">
        <v>14</v>
      </c>
      <c r="C36" s="150"/>
      <c r="D36" s="150"/>
      <c r="E36" s="150"/>
      <c r="F36" s="150"/>
      <c r="G36" s="150"/>
      <c r="H36" s="150"/>
      <c r="I36" s="150"/>
      <c r="J36" s="150"/>
      <c r="K36" s="150"/>
      <c r="L36" s="150"/>
      <c r="M36" s="150"/>
      <c r="N36" s="150"/>
      <c r="O36" s="93" t="s">
        <v>119</v>
      </c>
    </row>
    <row r="37" spans="1:15">
      <c r="A37" s="93"/>
      <c r="B37" s="150"/>
      <c r="C37" s="150"/>
      <c r="D37" s="150"/>
      <c r="E37" s="150"/>
      <c r="F37" s="150"/>
      <c r="G37" s="150"/>
      <c r="H37" s="150"/>
      <c r="I37" s="150"/>
      <c r="J37" s="150"/>
      <c r="K37" s="150"/>
      <c r="L37" s="150"/>
      <c r="M37" s="150"/>
      <c r="N37" s="150"/>
      <c r="O37" s="93"/>
    </row>
    <row r="38" spans="1:15">
      <c r="A38" s="93"/>
      <c r="O38" s="93"/>
    </row>
    <row r="39" spans="1:15">
      <c r="A39" s="93">
        <v>7</v>
      </c>
      <c r="B39" s="150" t="s">
        <v>15</v>
      </c>
      <c r="C39" s="150"/>
      <c r="D39" s="150"/>
      <c r="E39" s="150"/>
      <c r="F39" s="150"/>
      <c r="G39" s="150"/>
      <c r="H39" s="150"/>
      <c r="I39" s="150"/>
      <c r="J39" s="150"/>
      <c r="K39" s="150"/>
      <c r="L39" s="150"/>
      <c r="M39" s="150"/>
      <c r="N39" s="150"/>
      <c r="O39" s="93" t="s">
        <v>121</v>
      </c>
    </row>
    <row r="40" spans="1:15">
      <c r="A40" s="93"/>
      <c r="B40" s="150"/>
      <c r="C40" s="150"/>
      <c r="D40" s="150"/>
      <c r="E40" s="150"/>
      <c r="F40" s="150"/>
      <c r="G40" s="150"/>
      <c r="H40" s="150"/>
      <c r="I40" s="150"/>
      <c r="J40" s="150"/>
      <c r="K40" s="150"/>
      <c r="L40" s="150"/>
      <c r="M40" s="150"/>
      <c r="N40" s="150"/>
      <c r="O40" s="93"/>
    </row>
    <row r="41" spans="1:15">
      <c r="A41" s="93"/>
      <c r="B41" s="150"/>
      <c r="C41" s="150"/>
      <c r="D41" s="150"/>
      <c r="E41" s="150"/>
      <c r="F41" s="150"/>
      <c r="G41" s="150"/>
      <c r="H41" s="150"/>
      <c r="I41" s="150"/>
      <c r="J41" s="150"/>
      <c r="K41" s="150"/>
      <c r="L41" s="150"/>
      <c r="M41" s="150"/>
      <c r="N41" s="150"/>
      <c r="O41" s="93"/>
    </row>
    <row r="42" spans="1:15">
      <c r="A42" s="93"/>
      <c r="B42" t="s">
        <v>16</v>
      </c>
      <c r="O42" s="93"/>
    </row>
    <row r="43" spans="1:15">
      <c r="A43" s="93"/>
      <c r="B43" s="67" t="s">
        <v>17</v>
      </c>
      <c r="O43" s="93"/>
    </row>
    <row r="44" spans="1:15">
      <c r="A44" s="93"/>
      <c r="B44" s="148" t="s">
        <v>18</v>
      </c>
      <c r="C44" s="148"/>
      <c r="D44" s="148"/>
      <c r="E44" s="148"/>
      <c r="F44" s="148"/>
      <c r="G44" s="148"/>
      <c r="H44" s="148"/>
      <c r="I44" s="148"/>
      <c r="O44" s="93"/>
    </row>
    <row r="45" spans="1:15">
      <c r="A45" s="93"/>
      <c r="B45" s="86"/>
      <c r="C45" s="86"/>
      <c r="D45" s="86"/>
      <c r="E45" s="86"/>
      <c r="F45" s="86"/>
      <c r="G45" s="86"/>
      <c r="H45" s="86"/>
      <c r="I45" s="86"/>
      <c r="O45" s="93"/>
    </row>
    <row r="46" spans="1:15">
      <c r="A46" s="93">
        <v>8</v>
      </c>
      <c r="B46" t="s">
        <v>19</v>
      </c>
      <c r="O46" s="93" t="s">
        <v>120</v>
      </c>
    </row>
    <row r="47" spans="1:15">
      <c r="A47" s="93"/>
      <c r="B47" s="67" t="s">
        <v>17</v>
      </c>
      <c r="O47" s="93"/>
    </row>
    <row r="48" spans="1:15">
      <c r="A48" s="93"/>
      <c r="B48" s="148" t="s">
        <v>20</v>
      </c>
      <c r="C48" s="148"/>
      <c r="D48" s="148"/>
      <c r="E48" s="148"/>
      <c r="F48" s="148"/>
      <c r="G48" s="148"/>
      <c r="H48" s="148"/>
      <c r="I48" s="148"/>
      <c r="O48" s="93"/>
    </row>
    <row r="49" spans="1:15">
      <c r="A49" s="93"/>
      <c r="O49" s="93"/>
    </row>
    <row r="50" spans="1:15">
      <c r="A50" s="93">
        <v>9</v>
      </c>
      <c r="B50" t="s">
        <v>113</v>
      </c>
      <c r="O50" s="93" t="s">
        <v>118</v>
      </c>
    </row>
    <row r="51" spans="1:15">
      <c r="A51" s="93"/>
      <c r="C51" t="s">
        <v>114</v>
      </c>
      <c r="N51">
        <v>2.5</v>
      </c>
      <c r="O51" s="93"/>
    </row>
    <row r="52" spans="1:15">
      <c r="A52" s="93"/>
      <c r="C52" t="s">
        <v>115</v>
      </c>
      <c r="N52">
        <v>2.5</v>
      </c>
      <c r="O52" s="93"/>
    </row>
    <row r="53" spans="1:15" ht="21" customHeight="1">
      <c r="A53" s="93"/>
      <c r="C53" s="141" t="s">
        <v>116</v>
      </c>
      <c r="D53" s="141"/>
      <c r="E53" s="141"/>
      <c r="F53" s="141"/>
      <c r="G53" s="141"/>
      <c r="H53" s="141"/>
      <c r="I53" s="141"/>
      <c r="J53" s="141"/>
      <c r="K53" s="141"/>
      <c r="L53" s="141"/>
      <c r="M53" s="141"/>
      <c r="N53" s="87">
        <v>5</v>
      </c>
      <c r="O53" s="93"/>
    </row>
    <row r="54" spans="1:15" ht="24" customHeight="1">
      <c r="A54" s="93"/>
      <c r="C54" s="141"/>
      <c r="D54" s="141"/>
      <c r="E54" s="141"/>
      <c r="F54" s="141"/>
      <c r="G54" s="141"/>
      <c r="H54" s="141"/>
      <c r="I54" s="141"/>
      <c r="J54" s="141"/>
      <c r="K54" s="141"/>
      <c r="L54" s="141"/>
      <c r="M54" s="141"/>
      <c r="N54" s="87"/>
      <c r="O54" s="93"/>
    </row>
    <row r="55" spans="1:15">
      <c r="A55" s="93"/>
      <c r="E55" s="88"/>
      <c r="F55" s="88"/>
      <c r="G55" s="88"/>
      <c r="H55" s="88"/>
      <c r="I55" s="88"/>
      <c r="J55" s="88"/>
      <c r="K55" s="88"/>
      <c r="L55" s="88"/>
      <c r="M55" s="88"/>
      <c r="N55" s="88"/>
      <c r="O55" s="93"/>
    </row>
    <row r="56" spans="1:15" ht="15.75" thickBot="1">
      <c r="A56" s="94">
        <v>10</v>
      </c>
      <c r="B56" s="90" t="s">
        <v>122</v>
      </c>
      <c r="C56" s="91"/>
      <c r="D56" s="91"/>
      <c r="E56" s="91"/>
      <c r="F56" s="91"/>
      <c r="G56" s="91"/>
      <c r="H56" s="91"/>
      <c r="I56" s="91"/>
      <c r="J56" s="91"/>
      <c r="K56" s="91"/>
      <c r="L56" s="91"/>
      <c r="M56" s="91"/>
      <c r="N56" s="91"/>
      <c r="O56" s="94" t="s">
        <v>121</v>
      </c>
    </row>
  </sheetData>
  <mergeCells count="12">
    <mergeCell ref="C53:M54"/>
    <mergeCell ref="A1:O1"/>
    <mergeCell ref="B14:N14"/>
    <mergeCell ref="B48:I48"/>
    <mergeCell ref="B44:I44"/>
    <mergeCell ref="B5:N6"/>
    <mergeCell ref="B39:N41"/>
    <mergeCell ref="B33:N34"/>
    <mergeCell ref="B8:N8"/>
    <mergeCell ref="B21:N22"/>
    <mergeCell ref="B36:N37"/>
    <mergeCell ref="B27:N28"/>
  </mergeCells>
  <hyperlinks>
    <hyperlink ref="B48" r:id="rId1" xr:uid="{133D7DDC-C85D-4633-ACC1-E2A76DEF2A2A}"/>
    <hyperlink ref="B44" r:id="rId2" xr:uid="{B8430D34-C6D3-4D82-9BB6-334AB987AF7D}"/>
    <hyperlink ref="B44:I44" r:id="rId3" display="https://drive.google.com/file/d/1waZ18kRi7dDHnMuUZ1SdqfvkBI0oCfrV/view?usp=sharing" xr:uid="{6DC8A32F-41AF-4D76-BABA-4D43007D2B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628B-ADE5-41B5-B31C-E98A41EE8549}">
  <dimension ref="A1:I25"/>
  <sheetViews>
    <sheetView workbookViewId="0">
      <selection activeCell="B1" sqref="B1"/>
    </sheetView>
  </sheetViews>
  <sheetFormatPr defaultRowHeight="15"/>
  <cols>
    <col min="1" max="1" width="21.140625" bestFit="1" customWidth="1"/>
    <col min="2" max="2" width="22.5703125" bestFit="1" customWidth="1"/>
    <col min="3" max="3" width="7.7109375" customWidth="1"/>
    <col min="5" max="5" width="11.42578125" bestFit="1" customWidth="1"/>
    <col min="6" max="6" width="24.7109375" bestFit="1" customWidth="1"/>
    <col min="7" max="7" width="11.28515625" bestFit="1" customWidth="1"/>
    <col min="8" max="8" width="10.5703125" bestFit="1" customWidth="1"/>
    <col min="9" max="9" width="17.42578125" bestFit="1" customWidth="1"/>
  </cols>
  <sheetData>
    <row r="1" spans="1:9" ht="15.75">
      <c r="A1" s="68" t="s">
        <v>21</v>
      </c>
      <c r="B1" s="68" t="s">
        <v>22</v>
      </c>
      <c r="C1" s="68" t="s">
        <v>23</v>
      </c>
      <c r="D1" s="68" t="s">
        <v>24</v>
      </c>
      <c r="E1" s="68" t="s">
        <v>25</v>
      </c>
      <c r="F1" s="69" t="s">
        <v>26</v>
      </c>
      <c r="G1" s="70" t="s">
        <v>27</v>
      </c>
      <c r="H1" s="71" t="s">
        <v>28</v>
      </c>
      <c r="I1" s="72" t="s">
        <v>29</v>
      </c>
    </row>
    <row r="2" spans="1:9" ht="15.75">
      <c r="A2" s="2" t="s">
        <v>30</v>
      </c>
      <c r="B2" s="3" t="s">
        <v>31</v>
      </c>
      <c r="C2" s="4">
        <v>31</v>
      </c>
      <c r="D2" s="2" t="s">
        <v>32</v>
      </c>
      <c r="E2" s="2"/>
      <c r="F2" s="5" t="s">
        <v>33</v>
      </c>
      <c r="G2" s="6">
        <v>30900</v>
      </c>
      <c r="H2" s="7">
        <v>313700</v>
      </c>
      <c r="I2" s="8">
        <v>1.03E-2</v>
      </c>
    </row>
    <row r="3" spans="1:9" ht="15.75">
      <c r="A3" s="2" t="s">
        <v>34</v>
      </c>
      <c r="B3" s="3" t="s">
        <v>35</v>
      </c>
      <c r="C3" s="4">
        <v>29</v>
      </c>
      <c r="D3" s="2" t="s">
        <v>36</v>
      </c>
      <c r="E3" s="2"/>
      <c r="F3" s="5" t="s">
        <v>37</v>
      </c>
      <c r="G3" s="6">
        <v>49800</v>
      </c>
      <c r="H3" s="7">
        <v>672500</v>
      </c>
      <c r="I3" s="9">
        <v>1.3599999999999999E-2</v>
      </c>
    </row>
    <row r="4" spans="1:9" ht="15.75">
      <c r="A4" s="10" t="s">
        <v>38</v>
      </c>
      <c r="B4" s="3" t="s">
        <v>39</v>
      </c>
      <c r="C4" s="4">
        <v>24</v>
      </c>
      <c r="D4" s="2" t="s">
        <v>36</v>
      </c>
      <c r="E4" s="2"/>
      <c r="F4" s="5" t="s">
        <v>40</v>
      </c>
      <c r="G4" s="6">
        <v>11300</v>
      </c>
      <c r="H4" s="7">
        <v>116100</v>
      </c>
      <c r="I4" s="9">
        <v>1.03E-2</v>
      </c>
    </row>
    <row r="5" spans="1:9" ht="15.75">
      <c r="A5" s="2" t="s">
        <v>41</v>
      </c>
      <c r="B5" s="3" t="s">
        <v>42</v>
      </c>
      <c r="C5" s="4">
        <v>32</v>
      </c>
      <c r="D5" s="2" t="s">
        <v>36</v>
      </c>
      <c r="E5" s="2"/>
      <c r="F5" s="5" t="s">
        <v>43</v>
      </c>
      <c r="G5" s="6">
        <v>52000</v>
      </c>
      <c r="H5" s="7">
        <v>14600</v>
      </c>
      <c r="I5" s="9">
        <v>6.8999999999999999E-3</v>
      </c>
    </row>
    <row r="6" spans="1:9" ht="15.75">
      <c r="A6" s="2" t="s">
        <v>44</v>
      </c>
      <c r="B6" s="3" t="s">
        <v>45</v>
      </c>
      <c r="C6" s="4">
        <v>34</v>
      </c>
      <c r="D6" s="2" t="s">
        <v>32</v>
      </c>
      <c r="E6" s="2"/>
      <c r="F6" s="5" t="s">
        <v>37</v>
      </c>
      <c r="G6" s="6">
        <v>46900</v>
      </c>
      <c r="H6" s="7">
        <v>43100</v>
      </c>
      <c r="I6" s="9">
        <v>1.0500000000000001E-2</v>
      </c>
    </row>
    <row r="7" spans="1:9" ht="15.75">
      <c r="A7" s="2" t="s">
        <v>46</v>
      </c>
      <c r="B7" s="3" t="s">
        <v>47</v>
      </c>
      <c r="C7" s="4">
        <v>22</v>
      </c>
      <c r="D7" s="2" t="s">
        <v>32</v>
      </c>
      <c r="E7" s="2"/>
      <c r="F7" s="5" t="s">
        <v>48</v>
      </c>
      <c r="G7" s="6">
        <v>42000</v>
      </c>
      <c r="H7" s="7">
        <v>134600</v>
      </c>
      <c r="I7" s="9">
        <v>1.6400000000000001E-2</v>
      </c>
    </row>
    <row r="8" spans="1:9" ht="15.75">
      <c r="A8" s="2" t="s">
        <v>49</v>
      </c>
      <c r="B8" s="3" t="s">
        <v>50</v>
      </c>
      <c r="C8" s="4">
        <v>27</v>
      </c>
      <c r="D8" s="2" t="s">
        <v>32</v>
      </c>
      <c r="E8" s="2"/>
      <c r="F8" s="5" t="s">
        <v>51</v>
      </c>
      <c r="G8" s="6">
        <v>26000</v>
      </c>
      <c r="H8" s="7">
        <v>93400</v>
      </c>
      <c r="I8" s="9">
        <v>2.0400000000000001E-2</v>
      </c>
    </row>
    <row r="9" spans="1:9" ht="15.75">
      <c r="A9" s="2" t="s">
        <v>52</v>
      </c>
      <c r="B9" s="3" t="s">
        <v>53</v>
      </c>
      <c r="C9" s="4">
        <v>23</v>
      </c>
      <c r="D9" s="2" t="s">
        <v>32</v>
      </c>
      <c r="E9" s="2"/>
      <c r="F9" s="5" t="s">
        <v>54</v>
      </c>
      <c r="G9" s="6">
        <v>22000</v>
      </c>
      <c r="H9" s="7">
        <v>102400</v>
      </c>
      <c r="I9" s="9">
        <v>1.78E-2</v>
      </c>
    </row>
    <row r="10" spans="1:9" ht="15.75">
      <c r="A10" s="2" t="s">
        <v>55</v>
      </c>
      <c r="B10" s="3" t="s">
        <v>56</v>
      </c>
      <c r="C10" s="4">
        <v>20</v>
      </c>
      <c r="D10" s="2" t="s">
        <v>32</v>
      </c>
      <c r="E10" s="2"/>
      <c r="F10" s="5" t="s">
        <v>40</v>
      </c>
      <c r="G10" s="6">
        <v>71000</v>
      </c>
      <c r="H10" s="7">
        <v>72500</v>
      </c>
      <c r="I10" s="9">
        <v>8.0000000000000002E-3</v>
      </c>
    </row>
    <row r="11" spans="1:9" ht="15.75">
      <c r="A11" s="2" t="s">
        <v>57</v>
      </c>
      <c r="B11" s="3" t="s">
        <v>58</v>
      </c>
      <c r="C11" s="4">
        <v>26</v>
      </c>
      <c r="D11" s="2" t="s">
        <v>32</v>
      </c>
      <c r="E11" s="2"/>
      <c r="F11" s="5" t="s">
        <v>33</v>
      </c>
      <c r="G11" s="6">
        <v>23000</v>
      </c>
      <c r="H11" s="7">
        <v>72100</v>
      </c>
      <c r="I11" s="9">
        <v>2.18E-2</v>
      </c>
    </row>
    <row r="12" spans="1:9" ht="15.75">
      <c r="A12" s="2" t="s">
        <v>59</v>
      </c>
      <c r="B12" s="3" t="s">
        <v>60</v>
      </c>
      <c r="C12" s="4">
        <v>24</v>
      </c>
      <c r="D12" s="2" t="s">
        <v>32</v>
      </c>
      <c r="E12" s="2"/>
      <c r="F12" s="5" t="s">
        <v>61</v>
      </c>
      <c r="G12" s="6">
        <v>26000</v>
      </c>
      <c r="H12" s="7">
        <v>108000</v>
      </c>
      <c r="I12" s="9">
        <v>1.6500000000000001E-2</v>
      </c>
    </row>
    <row r="13" spans="1:9" ht="15.75">
      <c r="A13" s="2" t="s">
        <v>62</v>
      </c>
      <c r="B13" s="3" t="s">
        <v>63</v>
      </c>
      <c r="C13" s="4">
        <v>35</v>
      </c>
      <c r="D13" s="2" t="s">
        <v>32</v>
      </c>
      <c r="E13" s="2"/>
      <c r="F13" s="5" t="s">
        <v>64</v>
      </c>
      <c r="G13" s="6">
        <v>190000</v>
      </c>
      <c r="H13" s="7">
        <v>192800</v>
      </c>
      <c r="I13" s="9">
        <v>2.8199999999999999E-2</v>
      </c>
    </row>
    <row r="14" spans="1:9" ht="15.75">
      <c r="A14" s="2" t="s">
        <v>65</v>
      </c>
      <c r="B14" s="3" t="s">
        <v>66</v>
      </c>
      <c r="C14" s="4">
        <v>30</v>
      </c>
      <c r="D14" s="2" t="s">
        <v>32</v>
      </c>
      <c r="E14" s="2"/>
      <c r="F14" s="5" t="s">
        <v>48</v>
      </c>
      <c r="G14" s="6">
        <v>30000</v>
      </c>
      <c r="H14" s="7">
        <v>85100</v>
      </c>
      <c r="I14" s="9">
        <v>2.8899999999999999E-2</v>
      </c>
    </row>
    <row r="15" spans="1:9" ht="15.75">
      <c r="A15" s="2" t="s">
        <v>67</v>
      </c>
      <c r="B15" s="3" t="s">
        <v>68</v>
      </c>
      <c r="C15" s="4">
        <v>30</v>
      </c>
      <c r="D15" s="2" t="s">
        <v>32</v>
      </c>
      <c r="E15" s="2"/>
      <c r="F15" s="5" t="s">
        <v>43</v>
      </c>
      <c r="G15" s="6">
        <v>77000</v>
      </c>
      <c r="H15" s="7">
        <v>26200</v>
      </c>
      <c r="I15" s="9">
        <v>7.1000000000000004E-3</v>
      </c>
    </row>
    <row r="16" spans="1:9" ht="15.75">
      <c r="A16" s="2" t="s">
        <v>69</v>
      </c>
      <c r="B16" s="3" t="s">
        <v>70</v>
      </c>
      <c r="C16" s="4">
        <v>26</v>
      </c>
      <c r="D16" s="2" t="s">
        <v>32</v>
      </c>
      <c r="E16" s="2"/>
      <c r="F16" s="5" t="s">
        <v>54</v>
      </c>
      <c r="G16" s="6">
        <v>24000</v>
      </c>
      <c r="H16" s="7">
        <v>117100</v>
      </c>
      <c r="I16" s="9">
        <v>2.18E-2</v>
      </c>
    </row>
    <row r="17" spans="1:9" ht="15.75">
      <c r="A17" s="2" t="s">
        <v>71</v>
      </c>
      <c r="B17" s="3" t="s">
        <v>72</v>
      </c>
      <c r="C17" s="4">
        <v>24</v>
      </c>
      <c r="D17" s="2" t="s">
        <v>32</v>
      </c>
      <c r="E17" s="2"/>
      <c r="F17" s="5" t="s">
        <v>73</v>
      </c>
      <c r="G17" s="6">
        <v>29000</v>
      </c>
      <c r="H17" s="7">
        <v>139200</v>
      </c>
      <c r="I17" s="8">
        <v>4.8300000000000003E-2</v>
      </c>
    </row>
    <row r="18" spans="1:9" ht="15.75">
      <c r="A18" s="2" t="s">
        <v>74</v>
      </c>
      <c r="B18" s="3" t="s">
        <v>75</v>
      </c>
      <c r="C18" s="4">
        <v>28</v>
      </c>
      <c r="D18" s="2" t="s">
        <v>32</v>
      </c>
      <c r="E18" s="2"/>
      <c r="F18" s="5" t="s">
        <v>48</v>
      </c>
      <c r="G18" s="6">
        <v>12000</v>
      </c>
      <c r="H18" s="7">
        <v>13700</v>
      </c>
      <c r="I18" s="9">
        <v>1.15E-2</v>
      </c>
    </row>
    <row r="19" spans="1:9" ht="15.75">
      <c r="A19" s="2" t="s">
        <v>76</v>
      </c>
      <c r="B19" s="3" t="s">
        <v>77</v>
      </c>
      <c r="C19" s="4">
        <v>32</v>
      </c>
      <c r="D19" s="2" t="s">
        <v>36</v>
      </c>
      <c r="E19" s="2"/>
      <c r="F19" s="5" t="s">
        <v>73</v>
      </c>
      <c r="G19" s="6">
        <v>294000</v>
      </c>
      <c r="H19" s="7">
        <v>205800</v>
      </c>
      <c r="I19" s="9">
        <v>5.4600000000000003E-2</v>
      </c>
    </row>
    <row r="20" spans="1:9" ht="15.75">
      <c r="A20" s="2" t="s">
        <v>78</v>
      </c>
      <c r="B20" s="3" t="s">
        <v>79</v>
      </c>
      <c r="C20" s="4">
        <v>27</v>
      </c>
      <c r="D20" s="2" t="s">
        <v>36</v>
      </c>
      <c r="E20" s="2"/>
      <c r="F20" s="5" t="s">
        <v>61</v>
      </c>
      <c r="G20" s="6">
        <v>34000</v>
      </c>
      <c r="H20" s="7">
        <v>6000</v>
      </c>
      <c r="I20" s="9">
        <v>2E-3</v>
      </c>
    </row>
    <row r="21" spans="1:9" ht="15.75">
      <c r="A21" s="2" t="s">
        <v>80</v>
      </c>
      <c r="B21" s="3" t="s">
        <v>81</v>
      </c>
      <c r="C21" s="4">
        <v>18</v>
      </c>
      <c r="D21" s="11" t="s">
        <v>32</v>
      </c>
      <c r="E21" s="2"/>
      <c r="F21" s="5" t="s">
        <v>33</v>
      </c>
      <c r="G21" s="6">
        <v>84190</v>
      </c>
      <c r="H21" s="7">
        <v>6900</v>
      </c>
      <c r="I21" s="9">
        <v>1E-4</v>
      </c>
    </row>
    <row r="22" spans="1:9" ht="15.75">
      <c r="A22" s="12" t="s">
        <v>82</v>
      </c>
      <c r="B22" s="23" t="s">
        <v>83</v>
      </c>
      <c r="C22" s="4">
        <v>20</v>
      </c>
      <c r="D22" s="12" t="s">
        <v>36</v>
      </c>
      <c r="E22" s="2"/>
      <c r="F22" s="12" t="s">
        <v>54</v>
      </c>
      <c r="G22" s="13">
        <v>49600</v>
      </c>
      <c r="H22" s="14">
        <v>593000</v>
      </c>
      <c r="I22" s="15">
        <v>3.7999999999999999E-2</v>
      </c>
    </row>
    <row r="23" spans="1:9" ht="15.75">
      <c r="A23" s="12" t="s">
        <v>84</v>
      </c>
      <c r="B23" s="23" t="s">
        <v>85</v>
      </c>
      <c r="C23" s="4">
        <v>33</v>
      </c>
      <c r="D23" s="12" t="s">
        <v>36</v>
      </c>
      <c r="E23" s="2"/>
      <c r="F23" s="12" t="s">
        <v>73</v>
      </c>
      <c r="G23" s="13">
        <v>46700</v>
      </c>
      <c r="H23" s="16">
        <v>20000</v>
      </c>
      <c r="I23" s="15">
        <v>1.29E-2</v>
      </c>
    </row>
    <row r="24" spans="1:9" ht="15.75">
      <c r="A24" s="2" t="s">
        <v>86</v>
      </c>
      <c r="B24" s="23" t="s">
        <v>87</v>
      </c>
      <c r="C24" s="4">
        <v>18</v>
      </c>
      <c r="D24" s="12" t="s">
        <v>36</v>
      </c>
      <c r="E24" s="2"/>
      <c r="F24" s="5" t="s">
        <v>48</v>
      </c>
      <c r="G24" s="13">
        <v>22700</v>
      </c>
      <c r="H24" s="7">
        <v>43000</v>
      </c>
      <c r="I24" s="9">
        <v>1.3899999999999999E-2</v>
      </c>
    </row>
    <row r="25" spans="1:9" ht="15.75">
      <c r="A25" s="17" t="s">
        <v>88</v>
      </c>
      <c r="B25" s="23" t="s">
        <v>89</v>
      </c>
      <c r="C25" s="4">
        <v>26</v>
      </c>
      <c r="D25" s="12" t="s">
        <v>32</v>
      </c>
      <c r="E25" s="2"/>
      <c r="F25" s="12" t="s">
        <v>51</v>
      </c>
      <c r="G25" s="13">
        <v>24900</v>
      </c>
      <c r="H25" s="7">
        <v>27000</v>
      </c>
      <c r="I25" s="15">
        <v>0.03</v>
      </c>
    </row>
  </sheetData>
  <autoFilter ref="A1:I25" xr:uid="{BE0C628B-ADE5-41B5-B31C-E98A41EE8549}"/>
  <dataValidations count="1">
    <dataValidation type="list" allowBlank="1" showErrorMessage="1" sqref="D2:D25" xr:uid="{8E9F291B-CCAC-41F4-B6B5-CBB4169DCB36}">
      <formula1>"Female,Male,Other"</formula1>
    </dataValidation>
  </dataValidations>
  <hyperlinks>
    <hyperlink ref="B2" r:id="rId1" xr:uid="{C1141445-702F-4962-B201-8CEC58122CDA}"/>
    <hyperlink ref="B3" r:id="rId2" xr:uid="{1E95382E-530D-4743-8B90-0257F1C99360}"/>
    <hyperlink ref="B4" r:id="rId3" xr:uid="{12531838-604E-4D09-9088-D27584E33E87}"/>
    <hyperlink ref="B12" r:id="rId4" xr:uid="{50FC30A2-FE27-4452-8943-5E6F115F8B3A}"/>
    <hyperlink ref="B10" r:id="rId5" xr:uid="{C635D719-A816-4901-970C-1065F610D5B2}"/>
    <hyperlink ref="B7" r:id="rId6" xr:uid="{4D6E9304-4BF7-47EE-8C85-9B608F9A84CD}"/>
    <hyperlink ref="B8" r:id="rId7" xr:uid="{4F3D7C90-BA9E-4766-A3B1-5A35CEADF5BF}"/>
    <hyperlink ref="B9" r:id="rId8" xr:uid="{CE077CD1-DDAE-4325-8444-20277C6C9DEF}"/>
    <hyperlink ref="B16" r:id="rId9" xr:uid="{6279BF82-A5DA-43AC-8417-47416DC2BEE7}"/>
    <hyperlink ref="B11" r:id="rId10" xr:uid="{BE7716A6-F761-4CF1-8B6F-1E86A3FC2606}"/>
    <hyperlink ref="B6" r:id="rId11" xr:uid="{0F882DD6-DE4B-477C-8A59-0B097723C549}"/>
    <hyperlink ref="B13" r:id="rId12" xr:uid="{A705495C-1455-4AA1-AD02-A202768F1EE7}"/>
    <hyperlink ref="B14" r:id="rId13" xr:uid="{193A33A4-5883-41D2-93CE-D18101A44302}"/>
    <hyperlink ref="B15" r:id="rId14" xr:uid="{D6BE09A9-D371-44D9-8D14-32D041D2B0E6}"/>
    <hyperlink ref="B17" r:id="rId15" xr:uid="{D325C0EA-8031-4335-8940-DF048C0012F4}"/>
    <hyperlink ref="B5" r:id="rId16" xr:uid="{1F4D52A9-BA51-4D33-A9FD-832C90E58FA1}"/>
    <hyperlink ref="B18" r:id="rId17" xr:uid="{17F00DCD-27BA-4DE3-A4CE-05B24132295A}"/>
    <hyperlink ref="B19" r:id="rId18" xr:uid="{5328A860-3EA7-4ECB-A03C-8A27F2E6E415}"/>
    <hyperlink ref="B20" r:id="rId19" xr:uid="{3C0C775A-F419-4BF8-9E7E-2A2034C3D7E9}"/>
    <hyperlink ref="B21" r:id="rId20" xr:uid="{D7125528-43F7-47B9-9580-A56A31C1CB6A}"/>
    <hyperlink ref="B23" r:id="rId21" xr:uid="{94E6FB41-864B-4116-8808-C11D0C1E13A5}"/>
    <hyperlink ref="B22" r:id="rId22" xr:uid="{8421F69A-BFB1-4D4C-8261-46337A290FCF}"/>
    <hyperlink ref="B24" r:id="rId23" xr:uid="{2AB39137-CDEF-4733-8623-8E2499A04423}"/>
    <hyperlink ref="B25" r:id="rId24" xr:uid="{CEFF6A5A-430C-4288-B345-B25A8F55B6BD}"/>
  </hyperlinks>
  <pageMargins left="0.7" right="0.7" top="0.75" bottom="0.75" header="0.3" footer="0.3"/>
  <pageSetup orientation="portrait" horizontalDpi="360" verticalDpi="360"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98BD6-EB3C-4330-AB9B-464F8E7C158E}">
  <dimension ref="A1:S17"/>
  <sheetViews>
    <sheetView topLeftCell="B1" workbookViewId="0">
      <selection activeCell="D3" sqref="D3"/>
    </sheetView>
  </sheetViews>
  <sheetFormatPr defaultRowHeight="15"/>
  <cols>
    <col min="1" max="1" width="22.85546875" bestFit="1" customWidth="1"/>
    <col min="2" max="2" width="21.140625" bestFit="1" customWidth="1"/>
    <col min="3" max="3" width="5" bestFit="1" customWidth="1"/>
    <col min="4" max="4" width="8.42578125" bestFit="1" customWidth="1"/>
    <col min="5" max="5" width="9.5703125" bestFit="1" customWidth="1"/>
    <col min="6" max="6" width="23.5703125" bestFit="1" customWidth="1"/>
    <col min="7" max="7" width="10.5703125" bestFit="1" customWidth="1"/>
    <col min="8" max="8" width="11.140625" bestFit="1" customWidth="1"/>
    <col min="9" max="9" width="18.5703125" bestFit="1" customWidth="1"/>
    <col min="11" max="11" width="21.5703125" bestFit="1" customWidth="1"/>
    <col min="12" max="12" width="24.5703125" bestFit="1" customWidth="1"/>
    <col min="13" max="13" width="5" bestFit="1" customWidth="1"/>
    <col min="14" max="14" width="8.42578125" bestFit="1" customWidth="1"/>
    <col min="15" max="15" width="9.5703125" bestFit="1" customWidth="1"/>
    <col min="16" max="16" width="25.5703125" bestFit="1" customWidth="1"/>
    <col min="17" max="17" width="10.5703125" bestFit="1" customWidth="1"/>
    <col min="18" max="18" width="11.140625" bestFit="1" customWidth="1"/>
    <col min="19" max="19" width="18.5703125" bestFit="1" customWidth="1"/>
  </cols>
  <sheetData>
    <row r="1" spans="1:19" ht="15.75">
      <c r="A1" s="68" t="s">
        <v>21</v>
      </c>
      <c r="B1" s="68" t="s">
        <v>22</v>
      </c>
      <c r="C1" s="68" t="s">
        <v>23</v>
      </c>
      <c r="D1" s="68" t="s">
        <v>24</v>
      </c>
      <c r="E1" s="68" t="s">
        <v>25</v>
      </c>
      <c r="F1" s="69" t="s">
        <v>26</v>
      </c>
      <c r="G1" s="70" t="s">
        <v>27</v>
      </c>
      <c r="H1" s="71" t="s">
        <v>28</v>
      </c>
      <c r="I1" s="72" t="s">
        <v>29</v>
      </c>
      <c r="K1" s="68" t="s">
        <v>21</v>
      </c>
      <c r="L1" s="68" t="s">
        <v>22</v>
      </c>
      <c r="M1" s="68" t="s">
        <v>23</v>
      </c>
      <c r="N1" s="68" t="s">
        <v>24</v>
      </c>
      <c r="O1" s="68" t="s">
        <v>25</v>
      </c>
      <c r="P1" s="69" t="s">
        <v>26</v>
      </c>
      <c r="Q1" s="70" t="s">
        <v>27</v>
      </c>
      <c r="R1" s="71" t="s">
        <v>28</v>
      </c>
      <c r="S1" s="72" t="s">
        <v>29</v>
      </c>
    </row>
    <row r="2" spans="1:19" ht="15.75">
      <c r="A2" s="2" t="s">
        <v>34</v>
      </c>
      <c r="B2" s="3" t="s">
        <v>35</v>
      </c>
      <c r="C2" s="4">
        <v>29</v>
      </c>
      <c r="D2" s="2" t="s">
        <v>36</v>
      </c>
      <c r="E2" s="2"/>
      <c r="F2" s="5" t="s">
        <v>37</v>
      </c>
      <c r="G2" s="6">
        <v>49800</v>
      </c>
      <c r="H2" s="7">
        <v>672500</v>
      </c>
      <c r="I2" s="9">
        <v>1.3599999999999999E-2</v>
      </c>
      <c r="K2" s="2" t="s">
        <v>30</v>
      </c>
      <c r="L2" s="3" t="s">
        <v>31</v>
      </c>
      <c r="M2" s="4">
        <v>31</v>
      </c>
      <c r="N2" s="2" t="s">
        <v>32</v>
      </c>
      <c r="O2" s="2"/>
      <c r="P2" s="5" t="s">
        <v>33</v>
      </c>
      <c r="Q2" s="6">
        <v>30900</v>
      </c>
      <c r="R2" s="7">
        <v>313700</v>
      </c>
      <c r="S2" s="8">
        <v>1.03E-2</v>
      </c>
    </row>
    <row r="3" spans="1:19" ht="15.75">
      <c r="A3" s="10" t="s">
        <v>38</v>
      </c>
      <c r="B3" s="3" t="s">
        <v>39</v>
      </c>
      <c r="C3" s="4">
        <v>24</v>
      </c>
      <c r="D3" s="2" t="s">
        <v>36</v>
      </c>
      <c r="E3" s="2"/>
      <c r="F3" s="5" t="s">
        <v>40</v>
      </c>
      <c r="G3" s="6">
        <v>11300</v>
      </c>
      <c r="H3" s="7">
        <v>116100</v>
      </c>
      <c r="I3" s="9">
        <v>1.03E-2</v>
      </c>
      <c r="K3" s="2" t="s">
        <v>44</v>
      </c>
      <c r="L3" s="3" t="s">
        <v>45</v>
      </c>
      <c r="M3" s="4">
        <v>34</v>
      </c>
      <c r="N3" s="2" t="s">
        <v>32</v>
      </c>
      <c r="O3" s="2"/>
      <c r="P3" s="5" t="s">
        <v>37</v>
      </c>
      <c r="Q3" s="6">
        <v>46900</v>
      </c>
      <c r="R3" s="7">
        <v>43100</v>
      </c>
      <c r="S3" s="9">
        <v>1.0500000000000001E-2</v>
      </c>
    </row>
    <row r="4" spans="1:19" ht="15.75">
      <c r="A4" s="2" t="s">
        <v>41</v>
      </c>
      <c r="B4" s="3" t="s">
        <v>42</v>
      </c>
      <c r="C4" s="4">
        <v>32</v>
      </c>
      <c r="D4" s="2" t="s">
        <v>36</v>
      </c>
      <c r="E4" s="2"/>
      <c r="F4" s="5" t="s">
        <v>43</v>
      </c>
      <c r="G4" s="6">
        <v>52000</v>
      </c>
      <c r="H4" s="7">
        <v>14600</v>
      </c>
      <c r="I4" s="9">
        <v>6.8999999999999999E-3</v>
      </c>
      <c r="K4" s="2" t="s">
        <v>46</v>
      </c>
      <c r="L4" s="3" t="s">
        <v>47</v>
      </c>
      <c r="M4" s="4">
        <v>22</v>
      </c>
      <c r="N4" s="2" t="s">
        <v>32</v>
      </c>
      <c r="O4" s="2"/>
      <c r="P4" s="5" t="s">
        <v>48</v>
      </c>
      <c r="Q4" s="6">
        <v>42000</v>
      </c>
      <c r="R4" s="7">
        <v>134600</v>
      </c>
      <c r="S4" s="9">
        <v>1.6400000000000001E-2</v>
      </c>
    </row>
    <row r="5" spans="1:19" ht="15.75">
      <c r="A5" s="2" t="s">
        <v>76</v>
      </c>
      <c r="B5" s="3" t="s">
        <v>77</v>
      </c>
      <c r="C5" s="4">
        <v>32</v>
      </c>
      <c r="D5" s="2" t="s">
        <v>36</v>
      </c>
      <c r="E5" s="2"/>
      <c r="F5" s="5" t="s">
        <v>73</v>
      </c>
      <c r="G5" s="6">
        <v>294000</v>
      </c>
      <c r="H5" s="7">
        <v>205800</v>
      </c>
      <c r="I5" s="9">
        <v>5.4600000000000003E-2</v>
      </c>
      <c r="K5" s="2" t="s">
        <v>49</v>
      </c>
      <c r="L5" s="3" t="s">
        <v>50</v>
      </c>
      <c r="M5" s="4">
        <v>27</v>
      </c>
      <c r="N5" s="2" t="s">
        <v>32</v>
      </c>
      <c r="O5" s="2"/>
      <c r="P5" s="5" t="s">
        <v>51</v>
      </c>
      <c r="Q5" s="6">
        <v>26000</v>
      </c>
      <c r="R5" s="7">
        <v>93400</v>
      </c>
      <c r="S5" s="9">
        <v>2.0400000000000001E-2</v>
      </c>
    </row>
    <row r="6" spans="1:19" ht="15.75">
      <c r="A6" s="2" t="s">
        <v>78</v>
      </c>
      <c r="B6" s="3" t="s">
        <v>79</v>
      </c>
      <c r="C6" s="4">
        <v>27</v>
      </c>
      <c r="D6" s="2" t="s">
        <v>36</v>
      </c>
      <c r="E6" s="2"/>
      <c r="F6" s="5" t="s">
        <v>61</v>
      </c>
      <c r="G6" s="6">
        <v>34000</v>
      </c>
      <c r="H6" s="7">
        <v>6000</v>
      </c>
      <c r="I6" s="9">
        <v>2E-3</v>
      </c>
      <c r="K6" s="2" t="s">
        <v>52</v>
      </c>
      <c r="L6" s="3" t="s">
        <v>53</v>
      </c>
      <c r="M6" s="4">
        <v>23</v>
      </c>
      <c r="N6" s="2" t="s">
        <v>32</v>
      </c>
      <c r="O6" s="2"/>
      <c r="P6" s="5" t="s">
        <v>54</v>
      </c>
      <c r="Q6" s="6">
        <v>22000</v>
      </c>
      <c r="R6" s="7">
        <v>102400</v>
      </c>
      <c r="S6" s="9">
        <v>1.78E-2</v>
      </c>
    </row>
    <row r="7" spans="1:19" ht="15.75">
      <c r="A7" s="12" t="s">
        <v>82</v>
      </c>
      <c r="B7" s="23" t="s">
        <v>83</v>
      </c>
      <c r="C7" s="4">
        <v>20</v>
      </c>
      <c r="D7" s="12" t="s">
        <v>36</v>
      </c>
      <c r="E7" s="2"/>
      <c r="F7" s="12" t="s">
        <v>54</v>
      </c>
      <c r="G7" s="13">
        <v>49600</v>
      </c>
      <c r="H7" s="14">
        <v>593000</v>
      </c>
      <c r="I7" s="15">
        <v>3.7999999999999999E-2</v>
      </c>
      <c r="K7" s="2" t="s">
        <v>55</v>
      </c>
      <c r="L7" s="3" t="s">
        <v>56</v>
      </c>
      <c r="M7" s="4">
        <v>20</v>
      </c>
      <c r="N7" s="2" t="s">
        <v>32</v>
      </c>
      <c r="O7" s="2"/>
      <c r="P7" s="5" t="s">
        <v>40</v>
      </c>
      <c r="Q7" s="6">
        <v>71000</v>
      </c>
      <c r="R7" s="7">
        <v>72500</v>
      </c>
      <c r="S7" s="9">
        <v>8.0000000000000002E-3</v>
      </c>
    </row>
    <row r="8" spans="1:19" ht="15.75">
      <c r="A8" s="12" t="s">
        <v>84</v>
      </c>
      <c r="B8" s="23" t="s">
        <v>85</v>
      </c>
      <c r="C8" s="4">
        <v>33</v>
      </c>
      <c r="D8" s="12" t="s">
        <v>36</v>
      </c>
      <c r="E8" s="2"/>
      <c r="F8" s="12" t="s">
        <v>73</v>
      </c>
      <c r="G8" s="13">
        <v>46700</v>
      </c>
      <c r="H8" s="16">
        <v>20000</v>
      </c>
      <c r="I8" s="15">
        <v>1.29E-2</v>
      </c>
      <c r="K8" s="2" t="s">
        <v>57</v>
      </c>
      <c r="L8" s="3" t="s">
        <v>58</v>
      </c>
      <c r="M8" s="4">
        <v>26</v>
      </c>
      <c r="N8" s="2" t="s">
        <v>32</v>
      </c>
      <c r="O8" s="2"/>
      <c r="P8" s="5" t="s">
        <v>33</v>
      </c>
      <c r="Q8" s="6">
        <v>23000</v>
      </c>
      <c r="R8" s="7">
        <v>72100</v>
      </c>
      <c r="S8" s="9">
        <v>2.18E-2</v>
      </c>
    </row>
    <row r="9" spans="1:19" ht="15.75">
      <c r="A9" s="2" t="s">
        <v>86</v>
      </c>
      <c r="B9" s="23" t="s">
        <v>87</v>
      </c>
      <c r="C9" s="4">
        <v>18</v>
      </c>
      <c r="D9" s="12" t="s">
        <v>36</v>
      </c>
      <c r="E9" s="2"/>
      <c r="F9" s="5" t="s">
        <v>48</v>
      </c>
      <c r="G9" s="13">
        <v>22700</v>
      </c>
      <c r="H9" s="7">
        <v>43000</v>
      </c>
      <c r="I9" s="9">
        <v>1.3899999999999999E-2</v>
      </c>
      <c r="K9" s="2" t="s">
        <v>59</v>
      </c>
      <c r="L9" s="3" t="s">
        <v>60</v>
      </c>
      <c r="M9" s="4">
        <v>24</v>
      </c>
      <c r="N9" s="2" t="s">
        <v>32</v>
      </c>
      <c r="O9" s="2"/>
      <c r="P9" s="5" t="s">
        <v>61</v>
      </c>
      <c r="Q9" s="6">
        <v>26000</v>
      </c>
      <c r="R9" s="7">
        <v>108000</v>
      </c>
      <c r="S9" s="9">
        <v>1.6500000000000001E-2</v>
      </c>
    </row>
    <row r="10" spans="1:19" ht="15.75">
      <c r="K10" s="2" t="s">
        <v>62</v>
      </c>
      <c r="L10" s="3" t="s">
        <v>63</v>
      </c>
      <c r="M10" s="4">
        <v>35</v>
      </c>
      <c r="N10" s="2" t="s">
        <v>32</v>
      </c>
      <c r="O10" s="2"/>
      <c r="P10" s="5" t="s">
        <v>64</v>
      </c>
      <c r="Q10" s="6">
        <v>190000</v>
      </c>
      <c r="R10" s="7">
        <v>192800</v>
      </c>
      <c r="S10" s="9">
        <v>2.8199999999999999E-2</v>
      </c>
    </row>
    <row r="11" spans="1:19" ht="15.75">
      <c r="K11" s="2" t="s">
        <v>65</v>
      </c>
      <c r="L11" s="3" t="s">
        <v>66</v>
      </c>
      <c r="M11" s="4">
        <v>30</v>
      </c>
      <c r="N11" s="2" t="s">
        <v>32</v>
      </c>
      <c r="O11" s="2"/>
      <c r="P11" s="5" t="s">
        <v>48</v>
      </c>
      <c r="Q11" s="6">
        <v>30000</v>
      </c>
      <c r="R11" s="7">
        <v>85100</v>
      </c>
      <c r="S11" s="9">
        <v>2.8899999999999999E-2</v>
      </c>
    </row>
    <row r="12" spans="1:19" ht="15.75">
      <c r="K12" s="2" t="s">
        <v>67</v>
      </c>
      <c r="L12" s="3" t="s">
        <v>68</v>
      </c>
      <c r="M12" s="4">
        <v>30</v>
      </c>
      <c r="N12" s="2" t="s">
        <v>32</v>
      </c>
      <c r="O12" s="2"/>
      <c r="P12" s="5" t="s">
        <v>43</v>
      </c>
      <c r="Q12" s="6">
        <v>77000</v>
      </c>
      <c r="R12" s="7">
        <v>26200</v>
      </c>
      <c r="S12" s="9">
        <v>7.1000000000000004E-3</v>
      </c>
    </row>
    <row r="13" spans="1:19" ht="15.75">
      <c r="K13" s="2" t="s">
        <v>69</v>
      </c>
      <c r="L13" s="3" t="s">
        <v>70</v>
      </c>
      <c r="M13" s="4">
        <v>26</v>
      </c>
      <c r="N13" s="2" t="s">
        <v>32</v>
      </c>
      <c r="O13" s="2"/>
      <c r="P13" s="5" t="s">
        <v>54</v>
      </c>
      <c r="Q13" s="6">
        <v>24000</v>
      </c>
      <c r="R13" s="7">
        <v>117100</v>
      </c>
      <c r="S13" s="9">
        <v>2.18E-2</v>
      </c>
    </row>
    <row r="14" spans="1:19" ht="15.75">
      <c r="K14" s="2" t="s">
        <v>71</v>
      </c>
      <c r="L14" s="3" t="s">
        <v>72</v>
      </c>
      <c r="M14" s="4">
        <v>24</v>
      </c>
      <c r="N14" s="2" t="s">
        <v>32</v>
      </c>
      <c r="O14" s="2"/>
      <c r="P14" s="5" t="s">
        <v>73</v>
      </c>
      <c r="Q14" s="6">
        <v>29000</v>
      </c>
      <c r="R14" s="7">
        <v>139200</v>
      </c>
      <c r="S14" s="8">
        <v>4.8300000000000003E-2</v>
      </c>
    </row>
    <row r="15" spans="1:19" ht="15.75">
      <c r="K15" s="2" t="s">
        <v>74</v>
      </c>
      <c r="L15" s="3" t="s">
        <v>75</v>
      </c>
      <c r="M15" s="4">
        <v>28</v>
      </c>
      <c r="N15" s="2" t="s">
        <v>32</v>
      </c>
      <c r="O15" s="2"/>
      <c r="P15" s="5" t="s">
        <v>48</v>
      </c>
      <c r="Q15" s="6">
        <v>12000</v>
      </c>
      <c r="R15" s="7">
        <v>13700</v>
      </c>
      <c r="S15" s="9">
        <v>1.15E-2</v>
      </c>
    </row>
    <row r="16" spans="1:19" ht="15.75">
      <c r="K16" s="2" t="s">
        <v>80</v>
      </c>
      <c r="L16" s="3" t="s">
        <v>81</v>
      </c>
      <c r="M16" s="4">
        <v>18</v>
      </c>
      <c r="N16" s="11" t="s">
        <v>32</v>
      </c>
      <c r="O16" s="2"/>
      <c r="P16" s="5" t="s">
        <v>33</v>
      </c>
      <c r="Q16" s="6">
        <v>84190</v>
      </c>
      <c r="R16" s="7">
        <v>6900</v>
      </c>
      <c r="S16" s="9">
        <v>1E-4</v>
      </c>
    </row>
    <row r="17" spans="11:19" ht="15.75">
      <c r="K17" s="17" t="s">
        <v>88</v>
      </c>
      <c r="L17" s="23" t="s">
        <v>89</v>
      </c>
      <c r="M17" s="4">
        <v>26</v>
      </c>
      <c r="N17" s="12" t="s">
        <v>32</v>
      </c>
      <c r="O17" s="2"/>
      <c r="P17" s="12" t="s">
        <v>51</v>
      </c>
      <c r="Q17" s="13">
        <v>24900</v>
      </c>
      <c r="R17" s="7">
        <v>27000</v>
      </c>
      <c r="S17" s="15">
        <v>0.03</v>
      </c>
    </row>
  </sheetData>
  <dataValidations count="1">
    <dataValidation type="list" allowBlank="1" showErrorMessage="1" sqref="D2:D9 N2:N17" xr:uid="{8C048766-D0B2-4534-8A6A-78D92044DEE3}">
      <formula1>"Female,Male,Other"</formula1>
    </dataValidation>
  </dataValidations>
  <hyperlinks>
    <hyperlink ref="B2" r:id="rId1" xr:uid="{00511C2F-ED11-4CFF-A1A4-2833F1A6B0A3}"/>
    <hyperlink ref="B3" r:id="rId2" xr:uid="{B9154638-8DCD-47C1-B437-E877197F7BF8}"/>
    <hyperlink ref="B4" r:id="rId3" xr:uid="{F9F5B18B-AA72-4AF8-9D1A-F0A64059A32F}"/>
    <hyperlink ref="B5" r:id="rId4" xr:uid="{9EC17FC2-4221-44C1-840A-09D1D9C0866B}"/>
    <hyperlink ref="B6" r:id="rId5" xr:uid="{5B58ECF9-8A91-43A1-B185-1755C932D345}"/>
    <hyperlink ref="B8" r:id="rId6" xr:uid="{B87548A3-E0AD-4699-A09C-3169C34E4377}"/>
    <hyperlink ref="B7" r:id="rId7" xr:uid="{FF79F2F0-12ED-45A4-B57E-85A28CB9B814}"/>
    <hyperlink ref="B9" r:id="rId8" xr:uid="{AC7E5976-40BE-4764-B3B7-33DDE5202846}"/>
    <hyperlink ref="L2" r:id="rId9" xr:uid="{F45C7FEB-F964-4AF1-95D5-44D7791B2449}"/>
    <hyperlink ref="L9" r:id="rId10" xr:uid="{3470494C-E62B-4619-A974-3C759E9D4D62}"/>
    <hyperlink ref="L7" r:id="rId11" xr:uid="{7CC484EA-E287-47A0-8DFC-D051205D7ABC}"/>
    <hyperlink ref="L4" r:id="rId12" xr:uid="{DD330543-302A-4499-84DD-E3008189D65D}"/>
    <hyperlink ref="L5" r:id="rId13" xr:uid="{42D407E4-9789-4E48-84D7-50F57A6E3D40}"/>
    <hyperlink ref="L6" r:id="rId14" xr:uid="{50ECA581-AF1D-4CE4-8AF3-B224593D7F2E}"/>
    <hyperlink ref="L13" r:id="rId15" xr:uid="{0561B55C-118D-4D49-BB90-99070E62C14A}"/>
    <hyperlink ref="L8" r:id="rId16" xr:uid="{B40B1064-5B3F-44FB-9DBB-A6A925AF5C1D}"/>
    <hyperlink ref="L3" r:id="rId17" xr:uid="{578DE82D-9F47-4538-8CA1-F7AF1BCED3F5}"/>
    <hyperlink ref="L10" r:id="rId18" xr:uid="{6A4264AA-4FFF-494C-BB49-A5CB112DA44E}"/>
    <hyperlink ref="L11" r:id="rId19" xr:uid="{B2732DE8-3734-44D0-BC2B-6F4723538DD1}"/>
    <hyperlink ref="L12" r:id="rId20" xr:uid="{B1BBEB11-AAFD-4CA0-B73D-FE2011E170BD}"/>
    <hyperlink ref="L14" r:id="rId21" xr:uid="{5F963118-54B5-4726-AEFD-07D51BB1192D}"/>
    <hyperlink ref="L15" r:id="rId22" xr:uid="{FAD6AC35-2F53-44A8-9301-C2FECF13A205}"/>
    <hyperlink ref="L16" r:id="rId23" xr:uid="{32E5BB41-ED4D-466B-A8BF-CA95E4BF60C8}"/>
    <hyperlink ref="L17" r:id="rId24" xr:uid="{ECBB4425-4350-465E-9E31-2D7B95C77B4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F684F-E581-42BC-A1C2-75721D6F70E3}">
  <dimension ref="A1:X25"/>
  <sheetViews>
    <sheetView workbookViewId="0"/>
  </sheetViews>
  <sheetFormatPr defaultRowHeight="15"/>
  <cols>
    <col min="1" max="1" width="21.140625" bestFit="1" customWidth="1"/>
    <col min="2" max="2" width="22.5703125" bestFit="1" customWidth="1"/>
    <col min="3" max="3" width="7.7109375" customWidth="1"/>
    <col min="5" max="5" width="11.42578125" bestFit="1" customWidth="1"/>
    <col min="6" max="6" width="24.7109375" bestFit="1" customWidth="1"/>
    <col min="7" max="7" width="11.28515625" bestFit="1" customWidth="1"/>
    <col min="8" max="8" width="10.5703125" bestFit="1" customWidth="1"/>
    <col min="9" max="9" width="17.42578125" bestFit="1" customWidth="1"/>
    <col min="10" max="10" width="13.140625" bestFit="1" customWidth="1"/>
    <col min="11" max="11" width="13.85546875" bestFit="1" customWidth="1"/>
  </cols>
  <sheetData>
    <row r="1" spans="1:24" ht="15.75">
      <c r="A1" s="68" t="s">
        <v>21</v>
      </c>
      <c r="B1" s="68" t="s">
        <v>22</v>
      </c>
      <c r="C1" s="68" t="s">
        <v>23</v>
      </c>
      <c r="D1" s="68" t="s">
        <v>24</v>
      </c>
      <c r="E1" s="68" t="s">
        <v>25</v>
      </c>
      <c r="F1" s="69" t="s">
        <v>26</v>
      </c>
      <c r="G1" s="70" t="s">
        <v>27</v>
      </c>
      <c r="H1" s="71" t="s">
        <v>28</v>
      </c>
      <c r="I1" s="72" t="s">
        <v>29</v>
      </c>
      <c r="J1" s="72" t="s">
        <v>130</v>
      </c>
      <c r="K1" s="72" t="s">
        <v>131</v>
      </c>
      <c r="L1" s="105" t="s">
        <v>132</v>
      </c>
    </row>
    <row r="2" spans="1:24" ht="15.75">
      <c r="A2" s="2" t="s">
        <v>30</v>
      </c>
      <c r="B2" s="3" t="s">
        <v>31</v>
      </c>
      <c r="C2" s="4">
        <v>31</v>
      </c>
      <c r="D2" s="2" t="s">
        <v>32</v>
      </c>
      <c r="E2" s="2" t="s">
        <v>133</v>
      </c>
      <c r="F2" s="5" t="s">
        <v>33</v>
      </c>
      <c r="G2" s="6">
        <v>30900</v>
      </c>
      <c r="H2" s="7">
        <v>313700</v>
      </c>
      <c r="I2" s="8">
        <v>1.03E-2</v>
      </c>
      <c r="J2" s="2" t="str" cm="1">
        <f t="array" ref="J2">_xlfn.IFS(AND(G2&gt;=1000,G2&lt;=30000),"Nano",AND(G2&gt;=30001,G2&lt;=70000),"Micro",AND(G2&gt;=70001,G2&lt;=500000),"Macro")</f>
        <v>Micro</v>
      </c>
      <c r="K2" t="str">
        <f>_xlfn.CONCAT("SS"&amp;L2&amp;LEFT(F2,1))</f>
        <v>SS100K</v>
      </c>
      <c r="L2" s="78">
        <v>100</v>
      </c>
      <c r="X2" t="s">
        <v>138</v>
      </c>
    </row>
    <row r="3" spans="1:24" ht="15.75">
      <c r="A3" s="2" t="s">
        <v>34</v>
      </c>
      <c r="B3" s="3" t="s">
        <v>35</v>
      </c>
      <c r="C3" s="4">
        <v>29</v>
      </c>
      <c r="D3" s="2" t="s">
        <v>36</v>
      </c>
      <c r="E3" s="2" t="s">
        <v>134</v>
      </c>
      <c r="F3" s="5" t="s">
        <v>37</v>
      </c>
      <c r="G3" s="6">
        <v>49800</v>
      </c>
      <c r="H3" s="7">
        <v>672500</v>
      </c>
      <c r="I3" s="9">
        <v>1.3599999999999999E-2</v>
      </c>
      <c r="J3" s="2" t="str" cm="1">
        <f t="array" ref="J3">_xlfn.IFS(AND(G3&gt;=1000,G3&lt;=30000),"Nano",AND(G3&gt;=30001,G3&lt;=70000),"Micro",AND(G3&gt;=70001,G3&lt;=500000),"Macro")</f>
        <v>Micro</v>
      </c>
      <c r="K3" t="str">
        <f t="shared" ref="K3:K25" si="0">_xlfn.CONCAT("SS"&amp;L3&amp;LEFT(F3,1))</f>
        <v>SS101B</v>
      </c>
      <c r="L3">
        <v>101</v>
      </c>
      <c r="X3" t="s">
        <v>133</v>
      </c>
    </row>
    <row r="4" spans="1:24" ht="15.75">
      <c r="A4" s="2" t="s">
        <v>38</v>
      </c>
      <c r="B4" s="3" t="s">
        <v>39</v>
      </c>
      <c r="C4" s="4">
        <v>24</v>
      </c>
      <c r="D4" s="2" t="s">
        <v>36</v>
      </c>
      <c r="E4" s="2" t="s">
        <v>133</v>
      </c>
      <c r="F4" s="5" t="s">
        <v>40</v>
      </c>
      <c r="G4" s="6">
        <v>11300</v>
      </c>
      <c r="H4" s="7">
        <v>116100</v>
      </c>
      <c r="I4" s="9">
        <v>1.03E-2</v>
      </c>
      <c r="J4" s="2" t="str" cm="1">
        <f t="array" ref="J4">_xlfn.IFS(AND(G4&gt;=1000,G4&lt;=30000),"Nano",AND(G4&gt;=30001,G4&lt;=70000),"Micro",AND(G4&gt;=70001,G4&lt;=500000),"Macro")</f>
        <v>Nano</v>
      </c>
      <c r="K4" t="str">
        <f t="shared" si="0"/>
        <v>SS102E</v>
      </c>
      <c r="L4">
        <v>102</v>
      </c>
      <c r="X4" t="s">
        <v>134</v>
      </c>
    </row>
    <row r="5" spans="1:24" ht="15.75">
      <c r="A5" s="2" t="s">
        <v>41</v>
      </c>
      <c r="B5" s="3" t="s">
        <v>42</v>
      </c>
      <c r="C5" s="4">
        <v>32</v>
      </c>
      <c r="D5" s="2" t="s">
        <v>36</v>
      </c>
      <c r="E5" s="2" t="s">
        <v>133</v>
      </c>
      <c r="F5" s="5" t="s">
        <v>43</v>
      </c>
      <c r="G5" s="6">
        <v>52000</v>
      </c>
      <c r="H5" s="7">
        <v>14600</v>
      </c>
      <c r="I5" s="9">
        <v>6.8999999999999999E-3</v>
      </c>
      <c r="J5" s="2" t="str" cm="1">
        <f t="array" ref="J5">_xlfn.IFS(AND(G5&gt;=1000,G5&lt;=30000),"Nano",AND(G5&gt;=30001,G5&lt;=70000),"Micro",AND(G5&gt;=70001,G5&lt;=500000),"Macro")</f>
        <v>Micro</v>
      </c>
      <c r="K5" t="str">
        <f t="shared" si="0"/>
        <v>SS103G</v>
      </c>
      <c r="L5">
        <v>103</v>
      </c>
      <c r="X5" t="s">
        <v>135</v>
      </c>
    </row>
    <row r="6" spans="1:24" ht="15.75">
      <c r="A6" s="2" t="s">
        <v>44</v>
      </c>
      <c r="B6" s="3" t="s">
        <v>45</v>
      </c>
      <c r="C6" s="4">
        <v>34</v>
      </c>
      <c r="D6" s="2" t="s">
        <v>32</v>
      </c>
      <c r="E6" s="2" t="s">
        <v>134</v>
      </c>
      <c r="F6" s="5" t="s">
        <v>37</v>
      </c>
      <c r="G6" s="6">
        <v>46900</v>
      </c>
      <c r="H6" s="7">
        <v>43100</v>
      </c>
      <c r="I6" s="9">
        <v>1.0500000000000001E-2</v>
      </c>
      <c r="J6" s="2" t="str" cm="1">
        <f t="array" ref="J6">_xlfn.IFS(AND(G6&gt;=1000,G6&lt;=30000),"Nano",AND(G6&gt;=30001,G6&lt;=70000),"Micro",AND(G6&gt;=70001,G6&lt;=500000),"Macro")</f>
        <v>Micro</v>
      </c>
      <c r="K6" t="str">
        <f t="shared" si="0"/>
        <v>SS104B</v>
      </c>
      <c r="L6">
        <v>104</v>
      </c>
      <c r="X6" t="s">
        <v>136</v>
      </c>
    </row>
    <row r="7" spans="1:24" ht="15.75">
      <c r="A7" s="2" t="s">
        <v>46</v>
      </c>
      <c r="B7" s="3" t="s">
        <v>47</v>
      </c>
      <c r="C7" s="4">
        <v>22</v>
      </c>
      <c r="D7" s="2" t="s">
        <v>32</v>
      </c>
      <c r="E7" s="2" t="s">
        <v>134</v>
      </c>
      <c r="F7" s="5" t="s">
        <v>48</v>
      </c>
      <c r="G7" s="6">
        <v>42000</v>
      </c>
      <c r="H7" s="7">
        <v>134600</v>
      </c>
      <c r="I7" s="9">
        <v>1.6400000000000001E-2</v>
      </c>
      <c r="J7" s="2" t="str" cm="1">
        <f t="array" ref="J7">_xlfn.IFS(AND(G7&gt;=1000,G7&lt;=30000),"Nano",AND(G7&gt;=30001,G7&lt;=70000),"Micro",AND(G7&gt;=70001,G7&lt;=500000),"Macro")</f>
        <v>Micro</v>
      </c>
      <c r="K7" t="str">
        <f t="shared" si="0"/>
        <v>SS105F</v>
      </c>
      <c r="L7">
        <v>105</v>
      </c>
      <c r="X7" t="s">
        <v>137</v>
      </c>
    </row>
    <row r="8" spans="1:24" ht="15.75">
      <c r="A8" s="2" t="s">
        <v>49</v>
      </c>
      <c r="B8" s="3" t="s">
        <v>50</v>
      </c>
      <c r="C8" s="4">
        <v>27</v>
      </c>
      <c r="D8" s="2" t="s">
        <v>32</v>
      </c>
      <c r="E8" s="2" t="s">
        <v>133</v>
      </c>
      <c r="F8" s="5" t="s">
        <v>51</v>
      </c>
      <c r="G8" s="6">
        <v>26000</v>
      </c>
      <c r="H8" s="7">
        <v>93400</v>
      </c>
      <c r="I8" s="9">
        <v>2.0400000000000001E-2</v>
      </c>
      <c r="J8" s="2" t="str" cm="1">
        <f t="array" ref="J8">_xlfn.IFS(AND(G8&gt;=1000,G8&lt;=30000),"Nano",AND(G8&gt;=30001,G8&lt;=70000),"Micro",AND(G8&gt;=70001,G8&lt;=500000),"Macro")</f>
        <v>Nano</v>
      </c>
      <c r="K8" t="str">
        <f t="shared" si="0"/>
        <v>SS106H</v>
      </c>
      <c r="L8">
        <v>106</v>
      </c>
    </row>
    <row r="9" spans="1:24" ht="15.75">
      <c r="A9" s="2" t="s">
        <v>52</v>
      </c>
      <c r="B9" s="3" t="s">
        <v>53</v>
      </c>
      <c r="C9" s="4">
        <v>23</v>
      </c>
      <c r="D9" s="2" t="s">
        <v>32</v>
      </c>
      <c r="E9" s="2" t="s">
        <v>133</v>
      </c>
      <c r="F9" s="5" t="s">
        <v>54</v>
      </c>
      <c r="G9" s="6">
        <v>22000</v>
      </c>
      <c r="H9" s="7">
        <v>102400</v>
      </c>
      <c r="I9" s="9">
        <v>1.78E-2</v>
      </c>
      <c r="J9" s="2" t="str" cm="1">
        <f t="array" ref="J9">_xlfn.IFS(AND(G9&gt;=1000,G9&lt;=30000),"Nano",AND(G9&gt;=30001,G9&lt;=70000),"Micro",AND(G9&gt;=70001,G9&lt;=500000),"Macro")</f>
        <v>Nano</v>
      </c>
      <c r="K9" t="str">
        <f t="shared" si="0"/>
        <v>SS107M</v>
      </c>
      <c r="L9">
        <v>107</v>
      </c>
    </row>
    <row r="10" spans="1:24" ht="15.75">
      <c r="A10" s="2" t="s">
        <v>55</v>
      </c>
      <c r="B10" s="3" t="s">
        <v>56</v>
      </c>
      <c r="C10" s="4">
        <v>20</v>
      </c>
      <c r="D10" s="2" t="s">
        <v>32</v>
      </c>
      <c r="E10" s="2" t="s">
        <v>133</v>
      </c>
      <c r="F10" s="5" t="s">
        <v>40</v>
      </c>
      <c r="G10" s="6">
        <v>71000</v>
      </c>
      <c r="H10" s="7">
        <v>72500</v>
      </c>
      <c r="I10" s="9">
        <v>8.0000000000000002E-3</v>
      </c>
      <c r="J10" s="2" t="str" cm="1">
        <f t="array" ref="J10">_xlfn.IFS(AND(G10&gt;=1000,G10&lt;=30000),"Nano",AND(G10&gt;=30001,G10&lt;=70000),"Micro",AND(G10&gt;=70001,G10&lt;=500000),"Macro")</f>
        <v>Macro</v>
      </c>
      <c r="K10" t="str">
        <f t="shared" si="0"/>
        <v>SS108E</v>
      </c>
      <c r="L10">
        <v>108</v>
      </c>
    </row>
    <row r="11" spans="1:24" ht="15.75">
      <c r="A11" s="2" t="s">
        <v>57</v>
      </c>
      <c r="B11" s="3" t="s">
        <v>58</v>
      </c>
      <c r="C11" s="4">
        <v>26</v>
      </c>
      <c r="D11" s="2" t="s">
        <v>32</v>
      </c>
      <c r="E11" s="2" t="s">
        <v>135</v>
      </c>
      <c r="F11" s="5" t="s">
        <v>33</v>
      </c>
      <c r="G11" s="6">
        <v>23000</v>
      </c>
      <c r="H11" s="7">
        <v>72100</v>
      </c>
      <c r="I11" s="9">
        <v>2.18E-2</v>
      </c>
      <c r="J11" s="2" t="str" cm="1">
        <f t="array" ref="J11">_xlfn.IFS(AND(G11&gt;=1000,G11&lt;=30000),"Nano",AND(G11&gt;=30001,G11&lt;=70000),"Micro",AND(G11&gt;=70001,G11&lt;=500000),"Macro")</f>
        <v>Nano</v>
      </c>
      <c r="K11" t="str">
        <f t="shared" si="0"/>
        <v>SS109K</v>
      </c>
      <c r="L11">
        <v>109</v>
      </c>
    </row>
    <row r="12" spans="1:24" ht="15.75">
      <c r="A12" s="2" t="s">
        <v>59</v>
      </c>
      <c r="B12" s="3" t="s">
        <v>60</v>
      </c>
      <c r="C12" s="4">
        <v>24</v>
      </c>
      <c r="D12" s="2" t="s">
        <v>32</v>
      </c>
      <c r="E12" s="2" t="s">
        <v>133</v>
      </c>
      <c r="F12" s="5" t="s">
        <v>61</v>
      </c>
      <c r="G12" s="6">
        <v>26000</v>
      </c>
      <c r="H12" s="7">
        <v>108000</v>
      </c>
      <c r="I12" s="9">
        <v>1.6500000000000001E-2</v>
      </c>
      <c r="J12" s="2" t="str" cm="1">
        <f t="array" ref="J12">_xlfn.IFS(AND(G12&gt;=1000,G12&lt;=30000),"Nano",AND(G12&gt;=30001,G12&lt;=70000),"Micro",AND(G12&gt;=70001,G12&lt;=500000),"Macro")</f>
        <v>Nano</v>
      </c>
      <c r="K12" t="str">
        <f t="shared" si="0"/>
        <v>SS110P</v>
      </c>
      <c r="L12">
        <v>110</v>
      </c>
    </row>
    <row r="13" spans="1:24" ht="15.75">
      <c r="A13" s="2" t="s">
        <v>62</v>
      </c>
      <c r="B13" s="3" t="s">
        <v>63</v>
      </c>
      <c r="C13" s="4">
        <v>35</v>
      </c>
      <c r="D13" s="2" t="s">
        <v>32</v>
      </c>
      <c r="E13" s="2" t="s">
        <v>133</v>
      </c>
      <c r="F13" s="5" t="s">
        <v>64</v>
      </c>
      <c r="G13" s="6">
        <v>190000</v>
      </c>
      <c r="H13" s="7">
        <v>192800</v>
      </c>
      <c r="I13" s="9">
        <v>2.8199999999999999E-2</v>
      </c>
      <c r="J13" s="2" t="str" cm="1">
        <f t="array" ref="J13">_xlfn.IFS(AND(G13&gt;=1000,G13&lt;=30000),"Nano",AND(G13&gt;=30001,G13&lt;=70000),"Micro",AND(G13&gt;=70001,G13&lt;=500000),"Macro")</f>
        <v>Macro</v>
      </c>
      <c r="K13" t="str">
        <f t="shared" si="0"/>
        <v>SS111C</v>
      </c>
      <c r="L13">
        <v>111</v>
      </c>
    </row>
    <row r="14" spans="1:24" ht="15.75">
      <c r="A14" s="2" t="s">
        <v>65</v>
      </c>
      <c r="B14" s="3" t="s">
        <v>66</v>
      </c>
      <c r="C14" s="4">
        <v>30</v>
      </c>
      <c r="D14" s="2" t="s">
        <v>32</v>
      </c>
      <c r="E14" s="2" t="s">
        <v>133</v>
      </c>
      <c r="F14" s="5" t="s">
        <v>48</v>
      </c>
      <c r="G14" s="6">
        <v>30000</v>
      </c>
      <c r="H14" s="7">
        <v>85100</v>
      </c>
      <c r="I14" s="9">
        <v>2.8899999999999999E-2</v>
      </c>
      <c r="J14" s="2" t="str" cm="1">
        <f t="array" ref="J14">_xlfn.IFS(AND(G14&gt;=1000,G14&lt;=30000),"Nano",AND(G14&gt;=30001,G14&lt;=70000),"Micro",AND(G14&gt;=70001,G14&lt;=500000),"Macro")</f>
        <v>Nano</v>
      </c>
      <c r="K14" t="str">
        <f t="shared" si="0"/>
        <v>SS112F</v>
      </c>
      <c r="L14">
        <v>112</v>
      </c>
    </row>
    <row r="15" spans="1:24" ht="15.75">
      <c r="A15" s="2" t="s">
        <v>67</v>
      </c>
      <c r="B15" s="3" t="s">
        <v>68</v>
      </c>
      <c r="C15" s="4">
        <v>30</v>
      </c>
      <c r="D15" s="2" t="s">
        <v>32</v>
      </c>
      <c r="E15" s="2" t="s">
        <v>133</v>
      </c>
      <c r="F15" s="5" t="s">
        <v>43</v>
      </c>
      <c r="G15" s="6">
        <v>77000</v>
      </c>
      <c r="H15" s="7">
        <v>26200</v>
      </c>
      <c r="I15" s="9">
        <v>7.1000000000000004E-3</v>
      </c>
      <c r="J15" s="2" t="str" cm="1">
        <f t="array" ref="J15">_xlfn.IFS(AND(G15&gt;=1000,G15&lt;=30000),"Nano",AND(G15&gt;=30001,G15&lt;=70000),"Micro",AND(G15&gt;=70001,G15&lt;=500000),"Macro")</f>
        <v>Macro</v>
      </c>
      <c r="K15" t="str">
        <f t="shared" si="0"/>
        <v>SS113G</v>
      </c>
      <c r="L15">
        <v>113</v>
      </c>
    </row>
    <row r="16" spans="1:24" ht="15.75">
      <c r="A16" s="2" t="s">
        <v>69</v>
      </c>
      <c r="B16" s="3" t="s">
        <v>70</v>
      </c>
      <c r="C16" s="4">
        <v>26</v>
      </c>
      <c r="D16" s="2" t="s">
        <v>32</v>
      </c>
      <c r="E16" s="2" t="s">
        <v>133</v>
      </c>
      <c r="F16" s="5" t="s">
        <v>54</v>
      </c>
      <c r="G16" s="6">
        <v>24000</v>
      </c>
      <c r="H16" s="7">
        <v>117100</v>
      </c>
      <c r="I16" s="9">
        <v>2.18E-2</v>
      </c>
      <c r="J16" s="2" t="str" cm="1">
        <f t="array" ref="J16">_xlfn.IFS(AND(G16&gt;=1000,G16&lt;=30000),"Nano",AND(G16&gt;=30001,G16&lt;=70000),"Micro",AND(G16&gt;=70001,G16&lt;=500000),"Macro")</f>
        <v>Nano</v>
      </c>
      <c r="K16" t="str">
        <f t="shared" si="0"/>
        <v>SS114M</v>
      </c>
      <c r="L16">
        <v>114</v>
      </c>
    </row>
    <row r="17" spans="1:12" ht="15.75">
      <c r="A17" s="2" t="s">
        <v>71</v>
      </c>
      <c r="B17" s="3" t="s">
        <v>72</v>
      </c>
      <c r="C17" s="4">
        <v>24</v>
      </c>
      <c r="D17" s="2" t="s">
        <v>32</v>
      </c>
      <c r="E17" s="2" t="s">
        <v>136</v>
      </c>
      <c r="F17" s="5" t="s">
        <v>73</v>
      </c>
      <c r="G17" s="6">
        <v>29000</v>
      </c>
      <c r="H17" s="7">
        <v>139200</v>
      </c>
      <c r="I17" s="8">
        <v>4.8300000000000003E-2</v>
      </c>
      <c r="J17" s="2" t="str" cm="1">
        <f t="array" ref="J17">_xlfn.IFS(AND(G17&gt;=1000,G17&lt;=30000),"Nano",AND(G17&gt;=30001,G17&lt;=70000),"Micro",AND(G17&gt;=70001,G17&lt;=500000),"Macro")</f>
        <v>Nano</v>
      </c>
      <c r="K17" t="str">
        <f t="shared" si="0"/>
        <v>SS115T</v>
      </c>
      <c r="L17">
        <v>115</v>
      </c>
    </row>
    <row r="18" spans="1:12" ht="15.75">
      <c r="A18" s="2" t="s">
        <v>74</v>
      </c>
      <c r="B18" s="3" t="s">
        <v>75</v>
      </c>
      <c r="C18" s="4">
        <v>28</v>
      </c>
      <c r="D18" s="2" t="s">
        <v>32</v>
      </c>
      <c r="E18" s="2" t="s">
        <v>133</v>
      </c>
      <c r="F18" s="5" t="s">
        <v>48</v>
      </c>
      <c r="G18" s="6">
        <v>12000</v>
      </c>
      <c r="H18" s="7">
        <v>13700</v>
      </c>
      <c r="I18" s="9">
        <v>1.15E-2</v>
      </c>
      <c r="J18" s="2" t="str" cm="1">
        <f t="array" ref="J18">_xlfn.IFS(AND(G18&gt;=1000,G18&lt;=30000),"Nano",AND(G18&gt;=30001,G18&lt;=70000),"Micro",AND(G18&gt;=70001,G18&lt;=500000),"Macro")</f>
        <v>Nano</v>
      </c>
      <c r="K18" t="str">
        <f t="shared" si="0"/>
        <v>SS116F</v>
      </c>
      <c r="L18">
        <v>116</v>
      </c>
    </row>
    <row r="19" spans="1:12" ht="15.75">
      <c r="A19" s="2" t="s">
        <v>76</v>
      </c>
      <c r="B19" s="3" t="s">
        <v>77</v>
      </c>
      <c r="C19" s="4">
        <v>32</v>
      </c>
      <c r="D19" s="2" t="s">
        <v>36</v>
      </c>
      <c r="E19" s="2" t="s">
        <v>133</v>
      </c>
      <c r="F19" s="5" t="s">
        <v>73</v>
      </c>
      <c r="G19" s="6">
        <v>294000</v>
      </c>
      <c r="H19" s="7">
        <v>205800</v>
      </c>
      <c r="I19" s="9">
        <v>5.4600000000000003E-2</v>
      </c>
      <c r="J19" s="2" t="str" cm="1">
        <f t="array" ref="J19">_xlfn.IFS(AND(G19&gt;=1000,G19&lt;=30000),"Nano",AND(G19&gt;=30001,G19&lt;=70000),"Micro",AND(G19&gt;=70001,G19&lt;=500000),"Macro")</f>
        <v>Macro</v>
      </c>
      <c r="K19" t="str">
        <f t="shared" si="0"/>
        <v>SS117T</v>
      </c>
      <c r="L19">
        <v>117</v>
      </c>
    </row>
    <row r="20" spans="1:12" ht="15.75">
      <c r="A20" s="2" t="s">
        <v>78</v>
      </c>
      <c r="B20" s="3" t="s">
        <v>79</v>
      </c>
      <c r="C20" s="4">
        <v>27</v>
      </c>
      <c r="D20" s="2" t="s">
        <v>36</v>
      </c>
      <c r="E20" s="2" t="s">
        <v>137</v>
      </c>
      <c r="F20" s="5" t="s">
        <v>61</v>
      </c>
      <c r="G20" s="6">
        <v>34000</v>
      </c>
      <c r="H20" s="7">
        <v>6000</v>
      </c>
      <c r="I20" s="9">
        <v>2E-3</v>
      </c>
      <c r="J20" s="2" t="str" cm="1">
        <f t="array" ref="J20">_xlfn.IFS(AND(G20&gt;=1000,G20&lt;=30000),"Nano",AND(G20&gt;=30001,G20&lt;=70000),"Micro",AND(G20&gt;=70001,G20&lt;=500000),"Macro")</f>
        <v>Micro</v>
      </c>
      <c r="K20" t="str">
        <f t="shared" si="0"/>
        <v>SS118P</v>
      </c>
      <c r="L20">
        <v>118</v>
      </c>
    </row>
    <row r="21" spans="1:12" ht="15.75">
      <c r="A21" s="2" t="s">
        <v>80</v>
      </c>
      <c r="B21" s="3" t="s">
        <v>81</v>
      </c>
      <c r="C21" s="4">
        <v>18</v>
      </c>
      <c r="D21" s="11" t="s">
        <v>32</v>
      </c>
      <c r="E21" s="2" t="s">
        <v>133</v>
      </c>
      <c r="F21" s="5" t="s">
        <v>33</v>
      </c>
      <c r="G21" s="6">
        <v>84190</v>
      </c>
      <c r="H21" s="7">
        <v>6900</v>
      </c>
      <c r="I21" s="9">
        <v>1E-4</v>
      </c>
      <c r="J21" s="2" t="str" cm="1">
        <f t="array" ref="J21">_xlfn.IFS(AND(G21&gt;=1000,G21&lt;=30000),"Nano",AND(G21&gt;=30001,G21&lt;=70000),"Micro",AND(G21&gt;=70001,G21&lt;=500000),"Macro")</f>
        <v>Macro</v>
      </c>
      <c r="K21" t="str">
        <f t="shared" si="0"/>
        <v>SS119K</v>
      </c>
      <c r="L21">
        <v>119</v>
      </c>
    </row>
    <row r="22" spans="1:12" ht="15.75">
      <c r="A22" s="2" t="s">
        <v>82</v>
      </c>
      <c r="B22" s="23" t="s">
        <v>83</v>
      </c>
      <c r="C22" s="4">
        <v>20</v>
      </c>
      <c r="D22" s="12" t="s">
        <v>36</v>
      </c>
      <c r="E22" s="2" t="s">
        <v>133</v>
      </c>
      <c r="F22" s="12" t="s">
        <v>54</v>
      </c>
      <c r="G22" s="13">
        <v>49600</v>
      </c>
      <c r="H22" s="14">
        <v>593000</v>
      </c>
      <c r="I22" s="15">
        <v>3.7999999999999999E-2</v>
      </c>
      <c r="J22" s="2" t="str" cm="1">
        <f t="array" ref="J22">_xlfn.IFS(AND(G22&gt;=1000,G22&lt;=30000),"Nano",AND(G22&gt;=30001,G22&lt;=70000),"Micro",AND(G22&gt;=70001,G22&lt;=500000),"Macro")</f>
        <v>Micro</v>
      </c>
      <c r="K22" t="str">
        <f t="shared" si="0"/>
        <v>SS120M</v>
      </c>
      <c r="L22">
        <v>120</v>
      </c>
    </row>
    <row r="23" spans="1:12" ht="15.75">
      <c r="A23" s="2" t="s">
        <v>84</v>
      </c>
      <c r="B23" s="23" t="s">
        <v>85</v>
      </c>
      <c r="C23" s="4">
        <v>33</v>
      </c>
      <c r="D23" s="12" t="s">
        <v>36</v>
      </c>
      <c r="E23" s="2" t="s">
        <v>133</v>
      </c>
      <c r="F23" s="12" t="s">
        <v>73</v>
      </c>
      <c r="G23" s="13">
        <v>46700</v>
      </c>
      <c r="H23" s="16">
        <v>20000</v>
      </c>
      <c r="I23" s="15">
        <v>1.29E-2</v>
      </c>
      <c r="J23" s="2" t="str" cm="1">
        <f t="array" ref="J23">_xlfn.IFS(AND(G23&gt;=1000,G23&lt;=30000),"Nano",AND(G23&gt;=30001,G23&lt;=70000),"Micro",AND(G23&gt;=70001,G23&lt;=500000),"Macro")</f>
        <v>Micro</v>
      </c>
      <c r="K23" t="str">
        <f t="shared" si="0"/>
        <v>SS121T</v>
      </c>
      <c r="L23">
        <v>121</v>
      </c>
    </row>
    <row r="24" spans="1:12" ht="15.75">
      <c r="A24" s="2" t="s">
        <v>86</v>
      </c>
      <c r="B24" s="23" t="s">
        <v>87</v>
      </c>
      <c r="C24" s="4">
        <v>18</v>
      </c>
      <c r="D24" s="12" t="s">
        <v>36</v>
      </c>
      <c r="E24" s="2" t="s">
        <v>133</v>
      </c>
      <c r="F24" s="5" t="s">
        <v>48</v>
      </c>
      <c r="G24" s="13">
        <v>22700</v>
      </c>
      <c r="H24" s="7">
        <v>43000</v>
      </c>
      <c r="I24" s="9">
        <v>1.3899999999999999E-2</v>
      </c>
      <c r="J24" s="2" t="str" cm="1">
        <f t="array" ref="J24">_xlfn.IFS(AND(G24&gt;=1000,G24&lt;=30000),"Nano",AND(G24&gt;=30001,G24&lt;=70000),"Micro",AND(G24&gt;=70001,G24&lt;=500000),"Macro")</f>
        <v>Nano</v>
      </c>
      <c r="K24" t="str">
        <f t="shared" si="0"/>
        <v>SS122F</v>
      </c>
      <c r="L24">
        <v>122</v>
      </c>
    </row>
    <row r="25" spans="1:12" ht="15.75">
      <c r="A25" s="2" t="s">
        <v>88</v>
      </c>
      <c r="B25" s="23" t="s">
        <v>89</v>
      </c>
      <c r="C25" s="4">
        <v>26</v>
      </c>
      <c r="D25" s="12" t="s">
        <v>32</v>
      </c>
      <c r="E25" s="2" t="s">
        <v>133</v>
      </c>
      <c r="F25" s="12" t="s">
        <v>51</v>
      </c>
      <c r="G25" s="13">
        <v>24900</v>
      </c>
      <c r="H25" s="7">
        <v>27000</v>
      </c>
      <c r="I25" s="15">
        <v>0.03</v>
      </c>
      <c r="J25" s="2" t="str" cm="1">
        <f t="array" ref="J25">_xlfn.IFS(AND(G25&gt;=1000,G25&lt;=30000),"Nano",AND(G25&gt;=30001,G25&lt;=70000),"Micro",AND(G25&gt;=70001,G25&lt;=500000),"Macro")</f>
        <v>Nano</v>
      </c>
      <c r="K25" t="str">
        <f t="shared" si="0"/>
        <v>SS123H</v>
      </c>
      <c r="L25">
        <v>123</v>
      </c>
    </row>
  </sheetData>
  <conditionalFormatting sqref="A2:A25">
    <cfRule type="expression" dxfId="5" priority="4">
      <formula>$J2="Macro"</formula>
    </cfRule>
    <cfRule type="expression" dxfId="4" priority="5">
      <formula>$J2="Nano"</formula>
    </cfRule>
    <cfRule type="expression" dxfId="3" priority="6">
      <formula>$J2="Micro"</formula>
    </cfRule>
  </conditionalFormatting>
  <conditionalFormatting sqref="J2:J25">
    <cfRule type="expression" dxfId="2" priority="1">
      <formula>$J2="Macro"</formula>
    </cfRule>
    <cfRule type="expression" dxfId="1" priority="2">
      <formula>$J2="Nano"</formula>
    </cfRule>
    <cfRule type="expression" dxfId="0" priority="3">
      <formula>$J2="Micro"</formula>
    </cfRule>
  </conditionalFormatting>
  <dataValidations count="2">
    <dataValidation type="list" allowBlank="1" showErrorMessage="1" sqref="D2:D25" xr:uid="{0D3DACA0-99AB-48D6-9CF2-C68904B4E416}">
      <formula1>"Female,Male,Other"</formula1>
    </dataValidation>
    <dataValidation type="list" allowBlank="1" showInputMessage="1" showErrorMessage="1" sqref="E2:E25" xr:uid="{1DE28B45-985A-4A5D-8917-9933C10323D2}">
      <formula1>$X$3:$X$7</formula1>
    </dataValidation>
  </dataValidations>
  <hyperlinks>
    <hyperlink ref="B2" r:id="rId1" xr:uid="{360C8878-12E2-41C4-BCDA-ACD2755F5862}"/>
    <hyperlink ref="B3" r:id="rId2" xr:uid="{3DBA5D43-07AD-4301-A4A6-808D335A4B39}"/>
    <hyperlink ref="B4" r:id="rId3" xr:uid="{2AB1A57A-F8F3-458B-BA94-71ED22BF9988}"/>
    <hyperlink ref="B12" r:id="rId4" xr:uid="{54665061-1F33-45CC-8C07-0C89A7ADC34A}"/>
    <hyperlink ref="B10" r:id="rId5" xr:uid="{0065D93B-3DB1-4E3E-ACE6-B2E9977CEAF6}"/>
    <hyperlink ref="B7" r:id="rId6" xr:uid="{014BCAFA-695E-4A1F-A26A-ACA7BB13C3A6}"/>
    <hyperlink ref="B8" r:id="rId7" xr:uid="{CBD50BDC-AA59-4CC3-8B8B-FAF31A6A2FA8}"/>
    <hyperlink ref="B9" r:id="rId8" xr:uid="{BD8D57C4-CCE1-42E7-9704-E37AB41990DB}"/>
    <hyperlink ref="B16" r:id="rId9" xr:uid="{5DC807BC-63BF-43E9-A864-C1E8C5CB3C5D}"/>
    <hyperlink ref="B11" r:id="rId10" xr:uid="{77DC43CD-B8B4-49A4-A0B0-72BF66609BA5}"/>
    <hyperlink ref="B6" r:id="rId11" xr:uid="{51F31E3C-71BE-4668-8D24-B5AA7A287D5D}"/>
    <hyperlink ref="B13" r:id="rId12" xr:uid="{E11FD839-F3FE-4A52-9520-4382197490BB}"/>
    <hyperlink ref="B14" r:id="rId13" xr:uid="{08395CDB-1C50-49B8-88CC-5D5602CA758A}"/>
    <hyperlink ref="B15" r:id="rId14" xr:uid="{13CB3D68-9163-4BBD-8B12-66A5C5A083B3}"/>
    <hyperlink ref="B17" r:id="rId15" xr:uid="{8744B380-0136-4BB6-B00B-EF781E2B42D1}"/>
    <hyperlink ref="B5" r:id="rId16" xr:uid="{FEFD48CB-F9B0-4A0C-8579-473467E9D4D5}"/>
    <hyperlink ref="B18" r:id="rId17" xr:uid="{843956E7-00DD-4C40-8B6B-3D113B010A67}"/>
    <hyperlink ref="B19" r:id="rId18" xr:uid="{0CF3257E-3B95-4A85-8422-4DE494C60BBC}"/>
    <hyperlink ref="B20" r:id="rId19" xr:uid="{1B8DA75B-0DC0-4FC3-A079-D8C155167A59}"/>
    <hyperlink ref="B21" r:id="rId20" xr:uid="{341E6503-0494-40E2-9C14-2489F5FEC558}"/>
    <hyperlink ref="B23" r:id="rId21" xr:uid="{623AE4E2-AFB4-4E36-B87A-F47389EEA291}"/>
    <hyperlink ref="B22" r:id="rId22" xr:uid="{6009C6BB-AACF-44B3-86B3-49CF03C4E323}"/>
    <hyperlink ref="B24" r:id="rId23" xr:uid="{C2BC0248-29A1-4099-96D6-76572064F807}"/>
    <hyperlink ref="B25" r:id="rId24" xr:uid="{D856977D-055B-4D5D-B6C3-1E5FE9CF6C8D}"/>
  </hyperlinks>
  <pageMargins left="0.7" right="0.7" top="0.75" bottom="0.75" header="0.3" footer="0.3"/>
  <pageSetup orientation="portrait" horizontalDpi="360" verticalDpi="360"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367C8-2587-43E5-A27A-267B0AE90A3E}">
  <dimension ref="A1:L26"/>
  <sheetViews>
    <sheetView workbookViewId="0">
      <selection activeCell="C1" sqref="C1"/>
    </sheetView>
  </sheetViews>
  <sheetFormatPr defaultRowHeight="15"/>
  <cols>
    <col min="1" max="1" width="21.85546875" bestFit="1" customWidth="1"/>
    <col min="2" max="2" width="13.140625" bestFit="1" customWidth="1"/>
    <col min="11" max="11" width="21.85546875" bestFit="1" customWidth="1"/>
    <col min="12" max="12" width="16.5703125" bestFit="1" customWidth="1"/>
    <col min="13" max="14" width="23.85546875" bestFit="1" customWidth="1"/>
  </cols>
  <sheetData>
    <row r="1" spans="1:12" ht="15.75">
      <c r="A1" s="72" t="s">
        <v>21</v>
      </c>
      <c r="B1" s="72" t="s">
        <v>130</v>
      </c>
      <c r="K1" s="106" t="s">
        <v>139</v>
      </c>
      <c r="L1" t="s">
        <v>141</v>
      </c>
    </row>
    <row r="2" spans="1:12">
      <c r="A2" t="s">
        <v>30</v>
      </c>
      <c r="B2" t="str">
        <f>VLOOKUP(A2,'Answers 1 2 3 4'!A:L,10,FALSE)</f>
        <v>Micro</v>
      </c>
      <c r="K2" s="66" t="s">
        <v>30</v>
      </c>
      <c r="L2">
        <v>30900</v>
      </c>
    </row>
    <row r="3" spans="1:12">
      <c r="A3" t="s">
        <v>34</v>
      </c>
      <c r="B3" t="str">
        <f>VLOOKUP(A3,'Answers 1 2 3 4'!A:L,10,FALSE)</f>
        <v>Micro</v>
      </c>
      <c r="K3" s="66" t="s">
        <v>84</v>
      </c>
      <c r="L3">
        <v>46700</v>
      </c>
    </row>
    <row r="4" spans="1:12">
      <c r="A4" t="s">
        <v>38</v>
      </c>
      <c r="B4" t="str">
        <f>VLOOKUP(A4,'Answers 1 2 3 4'!A:L,10,FALSE)</f>
        <v>Nano</v>
      </c>
      <c r="K4" s="66" t="s">
        <v>88</v>
      </c>
      <c r="L4">
        <v>24900</v>
      </c>
    </row>
    <row r="5" spans="1:12">
      <c r="A5" t="s">
        <v>41</v>
      </c>
      <c r="B5" t="str">
        <f>VLOOKUP(A5,'Answers 1 2 3 4'!A:L,10,FALSE)</f>
        <v>Micro</v>
      </c>
      <c r="K5" s="66" t="s">
        <v>71</v>
      </c>
      <c r="L5">
        <v>29000</v>
      </c>
    </row>
    <row r="6" spans="1:12">
      <c r="A6" t="s">
        <v>44</v>
      </c>
      <c r="B6" t="str">
        <f>VLOOKUP(A6,'Answers 1 2 3 4'!A:L,10,FALSE)</f>
        <v>Micro</v>
      </c>
      <c r="K6" s="66" t="s">
        <v>76</v>
      </c>
      <c r="L6">
        <v>294000</v>
      </c>
    </row>
    <row r="7" spans="1:12">
      <c r="A7" t="s">
        <v>46</v>
      </c>
      <c r="B7" t="str">
        <f>VLOOKUP(A7,'Answers 1 2 3 4'!A:L,10,FALSE)</f>
        <v>Micro</v>
      </c>
      <c r="K7" s="66" t="s">
        <v>65</v>
      </c>
      <c r="L7">
        <v>30000</v>
      </c>
    </row>
    <row r="8" spans="1:12">
      <c r="A8" t="s">
        <v>49</v>
      </c>
      <c r="B8" t="str">
        <f>VLOOKUP(A8,'Answers 1 2 3 4'!A:L,10,FALSE)</f>
        <v>Nano</v>
      </c>
      <c r="K8" s="66" t="s">
        <v>49</v>
      </c>
      <c r="L8">
        <v>26000</v>
      </c>
    </row>
    <row r="9" spans="1:12">
      <c r="A9" t="s">
        <v>52</v>
      </c>
      <c r="B9" t="str">
        <f>VLOOKUP(A9,'Answers 1 2 3 4'!A:L,10,FALSE)</f>
        <v>Nano</v>
      </c>
      <c r="K9" s="66" t="s">
        <v>78</v>
      </c>
      <c r="L9">
        <v>34000</v>
      </c>
    </row>
    <row r="10" spans="1:12">
      <c r="A10" t="s">
        <v>55</v>
      </c>
      <c r="B10" t="str">
        <f>VLOOKUP(A10,'Answers 1 2 3 4'!A:L,10,FALSE)</f>
        <v>Macro</v>
      </c>
      <c r="K10" s="66" t="s">
        <v>34</v>
      </c>
      <c r="L10">
        <v>49800</v>
      </c>
    </row>
    <row r="11" spans="1:12">
      <c r="A11" t="s">
        <v>57</v>
      </c>
      <c r="B11" t="str">
        <f>VLOOKUP(A11,'Answers 1 2 3 4'!A:L,10,FALSE)</f>
        <v>Nano</v>
      </c>
      <c r="K11" s="66" t="s">
        <v>41</v>
      </c>
      <c r="L11">
        <v>52000</v>
      </c>
    </row>
    <row r="12" spans="1:12">
      <c r="A12" t="s">
        <v>59</v>
      </c>
      <c r="B12" t="str">
        <f>VLOOKUP(A12,'Answers 1 2 3 4'!A:L,10,FALSE)</f>
        <v>Nano</v>
      </c>
      <c r="K12" s="66" t="s">
        <v>59</v>
      </c>
      <c r="L12">
        <v>26000</v>
      </c>
    </row>
    <row r="13" spans="1:12">
      <c r="A13" t="s">
        <v>62</v>
      </c>
      <c r="B13" t="str">
        <f>VLOOKUP(A13,'Answers 1 2 3 4'!A:L,10,FALSE)</f>
        <v>Macro</v>
      </c>
      <c r="K13" s="66" t="s">
        <v>69</v>
      </c>
      <c r="L13">
        <v>24000</v>
      </c>
    </row>
    <row r="14" spans="1:12">
      <c r="A14" t="s">
        <v>65</v>
      </c>
      <c r="B14" t="str">
        <f>VLOOKUP(A14,'Answers 1 2 3 4'!A:L,10,FALSE)</f>
        <v>Nano</v>
      </c>
      <c r="K14" s="66" t="s">
        <v>46</v>
      </c>
      <c r="L14">
        <v>42000</v>
      </c>
    </row>
    <row r="15" spans="1:12">
      <c r="A15" t="s">
        <v>67</v>
      </c>
      <c r="B15" t="str">
        <f>VLOOKUP(A15,'Answers 1 2 3 4'!A:L,10,FALSE)</f>
        <v>Macro</v>
      </c>
      <c r="K15" s="66" t="s">
        <v>44</v>
      </c>
      <c r="L15">
        <v>46900</v>
      </c>
    </row>
    <row r="16" spans="1:12">
      <c r="A16" t="s">
        <v>69</v>
      </c>
      <c r="B16" t="str">
        <f>VLOOKUP(A16,'Answers 1 2 3 4'!A:L,10,FALSE)</f>
        <v>Nano</v>
      </c>
      <c r="K16" s="66" t="s">
        <v>55</v>
      </c>
      <c r="L16">
        <v>71000</v>
      </c>
    </row>
    <row r="17" spans="1:12">
      <c r="A17" t="s">
        <v>71</v>
      </c>
      <c r="B17" t="str">
        <f>VLOOKUP(A17,'Answers 1 2 3 4'!A:L,10,FALSE)</f>
        <v>Nano</v>
      </c>
      <c r="K17" s="66" t="s">
        <v>57</v>
      </c>
      <c r="L17">
        <v>23000</v>
      </c>
    </row>
    <row r="18" spans="1:12">
      <c r="A18" t="s">
        <v>74</v>
      </c>
      <c r="B18" t="str">
        <f>VLOOKUP(A18,'Answers 1 2 3 4'!A:L,10,FALSE)</f>
        <v>Nano</v>
      </c>
      <c r="K18" s="66" t="s">
        <v>82</v>
      </c>
      <c r="L18">
        <v>49600</v>
      </c>
    </row>
    <row r="19" spans="1:12">
      <c r="A19" t="s">
        <v>76</v>
      </c>
      <c r="B19" t="str">
        <f>VLOOKUP(A19,'Answers 1 2 3 4'!A:L,10,FALSE)</f>
        <v>Macro</v>
      </c>
      <c r="K19" s="66" t="s">
        <v>67</v>
      </c>
      <c r="L19">
        <v>77000</v>
      </c>
    </row>
    <row r="20" spans="1:12">
      <c r="A20" t="s">
        <v>78</v>
      </c>
      <c r="B20" t="str">
        <f>VLOOKUP(A20,'Answers 1 2 3 4'!A:L,10,FALSE)</f>
        <v>Micro</v>
      </c>
      <c r="K20" s="66" t="s">
        <v>62</v>
      </c>
      <c r="L20">
        <v>190000</v>
      </c>
    </row>
    <row r="21" spans="1:12">
      <c r="A21" t="s">
        <v>80</v>
      </c>
      <c r="B21" t="str">
        <f>VLOOKUP(A21,'Answers 1 2 3 4'!A:L,10,FALSE)</f>
        <v>Macro</v>
      </c>
      <c r="K21" s="66" t="s">
        <v>86</v>
      </c>
      <c r="L21">
        <v>22700</v>
      </c>
    </row>
    <row r="22" spans="1:12">
      <c r="A22" t="s">
        <v>82</v>
      </c>
      <c r="B22" t="str">
        <f>VLOOKUP(A22,'Answers 1 2 3 4'!A:L,10,FALSE)</f>
        <v>Micro</v>
      </c>
      <c r="K22" s="66" t="s">
        <v>74</v>
      </c>
      <c r="L22">
        <v>12000</v>
      </c>
    </row>
    <row r="23" spans="1:12">
      <c r="A23" t="s">
        <v>84</v>
      </c>
      <c r="B23" t="str">
        <f>VLOOKUP(A23,'Answers 1 2 3 4'!A:L,10,FALSE)</f>
        <v>Micro</v>
      </c>
      <c r="K23" s="66" t="s">
        <v>52</v>
      </c>
      <c r="L23">
        <v>22000</v>
      </c>
    </row>
    <row r="24" spans="1:12">
      <c r="A24" t="s">
        <v>86</v>
      </c>
      <c r="B24" t="str">
        <f>VLOOKUP(A24,'Answers 1 2 3 4'!A:L,10,FALSE)</f>
        <v>Nano</v>
      </c>
      <c r="K24" s="66" t="s">
        <v>80</v>
      </c>
      <c r="L24">
        <v>84190</v>
      </c>
    </row>
    <row r="25" spans="1:12">
      <c r="A25" t="s">
        <v>88</v>
      </c>
      <c r="B25" t="str">
        <f>VLOOKUP(A25,'Answers 1 2 3 4'!A:L,10,FALSE)</f>
        <v>Nano</v>
      </c>
      <c r="K25" s="66" t="s">
        <v>38</v>
      </c>
      <c r="L25">
        <v>11300</v>
      </c>
    </row>
    <row r="26" spans="1:12">
      <c r="K26" s="66" t="s">
        <v>140</v>
      </c>
      <c r="L26">
        <v>1318990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99DC-87A9-43DA-8781-20F276685DC7}">
  <dimension ref="A3:C14"/>
  <sheetViews>
    <sheetView workbookViewId="0">
      <selection activeCell="A3" sqref="A3"/>
    </sheetView>
  </sheetViews>
  <sheetFormatPr defaultRowHeight="15"/>
  <cols>
    <col min="1" max="1" width="22" bestFit="1" customWidth="1"/>
    <col min="2" max="2" width="10" bestFit="1" customWidth="1"/>
    <col min="3" max="3" width="7" bestFit="1" customWidth="1"/>
  </cols>
  <sheetData>
    <row r="3" spans="1:3">
      <c r="A3" s="106" t="s">
        <v>141</v>
      </c>
      <c r="B3" s="106" t="s">
        <v>24</v>
      </c>
    </row>
    <row r="4" spans="1:3">
      <c r="A4" s="106" t="s">
        <v>26</v>
      </c>
      <c r="B4" t="s">
        <v>32</v>
      </c>
      <c r="C4" t="s">
        <v>36</v>
      </c>
    </row>
    <row r="5" spans="1:3">
      <c r="A5" t="s">
        <v>37</v>
      </c>
      <c r="B5" s="158">
        <v>46900</v>
      </c>
      <c r="C5" s="158">
        <v>49800</v>
      </c>
    </row>
    <row r="6" spans="1:3">
      <c r="A6" t="s">
        <v>64</v>
      </c>
      <c r="B6" s="158">
        <v>190000</v>
      </c>
      <c r="C6" s="158"/>
    </row>
    <row r="7" spans="1:3">
      <c r="A7" t="s">
        <v>40</v>
      </c>
      <c r="B7" s="158">
        <v>71000</v>
      </c>
      <c r="C7" s="158">
        <v>11300</v>
      </c>
    </row>
    <row r="8" spans="1:3">
      <c r="A8" t="s">
        <v>48</v>
      </c>
      <c r="B8" s="158">
        <v>84000</v>
      </c>
      <c r="C8" s="158">
        <v>22700</v>
      </c>
    </row>
    <row r="9" spans="1:3">
      <c r="A9" t="s">
        <v>43</v>
      </c>
      <c r="B9" s="158">
        <v>77000</v>
      </c>
      <c r="C9" s="158">
        <v>52000</v>
      </c>
    </row>
    <row r="10" spans="1:3">
      <c r="A10" t="s">
        <v>51</v>
      </c>
      <c r="B10" s="158">
        <v>50900</v>
      </c>
      <c r="C10" s="158"/>
    </row>
    <row r="11" spans="1:3">
      <c r="A11" t="s">
        <v>33</v>
      </c>
      <c r="B11" s="158">
        <v>138090</v>
      </c>
      <c r="C11" s="158"/>
    </row>
    <row r="12" spans="1:3">
      <c r="A12" t="s">
        <v>54</v>
      </c>
      <c r="B12" s="158">
        <v>46000</v>
      </c>
      <c r="C12" s="158">
        <v>49600</v>
      </c>
    </row>
    <row r="13" spans="1:3">
      <c r="A13" t="s">
        <v>61</v>
      </c>
      <c r="B13" s="158">
        <v>26000</v>
      </c>
      <c r="C13" s="158">
        <v>34000</v>
      </c>
    </row>
    <row r="14" spans="1:3">
      <c r="A14" t="s">
        <v>73</v>
      </c>
      <c r="B14" s="158">
        <v>29000</v>
      </c>
      <c r="C14" s="158">
        <v>340700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0D149-6B7C-48F2-A74B-1420D0BE8E0C}">
  <dimension ref="A1:E25"/>
  <sheetViews>
    <sheetView topLeftCell="A6" workbookViewId="0">
      <selection sqref="A1:E25"/>
    </sheetView>
  </sheetViews>
  <sheetFormatPr defaultRowHeight="15"/>
  <cols>
    <col min="1" max="1" width="24.5703125" bestFit="1" customWidth="1"/>
    <col min="2" max="2" width="13" bestFit="1" customWidth="1"/>
    <col min="3" max="3" width="25.5703125" bestFit="1" customWidth="1"/>
    <col min="4" max="4" width="15.140625" bestFit="1" customWidth="1"/>
    <col min="5" max="5" width="13.42578125" bestFit="1" customWidth="1"/>
    <col min="6" max="6" width="20.85546875" bestFit="1" customWidth="1"/>
    <col min="7" max="7" width="15.42578125" bestFit="1" customWidth="1"/>
    <col min="8" max="8" width="16.140625" bestFit="1" customWidth="1"/>
    <col min="9" max="9" width="8.7109375" bestFit="1" customWidth="1"/>
  </cols>
  <sheetData>
    <row r="1" spans="1:5" ht="15.75">
      <c r="A1" s="68" t="s">
        <v>21</v>
      </c>
      <c r="B1" s="68" t="s">
        <v>24</v>
      </c>
      <c r="C1" s="69" t="s">
        <v>26</v>
      </c>
      <c r="D1" s="70" t="s">
        <v>130</v>
      </c>
      <c r="E1" s="70" t="s">
        <v>27</v>
      </c>
    </row>
    <row r="2" spans="1:5" ht="15.75">
      <c r="A2" s="5" t="s">
        <v>76</v>
      </c>
      <c r="B2" s="2" t="s">
        <v>36</v>
      </c>
      <c r="C2" s="5" t="s">
        <v>73</v>
      </c>
      <c r="D2" t="str" cm="1">
        <f t="array" ref="D2">_xlfn.IFS(AND(E2&gt;=1000,E2&lt;=30000),"Nano",AND(E2&gt;=30001,E2&lt;=70000),"Micro",AND(E2&gt;=70001,E2&lt;=500000),"Macro")</f>
        <v>Macro</v>
      </c>
      <c r="E2" s="6">
        <v>294000</v>
      </c>
    </row>
    <row r="3" spans="1:5" ht="15.75">
      <c r="A3" s="5" t="s">
        <v>62</v>
      </c>
      <c r="B3" s="2" t="s">
        <v>32</v>
      </c>
      <c r="C3" s="5" t="s">
        <v>64</v>
      </c>
      <c r="D3" t="str" cm="1">
        <f t="array" ref="D3">_xlfn.IFS(AND(E3&gt;=1000,E3&lt;=30000),"Nano",AND(E3&gt;=30001,E3&lt;=70000),"Micro",AND(E3&gt;=70001,E3&lt;=500000),"Macro")</f>
        <v>Macro</v>
      </c>
      <c r="E3" s="6">
        <v>190000</v>
      </c>
    </row>
    <row r="4" spans="1:5" ht="15.75">
      <c r="A4" s="5" t="s">
        <v>80</v>
      </c>
      <c r="B4" s="11" t="s">
        <v>32</v>
      </c>
      <c r="C4" s="5" t="s">
        <v>33</v>
      </c>
      <c r="D4" t="str" cm="1">
        <f t="array" ref="D4">_xlfn.IFS(AND(E4&gt;=1000,E4&lt;=30000),"Nano",AND(E4&gt;=30001,E4&lt;=70000),"Micro",AND(E4&gt;=70001,E4&lt;=500000),"Macro")</f>
        <v>Macro</v>
      </c>
      <c r="E4" s="6">
        <v>84190</v>
      </c>
    </row>
    <row r="5" spans="1:5" ht="15.75">
      <c r="A5" s="5" t="s">
        <v>67</v>
      </c>
      <c r="B5" s="2" t="s">
        <v>32</v>
      </c>
      <c r="C5" s="5" t="s">
        <v>43</v>
      </c>
      <c r="D5" t="str" cm="1">
        <f t="array" ref="D5">_xlfn.IFS(AND(E5&gt;=1000,E5&lt;=30000),"Nano",AND(E5&gt;=30001,E5&lt;=70000),"Micro",AND(E5&gt;=70001,E5&lt;=500000),"Macro")</f>
        <v>Macro</v>
      </c>
      <c r="E5" s="6">
        <v>77000</v>
      </c>
    </row>
    <row r="6" spans="1:5" ht="15.75">
      <c r="A6" s="5" t="s">
        <v>55</v>
      </c>
      <c r="B6" s="2" t="s">
        <v>32</v>
      </c>
      <c r="C6" s="5" t="s">
        <v>40</v>
      </c>
      <c r="D6" t="str" cm="1">
        <f t="array" ref="D6">_xlfn.IFS(AND(E6&gt;=1000,E6&lt;=30000),"Nano",AND(E6&gt;=30001,E6&lt;=70000),"Micro",AND(E6&gt;=70001,E6&lt;=500000),"Macro")</f>
        <v>Macro</v>
      </c>
      <c r="E6" s="6">
        <v>71000</v>
      </c>
    </row>
    <row r="7" spans="1:5" ht="15.75">
      <c r="A7" s="5" t="s">
        <v>41</v>
      </c>
      <c r="B7" s="2" t="s">
        <v>36</v>
      </c>
      <c r="C7" s="5" t="s">
        <v>43</v>
      </c>
      <c r="D7" t="str" cm="1">
        <f t="array" ref="D7">_xlfn.IFS(AND(E7&gt;=1000,E7&lt;=30000),"Nano",AND(E7&gt;=30001,E7&lt;=70000),"Micro",AND(E7&gt;=70001,E7&lt;=500000),"Macro")</f>
        <v>Micro</v>
      </c>
      <c r="E7" s="6">
        <v>52000</v>
      </c>
    </row>
    <row r="8" spans="1:5" ht="15.75">
      <c r="A8" s="5" t="s">
        <v>34</v>
      </c>
      <c r="B8" s="2" t="s">
        <v>36</v>
      </c>
      <c r="C8" s="5" t="s">
        <v>37</v>
      </c>
      <c r="D8" t="str" cm="1">
        <f t="array" ref="D8">_xlfn.IFS(AND(E8&gt;=1000,E8&lt;=30000),"Nano",AND(E8&gt;=30001,E8&lt;=70000),"Micro",AND(E8&gt;=70001,E8&lt;=500000),"Macro")</f>
        <v>Micro</v>
      </c>
      <c r="E8" s="6">
        <v>49800</v>
      </c>
    </row>
    <row r="9" spans="1:5" ht="15.75">
      <c r="A9" s="5" t="s">
        <v>82</v>
      </c>
      <c r="B9" s="12" t="s">
        <v>36</v>
      </c>
      <c r="C9" s="12" t="s">
        <v>54</v>
      </c>
      <c r="D9" t="str" cm="1">
        <f t="array" ref="D9">_xlfn.IFS(AND(E9&gt;=1000,E9&lt;=30000),"Nano",AND(E9&gt;=30001,E9&lt;=70000),"Micro",AND(E9&gt;=70001,E9&lt;=500000),"Macro")</f>
        <v>Micro</v>
      </c>
      <c r="E9" s="13">
        <v>49600</v>
      </c>
    </row>
    <row r="10" spans="1:5" ht="15.75">
      <c r="A10" s="5" t="s">
        <v>44</v>
      </c>
      <c r="B10" s="2" t="s">
        <v>32</v>
      </c>
      <c r="C10" s="5" t="s">
        <v>37</v>
      </c>
      <c r="D10" t="str" cm="1">
        <f t="array" ref="D10">_xlfn.IFS(AND(E10&gt;=1000,E10&lt;=30000),"Nano",AND(E10&gt;=30001,E10&lt;=70000),"Micro",AND(E10&gt;=70001,E10&lt;=500000),"Macro")</f>
        <v>Micro</v>
      </c>
      <c r="E10" s="6">
        <v>46900</v>
      </c>
    </row>
    <row r="11" spans="1:5" ht="15.75">
      <c r="A11" s="5" t="s">
        <v>84</v>
      </c>
      <c r="B11" s="12" t="s">
        <v>36</v>
      </c>
      <c r="C11" s="12" t="s">
        <v>73</v>
      </c>
      <c r="D11" t="str" cm="1">
        <f t="array" ref="D11">_xlfn.IFS(AND(E11&gt;=1000,E11&lt;=30000),"Nano",AND(E11&gt;=30001,E11&lt;=70000),"Micro",AND(E11&gt;=70001,E11&lt;=500000),"Macro")</f>
        <v>Micro</v>
      </c>
      <c r="E11" s="13">
        <v>46700</v>
      </c>
    </row>
    <row r="12" spans="1:5" ht="15.75">
      <c r="A12" s="5" t="s">
        <v>46</v>
      </c>
      <c r="B12" s="2" t="s">
        <v>32</v>
      </c>
      <c r="C12" s="5" t="s">
        <v>48</v>
      </c>
      <c r="D12" t="str" cm="1">
        <f t="array" ref="D12">_xlfn.IFS(AND(E12&gt;=1000,E12&lt;=30000),"Nano",AND(E12&gt;=30001,E12&lt;=70000),"Micro",AND(E12&gt;=70001,E12&lt;=500000),"Macro")</f>
        <v>Micro</v>
      </c>
      <c r="E12" s="6">
        <v>42000</v>
      </c>
    </row>
    <row r="13" spans="1:5" ht="15.75">
      <c r="A13" s="5" t="s">
        <v>78</v>
      </c>
      <c r="B13" s="2" t="s">
        <v>36</v>
      </c>
      <c r="C13" s="5" t="s">
        <v>61</v>
      </c>
      <c r="D13" t="str" cm="1">
        <f t="array" ref="D13">_xlfn.IFS(AND(E13&gt;=1000,E13&lt;=30000),"Nano",AND(E13&gt;=30001,E13&lt;=70000),"Micro",AND(E13&gt;=70001,E13&lt;=500000),"Macro")</f>
        <v>Micro</v>
      </c>
      <c r="E13" s="6">
        <v>34000</v>
      </c>
    </row>
    <row r="14" spans="1:5" ht="15.75">
      <c r="A14" s="5" t="s">
        <v>30</v>
      </c>
      <c r="B14" s="2" t="s">
        <v>32</v>
      </c>
      <c r="C14" s="5" t="s">
        <v>33</v>
      </c>
      <c r="D14" t="str" cm="1">
        <f t="array" ref="D14">_xlfn.IFS(AND(E14&gt;=1000,E14&lt;=30000),"Nano",AND(E14&gt;=30001,E14&lt;=70000),"Micro",AND(E14&gt;=70001,E14&lt;=500000),"Macro")</f>
        <v>Micro</v>
      </c>
      <c r="E14" s="6">
        <v>30900</v>
      </c>
    </row>
    <row r="15" spans="1:5" ht="15.75">
      <c r="A15" s="5" t="s">
        <v>65</v>
      </c>
      <c r="B15" s="2" t="s">
        <v>32</v>
      </c>
      <c r="C15" s="5" t="s">
        <v>48</v>
      </c>
      <c r="D15" t="str" cm="1">
        <f t="array" ref="D15">_xlfn.IFS(AND(E15&gt;=1000,E15&lt;=30000),"Nano",AND(E15&gt;=30001,E15&lt;=70000),"Micro",AND(E15&gt;=70001,E15&lt;=500000),"Macro")</f>
        <v>Nano</v>
      </c>
      <c r="E15" s="6">
        <v>30000</v>
      </c>
    </row>
    <row r="16" spans="1:5" ht="15.75">
      <c r="A16" s="5" t="s">
        <v>71</v>
      </c>
      <c r="B16" s="2" t="s">
        <v>32</v>
      </c>
      <c r="C16" s="5" t="s">
        <v>73</v>
      </c>
      <c r="D16" t="str" cm="1">
        <f t="array" ref="D16">_xlfn.IFS(AND(E16&gt;=1000,E16&lt;=30000),"Nano",AND(E16&gt;=30001,E16&lt;=70000),"Micro",AND(E16&gt;=70001,E16&lt;=500000),"Macro")</f>
        <v>Nano</v>
      </c>
      <c r="E16" s="6">
        <v>29000</v>
      </c>
    </row>
    <row r="17" spans="1:5" ht="15.75">
      <c r="A17" s="5" t="s">
        <v>49</v>
      </c>
      <c r="B17" s="2" t="s">
        <v>32</v>
      </c>
      <c r="C17" s="5" t="s">
        <v>51</v>
      </c>
      <c r="D17" t="str" cm="1">
        <f t="array" ref="D17">_xlfn.IFS(AND(E17&gt;=1000,E17&lt;=30000),"Nano",AND(E17&gt;=30001,E17&lt;=70000),"Micro",AND(E17&gt;=70001,E17&lt;=500000),"Macro")</f>
        <v>Nano</v>
      </c>
      <c r="E17" s="6">
        <v>26000</v>
      </c>
    </row>
    <row r="18" spans="1:5" ht="15.75">
      <c r="A18" s="5" t="s">
        <v>59</v>
      </c>
      <c r="B18" s="2" t="s">
        <v>32</v>
      </c>
      <c r="C18" s="5" t="s">
        <v>61</v>
      </c>
      <c r="D18" t="str" cm="1">
        <f t="array" ref="D18">_xlfn.IFS(AND(E18&gt;=1000,E18&lt;=30000),"Nano",AND(E18&gt;=30001,E18&lt;=70000),"Micro",AND(E18&gt;=70001,E18&lt;=500000),"Macro")</f>
        <v>Nano</v>
      </c>
      <c r="E18" s="6">
        <v>26000</v>
      </c>
    </row>
    <row r="19" spans="1:5" ht="15.75">
      <c r="A19" s="5" t="s">
        <v>88</v>
      </c>
      <c r="B19" s="12" t="s">
        <v>32</v>
      </c>
      <c r="C19" s="12" t="s">
        <v>51</v>
      </c>
      <c r="D19" t="str" cm="1">
        <f t="array" ref="D19">_xlfn.IFS(AND(E19&gt;=1000,E19&lt;=30000),"Nano",AND(E19&gt;=30001,E19&lt;=70000),"Micro",AND(E19&gt;=70001,E19&lt;=500000),"Macro")</f>
        <v>Nano</v>
      </c>
      <c r="E19" s="13">
        <v>24900</v>
      </c>
    </row>
    <row r="20" spans="1:5" ht="15.75">
      <c r="A20" s="5" t="s">
        <v>69</v>
      </c>
      <c r="B20" s="2" t="s">
        <v>32</v>
      </c>
      <c r="C20" s="5" t="s">
        <v>54</v>
      </c>
      <c r="D20" t="str" cm="1">
        <f t="array" ref="D20">_xlfn.IFS(AND(E20&gt;=1000,E20&lt;=30000),"Nano",AND(E20&gt;=30001,E20&lt;=70000),"Micro",AND(E20&gt;=70001,E20&lt;=500000),"Macro")</f>
        <v>Nano</v>
      </c>
      <c r="E20" s="6">
        <v>24000</v>
      </c>
    </row>
    <row r="21" spans="1:5" ht="15.75">
      <c r="A21" s="5" t="s">
        <v>57</v>
      </c>
      <c r="B21" s="2" t="s">
        <v>32</v>
      </c>
      <c r="C21" s="5" t="s">
        <v>33</v>
      </c>
      <c r="D21" t="str" cm="1">
        <f t="array" ref="D21">_xlfn.IFS(AND(E21&gt;=1000,E21&lt;=30000),"Nano",AND(E21&gt;=30001,E21&lt;=70000),"Micro",AND(E21&gt;=70001,E21&lt;=500000),"Macro")</f>
        <v>Nano</v>
      </c>
      <c r="E21" s="6">
        <v>23000</v>
      </c>
    </row>
    <row r="22" spans="1:5" ht="15.75">
      <c r="A22" s="5" t="s">
        <v>86</v>
      </c>
      <c r="B22" s="12" t="s">
        <v>36</v>
      </c>
      <c r="C22" s="5" t="s">
        <v>48</v>
      </c>
      <c r="D22" t="str" cm="1">
        <f t="array" ref="D22">_xlfn.IFS(AND(E22&gt;=1000,E22&lt;=30000),"Nano",AND(E22&gt;=30001,E22&lt;=70000),"Micro",AND(E22&gt;=70001,E22&lt;=500000),"Macro")</f>
        <v>Nano</v>
      </c>
      <c r="E22" s="13">
        <v>22700</v>
      </c>
    </row>
    <row r="23" spans="1:5" ht="15.75">
      <c r="A23" s="5" t="s">
        <v>52</v>
      </c>
      <c r="B23" s="2" t="s">
        <v>32</v>
      </c>
      <c r="C23" s="5" t="s">
        <v>54</v>
      </c>
      <c r="D23" t="str" cm="1">
        <f t="array" ref="D23">_xlfn.IFS(AND(E23&gt;=1000,E23&lt;=30000),"Nano",AND(E23&gt;=30001,E23&lt;=70000),"Micro",AND(E23&gt;=70001,E23&lt;=500000),"Macro")</f>
        <v>Nano</v>
      </c>
      <c r="E23" s="6">
        <v>22000</v>
      </c>
    </row>
    <row r="24" spans="1:5" ht="15.75">
      <c r="A24" s="5" t="s">
        <v>74</v>
      </c>
      <c r="B24" s="2" t="s">
        <v>32</v>
      </c>
      <c r="C24" s="5" t="s">
        <v>48</v>
      </c>
      <c r="D24" t="str" cm="1">
        <f t="array" ref="D24">_xlfn.IFS(AND(E24&gt;=1000,E24&lt;=30000),"Nano",AND(E24&gt;=30001,E24&lt;=70000),"Micro",AND(E24&gt;=70001,E24&lt;=500000),"Macro")</f>
        <v>Nano</v>
      </c>
      <c r="E24" s="6">
        <v>12000</v>
      </c>
    </row>
    <row r="25" spans="1:5" ht="15.75">
      <c r="A25" s="5" t="s">
        <v>38</v>
      </c>
      <c r="B25" s="2" t="s">
        <v>36</v>
      </c>
      <c r="C25" s="5" t="s">
        <v>40</v>
      </c>
      <c r="D25" t="str" cm="1">
        <f t="array" ref="D25">_xlfn.IFS(AND(E25&gt;=1000,E25&lt;=30000),"Nano",AND(E25&gt;=30001,E25&lt;=70000),"Micro",AND(E25&gt;=70001,E25&lt;=500000),"Macro")</f>
        <v>Nano</v>
      </c>
      <c r="E25" s="6">
        <v>11300</v>
      </c>
    </row>
  </sheetData>
  <dataValidations count="1">
    <dataValidation type="list" allowBlank="1" showErrorMessage="1" sqref="B2:B25" xr:uid="{5BBF258E-7ED1-4D2C-921B-29F23A2E2BD3}">
      <formula1>"Female,Male,Other"</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1E2AD-062C-4A60-B7EF-B4780E440D0F}">
  <dimension ref="A3:B6"/>
  <sheetViews>
    <sheetView workbookViewId="0">
      <selection activeCell="A3" sqref="A3"/>
    </sheetView>
  </sheetViews>
  <sheetFormatPr defaultRowHeight="15"/>
  <cols>
    <col min="1" max="1" width="14.5703125" bestFit="1" customWidth="1"/>
    <col min="2" max="2" width="16.7109375" bestFit="1" customWidth="1"/>
  </cols>
  <sheetData>
    <row r="3" spans="1:2">
      <c r="A3" s="106" t="s">
        <v>130</v>
      </c>
      <c r="B3" t="s">
        <v>172</v>
      </c>
    </row>
    <row r="4" spans="1:2">
      <c r="A4" t="s">
        <v>104</v>
      </c>
      <c r="B4" s="158">
        <v>504200</v>
      </c>
    </row>
    <row r="5" spans="1:2">
      <c r="A5" t="s">
        <v>103</v>
      </c>
      <c r="B5" s="158">
        <v>1797500</v>
      </c>
    </row>
    <row r="6" spans="1:2">
      <c r="A6" t="s">
        <v>102</v>
      </c>
      <c r="B6" s="158">
        <v>917100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7B996-CCC2-4847-BD0F-1D351B91AD28}">
  <dimension ref="A3:C14"/>
  <sheetViews>
    <sheetView workbookViewId="0">
      <selection activeCell="A3" sqref="A3"/>
    </sheetView>
  </sheetViews>
  <sheetFormatPr defaultRowHeight="15"/>
  <cols>
    <col min="1" max="1" width="22" bestFit="1" customWidth="1"/>
    <col min="2" max="2" width="10" bestFit="1" customWidth="1"/>
    <col min="3" max="3" width="7" bestFit="1" customWidth="1"/>
  </cols>
  <sheetData>
    <row r="3" spans="1:3">
      <c r="A3" s="106" t="s">
        <v>172</v>
      </c>
      <c r="B3" s="106" t="s">
        <v>24</v>
      </c>
    </row>
    <row r="4" spans="1:3">
      <c r="A4" s="106" t="s">
        <v>26</v>
      </c>
      <c r="B4" t="s">
        <v>32</v>
      </c>
      <c r="C4" t="s">
        <v>36</v>
      </c>
    </row>
    <row r="5" spans="1:3">
      <c r="A5" t="s">
        <v>37</v>
      </c>
      <c r="B5" s="158">
        <v>43100</v>
      </c>
      <c r="C5" s="158">
        <v>672500</v>
      </c>
    </row>
    <row r="6" spans="1:3">
      <c r="A6" t="s">
        <v>64</v>
      </c>
      <c r="B6" s="158">
        <v>192800</v>
      </c>
      <c r="C6" s="158"/>
    </row>
    <row r="7" spans="1:3">
      <c r="A7" t="s">
        <v>40</v>
      </c>
      <c r="B7" s="158">
        <v>72500</v>
      </c>
      <c r="C7" s="158">
        <v>116100</v>
      </c>
    </row>
    <row r="8" spans="1:3">
      <c r="A8" t="s">
        <v>48</v>
      </c>
      <c r="B8" s="158">
        <v>233400</v>
      </c>
      <c r="C8" s="158">
        <v>43000</v>
      </c>
    </row>
    <row r="9" spans="1:3">
      <c r="A9" t="s">
        <v>43</v>
      </c>
      <c r="B9" s="158">
        <v>26200</v>
      </c>
      <c r="C9" s="158">
        <v>14600</v>
      </c>
    </row>
    <row r="10" spans="1:3">
      <c r="A10" t="s">
        <v>51</v>
      </c>
      <c r="B10" s="158">
        <v>120400</v>
      </c>
      <c r="C10" s="158"/>
    </row>
    <row r="11" spans="1:3">
      <c r="A11" t="s">
        <v>33</v>
      </c>
      <c r="B11" s="158">
        <v>392700</v>
      </c>
      <c r="C11" s="158"/>
    </row>
    <row r="12" spans="1:3">
      <c r="A12" t="s">
        <v>54</v>
      </c>
      <c r="B12" s="158">
        <v>219500</v>
      </c>
      <c r="C12" s="158">
        <v>593000</v>
      </c>
    </row>
    <row r="13" spans="1:3">
      <c r="A13" t="s">
        <v>61</v>
      </c>
      <c r="B13" s="158">
        <v>108000</v>
      </c>
      <c r="C13" s="158">
        <v>6000</v>
      </c>
    </row>
    <row r="14" spans="1:3">
      <c r="A14" t="s">
        <v>73</v>
      </c>
      <c r="B14" s="158">
        <v>139200</v>
      </c>
      <c r="C14" s="158">
        <v>225800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7D815-A948-4317-A111-3E7B9DCA197C}">
  <dimension ref="A1:F25"/>
  <sheetViews>
    <sheetView topLeftCell="A8" workbookViewId="0">
      <selection sqref="A1:F25"/>
    </sheetView>
  </sheetViews>
  <sheetFormatPr defaultRowHeight="15" outlineLevelCol="1"/>
  <cols>
    <col min="1" max="2" width="24.5703125" bestFit="1" customWidth="1"/>
    <col min="3" max="3" width="25.5703125" bestFit="1" customWidth="1"/>
    <col min="4" max="4" width="15.140625" hidden="1" customWidth="1" outlineLevel="1"/>
    <col min="5" max="5" width="25.5703125" bestFit="1" customWidth="1" collapsed="1"/>
    <col min="6" max="6" width="11.42578125" customWidth="1"/>
    <col min="8" max="8" width="12.42578125" customWidth="1"/>
    <col min="9" max="9" width="13" customWidth="1"/>
    <col min="10" max="10" width="20.140625" customWidth="1"/>
    <col min="11" max="11" width="15" customWidth="1"/>
    <col min="12" max="12" width="15.5703125" customWidth="1"/>
    <col min="13" max="13" width="8.28515625" customWidth="1"/>
  </cols>
  <sheetData>
    <row r="1" spans="1:6" ht="15.75">
      <c r="A1" s="130" t="s">
        <v>21</v>
      </c>
      <c r="B1" s="130" t="s">
        <v>24</v>
      </c>
      <c r="C1" s="131" t="s">
        <v>26</v>
      </c>
      <c r="D1" s="132" t="s">
        <v>27</v>
      </c>
      <c r="E1" s="132" t="s">
        <v>130</v>
      </c>
      <c r="F1" s="132" t="s">
        <v>28</v>
      </c>
    </row>
    <row r="2" spans="1:6" ht="15.75">
      <c r="A2" s="109" t="s">
        <v>34</v>
      </c>
      <c r="B2" s="110" t="s">
        <v>36</v>
      </c>
      <c r="C2" s="111" t="s">
        <v>37</v>
      </c>
      <c r="D2" s="112">
        <v>49800</v>
      </c>
      <c r="E2" s="107" t="str" cm="1">
        <f t="array" ref="E2">_xlfn.IFS(AND(D2&gt;=1000,D2&lt;=30000),"Nano",AND(D2&gt;=30001,D2&lt;=70000),"Micro",AND(D2&gt;=70001,D2&lt;=500000),"Macro")</f>
        <v>Micro</v>
      </c>
      <c r="F2" s="113">
        <v>672500</v>
      </c>
    </row>
    <row r="3" spans="1:6" ht="15.75">
      <c r="A3" s="115" t="s">
        <v>82</v>
      </c>
      <c r="B3" s="116" t="s">
        <v>36</v>
      </c>
      <c r="C3" s="117" t="s">
        <v>54</v>
      </c>
      <c r="D3" s="118">
        <v>49600</v>
      </c>
      <c r="E3" s="108" t="str" cm="1">
        <f t="array" ref="E3">_xlfn.IFS(AND(D3&gt;=1000,D3&lt;=30000),"Nano",AND(D3&gt;=30001,D3&lt;=70000),"Micro",AND(D3&gt;=70001,D3&lt;=500000),"Macro")</f>
        <v>Micro</v>
      </c>
      <c r="F3" s="119">
        <v>593000</v>
      </c>
    </row>
    <row r="4" spans="1:6" ht="15.75">
      <c r="A4" s="109" t="s">
        <v>30</v>
      </c>
      <c r="B4" s="121" t="s">
        <v>32</v>
      </c>
      <c r="C4" s="111" t="s">
        <v>33</v>
      </c>
      <c r="D4" s="112">
        <v>30900</v>
      </c>
      <c r="E4" s="107" t="str" cm="1">
        <f t="array" ref="E4">_xlfn.IFS(AND(D4&gt;=1000,D4&lt;=30000),"Nano",AND(D4&gt;=30001,D4&lt;=70000),"Micro",AND(D4&gt;=70001,D4&lt;=500000),"Macro")</f>
        <v>Micro</v>
      </c>
      <c r="F4" s="113">
        <v>313700</v>
      </c>
    </row>
    <row r="5" spans="1:6" ht="15.75">
      <c r="A5" s="115" t="s">
        <v>76</v>
      </c>
      <c r="B5" s="116" t="s">
        <v>36</v>
      </c>
      <c r="C5" s="117" t="s">
        <v>73</v>
      </c>
      <c r="D5" s="118">
        <v>294000</v>
      </c>
      <c r="E5" s="108" t="str" cm="1">
        <f t="array" ref="E5">_xlfn.IFS(AND(D5&gt;=1000,D5&lt;=30000),"Nano",AND(D5&gt;=30001,D5&lt;=70000),"Micro",AND(D5&gt;=70001,D5&lt;=500000),"Macro")</f>
        <v>Macro</v>
      </c>
      <c r="F5" s="119">
        <v>205800</v>
      </c>
    </row>
    <row r="6" spans="1:6" ht="15.75">
      <c r="A6" s="109" t="s">
        <v>62</v>
      </c>
      <c r="B6" s="110" t="s">
        <v>32</v>
      </c>
      <c r="C6" s="111" t="s">
        <v>64</v>
      </c>
      <c r="D6" s="112">
        <v>190000</v>
      </c>
      <c r="E6" s="107" t="str" cm="1">
        <f t="array" ref="E6">_xlfn.IFS(AND(D6&gt;=1000,D6&lt;=30000),"Nano",AND(D6&gt;=30001,D6&lt;=70000),"Micro",AND(D6&gt;=70001,D6&lt;=500000),"Macro")</f>
        <v>Macro</v>
      </c>
      <c r="F6" s="113">
        <v>192800</v>
      </c>
    </row>
    <row r="7" spans="1:6" ht="15.75">
      <c r="A7" s="115" t="s">
        <v>71</v>
      </c>
      <c r="B7" s="116" t="s">
        <v>32</v>
      </c>
      <c r="C7" s="117" t="s">
        <v>73</v>
      </c>
      <c r="D7" s="118">
        <v>29000</v>
      </c>
      <c r="E7" s="108" t="str" cm="1">
        <f t="array" ref="E7">_xlfn.IFS(AND(D7&gt;=1000,D7&lt;=30000),"Nano",AND(D7&gt;=30001,D7&lt;=70000),"Micro",AND(D7&gt;=70001,D7&lt;=500000),"Macro")</f>
        <v>Nano</v>
      </c>
      <c r="F7" s="119">
        <v>139200</v>
      </c>
    </row>
    <row r="8" spans="1:6" ht="15.75">
      <c r="A8" s="109" t="s">
        <v>46</v>
      </c>
      <c r="B8" s="110" t="s">
        <v>32</v>
      </c>
      <c r="C8" s="111" t="s">
        <v>48</v>
      </c>
      <c r="D8" s="112">
        <v>42000</v>
      </c>
      <c r="E8" s="107" t="str" cm="1">
        <f t="array" ref="E8">_xlfn.IFS(AND(D8&gt;=1000,D8&lt;=30000),"Nano",AND(D8&gt;=30001,D8&lt;=70000),"Micro",AND(D8&gt;=70001,D8&lt;=500000),"Macro")</f>
        <v>Micro</v>
      </c>
      <c r="F8" s="113">
        <v>134600</v>
      </c>
    </row>
    <row r="9" spans="1:6" ht="15.75">
      <c r="A9" s="115" t="s">
        <v>69</v>
      </c>
      <c r="B9" s="122" t="s">
        <v>32</v>
      </c>
      <c r="C9" s="122" t="s">
        <v>54</v>
      </c>
      <c r="D9" s="123">
        <v>24000</v>
      </c>
      <c r="E9" s="108" t="str" cm="1">
        <f t="array" ref="E9">_xlfn.IFS(AND(D9&gt;=1000,D9&lt;=30000),"Nano",AND(D9&gt;=30001,D9&lt;=70000),"Micro",AND(D9&gt;=70001,D9&lt;=500000),"Macro")</f>
        <v>Nano</v>
      </c>
      <c r="F9" s="124">
        <v>117100</v>
      </c>
    </row>
    <row r="10" spans="1:6" ht="15.75">
      <c r="A10" s="109" t="s">
        <v>38</v>
      </c>
      <c r="B10" s="110" t="s">
        <v>36</v>
      </c>
      <c r="C10" s="111" t="s">
        <v>40</v>
      </c>
      <c r="D10" s="112">
        <v>11300</v>
      </c>
      <c r="E10" s="107" t="str" cm="1">
        <f t="array" ref="E10">_xlfn.IFS(AND(D10&gt;=1000,D10&lt;=30000),"Nano",AND(D10&gt;=30001,D10&lt;=70000),"Micro",AND(D10&gt;=70001,D10&lt;=500000),"Macro")</f>
        <v>Nano</v>
      </c>
      <c r="F10" s="113">
        <v>116100</v>
      </c>
    </row>
    <row r="11" spans="1:6" ht="15.75">
      <c r="A11" s="115" t="s">
        <v>59</v>
      </c>
      <c r="B11" s="122" t="s">
        <v>32</v>
      </c>
      <c r="C11" s="122" t="s">
        <v>61</v>
      </c>
      <c r="D11" s="123">
        <v>26000</v>
      </c>
      <c r="E11" s="108" t="str" cm="1">
        <f t="array" ref="E11">_xlfn.IFS(AND(D11&gt;=1000,D11&lt;=30000),"Nano",AND(D11&gt;=30001,D11&lt;=70000),"Micro",AND(D11&gt;=70001,D11&lt;=500000),"Macro")</f>
        <v>Nano</v>
      </c>
      <c r="F11" s="126">
        <v>108000</v>
      </c>
    </row>
    <row r="12" spans="1:6" ht="15.75">
      <c r="A12" s="109" t="s">
        <v>52</v>
      </c>
      <c r="B12" s="110" t="s">
        <v>32</v>
      </c>
      <c r="C12" s="111" t="s">
        <v>54</v>
      </c>
      <c r="D12" s="112">
        <v>22000</v>
      </c>
      <c r="E12" s="107" t="str" cm="1">
        <f t="array" ref="E12">_xlfn.IFS(AND(D12&gt;=1000,D12&lt;=30000),"Nano",AND(D12&gt;=30001,D12&lt;=70000),"Micro",AND(D12&gt;=70001,D12&lt;=500000),"Macro")</f>
        <v>Nano</v>
      </c>
      <c r="F12" s="113">
        <v>102400</v>
      </c>
    </row>
    <row r="13" spans="1:6" ht="15.75">
      <c r="A13" s="115" t="s">
        <v>49</v>
      </c>
      <c r="B13" s="116" t="s">
        <v>32</v>
      </c>
      <c r="C13" s="117" t="s">
        <v>51</v>
      </c>
      <c r="D13" s="118">
        <v>26000</v>
      </c>
      <c r="E13" s="108" t="str" cm="1">
        <f t="array" ref="E13">_xlfn.IFS(AND(D13&gt;=1000,D13&lt;=30000),"Nano",AND(D13&gt;=30001,D13&lt;=70000),"Micro",AND(D13&gt;=70001,D13&lt;=500000),"Macro")</f>
        <v>Nano</v>
      </c>
      <c r="F13" s="119">
        <v>93400</v>
      </c>
    </row>
    <row r="14" spans="1:6" ht="15.75">
      <c r="A14" s="109" t="s">
        <v>65</v>
      </c>
      <c r="B14" s="110" t="s">
        <v>32</v>
      </c>
      <c r="C14" s="111" t="s">
        <v>48</v>
      </c>
      <c r="D14" s="112">
        <v>30000</v>
      </c>
      <c r="E14" s="107" t="str" cm="1">
        <f t="array" ref="E14">_xlfn.IFS(AND(D14&gt;=1000,D14&lt;=30000),"Nano",AND(D14&gt;=30001,D14&lt;=70000),"Micro",AND(D14&gt;=70001,D14&lt;=500000),"Macro")</f>
        <v>Nano</v>
      </c>
      <c r="F14" s="113">
        <v>85100</v>
      </c>
    </row>
    <row r="15" spans="1:6" ht="15.75">
      <c r="A15" s="115" t="s">
        <v>55</v>
      </c>
      <c r="B15" s="116" t="s">
        <v>32</v>
      </c>
      <c r="C15" s="117" t="s">
        <v>40</v>
      </c>
      <c r="D15" s="118">
        <v>71000</v>
      </c>
      <c r="E15" s="108" t="str" cm="1">
        <f t="array" ref="E15">_xlfn.IFS(AND(D15&gt;=1000,D15&lt;=30000),"Nano",AND(D15&gt;=30001,D15&lt;=70000),"Micro",AND(D15&gt;=70001,D15&lt;=500000),"Macro")</f>
        <v>Macro</v>
      </c>
      <c r="F15" s="119">
        <v>72500</v>
      </c>
    </row>
    <row r="16" spans="1:6" ht="15.75">
      <c r="A16" s="109" t="s">
        <v>57</v>
      </c>
      <c r="B16" s="110" t="s">
        <v>32</v>
      </c>
      <c r="C16" s="111" t="s">
        <v>33</v>
      </c>
      <c r="D16" s="112">
        <v>23000</v>
      </c>
      <c r="E16" s="107" t="str" cm="1">
        <f t="array" ref="E16">_xlfn.IFS(AND(D16&gt;=1000,D16&lt;=30000),"Nano",AND(D16&gt;=30001,D16&lt;=70000),"Micro",AND(D16&gt;=70001,D16&lt;=500000),"Macro")</f>
        <v>Nano</v>
      </c>
      <c r="F16" s="113">
        <v>72100</v>
      </c>
    </row>
    <row r="17" spans="1:6" ht="15.75">
      <c r="A17" s="115" t="s">
        <v>44</v>
      </c>
      <c r="B17" s="116" t="s">
        <v>32</v>
      </c>
      <c r="C17" s="117" t="s">
        <v>37</v>
      </c>
      <c r="D17" s="118">
        <v>46900</v>
      </c>
      <c r="E17" s="108" t="str" cm="1">
        <f t="array" ref="E17">_xlfn.IFS(AND(D17&gt;=1000,D17&lt;=30000),"Nano",AND(D17&gt;=30001,D17&lt;=70000),"Micro",AND(D17&gt;=70001,D17&lt;=500000),"Macro")</f>
        <v>Micro</v>
      </c>
      <c r="F17" s="119">
        <v>43100</v>
      </c>
    </row>
    <row r="18" spans="1:6" ht="15.75">
      <c r="A18" s="109" t="s">
        <v>86</v>
      </c>
      <c r="B18" s="110" t="s">
        <v>36</v>
      </c>
      <c r="C18" s="111" t="s">
        <v>48</v>
      </c>
      <c r="D18" s="112">
        <v>22700</v>
      </c>
      <c r="E18" s="107" t="str" cm="1">
        <f t="array" ref="E18">_xlfn.IFS(AND(D18&gt;=1000,D18&lt;=30000),"Nano",AND(D18&gt;=30001,D18&lt;=70000),"Micro",AND(D18&gt;=70001,D18&lt;=500000),"Macro")</f>
        <v>Nano</v>
      </c>
      <c r="F18" s="113">
        <v>43000</v>
      </c>
    </row>
    <row r="19" spans="1:6" ht="15.75">
      <c r="A19" s="115" t="s">
        <v>88</v>
      </c>
      <c r="B19" s="122" t="s">
        <v>32</v>
      </c>
      <c r="C19" s="122" t="s">
        <v>51</v>
      </c>
      <c r="D19" s="123">
        <v>24900</v>
      </c>
      <c r="E19" s="108" t="str" cm="1">
        <f t="array" ref="E19">_xlfn.IFS(AND(D19&gt;=1000,D19&lt;=30000),"Nano",AND(D19&gt;=30001,D19&lt;=70000),"Micro",AND(D19&gt;=70001,D19&lt;=500000),"Macro")</f>
        <v>Nano</v>
      </c>
      <c r="F19" s="119">
        <v>27000</v>
      </c>
    </row>
    <row r="20" spans="1:6" ht="15.75">
      <c r="A20" s="109" t="s">
        <v>67</v>
      </c>
      <c r="B20" s="110" t="s">
        <v>32</v>
      </c>
      <c r="C20" s="111" t="s">
        <v>43</v>
      </c>
      <c r="D20" s="112">
        <v>77000</v>
      </c>
      <c r="E20" s="107" t="str" cm="1">
        <f t="array" ref="E20">_xlfn.IFS(AND(D20&gt;=1000,D20&lt;=30000),"Nano",AND(D20&gt;=30001,D20&lt;=70000),"Micro",AND(D20&gt;=70001,D20&lt;=500000),"Macro")</f>
        <v>Macro</v>
      </c>
      <c r="F20" s="113">
        <v>26200</v>
      </c>
    </row>
    <row r="21" spans="1:6" ht="15.75">
      <c r="A21" s="115" t="s">
        <v>84</v>
      </c>
      <c r="B21" s="116" t="s">
        <v>36</v>
      </c>
      <c r="C21" s="117" t="s">
        <v>73</v>
      </c>
      <c r="D21" s="118">
        <v>46700</v>
      </c>
      <c r="E21" s="108" t="str" cm="1">
        <f t="array" ref="E21">_xlfn.IFS(AND(D21&gt;=1000,D21&lt;=30000),"Nano",AND(D21&gt;=30001,D21&lt;=70000),"Micro",AND(D21&gt;=70001,D21&lt;=500000),"Macro")</f>
        <v>Micro</v>
      </c>
      <c r="F21" s="119">
        <v>20000</v>
      </c>
    </row>
    <row r="22" spans="1:6" ht="15.75">
      <c r="A22" s="109" t="s">
        <v>41</v>
      </c>
      <c r="B22" s="128" t="s">
        <v>36</v>
      </c>
      <c r="C22" s="111" t="s">
        <v>43</v>
      </c>
      <c r="D22" s="129">
        <v>52000</v>
      </c>
      <c r="E22" s="107" t="str" cm="1">
        <f t="array" ref="E22">_xlfn.IFS(AND(D22&gt;=1000,D22&lt;=30000),"Nano",AND(D22&gt;=30001,D22&lt;=70000),"Micro",AND(D22&gt;=70001,D22&lt;=500000),"Macro")</f>
        <v>Micro</v>
      </c>
      <c r="F22" s="113">
        <v>14600</v>
      </c>
    </row>
    <row r="23" spans="1:6" ht="15.75">
      <c r="A23" s="115" t="s">
        <v>74</v>
      </c>
      <c r="B23" s="116" t="s">
        <v>32</v>
      </c>
      <c r="C23" s="117" t="s">
        <v>48</v>
      </c>
      <c r="D23" s="118">
        <v>12000</v>
      </c>
      <c r="E23" s="108" t="str" cm="1">
        <f t="array" ref="E23">_xlfn.IFS(AND(D23&gt;=1000,D23&lt;=30000),"Nano",AND(D23&gt;=30001,D23&lt;=70000),"Micro",AND(D23&gt;=70001,D23&lt;=500000),"Macro")</f>
        <v>Nano</v>
      </c>
      <c r="F23" s="119">
        <v>13700</v>
      </c>
    </row>
    <row r="24" spans="1:6" ht="15.75">
      <c r="A24" s="109" t="s">
        <v>80</v>
      </c>
      <c r="B24" s="110" t="s">
        <v>32</v>
      </c>
      <c r="C24" s="111" t="s">
        <v>33</v>
      </c>
      <c r="D24" s="112">
        <v>84190</v>
      </c>
      <c r="E24" s="107" t="str" cm="1">
        <f t="array" ref="E24">_xlfn.IFS(AND(D24&gt;=1000,D24&lt;=30000),"Nano",AND(D24&gt;=30001,D24&lt;=70000),"Micro",AND(D24&gt;=70001,D24&lt;=500000),"Macro")</f>
        <v>Macro</v>
      </c>
      <c r="F24" s="113">
        <v>6900</v>
      </c>
    </row>
    <row r="25" spans="1:6" ht="15.75">
      <c r="A25" s="133" t="s">
        <v>78</v>
      </c>
      <c r="B25" s="134" t="s">
        <v>36</v>
      </c>
      <c r="C25" s="135" t="s">
        <v>61</v>
      </c>
      <c r="D25" s="136">
        <v>34000</v>
      </c>
      <c r="E25" s="139" t="str" cm="1">
        <f t="array" ref="E25">_xlfn.IFS(AND(D25&gt;=1000,D25&lt;=30000),"Nano",AND(D25&gt;=30001,D25&lt;=70000),"Micro",AND(D25&gt;=70001,D25&lt;=500000),"Macro")</f>
        <v>Micro</v>
      </c>
      <c r="F25" s="137">
        <v>6000</v>
      </c>
    </row>
  </sheetData>
  <dataValidations count="1">
    <dataValidation type="list" allowBlank="1" showErrorMessage="1" sqref="B2:B25" xr:uid="{55BB3662-35FA-441C-BDC1-1B4BB920368D}">
      <formula1>"Female,Male,Other"</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9A1F9-FD9E-4C15-B15B-DC00DE1BA64D}">
  <dimension ref="A3:C14"/>
  <sheetViews>
    <sheetView workbookViewId="0">
      <selection activeCell="A3" sqref="A3"/>
    </sheetView>
  </sheetViews>
  <sheetFormatPr defaultRowHeight="15"/>
  <cols>
    <col min="1" max="1" width="27.140625" bestFit="1" customWidth="1"/>
    <col min="2" max="2" width="12" bestFit="1" customWidth="1"/>
    <col min="3" max="3" width="8" bestFit="1" customWidth="1"/>
  </cols>
  <sheetData>
    <row r="3" spans="1:3">
      <c r="A3" s="106" t="s">
        <v>171</v>
      </c>
      <c r="B3" s="106" t="s">
        <v>24</v>
      </c>
    </row>
    <row r="4" spans="1:3">
      <c r="A4" s="106" t="s">
        <v>26</v>
      </c>
      <c r="B4" t="s">
        <v>32</v>
      </c>
      <c r="C4" t="s">
        <v>36</v>
      </c>
    </row>
    <row r="5" spans="1:3">
      <c r="A5" t="s">
        <v>37</v>
      </c>
      <c r="B5" s="158">
        <v>1.0500000000000001E-2</v>
      </c>
      <c r="C5" s="158">
        <v>1.3599999999999999E-2</v>
      </c>
    </row>
    <row r="6" spans="1:3">
      <c r="A6" t="s">
        <v>64</v>
      </c>
      <c r="B6" s="158">
        <v>2.8199999999999999E-2</v>
      </c>
      <c r="C6" s="158"/>
    </row>
    <row r="7" spans="1:3">
      <c r="A7" t="s">
        <v>40</v>
      </c>
      <c r="B7" s="158">
        <v>8.0000000000000002E-3</v>
      </c>
      <c r="C7" s="158">
        <v>1.03E-2</v>
      </c>
    </row>
    <row r="8" spans="1:3">
      <c r="A8" t="s">
        <v>48</v>
      </c>
      <c r="B8" s="158">
        <v>1.8933333333333333E-2</v>
      </c>
      <c r="C8" s="158">
        <v>1.3899999999999999E-2</v>
      </c>
    </row>
    <row r="9" spans="1:3">
      <c r="A9" t="s">
        <v>43</v>
      </c>
      <c r="B9" s="158">
        <v>7.1000000000000004E-3</v>
      </c>
      <c r="C9" s="158">
        <v>6.8999999999999999E-3</v>
      </c>
    </row>
    <row r="10" spans="1:3">
      <c r="A10" t="s">
        <v>51</v>
      </c>
      <c r="B10" s="158">
        <v>2.52E-2</v>
      </c>
      <c r="C10" s="158"/>
    </row>
    <row r="11" spans="1:3">
      <c r="A11" t="s">
        <v>33</v>
      </c>
      <c r="B11" s="158">
        <v>1.0733333333333336E-2</v>
      </c>
      <c r="C11" s="158"/>
    </row>
    <row r="12" spans="1:3">
      <c r="A12" t="s">
        <v>54</v>
      </c>
      <c r="B12" s="158">
        <v>1.9799999999999998E-2</v>
      </c>
      <c r="C12" s="158">
        <v>3.7999999999999999E-2</v>
      </c>
    </row>
    <row r="13" spans="1:3">
      <c r="A13" t="s">
        <v>61</v>
      </c>
      <c r="B13" s="158">
        <v>1.6500000000000001E-2</v>
      </c>
      <c r="C13" s="158">
        <v>2E-3</v>
      </c>
    </row>
    <row r="14" spans="1:3">
      <c r="A14" t="s">
        <v>73</v>
      </c>
      <c r="B14" s="158">
        <v>4.8300000000000003E-2</v>
      </c>
      <c r="C14" s="158">
        <v>3.3750000000000002E-2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72C21-AF86-4DD0-A629-01D627715D8B}">
  <dimension ref="A1:AA25"/>
  <sheetViews>
    <sheetView workbookViewId="0">
      <selection sqref="A1:F1"/>
    </sheetView>
  </sheetViews>
  <sheetFormatPr defaultRowHeight="15" outlineLevelCol="1"/>
  <cols>
    <col min="1" max="1" width="24.5703125" bestFit="1" customWidth="1"/>
    <col min="2" max="2" width="13" bestFit="1" customWidth="1"/>
    <col min="3" max="3" width="25.5703125" bestFit="1" customWidth="1"/>
    <col min="4" max="4" width="15.140625" customWidth="1" outlineLevel="1"/>
    <col min="5" max="5" width="17.7109375" bestFit="1" customWidth="1"/>
    <col min="6" max="6" width="23.140625" bestFit="1" customWidth="1"/>
    <col min="7" max="7" width="20.140625" customWidth="1"/>
    <col min="21" max="21" width="16.140625" bestFit="1" customWidth="1"/>
    <col min="22" max="27" width="9.140625" customWidth="1"/>
  </cols>
  <sheetData>
    <row r="1" spans="1:27" ht="15.75">
      <c r="A1" s="130" t="s">
        <v>21</v>
      </c>
      <c r="B1" s="130" t="s">
        <v>24</v>
      </c>
      <c r="C1" s="131" t="s">
        <v>26</v>
      </c>
      <c r="D1" s="132" t="s">
        <v>27</v>
      </c>
      <c r="E1" s="132" t="s">
        <v>130</v>
      </c>
      <c r="F1" s="132" t="s">
        <v>29</v>
      </c>
      <c r="U1" s="67" t="s">
        <v>147</v>
      </c>
      <c r="V1" t="s">
        <v>21</v>
      </c>
      <c r="W1" t="s">
        <v>24</v>
      </c>
      <c r="X1" t="s">
        <v>26</v>
      </c>
      <c r="Y1" t="s">
        <v>27</v>
      </c>
      <c r="Z1" t="s">
        <v>130</v>
      </c>
      <c r="AA1" t="s">
        <v>29</v>
      </c>
    </row>
    <row r="2" spans="1:27" ht="15.75">
      <c r="A2" s="109" t="s">
        <v>76</v>
      </c>
      <c r="B2" s="110" t="s">
        <v>36</v>
      </c>
      <c r="C2" s="111" t="s">
        <v>73</v>
      </c>
      <c r="D2" s="112">
        <v>294000</v>
      </c>
      <c r="E2" s="107" t="str" cm="1">
        <f t="array" ref="E2">_xlfn.IFS(AND(D2&gt;=1000,D2&lt;=30000),"Nano",AND(D2&gt;=30001,D2&lt;=70000),"Micro",AND(D2&gt;=70001,D2&lt;=500000),"Macro")</f>
        <v>Macro</v>
      </c>
      <c r="F2" s="114">
        <v>5.4600000000000003E-2</v>
      </c>
      <c r="V2" t="s">
        <v>76</v>
      </c>
      <c r="W2" t="s">
        <v>36</v>
      </c>
      <c r="X2" t="s">
        <v>73</v>
      </c>
      <c r="Y2">
        <v>294000</v>
      </c>
      <c r="Z2" t="s">
        <v>104</v>
      </c>
      <c r="AA2">
        <v>5.4600000000000003E-2</v>
      </c>
    </row>
    <row r="3" spans="1:27" ht="15.75">
      <c r="A3" s="115" t="s">
        <v>71</v>
      </c>
      <c r="B3" s="116" t="s">
        <v>32</v>
      </c>
      <c r="C3" s="117" t="s">
        <v>73</v>
      </c>
      <c r="D3" s="118">
        <v>29000</v>
      </c>
      <c r="E3" s="108" t="str" cm="1">
        <f t="array" ref="E3">_xlfn.IFS(AND(D3&gt;=1000,D3&lt;=30000),"Nano",AND(D3&gt;=30001,D3&lt;=70000),"Micro",AND(D3&gt;=70001,D3&lt;=500000),"Macro")</f>
        <v>Nano</v>
      </c>
      <c r="F3" s="120">
        <v>4.8300000000000003E-2</v>
      </c>
      <c r="V3" t="s">
        <v>71</v>
      </c>
      <c r="W3" t="s">
        <v>32</v>
      </c>
      <c r="X3" t="s">
        <v>73</v>
      </c>
      <c r="Y3">
        <v>29000</v>
      </c>
      <c r="Z3" t="s">
        <v>102</v>
      </c>
      <c r="AA3">
        <v>4.8300000000000003E-2</v>
      </c>
    </row>
    <row r="4" spans="1:27" ht="15.75">
      <c r="A4" s="109" t="s">
        <v>82</v>
      </c>
      <c r="B4" s="121" t="s">
        <v>36</v>
      </c>
      <c r="C4" s="111" t="s">
        <v>54</v>
      </c>
      <c r="D4" s="112">
        <v>49600</v>
      </c>
      <c r="E4" s="107" t="str" cm="1">
        <f t="array" ref="E4">_xlfn.IFS(AND(D4&gt;=1000,D4&lt;=30000),"Nano",AND(D4&gt;=30001,D4&lt;=70000),"Micro",AND(D4&gt;=70001,D4&lt;=500000),"Macro")</f>
        <v>Micro</v>
      </c>
      <c r="F4" s="114">
        <v>3.7999999999999999E-2</v>
      </c>
      <c r="V4" t="s">
        <v>82</v>
      </c>
      <c r="W4" t="s">
        <v>36</v>
      </c>
      <c r="X4" t="s">
        <v>54</v>
      </c>
      <c r="Y4">
        <v>49600</v>
      </c>
      <c r="Z4" t="s">
        <v>103</v>
      </c>
      <c r="AA4">
        <v>3.7999999999999999E-2</v>
      </c>
    </row>
    <row r="5" spans="1:27" ht="15.75">
      <c r="A5" s="115" t="s">
        <v>88</v>
      </c>
      <c r="B5" s="116" t="s">
        <v>32</v>
      </c>
      <c r="C5" s="117" t="s">
        <v>51</v>
      </c>
      <c r="D5" s="118">
        <v>24900</v>
      </c>
      <c r="E5" s="108" t="str" cm="1">
        <f t="array" ref="E5">_xlfn.IFS(AND(D5&gt;=1000,D5&lt;=30000),"Nano",AND(D5&gt;=30001,D5&lt;=70000),"Micro",AND(D5&gt;=70001,D5&lt;=500000),"Macro")</f>
        <v>Nano</v>
      </c>
      <c r="F5" s="120">
        <v>0.03</v>
      </c>
      <c r="V5" t="s">
        <v>88</v>
      </c>
      <c r="W5" t="s">
        <v>32</v>
      </c>
      <c r="X5" t="s">
        <v>51</v>
      </c>
      <c r="Y5">
        <v>24900</v>
      </c>
      <c r="Z5" t="s">
        <v>102</v>
      </c>
      <c r="AA5">
        <v>0.03</v>
      </c>
    </row>
    <row r="6" spans="1:27" ht="15.75">
      <c r="A6" s="109" t="s">
        <v>65</v>
      </c>
      <c r="B6" s="110" t="s">
        <v>32</v>
      </c>
      <c r="C6" s="111" t="s">
        <v>48</v>
      </c>
      <c r="D6" s="112">
        <v>30000</v>
      </c>
      <c r="E6" s="107" t="str" cm="1">
        <f t="array" ref="E6">_xlfn.IFS(AND(D6&gt;=1000,D6&lt;=30000),"Nano",AND(D6&gt;=30001,D6&lt;=70000),"Micro",AND(D6&gt;=70001,D6&lt;=500000),"Macro")</f>
        <v>Nano</v>
      </c>
      <c r="F6" s="114">
        <v>2.8899999999999999E-2</v>
      </c>
      <c r="V6" t="s">
        <v>65</v>
      </c>
      <c r="W6" t="s">
        <v>32</v>
      </c>
      <c r="X6" t="s">
        <v>48</v>
      </c>
      <c r="Y6">
        <v>30000</v>
      </c>
      <c r="Z6" t="s">
        <v>102</v>
      </c>
      <c r="AA6">
        <v>2.8899999999999999E-2</v>
      </c>
    </row>
    <row r="7" spans="1:27" ht="15.75">
      <c r="A7" s="115" t="s">
        <v>62</v>
      </c>
      <c r="B7" s="116" t="s">
        <v>32</v>
      </c>
      <c r="C7" s="117" t="s">
        <v>64</v>
      </c>
      <c r="D7" s="118">
        <v>190000</v>
      </c>
      <c r="E7" s="108" t="str" cm="1">
        <f t="array" ref="E7">_xlfn.IFS(AND(D7&gt;=1000,D7&lt;=30000),"Nano",AND(D7&gt;=30001,D7&lt;=70000),"Micro",AND(D7&gt;=70001,D7&lt;=500000),"Macro")</f>
        <v>Macro</v>
      </c>
      <c r="F7" s="120">
        <v>2.8199999999999999E-2</v>
      </c>
      <c r="V7" t="s">
        <v>62</v>
      </c>
      <c r="W7" t="s">
        <v>32</v>
      </c>
      <c r="X7" t="s">
        <v>64</v>
      </c>
      <c r="Y7">
        <v>190000</v>
      </c>
      <c r="Z7" t="s">
        <v>104</v>
      </c>
      <c r="AA7">
        <v>2.8199999999999999E-2</v>
      </c>
    </row>
    <row r="8" spans="1:27" ht="15.75">
      <c r="A8" s="109" t="s">
        <v>69</v>
      </c>
      <c r="B8" s="110" t="s">
        <v>32</v>
      </c>
      <c r="C8" s="111" t="s">
        <v>54</v>
      </c>
      <c r="D8" s="112">
        <v>24000</v>
      </c>
      <c r="E8" s="107" t="str" cm="1">
        <f t="array" ref="E8">_xlfn.IFS(AND(D8&gt;=1000,D8&lt;=30000),"Nano",AND(D8&gt;=30001,D8&lt;=70000),"Micro",AND(D8&gt;=70001,D8&lt;=500000),"Macro")</f>
        <v>Nano</v>
      </c>
      <c r="F8" s="114">
        <v>2.18E-2</v>
      </c>
      <c r="V8" t="s">
        <v>69</v>
      </c>
      <c r="W8" t="s">
        <v>32</v>
      </c>
      <c r="X8" t="s">
        <v>54</v>
      </c>
      <c r="Y8">
        <v>24000</v>
      </c>
      <c r="Z8" t="s">
        <v>102</v>
      </c>
      <c r="AA8">
        <v>2.18E-2</v>
      </c>
    </row>
    <row r="9" spans="1:27" ht="15.75">
      <c r="A9" s="115" t="s">
        <v>57</v>
      </c>
      <c r="B9" s="122" t="s">
        <v>32</v>
      </c>
      <c r="C9" s="122" t="s">
        <v>33</v>
      </c>
      <c r="D9" s="123">
        <v>23000</v>
      </c>
      <c r="E9" s="108" t="str" cm="1">
        <f t="array" ref="E9">_xlfn.IFS(AND(D9&gt;=1000,D9&lt;=30000),"Nano",AND(D9&gt;=30001,D9&lt;=70000),"Micro",AND(D9&gt;=70001,D9&lt;=500000),"Macro")</f>
        <v>Nano</v>
      </c>
      <c r="F9" s="125">
        <v>2.18E-2</v>
      </c>
      <c r="V9" t="s">
        <v>57</v>
      </c>
      <c r="W9" t="s">
        <v>32</v>
      </c>
      <c r="X9" t="s">
        <v>33</v>
      </c>
      <c r="Y9">
        <v>23000</v>
      </c>
      <c r="Z9" t="s">
        <v>102</v>
      </c>
      <c r="AA9">
        <v>2.18E-2</v>
      </c>
    </row>
    <row r="10" spans="1:27" ht="15.75">
      <c r="A10" s="109" t="s">
        <v>49</v>
      </c>
      <c r="B10" s="110" t="s">
        <v>32</v>
      </c>
      <c r="C10" s="111" t="s">
        <v>51</v>
      </c>
      <c r="D10" s="112">
        <v>26000</v>
      </c>
      <c r="E10" s="107" t="str" cm="1">
        <f t="array" ref="E10">_xlfn.IFS(AND(D10&gt;=1000,D10&lt;=30000),"Nano",AND(D10&gt;=30001,D10&lt;=70000),"Micro",AND(D10&gt;=70001,D10&lt;=500000),"Macro")</f>
        <v>Nano</v>
      </c>
      <c r="F10" s="114">
        <v>2.0400000000000001E-2</v>
      </c>
      <c r="V10" t="s">
        <v>49</v>
      </c>
      <c r="W10" t="s">
        <v>32</v>
      </c>
      <c r="X10" t="s">
        <v>51</v>
      </c>
      <c r="Y10">
        <v>26000</v>
      </c>
      <c r="Z10" t="s">
        <v>102</v>
      </c>
      <c r="AA10">
        <v>2.0400000000000001E-2</v>
      </c>
    </row>
    <row r="11" spans="1:27" ht="15.75">
      <c r="A11" s="115" t="s">
        <v>52</v>
      </c>
      <c r="B11" s="122" t="s">
        <v>32</v>
      </c>
      <c r="C11" s="122" t="s">
        <v>54</v>
      </c>
      <c r="D11" s="123">
        <v>22000</v>
      </c>
      <c r="E11" s="108" t="str" cm="1">
        <f t="array" ref="E11">_xlfn.IFS(AND(D11&gt;=1000,D11&lt;=30000),"Nano",AND(D11&gt;=30001,D11&lt;=70000),"Micro",AND(D11&gt;=70001,D11&lt;=500000),"Macro")</f>
        <v>Nano</v>
      </c>
      <c r="F11" s="125">
        <v>1.78E-2</v>
      </c>
      <c r="V11" t="s">
        <v>52</v>
      </c>
      <c r="W11" t="s">
        <v>32</v>
      </c>
      <c r="X11" t="s">
        <v>54</v>
      </c>
      <c r="Y11">
        <v>22000</v>
      </c>
      <c r="Z11" t="s">
        <v>102</v>
      </c>
      <c r="AA11">
        <v>1.78E-2</v>
      </c>
    </row>
    <row r="12" spans="1:27" ht="15.75">
      <c r="A12" s="109" t="s">
        <v>59</v>
      </c>
      <c r="B12" s="110" t="s">
        <v>32</v>
      </c>
      <c r="C12" s="111" t="s">
        <v>61</v>
      </c>
      <c r="D12" s="112">
        <v>26000</v>
      </c>
      <c r="E12" s="107" t="str" cm="1">
        <f t="array" ref="E12">_xlfn.IFS(AND(D12&gt;=1000,D12&lt;=30000),"Nano",AND(D12&gt;=30001,D12&lt;=70000),"Micro",AND(D12&gt;=70001,D12&lt;=500000),"Macro")</f>
        <v>Nano</v>
      </c>
      <c r="F12" s="114">
        <v>1.6500000000000001E-2</v>
      </c>
      <c r="V12" t="s">
        <v>59</v>
      </c>
      <c r="W12" t="s">
        <v>32</v>
      </c>
      <c r="X12" t="s">
        <v>61</v>
      </c>
      <c r="Y12">
        <v>26000</v>
      </c>
      <c r="Z12" t="s">
        <v>102</v>
      </c>
      <c r="AA12">
        <v>1.6500000000000001E-2</v>
      </c>
    </row>
    <row r="13" spans="1:27" ht="15.75">
      <c r="A13" s="115" t="s">
        <v>46</v>
      </c>
      <c r="B13" s="116" t="s">
        <v>32</v>
      </c>
      <c r="C13" s="117" t="s">
        <v>48</v>
      </c>
      <c r="D13" s="118">
        <v>42000</v>
      </c>
      <c r="E13" s="108" t="str" cm="1">
        <f t="array" ref="E13">_xlfn.IFS(AND(D13&gt;=1000,D13&lt;=30000),"Nano",AND(D13&gt;=30001,D13&lt;=70000),"Micro",AND(D13&gt;=70001,D13&lt;=500000),"Macro")</f>
        <v>Micro</v>
      </c>
      <c r="F13" s="120">
        <v>1.6400000000000001E-2</v>
      </c>
      <c r="V13" t="s">
        <v>46</v>
      </c>
      <c r="W13" t="s">
        <v>32</v>
      </c>
      <c r="X13" t="s">
        <v>48</v>
      </c>
      <c r="Y13">
        <v>42000</v>
      </c>
      <c r="Z13" t="s">
        <v>103</v>
      </c>
      <c r="AA13">
        <v>1.6400000000000001E-2</v>
      </c>
    </row>
    <row r="14" spans="1:27" ht="15.75">
      <c r="A14" s="109" t="s">
        <v>86</v>
      </c>
      <c r="B14" s="110" t="s">
        <v>36</v>
      </c>
      <c r="C14" s="111" t="s">
        <v>48</v>
      </c>
      <c r="D14" s="112">
        <v>22700</v>
      </c>
      <c r="E14" s="107" t="str" cm="1">
        <f t="array" ref="E14">_xlfn.IFS(AND(D14&gt;=1000,D14&lt;=30000),"Nano",AND(D14&gt;=30001,D14&lt;=70000),"Micro",AND(D14&gt;=70001,D14&lt;=500000),"Macro")</f>
        <v>Nano</v>
      </c>
      <c r="F14" s="127">
        <v>1.3899999999999999E-2</v>
      </c>
      <c r="V14" t="s">
        <v>86</v>
      </c>
      <c r="W14" t="s">
        <v>36</v>
      </c>
      <c r="X14" t="s">
        <v>48</v>
      </c>
      <c r="Y14">
        <v>22700</v>
      </c>
      <c r="Z14" t="s">
        <v>102</v>
      </c>
      <c r="AA14">
        <v>1.3899999999999999E-2</v>
      </c>
    </row>
    <row r="15" spans="1:27" ht="15.75">
      <c r="A15" s="115" t="s">
        <v>34</v>
      </c>
      <c r="B15" s="116" t="s">
        <v>36</v>
      </c>
      <c r="C15" s="117" t="s">
        <v>37</v>
      </c>
      <c r="D15" s="118">
        <v>49800</v>
      </c>
      <c r="E15" s="108" t="str" cm="1">
        <f t="array" ref="E15">_xlfn.IFS(AND(D15&gt;=1000,D15&lt;=30000),"Nano",AND(D15&gt;=30001,D15&lt;=70000),"Micro",AND(D15&gt;=70001,D15&lt;=500000),"Macro")</f>
        <v>Micro</v>
      </c>
      <c r="F15" s="120">
        <v>1.3599999999999999E-2</v>
      </c>
      <c r="V15" t="s">
        <v>34</v>
      </c>
      <c r="W15" t="s">
        <v>36</v>
      </c>
      <c r="X15" t="s">
        <v>37</v>
      </c>
      <c r="Y15">
        <v>49800</v>
      </c>
      <c r="Z15" t="s">
        <v>103</v>
      </c>
      <c r="AA15">
        <v>1.3599999999999999E-2</v>
      </c>
    </row>
    <row r="16" spans="1:27" ht="15.75">
      <c r="A16" s="109" t="s">
        <v>84</v>
      </c>
      <c r="B16" s="110" t="s">
        <v>36</v>
      </c>
      <c r="C16" s="111" t="s">
        <v>73</v>
      </c>
      <c r="D16" s="112">
        <v>46700</v>
      </c>
      <c r="E16" s="107" t="str" cm="1">
        <f t="array" ref="E16">_xlfn.IFS(AND(D16&gt;=1000,D16&lt;=30000),"Nano",AND(D16&gt;=30001,D16&lt;=70000),"Micro",AND(D16&gt;=70001,D16&lt;=500000),"Macro")</f>
        <v>Micro</v>
      </c>
      <c r="F16" s="127">
        <v>1.29E-2</v>
      </c>
      <c r="V16" t="s">
        <v>84</v>
      </c>
      <c r="W16" t="s">
        <v>36</v>
      </c>
      <c r="X16" t="s">
        <v>73</v>
      </c>
      <c r="Y16">
        <v>46700</v>
      </c>
      <c r="Z16" t="s">
        <v>103</v>
      </c>
      <c r="AA16">
        <v>1.29E-2</v>
      </c>
    </row>
    <row r="17" spans="1:27" ht="15.75">
      <c r="A17" s="115" t="s">
        <v>74</v>
      </c>
      <c r="B17" s="116" t="s">
        <v>32</v>
      </c>
      <c r="C17" s="117" t="s">
        <v>48</v>
      </c>
      <c r="D17" s="118">
        <v>12000</v>
      </c>
      <c r="E17" s="108" t="str" cm="1">
        <f t="array" ref="E17">_xlfn.IFS(AND(D17&gt;=1000,D17&lt;=30000),"Nano",AND(D17&gt;=30001,D17&lt;=70000),"Micro",AND(D17&gt;=70001,D17&lt;=500000),"Macro")</f>
        <v>Nano</v>
      </c>
      <c r="F17" s="120">
        <v>1.15E-2</v>
      </c>
      <c r="V17" t="s">
        <v>74</v>
      </c>
      <c r="W17" t="s">
        <v>32</v>
      </c>
      <c r="X17" t="s">
        <v>48</v>
      </c>
      <c r="Y17">
        <v>12000</v>
      </c>
      <c r="Z17" t="s">
        <v>102</v>
      </c>
      <c r="AA17">
        <v>1.15E-2</v>
      </c>
    </row>
    <row r="18" spans="1:27" ht="15.75">
      <c r="A18" s="109" t="s">
        <v>44</v>
      </c>
      <c r="B18" s="110" t="s">
        <v>32</v>
      </c>
      <c r="C18" s="111" t="s">
        <v>37</v>
      </c>
      <c r="D18" s="112">
        <v>46900</v>
      </c>
      <c r="E18" s="107" t="str" cm="1">
        <f t="array" ref="E18">_xlfn.IFS(AND(D18&gt;=1000,D18&lt;=30000),"Nano",AND(D18&gt;=30001,D18&lt;=70000),"Micro",AND(D18&gt;=70001,D18&lt;=500000),"Macro")</f>
        <v>Micro</v>
      </c>
      <c r="F18" s="114">
        <v>1.0500000000000001E-2</v>
      </c>
      <c r="V18" t="s">
        <v>44</v>
      </c>
      <c r="W18" t="s">
        <v>32</v>
      </c>
      <c r="X18" t="s">
        <v>37</v>
      </c>
      <c r="Y18">
        <v>46900</v>
      </c>
      <c r="Z18" t="s">
        <v>103</v>
      </c>
      <c r="AA18">
        <v>1.0500000000000001E-2</v>
      </c>
    </row>
    <row r="19" spans="1:27" ht="15.75">
      <c r="A19" s="115" t="s">
        <v>30</v>
      </c>
      <c r="B19" s="122" t="s">
        <v>32</v>
      </c>
      <c r="C19" s="122" t="s">
        <v>33</v>
      </c>
      <c r="D19" s="123">
        <v>30900</v>
      </c>
      <c r="E19" s="108" t="str" cm="1">
        <f t="array" ref="E19">_xlfn.IFS(AND(D19&gt;=1000,D19&lt;=30000),"Nano",AND(D19&gt;=30001,D19&lt;=70000),"Micro",AND(D19&gt;=70001,D19&lt;=500000),"Macro")</f>
        <v>Micro</v>
      </c>
      <c r="F19" s="125">
        <v>1.03E-2</v>
      </c>
      <c r="V19" t="s">
        <v>30</v>
      </c>
      <c r="W19" t="s">
        <v>32</v>
      </c>
      <c r="X19" t="s">
        <v>33</v>
      </c>
      <c r="Y19">
        <v>30900</v>
      </c>
      <c r="Z19" t="s">
        <v>103</v>
      </c>
      <c r="AA19">
        <v>1.03E-2</v>
      </c>
    </row>
    <row r="20" spans="1:27" ht="15.75">
      <c r="A20" s="109" t="s">
        <v>38</v>
      </c>
      <c r="B20" s="110" t="s">
        <v>36</v>
      </c>
      <c r="C20" s="111" t="s">
        <v>40</v>
      </c>
      <c r="D20" s="112">
        <v>11300</v>
      </c>
      <c r="E20" s="107" t="str" cm="1">
        <f t="array" ref="E20">_xlfn.IFS(AND(D20&gt;=1000,D20&lt;=30000),"Nano",AND(D20&gt;=30001,D20&lt;=70000),"Micro",AND(D20&gt;=70001,D20&lt;=500000),"Macro")</f>
        <v>Nano</v>
      </c>
      <c r="F20" s="114">
        <v>1.03E-2</v>
      </c>
      <c r="V20" t="s">
        <v>38</v>
      </c>
      <c r="W20" t="s">
        <v>36</v>
      </c>
      <c r="X20" t="s">
        <v>40</v>
      </c>
      <c r="Y20">
        <v>11300</v>
      </c>
      <c r="Z20" t="s">
        <v>102</v>
      </c>
      <c r="AA20">
        <v>1.03E-2</v>
      </c>
    </row>
    <row r="21" spans="1:27" ht="15.75">
      <c r="A21" s="115" t="s">
        <v>55</v>
      </c>
      <c r="B21" s="116" t="s">
        <v>32</v>
      </c>
      <c r="C21" s="117" t="s">
        <v>40</v>
      </c>
      <c r="D21" s="118">
        <v>71000</v>
      </c>
      <c r="E21" s="108" t="str" cm="1">
        <f t="array" ref="E21">_xlfn.IFS(AND(D21&gt;=1000,D21&lt;=30000),"Nano",AND(D21&gt;=30001,D21&lt;=70000),"Micro",AND(D21&gt;=70001,D21&lt;=500000),"Macro")</f>
        <v>Macro</v>
      </c>
      <c r="F21" s="120">
        <v>8.0000000000000002E-3</v>
      </c>
      <c r="V21" t="s">
        <v>55</v>
      </c>
      <c r="W21" t="s">
        <v>32</v>
      </c>
      <c r="X21" t="s">
        <v>40</v>
      </c>
      <c r="Y21">
        <v>71000</v>
      </c>
      <c r="Z21" t="s">
        <v>104</v>
      </c>
      <c r="AA21">
        <v>8.0000000000000002E-3</v>
      </c>
    </row>
    <row r="22" spans="1:27" ht="15.75">
      <c r="A22" s="109" t="s">
        <v>67</v>
      </c>
      <c r="B22" s="128" t="s">
        <v>32</v>
      </c>
      <c r="C22" s="111" t="s">
        <v>43</v>
      </c>
      <c r="D22" s="129">
        <v>77000</v>
      </c>
      <c r="E22" s="107" t="str" cm="1">
        <f t="array" ref="E22">_xlfn.IFS(AND(D22&gt;=1000,D22&lt;=30000),"Nano",AND(D22&gt;=30001,D22&lt;=70000),"Micro",AND(D22&gt;=70001,D22&lt;=500000),"Macro")</f>
        <v>Macro</v>
      </c>
      <c r="F22" s="114">
        <v>7.1000000000000004E-3</v>
      </c>
      <c r="V22" t="s">
        <v>67</v>
      </c>
      <c r="W22" t="s">
        <v>32</v>
      </c>
      <c r="X22" t="s">
        <v>43</v>
      </c>
      <c r="Y22">
        <v>77000</v>
      </c>
      <c r="Z22" t="s">
        <v>104</v>
      </c>
      <c r="AA22">
        <v>7.1000000000000004E-3</v>
      </c>
    </row>
    <row r="23" spans="1:27" ht="15.75">
      <c r="A23" s="115" t="s">
        <v>41</v>
      </c>
      <c r="B23" s="116" t="s">
        <v>36</v>
      </c>
      <c r="C23" s="117" t="s">
        <v>43</v>
      </c>
      <c r="D23" s="118">
        <v>52000</v>
      </c>
      <c r="E23" s="108" t="str" cm="1">
        <f t="array" ref="E23">_xlfn.IFS(AND(D23&gt;=1000,D23&lt;=30000),"Nano",AND(D23&gt;=30001,D23&lt;=70000),"Micro",AND(D23&gt;=70001,D23&lt;=500000),"Macro")</f>
        <v>Micro</v>
      </c>
      <c r="F23" s="120">
        <v>6.8999999999999999E-3</v>
      </c>
      <c r="V23" t="s">
        <v>41</v>
      </c>
      <c r="W23" t="s">
        <v>36</v>
      </c>
      <c r="X23" t="s">
        <v>43</v>
      </c>
      <c r="Y23">
        <v>52000</v>
      </c>
      <c r="Z23" t="s">
        <v>103</v>
      </c>
      <c r="AA23">
        <v>6.8999999999999999E-3</v>
      </c>
    </row>
    <row r="24" spans="1:27" ht="15.75">
      <c r="A24" s="109" t="s">
        <v>78</v>
      </c>
      <c r="B24" s="110" t="s">
        <v>36</v>
      </c>
      <c r="C24" s="111" t="s">
        <v>61</v>
      </c>
      <c r="D24" s="112">
        <v>34000</v>
      </c>
      <c r="E24" s="107" t="str" cm="1">
        <f t="array" ref="E24">_xlfn.IFS(AND(D24&gt;=1000,D24&lt;=30000),"Nano",AND(D24&gt;=30001,D24&lt;=70000),"Micro",AND(D24&gt;=70001,D24&lt;=500000),"Macro")</f>
        <v>Micro</v>
      </c>
      <c r="F24" s="114">
        <v>2E-3</v>
      </c>
      <c r="V24" t="s">
        <v>78</v>
      </c>
      <c r="W24" t="s">
        <v>36</v>
      </c>
      <c r="X24" t="s">
        <v>61</v>
      </c>
      <c r="Y24">
        <v>34000</v>
      </c>
      <c r="Z24" t="s">
        <v>103</v>
      </c>
      <c r="AA24">
        <v>2E-3</v>
      </c>
    </row>
    <row r="25" spans="1:27" ht="15.75">
      <c r="A25" s="133" t="s">
        <v>80</v>
      </c>
      <c r="B25" s="134" t="s">
        <v>32</v>
      </c>
      <c r="C25" s="135" t="s">
        <v>33</v>
      </c>
      <c r="D25" s="136">
        <v>84190</v>
      </c>
      <c r="E25" s="139" t="str" cm="1">
        <f t="array" ref="E25">_xlfn.IFS(AND(D25&gt;=1000,D25&lt;=30000),"Nano",AND(D25&gt;=30001,D25&lt;=70000),"Micro",AND(D25&gt;=70001,D25&lt;=500000),"Macro")</f>
        <v>Macro</v>
      </c>
      <c r="F25" s="138">
        <v>1E-4</v>
      </c>
      <c r="V25" t="s">
        <v>80</v>
      </c>
      <c r="W25" t="s">
        <v>32</v>
      </c>
      <c r="X25" t="s">
        <v>33</v>
      </c>
      <c r="Y25">
        <v>84190</v>
      </c>
      <c r="Z25" t="s">
        <v>104</v>
      </c>
      <c r="AA25">
        <v>1E-4</v>
      </c>
    </row>
  </sheetData>
  <dataValidations count="1">
    <dataValidation type="list" allowBlank="1" showErrorMessage="1" sqref="B2:B25" xr:uid="{8B8C6BFE-1ED2-43FC-B45A-47D5729A2CC4}">
      <formula1>"Female,Male,Other"</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F62F3-A402-4EB3-8A8C-7B827A0B6286}">
  <dimension ref="A3:M8"/>
  <sheetViews>
    <sheetView workbookViewId="0">
      <selection activeCell="C3" sqref="C3"/>
    </sheetView>
  </sheetViews>
  <sheetFormatPr defaultRowHeight="15"/>
  <cols>
    <col min="1" max="1" width="23.28515625" bestFit="1" customWidth="1"/>
    <col min="2" max="2" width="14.5703125" bestFit="1" customWidth="1"/>
    <col min="3" max="3" width="14.85546875" bestFit="1" customWidth="1"/>
    <col min="4" max="4" width="13.42578125" bestFit="1" customWidth="1"/>
    <col min="5" max="5" width="18" bestFit="1" customWidth="1"/>
    <col min="6" max="10" width="23.85546875" bestFit="1" customWidth="1"/>
    <col min="11" max="11" width="21.7109375" bestFit="1" customWidth="1"/>
    <col min="12" max="12" width="21.85546875" bestFit="1" customWidth="1"/>
    <col min="13" max="13" width="28.85546875" bestFit="1" customWidth="1"/>
    <col min="14" max="24" width="21.42578125" bestFit="1" customWidth="1"/>
    <col min="25" max="25" width="11.28515625" bestFit="1" customWidth="1"/>
  </cols>
  <sheetData>
    <row r="3" spans="1:13">
      <c r="A3" s="106" t="s">
        <v>21</v>
      </c>
      <c r="B3" s="106" t="s">
        <v>130</v>
      </c>
      <c r="C3" t="s">
        <v>145</v>
      </c>
      <c r="D3" t="s">
        <v>144</v>
      </c>
      <c r="E3" t="s">
        <v>143</v>
      </c>
      <c r="H3" t="s">
        <v>142</v>
      </c>
      <c r="I3" t="s">
        <v>49</v>
      </c>
      <c r="J3" t="s">
        <v>34</v>
      </c>
      <c r="K3" t="s">
        <v>38</v>
      </c>
      <c r="L3" t="s">
        <v>41</v>
      </c>
      <c r="M3" t="s">
        <v>44</v>
      </c>
    </row>
    <row r="4" spans="1:13">
      <c r="A4" t="s">
        <v>30</v>
      </c>
      <c r="B4" t="s">
        <v>103</v>
      </c>
      <c r="C4">
        <v>30900</v>
      </c>
      <c r="D4">
        <v>313700</v>
      </c>
      <c r="E4">
        <v>1.03E-2</v>
      </c>
      <c r="H4" t="s">
        <v>130</v>
      </c>
      <c r="I4" t="str">
        <f>_xlfn.XLOOKUP(I$3,'Answers 1 2 3 4'!$A:$A,'Answers 1 2 3 4'!$J:$J)</f>
        <v>Nano</v>
      </c>
      <c r="J4" t="str">
        <f>_xlfn.XLOOKUP(J$3,'Answers 1 2 3 4'!$A:$A,'Answers 1 2 3 4'!$J:$J)</f>
        <v>Micro</v>
      </c>
      <c r="K4" t="str">
        <f>_xlfn.XLOOKUP(K$3,'Answers 1 2 3 4'!$A:$A,'Answers 1 2 3 4'!$J:$J)</f>
        <v>Nano</v>
      </c>
      <c r="L4" t="str">
        <f>_xlfn.XLOOKUP(L$3,'Answers 1 2 3 4'!$A:$A,'Answers 1 2 3 4'!$J:$J)</f>
        <v>Micro</v>
      </c>
      <c r="M4" t="str">
        <f>_xlfn.XLOOKUP(M$3,'Answers 1 2 3 4'!$A:$A,'Answers 1 2 3 4'!$J:$J)</f>
        <v>Micro</v>
      </c>
    </row>
    <row r="5" spans="1:13">
      <c r="A5" t="s">
        <v>84</v>
      </c>
      <c r="B5" t="s">
        <v>103</v>
      </c>
      <c r="C5">
        <v>46700</v>
      </c>
      <c r="D5">
        <v>20000</v>
      </c>
      <c r="E5">
        <v>1.29E-2</v>
      </c>
      <c r="H5" t="s">
        <v>27</v>
      </c>
      <c r="I5">
        <f>_xlfn.XLOOKUP(I$3,'Answers 1 2 3 4'!$A:$A,'Answers 1 2 3 4'!$G:$G)</f>
        <v>26000</v>
      </c>
      <c r="J5">
        <f>_xlfn.XLOOKUP(J$3,'Answers 1 2 3 4'!$A:$A,'Answers 1 2 3 4'!$G:$G)</f>
        <v>49800</v>
      </c>
      <c r="K5">
        <f>_xlfn.XLOOKUP(K$3,'Answers 1 2 3 4'!$A:$A,'Answers 1 2 3 4'!$G:$G)</f>
        <v>11300</v>
      </c>
      <c r="L5">
        <f>_xlfn.XLOOKUP(L$3,'Answers 1 2 3 4'!$A:$A,'Answers 1 2 3 4'!$G:$G)</f>
        <v>52000</v>
      </c>
      <c r="M5">
        <f>_xlfn.XLOOKUP(M$3,'Answers 1 2 3 4'!$A:$A,'Answers 1 2 3 4'!$G:$G)</f>
        <v>46900</v>
      </c>
    </row>
    <row r="6" spans="1:13">
      <c r="A6" t="s">
        <v>88</v>
      </c>
      <c r="B6" t="s">
        <v>102</v>
      </c>
      <c r="C6">
        <v>24900</v>
      </c>
      <c r="D6">
        <v>27000</v>
      </c>
      <c r="E6">
        <v>0.03</v>
      </c>
      <c r="H6" t="s">
        <v>28</v>
      </c>
      <c r="I6">
        <f>_xlfn.XLOOKUP(I$3,'Answers 1 2 3 4'!$A:$A,'Answers 1 2 3 4'!$H:$H)</f>
        <v>93400</v>
      </c>
      <c r="J6">
        <f>_xlfn.XLOOKUP(J$3,'Answers 1 2 3 4'!$A:$A,'Answers 1 2 3 4'!$H:$H)</f>
        <v>672500</v>
      </c>
      <c r="K6">
        <f>_xlfn.XLOOKUP(K$3,'Answers 1 2 3 4'!$A:$A,'Answers 1 2 3 4'!$H:$H)</f>
        <v>116100</v>
      </c>
      <c r="L6">
        <f>_xlfn.XLOOKUP(L$3,'Answers 1 2 3 4'!$A:$A,'Answers 1 2 3 4'!$H:$H)</f>
        <v>14600</v>
      </c>
      <c r="M6">
        <f>_xlfn.XLOOKUP(M$3,'Answers 1 2 3 4'!$A:$A,'Answers 1 2 3 4'!$H:$H)</f>
        <v>43100</v>
      </c>
    </row>
    <row r="7" spans="1:13">
      <c r="A7" t="s">
        <v>71</v>
      </c>
      <c r="B7" t="s">
        <v>102</v>
      </c>
      <c r="C7">
        <v>29000</v>
      </c>
      <c r="D7">
        <v>139200</v>
      </c>
      <c r="E7">
        <v>4.8300000000000003E-2</v>
      </c>
      <c r="H7" t="s">
        <v>146</v>
      </c>
      <c r="I7" s="140">
        <f>_xlfn.XLOOKUP(I$3,'Answers 1 2 3 4'!$A:$A,'Answers 1 2 3 4'!$I:$I)</f>
        <v>2.0400000000000001E-2</v>
      </c>
      <c r="J7" s="140">
        <f>_xlfn.XLOOKUP(J$3,'Answers 1 2 3 4'!$A:$A,'Answers 1 2 3 4'!$I:$I)</f>
        <v>1.3599999999999999E-2</v>
      </c>
      <c r="K7" s="140">
        <f>_xlfn.XLOOKUP(K$3,'Answers 1 2 3 4'!$A:$A,'Answers 1 2 3 4'!$I:$I)</f>
        <v>1.03E-2</v>
      </c>
      <c r="L7" s="140">
        <f>_xlfn.XLOOKUP(L$3,'Answers 1 2 3 4'!$A:$A,'Answers 1 2 3 4'!$I:$I)</f>
        <v>6.8999999999999999E-3</v>
      </c>
      <c r="M7" s="140">
        <f>_xlfn.XLOOKUP(M$3,'Answers 1 2 3 4'!$A:$A,'Answers 1 2 3 4'!$I:$I)</f>
        <v>1.0500000000000001E-2</v>
      </c>
    </row>
    <row r="8" spans="1:13">
      <c r="A8" t="s">
        <v>76</v>
      </c>
      <c r="B8" t="s">
        <v>104</v>
      </c>
      <c r="C8">
        <v>294000</v>
      </c>
      <c r="D8">
        <v>205800</v>
      </c>
      <c r="E8">
        <v>5.4600000000000003E-2</v>
      </c>
    </row>
  </sheetData>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8969651-FF37-42B8-A287-26E44A6BCE95}">
          <x14:formula1>
            <xm:f>'Answers 1 2 3 4'!$A$2:$A$25</xm:f>
          </x14:formula1>
          <xm:sqref>I3:M3</xm:sqref>
        </x14:dataValidation>
      </x14:dataValidations>
    </ex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24C7C-BD54-48EA-8096-E11C1C8BDE66}">
  <dimension ref="A2:T31"/>
  <sheetViews>
    <sheetView topLeftCell="F11" zoomScale="101" workbookViewId="0">
      <selection activeCell="T31" sqref="T31"/>
    </sheetView>
  </sheetViews>
  <sheetFormatPr defaultRowHeight="15" customHeight="1"/>
  <cols>
    <col min="2" max="2" width="13" customWidth="1"/>
    <col min="3" max="3" width="16.140625" bestFit="1" customWidth="1"/>
    <col min="4" max="4" width="17.42578125" customWidth="1"/>
    <col min="5" max="5" width="19.7109375" customWidth="1"/>
    <col min="7" max="7" width="10.85546875" bestFit="1" customWidth="1"/>
    <col min="8" max="8" width="19.42578125" bestFit="1" customWidth="1"/>
    <col min="9" max="9" width="16.7109375" bestFit="1" customWidth="1"/>
    <col min="10" max="10" width="21.85546875" bestFit="1" customWidth="1"/>
    <col min="11" max="11" width="18.7109375" bestFit="1" customWidth="1"/>
    <col min="14" max="14" width="8.7109375" bestFit="1" customWidth="1"/>
    <col min="15" max="16" width="10.42578125" customWidth="1"/>
    <col min="19" max="19" width="10.140625" customWidth="1"/>
    <col min="20" max="20" width="9.85546875" customWidth="1"/>
  </cols>
  <sheetData>
    <row r="2" spans="1:20">
      <c r="B2" s="74" t="s">
        <v>90</v>
      </c>
      <c r="C2" s="66"/>
      <c r="D2" s="74" t="s">
        <v>91</v>
      </c>
      <c r="E2" s="66"/>
      <c r="F2" s="66"/>
    </row>
    <row r="3" spans="1:20">
      <c r="B3" s="58" t="s">
        <v>92</v>
      </c>
      <c r="D3" s="59" t="s">
        <v>93</v>
      </c>
      <c r="G3" s="76"/>
      <c r="I3" s="75" t="s">
        <v>94</v>
      </c>
      <c r="N3" s="67" t="s">
        <v>94</v>
      </c>
    </row>
    <row r="4" spans="1:20">
      <c r="B4" s="31">
        <v>30000</v>
      </c>
      <c r="D4" s="32" t="s">
        <v>95</v>
      </c>
      <c r="F4" s="22"/>
      <c r="I4" s="46" t="s">
        <v>92</v>
      </c>
      <c r="J4" s="30" t="s">
        <v>93</v>
      </c>
      <c r="K4" s="47" t="s">
        <v>96</v>
      </c>
      <c r="M4" s="67">
        <v>1</v>
      </c>
      <c r="N4" s="152" t="s">
        <v>97</v>
      </c>
      <c r="O4" s="152"/>
      <c r="P4" s="152"/>
      <c r="Q4" s="152"/>
      <c r="R4" s="152"/>
      <c r="S4" s="152"/>
      <c r="T4" s="152"/>
    </row>
    <row r="5" spans="1:20">
      <c r="B5" s="33">
        <v>50000</v>
      </c>
      <c r="D5" s="34" t="s">
        <v>98</v>
      </c>
      <c r="H5" t="str">
        <f>_xlfn.CONCAT(I5,"&amp;",J5)</f>
        <v>50000&amp;Sales</v>
      </c>
      <c r="I5" s="48">
        <v>50000</v>
      </c>
      <c r="J5" s="49" t="s">
        <v>95</v>
      </c>
      <c r="K5" s="50">
        <f>I5*20%</f>
        <v>10000</v>
      </c>
      <c r="M5" s="67">
        <v>2</v>
      </c>
      <c r="N5" s="1" t="s">
        <v>99</v>
      </c>
      <c r="O5" s="1"/>
      <c r="P5" s="1"/>
      <c r="Q5" s="1"/>
      <c r="R5" s="1"/>
      <c r="S5" s="1"/>
      <c r="T5" s="1"/>
    </row>
    <row r="6" spans="1:20">
      <c r="B6" s="33">
        <v>80000</v>
      </c>
      <c r="D6" s="35" t="s">
        <v>100</v>
      </c>
    </row>
    <row r="7" spans="1:20">
      <c r="B7" s="33">
        <v>120000</v>
      </c>
      <c r="H7" s="75" t="s">
        <v>101</v>
      </c>
      <c r="N7" s="75" t="s">
        <v>101</v>
      </c>
    </row>
    <row r="8" spans="1:20">
      <c r="B8" s="33">
        <v>150000</v>
      </c>
      <c r="H8" s="60"/>
      <c r="I8" s="61" t="s">
        <v>102</v>
      </c>
      <c r="J8" s="62" t="s">
        <v>103</v>
      </c>
      <c r="K8" s="63" t="s">
        <v>104</v>
      </c>
      <c r="M8" s="67">
        <v>3</v>
      </c>
      <c r="N8" s="65" t="s">
        <v>105</v>
      </c>
      <c r="O8" s="64"/>
      <c r="P8" s="64"/>
      <c r="Q8" s="64"/>
      <c r="R8" s="64"/>
      <c r="S8" s="64"/>
      <c r="T8" s="64"/>
    </row>
    <row r="9" spans="1:20">
      <c r="B9" s="36">
        <v>200000</v>
      </c>
      <c r="H9" s="30" t="s">
        <v>106</v>
      </c>
      <c r="I9" s="73">
        <f>INDEX($D$14:$F$31,MATCH($H$5,$A$14:$A$31,0),1)</f>
        <v>2</v>
      </c>
      <c r="J9" s="73">
        <f>INDEX($D$14:$F$31,MATCH($H$5,$A$14:$A$31,0),2)</f>
        <v>7</v>
      </c>
      <c r="K9" s="73">
        <f>INDEX($D$14:$F$31,MATCH($H$5,$A$14:$A$31,0),3)</f>
        <v>1</v>
      </c>
      <c r="N9" s="153" t="s">
        <v>107</v>
      </c>
      <c r="O9" s="153"/>
      <c r="P9" s="153"/>
      <c r="Q9" s="153"/>
      <c r="R9" s="153"/>
      <c r="S9" s="153"/>
      <c r="T9" s="153"/>
    </row>
    <row r="10" spans="1:20">
      <c r="H10" s="67"/>
      <c r="N10" s="153"/>
      <c r="O10" s="153"/>
      <c r="P10" s="153"/>
      <c r="Q10" s="153"/>
      <c r="R10" s="153"/>
      <c r="S10" s="153"/>
      <c r="T10" s="153"/>
    </row>
    <row r="11" spans="1:20">
      <c r="H11" s="67"/>
      <c r="I11" s="78"/>
      <c r="N11" s="79" t="s">
        <v>112</v>
      </c>
      <c r="O11" s="77"/>
      <c r="P11" s="77"/>
      <c r="Q11" s="77"/>
      <c r="R11" s="77"/>
      <c r="S11" s="77"/>
      <c r="T11" s="77"/>
    </row>
    <row r="12" spans="1:20" ht="15" customHeight="1">
      <c r="B12" s="74" t="s">
        <v>108</v>
      </c>
      <c r="H12" s="75" t="s">
        <v>109</v>
      </c>
      <c r="N12" s="75" t="s">
        <v>109</v>
      </c>
    </row>
    <row r="13" spans="1:20">
      <c r="B13" s="53" t="s">
        <v>110</v>
      </c>
      <c r="C13" s="54" t="s">
        <v>93</v>
      </c>
      <c r="D13" s="55" t="s">
        <v>102</v>
      </c>
      <c r="E13" s="56" t="s">
        <v>103</v>
      </c>
      <c r="F13" s="57" t="s">
        <v>104</v>
      </c>
      <c r="I13" s="46" t="s">
        <v>102</v>
      </c>
      <c r="J13" s="30" t="s">
        <v>103</v>
      </c>
      <c r="K13" s="47" t="s">
        <v>104</v>
      </c>
      <c r="M13" s="67">
        <v>4</v>
      </c>
      <c r="N13" s="153" t="s">
        <v>111</v>
      </c>
      <c r="O13" s="153"/>
      <c r="P13" s="153"/>
      <c r="Q13" s="153"/>
      <c r="R13" s="153"/>
      <c r="S13" s="153"/>
      <c r="T13" s="153"/>
    </row>
    <row r="14" spans="1:20">
      <c r="A14" t="str">
        <f>_xlfn.CONCAT(B14,"&amp;",C14)</f>
        <v>30000&amp;Brand Awareness</v>
      </c>
      <c r="B14" s="24">
        <v>30000</v>
      </c>
      <c r="C14" s="25" t="s">
        <v>100</v>
      </c>
      <c r="D14" s="37">
        <v>0</v>
      </c>
      <c r="E14" s="38">
        <v>2</v>
      </c>
      <c r="F14" s="39">
        <v>2</v>
      </c>
      <c r="I14" s="51" t="str" cm="1">
        <f t="array" ref="I14:I24">_xlfn._xlws.FILTER('Answer 6iii'!V1:V20,'Answer 6iii'!Z1:Z20=I13)</f>
        <v>Barkha Singh</v>
      </c>
      <c r="J14" s="51" t="str" cm="1">
        <f t="array" ref="J14:J19">_xlfn._xlws.FILTER('Answer 6iii'!V1:V20,'Answer 6iii'!Z1:Z20=J13)</f>
        <v>Raj Aryan</v>
      </c>
      <c r="K14" s="51" t="str" cm="1">
        <f t="array" ref="K14:K15">_xlfn._xlws.FILTER('Answer 6iii'!V1:V20,'Answer 6iii'!Z1:Z20=K13)</f>
        <v>Beer Biceps</v>
      </c>
      <c r="N14" s="153"/>
      <c r="O14" s="153"/>
      <c r="P14" s="153"/>
      <c r="Q14" s="153"/>
      <c r="R14" s="153"/>
      <c r="S14" s="153"/>
      <c r="T14" s="153"/>
    </row>
    <row r="15" spans="1:20">
      <c r="A15" t="str">
        <f t="shared" ref="A15:A31" si="0">_xlfn.CONCAT(B15,"&amp;",C15)</f>
        <v>50000&amp;Brand Awareness</v>
      </c>
      <c r="B15" s="26">
        <v>50000</v>
      </c>
      <c r="C15" s="27" t="s">
        <v>100</v>
      </c>
      <c r="D15" s="40">
        <v>0</v>
      </c>
      <c r="E15" s="41">
        <v>2</v>
      </c>
      <c r="F15" s="42">
        <v>4</v>
      </c>
      <c r="I15" s="52" t="str">
        <v>Arpita</v>
      </c>
      <c r="J15" s="52" t="str">
        <v>Nagma</v>
      </c>
      <c r="K15" s="52" t="str">
        <v>Rits Badiani (Ritika)</v>
      </c>
      <c r="N15" s="79"/>
    </row>
    <row r="16" spans="1:20">
      <c r="A16" t="str">
        <f t="shared" si="0"/>
        <v>80000&amp;Brand Awareness</v>
      </c>
      <c r="B16" s="26">
        <v>80000</v>
      </c>
      <c r="C16" s="27" t="s">
        <v>100</v>
      </c>
      <c r="D16" s="40">
        <v>2</v>
      </c>
      <c r="E16" s="41">
        <v>3</v>
      </c>
      <c r="F16" s="42">
        <v>6</v>
      </c>
      <c r="I16" s="52" t="str">
        <v>Divya Agarwal</v>
      </c>
      <c r="J16" s="52" t="str">
        <v>Jannat Zubair Rahmani</v>
      </c>
      <c r="K16" s="52"/>
    </row>
    <row r="17" spans="1:11">
      <c r="A17" t="str">
        <f t="shared" si="0"/>
        <v>120000&amp;Brand Awareness</v>
      </c>
      <c r="B17" s="26">
        <v>120000</v>
      </c>
      <c r="C17" s="27" t="s">
        <v>100</v>
      </c>
      <c r="D17" s="40">
        <v>2</v>
      </c>
      <c r="E17" s="41">
        <v>7</v>
      </c>
      <c r="F17" s="42">
        <v>8</v>
      </c>
      <c r="I17" s="52" t="str">
        <v>Mrunal Panchal</v>
      </c>
      <c r="J17" s="52" t="str">
        <v>Arnav</v>
      </c>
      <c r="K17" s="52"/>
    </row>
    <row r="18" spans="1:11">
      <c r="A18" t="str">
        <f t="shared" si="0"/>
        <v>150000&amp;Brand Awareness</v>
      </c>
      <c r="B18" s="26">
        <v>150000</v>
      </c>
      <c r="C18" s="27" t="s">
        <v>100</v>
      </c>
      <c r="D18" s="40">
        <v>4</v>
      </c>
      <c r="E18" s="41">
        <v>8</v>
      </c>
      <c r="F18" s="42">
        <v>10</v>
      </c>
      <c r="I18" s="52" t="str">
        <v>Noorin Shereef</v>
      </c>
      <c r="J18" s="52" t="str">
        <v>Neha Malik</v>
      </c>
      <c r="K18" s="52"/>
    </row>
    <row r="19" spans="1:11">
      <c r="A19" t="str">
        <f t="shared" si="0"/>
        <v>200000&amp;Brand Awareness</v>
      </c>
      <c r="B19" s="28">
        <v>200000</v>
      </c>
      <c r="C19" s="29" t="s">
        <v>100</v>
      </c>
      <c r="D19" s="43">
        <v>4</v>
      </c>
      <c r="E19" s="44">
        <v>10</v>
      </c>
      <c r="F19" s="45">
        <v>14</v>
      </c>
      <c r="I19" s="52" t="str">
        <v>Erica J Fernandes</v>
      </c>
      <c r="J19" s="52" t="str">
        <v>Arishfa Khan</v>
      </c>
      <c r="K19" s="52"/>
    </row>
    <row r="20" spans="1:11">
      <c r="A20" t="str">
        <f t="shared" si="0"/>
        <v>30000&amp;Sales</v>
      </c>
      <c r="B20" s="24">
        <v>30000</v>
      </c>
      <c r="C20" s="25" t="s">
        <v>95</v>
      </c>
      <c r="D20" s="37">
        <v>2</v>
      </c>
      <c r="E20" s="38">
        <v>5</v>
      </c>
      <c r="F20" s="39">
        <v>0</v>
      </c>
      <c r="I20" s="52" t="str">
        <v>Shipra Khanna</v>
      </c>
      <c r="J20" s="52"/>
      <c r="K20" s="52"/>
    </row>
    <row r="21" spans="1:11">
      <c r="A21" t="str">
        <f t="shared" si="0"/>
        <v>50000&amp;Sales</v>
      </c>
      <c r="B21" s="26">
        <v>50000</v>
      </c>
      <c r="C21" s="27" t="s">
        <v>95</v>
      </c>
      <c r="D21" s="40">
        <v>2</v>
      </c>
      <c r="E21" s="41">
        <v>7</v>
      </c>
      <c r="F21" s="42">
        <v>1</v>
      </c>
      <c r="I21" s="52" t="str">
        <v>Manushi Chhillar</v>
      </c>
      <c r="J21" s="52"/>
      <c r="K21" s="52"/>
    </row>
    <row r="22" spans="1:11">
      <c r="A22" t="str">
        <f t="shared" si="0"/>
        <v>80000&amp;Sales</v>
      </c>
      <c r="B22" s="26">
        <v>80000</v>
      </c>
      <c r="C22" s="27" t="s">
        <v>95</v>
      </c>
      <c r="D22" s="40">
        <v>4</v>
      </c>
      <c r="E22" s="41">
        <v>10</v>
      </c>
      <c r="F22" s="42">
        <v>2</v>
      </c>
      <c r="I22" s="52" t="str">
        <v>Sher</v>
      </c>
      <c r="J22" s="52"/>
      <c r="K22" s="52"/>
    </row>
    <row r="23" spans="1:11">
      <c r="A23" t="str">
        <f t="shared" si="0"/>
        <v>120000&amp;Sales</v>
      </c>
      <c r="B23" s="26">
        <v>120000</v>
      </c>
      <c r="C23" s="27" t="s">
        <v>95</v>
      </c>
      <c r="D23" s="40">
        <v>6</v>
      </c>
      <c r="E23" s="41">
        <v>13</v>
      </c>
      <c r="F23" s="42">
        <v>4</v>
      </c>
      <c r="I23" s="52" t="str">
        <v>Shilpa Chaudhary</v>
      </c>
      <c r="J23" s="52"/>
      <c r="K23" s="52"/>
    </row>
    <row r="24" spans="1:11">
      <c r="A24" t="str">
        <f t="shared" si="0"/>
        <v>150000&amp;Sales</v>
      </c>
      <c r="B24" s="26">
        <v>150000</v>
      </c>
      <c r="C24" s="27" t="s">
        <v>95</v>
      </c>
      <c r="D24" s="40">
        <v>8</v>
      </c>
      <c r="E24" s="41">
        <v>16</v>
      </c>
      <c r="F24" s="42">
        <v>5</v>
      </c>
      <c r="I24" s="52" t="str">
        <v>Siddharth Nigam</v>
      </c>
      <c r="J24" s="52"/>
      <c r="K24" s="52"/>
    </row>
    <row r="25" spans="1:11">
      <c r="A25" t="str">
        <f t="shared" si="0"/>
        <v>200000&amp;Sales</v>
      </c>
      <c r="B25" s="28">
        <v>200000</v>
      </c>
      <c r="C25" s="29" t="s">
        <v>95</v>
      </c>
      <c r="D25" s="43">
        <v>12</v>
      </c>
      <c r="E25" s="44">
        <v>20</v>
      </c>
      <c r="F25" s="45">
        <v>7</v>
      </c>
      <c r="I25" s="52"/>
      <c r="J25" s="52"/>
      <c r="K25" s="52"/>
    </row>
    <row r="26" spans="1:11">
      <c r="A26" t="str">
        <f t="shared" si="0"/>
        <v>30000&amp;Page Visits</v>
      </c>
      <c r="B26" s="24">
        <v>30000</v>
      </c>
      <c r="C26" s="25" t="s">
        <v>98</v>
      </c>
      <c r="D26" s="37">
        <v>0</v>
      </c>
      <c r="E26" s="38">
        <v>4</v>
      </c>
      <c r="F26" s="39">
        <v>1</v>
      </c>
    </row>
    <row r="27" spans="1:11">
      <c r="A27" t="str">
        <f t="shared" si="0"/>
        <v>50000&amp;Page Visits</v>
      </c>
      <c r="B27" s="26">
        <v>50000</v>
      </c>
      <c r="C27" s="27" t="s">
        <v>98</v>
      </c>
      <c r="D27" s="40">
        <v>2</v>
      </c>
      <c r="E27" s="41">
        <v>5</v>
      </c>
      <c r="F27" s="42">
        <v>2</v>
      </c>
    </row>
    <row r="28" spans="1:11">
      <c r="A28" t="str">
        <f t="shared" si="0"/>
        <v>80000&amp;Page Visits</v>
      </c>
      <c r="B28" s="26">
        <v>80000</v>
      </c>
      <c r="C28" s="27" t="s">
        <v>98</v>
      </c>
      <c r="D28" s="40">
        <v>2</v>
      </c>
      <c r="E28" s="41">
        <v>7</v>
      </c>
      <c r="F28" s="42">
        <v>4</v>
      </c>
    </row>
    <row r="29" spans="1:11">
      <c r="A29" t="str">
        <f t="shared" si="0"/>
        <v>120000&amp;Page Visits</v>
      </c>
      <c r="B29" s="26">
        <v>120000</v>
      </c>
      <c r="C29" s="27" t="s">
        <v>98</v>
      </c>
      <c r="D29" s="40">
        <v>4</v>
      </c>
      <c r="E29" s="41">
        <v>10</v>
      </c>
      <c r="F29" s="42">
        <v>6</v>
      </c>
    </row>
    <row r="30" spans="1:11">
      <c r="A30" t="str">
        <f t="shared" si="0"/>
        <v>150000&amp;Page Visits</v>
      </c>
      <c r="B30" s="26">
        <v>150000</v>
      </c>
      <c r="C30" s="27" t="s">
        <v>98</v>
      </c>
      <c r="D30" s="40">
        <v>4</v>
      </c>
      <c r="E30" s="41">
        <v>12</v>
      </c>
      <c r="F30" s="42">
        <v>8</v>
      </c>
    </row>
    <row r="31" spans="1:11">
      <c r="A31" t="str">
        <f t="shared" si="0"/>
        <v>200000&amp;Page Visits</v>
      </c>
      <c r="B31" s="28">
        <v>200000</v>
      </c>
      <c r="C31" s="29" t="s">
        <v>98</v>
      </c>
      <c r="D31" s="43">
        <v>2</v>
      </c>
      <c r="E31" s="44">
        <v>15</v>
      </c>
      <c r="F31" s="45">
        <v>12</v>
      </c>
    </row>
  </sheetData>
  <mergeCells count="3">
    <mergeCell ref="N4:T4"/>
    <mergeCell ref="N13:T14"/>
    <mergeCell ref="N9:T10"/>
  </mergeCells>
  <dataValidations count="2">
    <dataValidation type="list" allowBlank="1" showInputMessage="1" showErrorMessage="1" sqref="I5" xr:uid="{CEEEF5B7-FC47-4AFF-B556-AE976CB723F3}">
      <formula1>$B$4:$B$9</formula1>
    </dataValidation>
    <dataValidation type="list" allowBlank="1" showInputMessage="1" showErrorMessage="1" sqref="J5" xr:uid="{14860D1F-CA35-4282-91F5-91E8C968D85E}">
      <formula1>$D$4:$D$6</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FF692-1CFB-4B31-A296-60A6407419B8}">
  <dimension ref="A1:F15"/>
  <sheetViews>
    <sheetView workbookViewId="0">
      <selection activeCell="D12" sqref="D12:E13"/>
    </sheetView>
  </sheetViews>
  <sheetFormatPr defaultRowHeight="15"/>
  <cols>
    <col min="1" max="1" width="95.140625" bestFit="1" customWidth="1"/>
    <col min="2" max="2" width="16.42578125" bestFit="1" customWidth="1"/>
    <col min="3" max="3" width="18.140625" bestFit="1" customWidth="1"/>
    <col min="4" max="4" width="26.85546875" bestFit="1" customWidth="1"/>
    <col min="5" max="5" width="28.7109375" bestFit="1" customWidth="1"/>
  </cols>
  <sheetData>
    <row r="1" spans="1:6">
      <c r="A1" t="s">
        <v>162</v>
      </c>
      <c r="B1" s="67" t="s">
        <v>36</v>
      </c>
      <c r="C1" s="67" t="s">
        <v>32</v>
      </c>
    </row>
    <row r="2" spans="1:6">
      <c r="A2" t="s">
        <v>114</v>
      </c>
      <c r="B2" s="67" t="s">
        <v>149</v>
      </c>
      <c r="C2" s="67" t="s">
        <v>150</v>
      </c>
      <c r="D2" s="67" t="s">
        <v>160</v>
      </c>
      <c r="E2" s="67" t="s">
        <v>161</v>
      </c>
      <c r="F2" s="67" t="s">
        <v>148</v>
      </c>
    </row>
    <row r="3" spans="1:6">
      <c r="B3" s="154">
        <f>D3/$F$3</f>
        <v>0.33333333333333331</v>
      </c>
      <c r="C3" s="154">
        <f>E3/$F$3</f>
        <v>0.66666666666666663</v>
      </c>
      <c r="D3">
        <f>COUNTIFS(Database!$D:$D,'Answer 9'!B1)</f>
        <v>8</v>
      </c>
      <c r="E3">
        <f>COUNTIFS(Database!$D:$D,'Answer 9'!C1)</f>
        <v>16</v>
      </c>
      <c r="F3">
        <f>SUM(D3:E3)</f>
        <v>24</v>
      </c>
    </row>
    <row r="4" spans="1:6">
      <c r="A4" t="s">
        <v>155</v>
      </c>
      <c r="B4" s="67" t="s">
        <v>151</v>
      </c>
      <c r="C4" s="67" t="s">
        <v>152</v>
      </c>
      <c r="D4" s="67" t="s">
        <v>153</v>
      </c>
      <c r="E4" s="67" t="s">
        <v>154</v>
      </c>
    </row>
    <row r="5" spans="1:6">
      <c r="B5" s="155">
        <f>AVERAGEIFS(Database!$C:$C,Database!$D:$D,'Answer 9'!B$1)</f>
        <v>26.875</v>
      </c>
      <c r="C5" s="155">
        <f>AVERAGEIFS(Database!$C:$C,Database!$D:$D,'Answer 9'!C$1)</f>
        <v>26.5</v>
      </c>
      <c r="D5">
        <f>_xlfn.MINIFS(Database!$C:$C,Database!$D:$D,'Answer 9'!B$1)</f>
        <v>18</v>
      </c>
      <c r="E5">
        <f>_xlfn.MINIFS(Database!$C:$C,Database!$D:$D,'Answer 9'!C$1)</f>
        <v>18</v>
      </c>
    </row>
    <row r="6" spans="1:6">
      <c r="D6" s="67" t="s">
        <v>156</v>
      </c>
      <c r="E6" s="67" t="s">
        <v>157</v>
      </c>
    </row>
    <row r="7" spans="1:6">
      <c r="D7">
        <f>_xlfn.MAXIFS(Database!$C:$C,Database!$D:$D,'Answer 9'!B$1)</f>
        <v>33</v>
      </c>
      <c r="E7">
        <f>_xlfn.MAXIFS(Database!$C:$C,Database!$D:$D,'Answer 9'!C$1)</f>
        <v>35</v>
      </c>
    </row>
    <row r="8" spans="1:6">
      <c r="D8" s="67" t="s">
        <v>158</v>
      </c>
      <c r="E8" s="67" t="s">
        <v>159</v>
      </c>
    </row>
    <row r="9" spans="1:6">
      <c r="D9" s="155">
        <f>_xlfn.STDEV.S('Helper sheet'!C2:C9)</f>
        <v>5.7180790980388307</v>
      </c>
      <c r="E9" s="155">
        <f>_xlfn.STDEV.S('Helper sheet'!M2:M17)</f>
        <v>4.7328638264796927</v>
      </c>
    </row>
    <row r="10" spans="1:6" ht="45">
      <c r="A10" s="87" t="s">
        <v>116</v>
      </c>
      <c r="C10" s="67" t="s">
        <v>163</v>
      </c>
      <c r="D10" s="67" t="s">
        <v>160</v>
      </c>
      <c r="E10" s="67" t="s">
        <v>161</v>
      </c>
    </row>
    <row r="11" spans="1:6">
      <c r="C11">
        <f>COUNTA(Database!A2:A25)</f>
        <v>24</v>
      </c>
      <c r="D11">
        <f>COUNTIFS(Database!$D:$D,'Answer 9'!B1)</f>
        <v>8</v>
      </c>
      <c r="E11">
        <f>COUNTIFS(Database!$D:$D,'Answer 9'!C1)</f>
        <v>16</v>
      </c>
    </row>
    <row r="12" spans="1:6">
      <c r="C12" s="67" t="s">
        <v>164</v>
      </c>
      <c r="D12" s="67" t="s">
        <v>166</v>
      </c>
      <c r="E12" s="67" t="s">
        <v>167</v>
      </c>
      <c r="F12" s="67" t="s">
        <v>165</v>
      </c>
    </row>
    <row r="13" spans="1:6">
      <c r="C13">
        <f>AVERAGE(Database!C2:C25)</f>
        <v>26.625</v>
      </c>
      <c r="D13">
        <f>SUMIFS(Database!$G:$G,Database!$D:$D,'Answer 9'!B1)</f>
        <v>560100</v>
      </c>
      <c r="E13">
        <f>SUMIFS(Database!$G:$G,Database!$D:$D,'Answer 9'!C1)</f>
        <v>758890</v>
      </c>
      <c r="F13" s="156">
        <f>SUM(Database!G2:G25)</f>
        <v>1318990</v>
      </c>
    </row>
    <row r="14" spans="1:6">
      <c r="D14" s="67" t="s">
        <v>168</v>
      </c>
      <c r="E14" s="67" t="s">
        <v>169</v>
      </c>
    </row>
    <row r="15" spans="1:6">
      <c r="D15" s="154">
        <f>AVERAGEIFS(Database!$I:$I,Database!$D:$D,'Answer 9'!B1)</f>
        <v>1.9025E-2</v>
      </c>
      <c r="E15" s="154">
        <f>AVERAGEIFS(Database!$I:$I,Database!$D:$D,'Answer 9'!C1)</f>
        <v>1.8599999999999998E-2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4191-555C-4297-82DA-C6D728BEF5C1}">
  <dimension ref="A2:W2"/>
  <sheetViews>
    <sheetView showGridLines="0" zoomScale="70" zoomScaleNormal="70" workbookViewId="0"/>
  </sheetViews>
  <sheetFormatPr defaultRowHeight="15"/>
  <cols>
    <col min="1" max="16384" width="9.140625" style="157"/>
  </cols>
  <sheetData>
    <row r="2" spans="1:23" ht="24">
      <c r="A2" s="159" t="s">
        <v>170</v>
      </c>
      <c r="B2" s="160"/>
      <c r="C2" s="160"/>
      <c r="D2" s="160"/>
      <c r="E2" s="160"/>
      <c r="F2" s="160"/>
      <c r="G2" s="160"/>
      <c r="H2" s="160"/>
      <c r="I2" s="160"/>
      <c r="J2" s="160"/>
      <c r="K2" s="160"/>
      <c r="L2" s="160"/>
      <c r="M2" s="160"/>
      <c r="N2" s="160"/>
      <c r="O2" s="160"/>
      <c r="P2" s="160"/>
      <c r="Q2" s="160"/>
      <c r="R2" s="160"/>
      <c r="S2" s="160"/>
      <c r="T2" s="160"/>
      <c r="U2" s="160"/>
      <c r="V2" s="160"/>
      <c r="W2" s="160"/>
    </row>
  </sheetData>
  <pageMargins left="0.7" right="0.7" top="0.75" bottom="0.75" header="0.3" footer="0.3"/>
  <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Problem Statement</vt:lpstr>
      <vt:lpstr>Database</vt:lpstr>
      <vt:lpstr>Helper sheet</vt:lpstr>
      <vt:lpstr>Answers 1 2 3 4</vt:lpstr>
      <vt:lpstr>Answer 5</vt:lpstr>
      <vt:lpstr>Sheet7</vt:lpstr>
      <vt:lpstr>Answer 6i</vt:lpstr>
      <vt:lpstr>Sheet5</vt:lpstr>
      <vt:lpstr>Sheet6</vt:lpstr>
      <vt:lpstr>Answer 6ii</vt:lpstr>
      <vt:lpstr>Sheet4</vt:lpstr>
      <vt:lpstr>Answer 6iii</vt:lpstr>
      <vt:lpstr>Answer 7</vt:lpstr>
      <vt:lpstr>Packages Offered Ans8</vt:lpstr>
      <vt:lpstr>Answer 9</vt:lpstr>
      <vt:lpstr>Answer 10 Dynamic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Aryan Paida</dc:creator>
  <cp:keywords/>
  <dc:description/>
  <cp:lastModifiedBy>Susheel</cp:lastModifiedBy>
  <cp:revision/>
  <dcterms:created xsi:type="dcterms:W3CDTF">2024-07-10T06:35:35Z</dcterms:created>
  <dcterms:modified xsi:type="dcterms:W3CDTF">2024-08-04T13:54:57Z</dcterms:modified>
  <cp:category/>
  <cp:contentStatus/>
</cp:coreProperties>
</file>