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<sst xmlns="http://schemas.openxmlformats.org/spreadsheetml/2006/main" count="186" uniqueCount="147">
  <si>
    <t>Rank</t>
  </si>
  <si>
    <t>Title</t>
  </si>
  <si>
    <t>Worldwide gross</t>
  </si>
  <si>
    <t>Primary language(s)</t>
  </si>
  <si>
    <t>Year</t>
  </si>
  <si>
    <t>Ref.</t>
  </si>
  <si>
    <t>*3 Idiots*</t>
  </si>
  <si>
    <t>₹397.08–400.61 crore</t>
  </si>
  <si>
    <t>Hindi</t>
  </si>
  <si>
    <t>[11][30][66]</t>
  </si>
  <si>
    <t>*Dhoom 3*</t>
  </si>
  <si>
    <t>₹556.74 crore</t>
  </si>
  <si>
    <t>[50]</t>
  </si>
  <si>
    <t>*Chennai Express*</t>
  </si>
  <si>
    <t>₹395.92–424.54 crore</t>
  </si>
  <si>
    <t>[11][67]</t>
  </si>
  <si>
    <t>*Krrish 3*</t>
  </si>
  <si>
    <t>₹393.37 crore</t>
  </si>
  <si>
    <t>[83]</t>
  </si>
  <si>
    <t>*PK*</t>
  </si>
  <si>
    <t>₹750.595–769.89 crore</t>
  </si>
  <si>
    <t>[34][11][35][30]</t>
  </si>
  <si>
    <t>*Kick*</t>
  </si>
  <si>
    <t>₹351.8–388.7 crore</t>
  </si>
  <si>
    <t>[92]</t>
  </si>
  <si>
    <t>*Happy New Year*</t>
  </si>
  <si>
    <t>₹349.711–383.1 crore</t>
  </si>
  <si>
    <t>[93][92]</t>
  </si>
  <si>
    <t>*Bajrangi Bhaijaan*</t>
  </si>
  <si>
    <t>₹918.18–969.06 crore</t>
  </si>
  <si>
    <t>[30][11][31][32]</t>
  </si>
  <si>
    <t>*Baahubali: The Beginning*</t>
  </si>
  <si>
    <t>₹600–650 crore</t>
  </si>
  <si>
    <t>Telugu
Tamil</t>
  </si>
  <si>
    <t>[13][46]</t>
  </si>
  <si>
    <t>*Dilwale*</t>
  </si>
  <si>
    <t>₹372.23–376.85 crore</t>
  </si>
  <si>
    <t>[11][85]</t>
  </si>
  <si>
    <t>*Prem Ratan Dhan Payo*</t>
  </si>
  <si>
    <t>₹365.46–388.48 crore</t>
  </si>
  <si>
    <t>[30]</t>
  </si>
  <si>
    <t>*Bajirao Mastani*</t>
  </si>
  <si>
    <t>₹355.61–358.102 crore</t>
  </si>
  <si>
    <t>[63]</t>
  </si>
  <si>
    <t>*Dangal*</t>
  </si>
  <si>
    <t>₹2,023.81 crore</t>
  </si>
  <si>
    <t>[11]</t>
  </si>
  <si>
    <t>*Sultan*</t>
  </si>
  <si>
    <t>₹614.49–615.705 crore</t>
  </si>
  <si>
    <t>[30][11][41][34]</t>
  </si>
  <si>
    <t>*Baahubali 2: The Conclusion*</t>
  </si>
  <si>
    <t>₹1,810.595 crore</t>
  </si>
  <si>
    <t>[12][13][14][11]</t>
  </si>
  <si>
    <t>*Secret Superstar*</t>
  </si>
  <si>
    <t>₹875.78–905.7 crore</t>
  </si>
  <si>
    <t>[34][11][30][32]</t>
  </si>
  <si>
    <t>*Tiger Zinda Hai*</t>
  </si>
  <si>
    <t>₹565.1 crore</t>
  </si>
  <si>
    <t>[49]</t>
  </si>
  <si>
    <t>*2.0*</t>
  </si>
  <si>
    <t>₹699.89 crore</t>
  </si>
  <si>
    <t>Tamil</t>
  </si>
  <si>
    <t>[38][39]</t>
  </si>
  <si>
    <t>*Sanju*</t>
  </si>
  <si>
    <t>₹586.85 crore</t>
  </si>
  <si>
    <t>[47]</t>
  </si>
  <si>
    <t>*Padmaavat*</t>
  </si>
  <si>
    <t>₹571.98 crore</t>
  </si>
  <si>
    <t>[48]</t>
  </si>
  <si>
    <t>*Andhadhun*</t>
  </si>
  <si>
    <t>₹456.89 crore</t>
  </si>
  <si>
    <t>[55]</t>
  </si>
  <si>
    <t>*Simmba*</t>
  </si>
  <si>
    <t>₹400.19 crore</t>
  </si>
  <si>
    <t>[65]</t>
  </si>
  <si>
    <t>*War*</t>
  </si>
  <si>
    <t>₹475.62 crore</t>
  </si>
  <si>
    <t>[51][52]</t>
  </si>
  <si>
    <t>*Saaho*</t>
  </si>
  <si>
    <t>₹419–439 crore</t>
  </si>
  <si>
    <t>Telugu
Hindi</t>
  </si>
  <si>
    <t>[13][51]</t>
  </si>
  <si>
    <t>*Kabir Singh*</t>
  </si>
  <si>
    <t>₹379.02 crore</t>
  </si>
  <si>
    <t>[84]</t>
  </si>
  <si>
    <t>*Tanhaji*</t>
  </si>
  <si>
    <t>₹367.65 crore</t>
  </si>
  <si>
    <t>[86]</t>
  </si>
  <si>
    <t>*Pushpa: The Rise*</t>
  </si>
  <si>
    <t>₹365–373 crore</t>
  </si>
  <si>
    <t>Telugu</t>
  </si>
  <si>
    <t>[d]</t>
  </si>
  <si>
    <t>*RRR*</t>
  </si>
  <si>
    <t>₹1,387.26 crore</t>
  </si>
  <si>
    <t>[a][16]</t>
  </si>
  <si>
    <t>*KGF: Chapter 2*</t>
  </si>
  <si>
    <t>₹1,200–1,250 crore</t>
  </si>
  <si>
    <t>Kannada</t>
  </si>
  <si>
    <t>[b]</t>
  </si>
  <si>
    <t>*Ponniyin Selvan: I*</t>
  </si>
  <si>
    <t>₹450–500 crore</t>
  </si>
  <si>
    <t>[56][57]</t>
  </si>
  <si>
    <t>*Vikram*</t>
  </si>
  <si>
    <t>₹435–500 crore</t>
  </si>
  <si>
    <t>[58][59][60][61][62]</t>
  </si>
  <si>
    <t>*Brahmāstra: Part One – Shiva*</t>
  </si>
  <si>
    <t>₹418.8–430.77 crore</t>
  </si>
  <si>
    <t>[63][64]</t>
  </si>
  <si>
    <t>*Kantara*</t>
  </si>
  <si>
    <t>₹393.3–450 crore</t>
  </si>
  <si>
    <t>[59][c][82]</t>
  </si>
  <si>
    <t>*Jawan*</t>
  </si>
  <si>
    <t>₹1,148.32 crore</t>
  </si>
  <si>
    <t>[28]</t>
  </si>
  <si>
    <t>*Pathaan*</t>
  </si>
  <si>
    <t>₹1,050.3 crore</t>
  </si>
  <si>
    <t>[29]</t>
  </si>
  <si>
    <t>*Animal*</t>
  </si>
  <si>
    <t>₹917.82 crore</t>
  </si>
  <si>
    <t>[33]</t>
  </si>
  <si>
    <t>*Salaar: Part 1 – Ceasefire*</t>
  </si>
  <si>
    <t>₹705–715 crore</t>
  </si>
  <si>
    <t>[36][37]</t>
  </si>
  <si>
    <t>*Gadar 2*</t>
  </si>
  <si>
    <t>₹691.08 crore</t>
  </si>
  <si>
    <t>[40]</t>
  </si>
  <si>
    <t>*Jailer*</t>
  </si>
  <si>
    <t>₹607–650 crore</t>
  </si>
  <si>
    <t>[42][43]</t>
  </si>
  <si>
    <t>*Leo*</t>
  </si>
  <si>
    <t>₹595–620.5 crore</t>
  </si>
  <si>
    <t>[44][45]</t>
  </si>
  <si>
    <t>*Tiger 3*</t>
  </si>
  <si>
    <t>₹466.63 crore</t>
  </si>
  <si>
    <t>[53]</t>
  </si>
  <si>
    <t>*Dunki*</t>
  </si>
  <si>
    <t>₹458.93–470.6 crore</t>
  </si>
  <si>
    <t>[54]</t>
  </si>
  <si>
    <t>*Rocky Aur Rani Kii Prem Kahaani*</t>
  </si>
  <si>
    <t>₹355.61 crore</t>
  </si>
  <si>
    <t>*Adipurush*</t>
  </si>
  <si>
    <t>₹354 crore</t>
  </si>
  <si>
    <t>Hindi
Telugu</t>
  </si>
  <si>
    <t>[89][90][91]</t>
  </si>
  <si>
    <t>*Ponniyin Selvan: II*</t>
  </si>
  <si>
    <t>₹350 crore</t>
  </si>
  <si>
    <t>[94]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</si>
</sst>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tr">
        <f>IFERROR(__xludf.DUMMYFUNCTION("importhtml(""https://en.wikipedia.org/wiki/List_of_highest-grossing_Indian_films"", ""table"", 1)"),"Rank")</f>
        <v>Rank</v>
      </c>
      <c r="B1" s="1" t="str">
        <f>IFERROR(__xludf.DUMMYFUNCTION("""COMPUTED_VALUE"""),"Title")</f>
        <v>Title</v>
      </c>
      <c r="C1" s="1" t="str">
        <f>IFERROR(__xludf.DUMMYFUNCTION("""COMPUTED_VALUE"""),"Worldwide gross")</f>
        <v>Worldwide gross</v>
      </c>
      <c r="D1" s="1" t="str">
        <f>IFERROR(__xludf.DUMMYFUNCTION("""COMPUTED_VALUE"""),"Primary language(s)")</f>
        <v>Primary language(s)</v>
      </c>
      <c r="E1" s="1" t="str">
        <f>IFERROR(__xludf.DUMMYFUNCTION("""COMPUTED_VALUE"""),"Year")</f>
        <v>Year</v>
      </c>
      <c r="F1" s="1" t="str">
        <f>IFERROR(__xludf.DUMMYFUNCTION("""COMPUTED_VALUE"""),"Ref.")</f>
        <v>Ref.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>
      <c r="A2" s="1">
        <f>IFERROR(__xludf.DUMMYFUNCTION("""COMPUTED_VALUE"""),1.0)</f>
        <v>1</v>
      </c>
      <c r="B2" s="1" t="str">
        <f>IFERROR(__xludf.DUMMYFUNCTION("""COMPUTED_VALUE"""),"*Dangal*")</f>
        <v>*Dangal*</v>
      </c>
      <c r="C2" s="1" t="str">
        <f>IFERROR(__xludf.DUMMYFUNCTION("""COMPUTED_VALUE"""),"₹2,023.81 crore")</f>
        <v>₹2,023.81 crore</v>
      </c>
      <c r="D2" s="1" t="str">
        <f>IFERROR(__xludf.DUMMYFUNCTION("""COMPUTED_VALUE"""),"Hindi")</f>
        <v>Hindi</v>
      </c>
      <c r="E2" s="1">
        <f>IFERROR(__xludf.DUMMYFUNCTION("""COMPUTED_VALUE"""),2016.0)</f>
        <v>2016</v>
      </c>
      <c r="F2" s="1" t="str">
        <f>IFERROR(__xludf.DUMMYFUNCTION("""COMPUTED_VALUE"""),"[11]")</f>
        <v>[11]</v>
      </c>
      <c r="H2" s="1">
        <v>31.0</v>
      </c>
      <c r="I2" s="1" t="s">
        <v>6</v>
      </c>
      <c r="J2" s="1" t="s">
        <v>7</v>
      </c>
      <c r="K2" s="1" t="s">
        <v>8</v>
      </c>
      <c r="L2" s="1">
        <v>2009.0</v>
      </c>
      <c r="M2" s="1" t="s">
        <v>9</v>
      </c>
    </row>
    <row r="3">
      <c r="A3" s="1">
        <f>IFERROR(__xludf.DUMMYFUNCTION("""COMPUTED_VALUE"""),2.0)</f>
        <v>2</v>
      </c>
      <c r="B3" s="1" t="str">
        <f>IFERROR(__xludf.DUMMYFUNCTION("""COMPUTED_VALUE"""),"*Baahubali 2: The Conclusion*")</f>
        <v>*Baahubali 2: The Conclusion*</v>
      </c>
      <c r="C3" s="1" t="str">
        <f>IFERROR(__xludf.DUMMYFUNCTION("""COMPUTED_VALUE"""),"₹1,810.595 crore")</f>
        <v>₹1,810.595 crore</v>
      </c>
      <c r="D3" s="1" t="str">
        <f>IFERROR(__xludf.DUMMYFUNCTION("""COMPUTED_VALUE"""),"Telugu
Tamil")</f>
        <v>Telugu
Tamil</v>
      </c>
      <c r="E3" s="1">
        <f>IFERROR(__xludf.DUMMYFUNCTION("""COMPUTED_VALUE"""),2017.0)</f>
        <v>2017</v>
      </c>
      <c r="F3" s="1" t="str">
        <f>IFERROR(__xludf.DUMMYFUNCTION("""COMPUTED_VALUE"""),"[12][13][14][11]")</f>
        <v>[12][13][14][11]</v>
      </c>
      <c r="H3" s="1">
        <v>21.0</v>
      </c>
      <c r="I3" s="1" t="s">
        <v>10</v>
      </c>
      <c r="J3" s="1" t="s">
        <v>11</v>
      </c>
      <c r="K3" s="1" t="s">
        <v>8</v>
      </c>
      <c r="L3" s="1">
        <v>2013.0</v>
      </c>
      <c r="M3" s="1" t="s">
        <v>12</v>
      </c>
    </row>
    <row r="4">
      <c r="A4" s="1">
        <f>IFERROR(__xludf.DUMMYFUNCTION("""COMPUTED_VALUE"""),3.0)</f>
        <v>3</v>
      </c>
      <c r="B4" s="1" t="str">
        <f>IFERROR(__xludf.DUMMYFUNCTION("""COMPUTED_VALUE"""),"*RRR*")</f>
        <v>*RRR*</v>
      </c>
      <c r="C4" s="1" t="str">
        <f>IFERROR(__xludf.DUMMYFUNCTION("""COMPUTED_VALUE"""),"₹1,387.26 crore")</f>
        <v>₹1,387.26 crore</v>
      </c>
      <c r="D4" s="1" t="str">
        <f>IFERROR(__xludf.DUMMYFUNCTION("""COMPUTED_VALUE"""),"Telugu")</f>
        <v>Telugu</v>
      </c>
      <c r="E4" s="1">
        <f>IFERROR(__xludf.DUMMYFUNCTION("""COMPUTED_VALUE"""),2022.0)</f>
        <v>2022</v>
      </c>
      <c r="F4" s="1" t="str">
        <f>IFERROR(__xludf.DUMMYFUNCTION("""COMPUTED_VALUE"""),"[a][16]")</f>
        <v>[a][16]</v>
      </c>
      <c r="H4" s="1">
        <v>32.0</v>
      </c>
      <c r="I4" s="1" t="s">
        <v>13</v>
      </c>
      <c r="J4" s="1" t="s">
        <v>14</v>
      </c>
      <c r="K4" s="1" t="s">
        <v>8</v>
      </c>
      <c r="L4" s="1">
        <v>2013.0</v>
      </c>
      <c r="M4" s="1" t="s">
        <v>15</v>
      </c>
    </row>
    <row r="5">
      <c r="A5" s="1">
        <f>IFERROR(__xludf.DUMMYFUNCTION("""COMPUTED_VALUE"""),4.0)</f>
        <v>4</v>
      </c>
      <c r="B5" s="1" t="str">
        <f>IFERROR(__xludf.DUMMYFUNCTION("""COMPUTED_VALUE"""),"*KGF: Chapter 2*")</f>
        <v>*KGF: Chapter 2*</v>
      </c>
      <c r="C5" s="1" t="str">
        <f>IFERROR(__xludf.DUMMYFUNCTION("""COMPUTED_VALUE"""),"₹1,200–1,250 crore")</f>
        <v>₹1,200–1,250 crore</v>
      </c>
      <c r="D5" s="1" t="str">
        <f>IFERROR(__xludf.DUMMYFUNCTION("""COMPUTED_VALUE"""),"Kannada")</f>
        <v>Kannada</v>
      </c>
      <c r="E5" s="1">
        <f>IFERROR(__xludf.DUMMYFUNCTION("""COMPUTED_VALUE"""),2022.0)</f>
        <v>2022</v>
      </c>
      <c r="F5" s="1" t="str">
        <f>IFERROR(__xludf.DUMMYFUNCTION("""COMPUTED_VALUE"""),"[b]")</f>
        <v>[b]</v>
      </c>
      <c r="H5" s="1">
        <v>34.0</v>
      </c>
      <c r="I5" s="1" t="s">
        <v>16</v>
      </c>
      <c r="J5" s="1" t="s">
        <v>17</v>
      </c>
      <c r="K5" s="1" t="s">
        <v>8</v>
      </c>
      <c r="L5" s="1">
        <v>2013.0</v>
      </c>
      <c r="M5" s="1" t="s">
        <v>18</v>
      </c>
    </row>
    <row r="6">
      <c r="A6" s="1">
        <f>IFERROR(__xludf.DUMMYFUNCTION("""COMPUTED_VALUE"""),5.0)</f>
        <v>5</v>
      </c>
      <c r="B6" s="1" t="str">
        <f>IFERROR(__xludf.DUMMYFUNCTION("""COMPUTED_VALUE"""),"*Jawan*")</f>
        <v>*Jawan*</v>
      </c>
      <c r="C6" s="1" t="str">
        <f>IFERROR(__xludf.DUMMYFUNCTION("""COMPUTED_VALUE"""),"₹1,148.32 crore")</f>
        <v>₹1,148.32 crore</v>
      </c>
      <c r="D6" s="1" t="str">
        <f>IFERROR(__xludf.DUMMYFUNCTION("""COMPUTED_VALUE"""),"Hindi")</f>
        <v>Hindi</v>
      </c>
      <c r="E6" s="1">
        <f>IFERROR(__xludf.DUMMYFUNCTION("""COMPUTED_VALUE"""),2023.0)</f>
        <v>2023</v>
      </c>
      <c r="F6" s="1" t="str">
        <f>IFERROR(__xludf.DUMMYFUNCTION("""COMPUTED_VALUE"""),"[28]")</f>
        <v>[28]</v>
      </c>
      <c r="H6" s="1">
        <v>10.0</v>
      </c>
      <c r="I6" s="1" t="s">
        <v>19</v>
      </c>
      <c r="J6" s="1" t="s">
        <v>20</v>
      </c>
      <c r="K6" s="1" t="s">
        <v>8</v>
      </c>
      <c r="L6" s="1">
        <v>2014.0</v>
      </c>
      <c r="M6" s="1" t="s">
        <v>21</v>
      </c>
    </row>
    <row r="7">
      <c r="A7" s="1">
        <f>IFERROR(__xludf.DUMMYFUNCTION("""COMPUTED_VALUE"""),6.0)</f>
        <v>6</v>
      </c>
      <c r="B7" s="1" t="str">
        <f>IFERROR(__xludf.DUMMYFUNCTION("""COMPUTED_VALUE"""),"*Pathaan*")</f>
        <v>*Pathaan*</v>
      </c>
      <c r="C7" s="1" t="str">
        <f>IFERROR(__xludf.DUMMYFUNCTION("""COMPUTED_VALUE"""),"₹1,050.3 crore")</f>
        <v>₹1,050.3 crore</v>
      </c>
      <c r="D7" s="1" t="str">
        <f>IFERROR(__xludf.DUMMYFUNCTION("""COMPUTED_VALUE"""),"Hindi")</f>
        <v>Hindi</v>
      </c>
      <c r="E7" s="1">
        <f>IFERROR(__xludf.DUMMYFUNCTION("""COMPUTED_VALUE"""),2023.0)</f>
        <v>2023</v>
      </c>
      <c r="F7" s="1" t="str">
        <f>IFERROR(__xludf.DUMMYFUNCTION("""COMPUTED_VALUE"""),"[29]")</f>
        <v>[29]</v>
      </c>
      <c r="H7" s="1">
        <v>43.0</v>
      </c>
      <c r="I7" s="1" t="s">
        <v>22</v>
      </c>
      <c r="J7" s="1" t="s">
        <v>23</v>
      </c>
      <c r="K7" s="1" t="s">
        <v>8</v>
      </c>
      <c r="L7" s="1">
        <v>2014.0</v>
      </c>
      <c r="M7" s="1" t="s">
        <v>24</v>
      </c>
    </row>
    <row r="8">
      <c r="A8" s="1">
        <f>IFERROR(__xludf.DUMMYFUNCTION("""COMPUTED_VALUE"""),7.0)</f>
        <v>7</v>
      </c>
      <c r="B8" s="1" t="str">
        <f>IFERROR(__xludf.DUMMYFUNCTION("""COMPUTED_VALUE"""),"*Kalki 2898 AD* *")</f>
        <v>*Kalki 2898 AD* *</v>
      </c>
      <c r="C8" s="1" t="str">
        <f>IFERROR(__xludf.DUMMYFUNCTION("""COMPUTED_VALUE"""),"₹1,000 crore")</f>
        <v>₹1,000 crore</v>
      </c>
      <c r="D8" s="1" t="str">
        <f>IFERROR(__xludf.DUMMYFUNCTION("""COMPUTED_VALUE"""),"Telugu")</f>
        <v>Telugu</v>
      </c>
      <c r="E8" s="1">
        <f>IFERROR(__xludf.DUMMYFUNCTION("""COMPUTED_VALUE"""),2024.0)</f>
        <v>2024</v>
      </c>
      <c r="F8" s="1" t="str">
        <f>IFERROR(__xludf.DUMMYFUNCTION("""COMPUTED_VALUE"""),"[30]")</f>
        <v>[30]</v>
      </c>
      <c r="H8" s="1">
        <v>44.0</v>
      </c>
      <c r="I8" s="1" t="s">
        <v>25</v>
      </c>
      <c r="J8" s="1" t="s">
        <v>26</v>
      </c>
      <c r="K8" s="1" t="s">
        <v>8</v>
      </c>
      <c r="L8" s="1">
        <v>2014.0</v>
      </c>
      <c r="M8" s="1" t="s">
        <v>27</v>
      </c>
    </row>
    <row r="9">
      <c r="A9" s="1">
        <f>IFERROR(__xludf.DUMMYFUNCTION("""COMPUTED_VALUE"""),8.0)</f>
        <v>8</v>
      </c>
      <c r="B9" s="1" t="str">
        <f>IFERROR(__xludf.DUMMYFUNCTION("""COMPUTED_VALUE"""),"*Bajrangi Bhaijaan*")</f>
        <v>*Bajrangi Bhaijaan*</v>
      </c>
      <c r="C9" s="1" t="str">
        <f>IFERROR(__xludf.DUMMYFUNCTION("""COMPUTED_VALUE"""),"₹918.18–969.06 crore")</f>
        <v>₹918.18–969.06 crore</v>
      </c>
      <c r="D9" s="1" t="str">
        <f>IFERROR(__xludf.DUMMYFUNCTION("""COMPUTED_VALUE"""),"Hindi")</f>
        <v>Hindi</v>
      </c>
      <c r="E9" s="1">
        <f>IFERROR(__xludf.DUMMYFUNCTION("""COMPUTED_VALUE"""),2015.0)</f>
        <v>2015</v>
      </c>
      <c r="F9" s="1" t="str">
        <f>IFERROR(__xludf.DUMMYFUNCTION("""COMPUTED_VALUE"""),"[31][11][32][33]")</f>
        <v>[31][11][32][33]</v>
      </c>
      <c r="H9" s="1">
        <v>7.0</v>
      </c>
      <c r="I9" s="1" t="s">
        <v>28</v>
      </c>
      <c r="J9" s="1" t="s">
        <v>29</v>
      </c>
      <c r="K9" s="1" t="s">
        <v>8</v>
      </c>
      <c r="L9" s="1">
        <v>2015.0</v>
      </c>
      <c r="M9" s="1" t="s">
        <v>30</v>
      </c>
    </row>
    <row r="10">
      <c r="A10" s="1">
        <f>IFERROR(__xludf.DUMMYFUNCTION("""COMPUTED_VALUE"""),9.0)</f>
        <v>9</v>
      </c>
      <c r="B10" s="1" t="str">
        <f>IFERROR(__xludf.DUMMYFUNCTION("""COMPUTED_VALUE"""),"*Animal*")</f>
        <v>*Animal*</v>
      </c>
      <c r="C10" s="1" t="str">
        <f>IFERROR(__xludf.DUMMYFUNCTION("""COMPUTED_VALUE"""),"₹917.82 crore")</f>
        <v>₹917.82 crore</v>
      </c>
      <c r="D10" s="1" t="str">
        <f>IFERROR(__xludf.DUMMYFUNCTION("""COMPUTED_VALUE"""),"Hindi")</f>
        <v>Hindi</v>
      </c>
      <c r="E10" s="1">
        <f>IFERROR(__xludf.DUMMYFUNCTION("""COMPUTED_VALUE"""),2023.0)</f>
        <v>2023</v>
      </c>
      <c r="F10" s="1" t="str">
        <f>IFERROR(__xludf.DUMMYFUNCTION("""COMPUTED_VALUE"""),"[34]")</f>
        <v>[34]</v>
      </c>
      <c r="H10" s="1">
        <v>17.0</v>
      </c>
      <c r="I10" s="1" t="s">
        <v>31</v>
      </c>
      <c r="J10" s="1" t="s">
        <v>32</v>
      </c>
      <c r="K10" s="1" t="s">
        <v>33</v>
      </c>
      <c r="L10" s="1">
        <v>2015.0</v>
      </c>
      <c r="M10" s="1" t="s">
        <v>34</v>
      </c>
    </row>
    <row r="11">
      <c r="A11" s="1">
        <f>IFERROR(__xludf.DUMMYFUNCTION("""COMPUTED_VALUE"""),10.0)</f>
        <v>10</v>
      </c>
      <c r="B11" s="1" t="str">
        <f>IFERROR(__xludf.DUMMYFUNCTION("""COMPUTED_VALUE"""),"*Secret Superstar*")</f>
        <v>*Secret Superstar*</v>
      </c>
      <c r="C11" s="1" t="str">
        <f>IFERROR(__xludf.DUMMYFUNCTION("""COMPUTED_VALUE"""),"₹875.78–905.7 crore")</f>
        <v>₹875.78–905.7 crore</v>
      </c>
      <c r="D11" s="1" t="str">
        <f>IFERROR(__xludf.DUMMYFUNCTION("""COMPUTED_VALUE"""),"Hindi")</f>
        <v>Hindi</v>
      </c>
      <c r="E11" s="1">
        <f>IFERROR(__xludf.DUMMYFUNCTION("""COMPUTED_VALUE"""),2017.0)</f>
        <v>2017</v>
      </c>
      <c r="F11" s="1" t="str">
        <f>IFERROR(__xludf.DUMMYFUNCTION("""COMPUTED_VALUE"""),"[35][11][31][33]")</f>
        <v>[35][11][31][33]</v>
      </c>
      <c r="H11" s="1">
        <v>36.0</v>
      </c>
      <c r="I11" s="1" t="s">
        <v>35</v>
      </c>
      <c r="J11" s="1" t="s">
        <v>36</v>
      </c>
      <c r="K11" s="1" t="s">
        <v>8</v>
      </c>
      <c r="L11" s="1">
        <v>2015.0</v>
      </c>
      <c r="M11" s="1" t="s">
        <v>37</v>
      </c>
    </row>
    <row r="12">
      <c r="A12" s="1">
        <f>IFERROR(__xludf.DUMMYFUNCTION("""COMPUTED_VALUE"""),11.0)</f>
        <v>11</v>
      </c>
      <c r="B12" s="1" t="str">
        <f>IFERROR(__xludf.DUMMYFUNCTION("""COMPUTED_VALUE"""),"*PK*")</f>
        <v>*PK*</v>
      </c>
      <c r="C12" s="1" t="str">
        <f>IFERROR(__xludf.DUMMYFUNCTION("""COMPUTED_VALUE"""),"₹750.595–769.89 crore")</f>
        <v>₹750.595–769.89 crore</v>
      </c>
      <c r="D12" s="1" t="str">
        <f>IFERROR(__xludf.DUMMYFUNCTION("""COMPUTED_VALUE"""),"Hindi")</f>
        <v>Hindi</v>
      </c>
      <c r="E12" s="1">
        <f>IFERROR(__xludf.DUMMYFUNCTION("""COMPUTED_VALUE"""),2014.0)</f>
        <v>2014</v>
      </c>
      <c r="F12" s="1" t="str">
        <f>IFERROR(__xludf.DUMMYFUNCTION("""COMPUTED_VALUE"""),"[35][11][36][31]")</f>
        <v>[35][11][36][31]</v>
      </c>
      <c r="H12" s="1">
        <v>38.0</v>
      </c>
      <c r="I12" s="1" t="s">
        <v>38</v>
      </c>
      <c r="J12" s="1" t="s">
        <v>39</v>
      </c>
      <c r="K12" s="1" t="s">
        <v>8</v>
      </c>
      <c r="L12" s="1">
        <v>2015.0</v>
      </c>
      <c r="M12" s="1" t="s">
        <v>40</v>
      </c>
    </row>
    <row r="13">
      <c r="A13" s="1">
        <f>IFERROR(__xludf.DUMMYFUNCTION("""COMPUTED_VALUE"""),12.0)</f>
        <v>12</v>
      </c>
      <c r="B13" s="1" t="str">
        <f>IFERROR(__xludf.DUMMYFUNCTION("""COMPUTED_VALUE"""),"*Salaar: Part 1 – Ceasefire*")</f>
        <v>*Salaar: Part 1 – Ceasefire*</v>
      </c>
      <c r="C13" s="1" t="str">
        <f>IFERROR(__xludf.DUMMYFUNCTION("""COMPUTED_VALUE"""),"₹700 crore")</f>
        <v>₹700 crore</v>
      </c>
      <c r="D13" s="1" t="str">
        <f>IFERROR(__xludf.DUMMYFUNCTION("""COMPUTED_VALUE"""),"Telugu")</f>
        <v>Telugu</v>
      </c>
      <c r="E13" s="1">
        <f>IFERROR(__xludf.DUMMYFUNCTION("""COMPUTED_VALUE"""),2023.0)</f>
        <v>2023</v>
      </c>
      <c r="F13" s="1" t="str">
        <f>IFERROR(__xludf.DUMMYFUNCTION("""COMPUTED_VALUE"""),"[37][38]")</f>
        <v>[37][38]</v>
      </c>
      <c r="H13" s="1">
        <v>40.0</v>
      </c>
      <c r="I13" s="1" t="s">
        <v>41</v>
      </c>
      <c r="J13" s="1" t="s">
        <v>42</v>
      </c>
      <c r="K13" s="1" t="s">
        <v>8</v>
      </c>
      <c r="L13" s="1">
        <v>2015.0</v>
      </c>
      <c r="M13" s="1" t="s">
        <v>43</v>
      </c>
    </row>
    <row r="14">
      <c r="A14" s="1">
        <f>IFERROR(__xludf.DUMMYFUNCTION("""COMPUTED_VALUE"""),13.0)</f>
        <v>13</v>
      </c>
      <c r="B14" s="1" t="str">
        <f>IFERROR(__xludf.DUMMYFUNCTION("""COMPUTED_VALUE"""),"*2.0*")</f>
        <v>*2.0*</v>
      </c>
      <c r="C14" s="1" t="str">
        <f>IFERROR(__xludf.DUMMYFUNCTION("""COMPUTED_VALUE"""),"₹699.89 crore")</f>
        <v>₹699.89 crore</v>
      </c>
      <c r="D14" s="1" t="str">
        <f>IFERROR(__xludf.DUMMYFUNCTION("""COMPUTED_VALUE"""),"Tamil")</f>
        <v>Tamil</v>
      </c>
      <c r="E14" s="1">
        <f>IFERROR(__xludf.DUMMYFUNCTION("""COMPUTED_VALUE"""),2018.0)</f>
        <v>2018</v>
      </c>
      <c r="F14" s="1" t="str">
        <f>IFERROR(__xludf.DUMMYFUNCTION("""COMPUTED_VALUE"""),"[39][40]")</f>
        <v>[39][40]</v>
      </c>
      <c r="H14" s="1">
        <v>1.0</v>
      </c>
      <c r="I14" s="1" t="s">
        <v>44</v>
      </c>
      <c r="J14" s="1" t="s">
        <v>45</v>
      </c>
      <c r="K14" s="1" t="s">
        <v>8</v>
      </c>
      <c r="L14" s="1">
        <v>2016.0</v>
      </c>
      <c r="M14" s="1" t="s">
        <v>46</v>
      </c>
    </row>
    <row r="15">
      <c r="A15" s="1">
        <f>IFERROR(__xludf.DUMMYFUNCTION("""COMPUTED_VALUE"""),14.0)</f>
        <v>14</v>
      </c>
      <c r="B15" s="1" t="str">
        <f>IFERROR(__xludf.DUMMYFUNCTION("""COMPUTED_VALUE"""),"*Gadar 2*")</f>
        <v>*Gadar 2*</v>
      </c>
      <c r="C15" s="1" t="str">
        <f>IFERROR(__xludf.DUMMYFUNCTION("""COMPUTED_VALUE"""),"₹691.08 crore")</f>
        <v>₹691.08 crore</v>
      </c>
      <c r="D15" s="1" t="str">
        <f>IFERROR(__xludf.DUMMYFUNCTION("""COMPUTED_VALUE"""),"Hindi")</f>
        <v>Hindi</v>
      </c>
      <c r="E15" s="1">
        <f>IFERROR(__xludf.DUMMYFUNCTION("""COMPUTED_VALUE"""),2023.0)</f>
        <v>2023</v>
      </c>
      <c r="F15" s="1" t="str">
        <f>IFERROR(__xludf.DUMMYFUNCTION("""COMPUTED_VALUE"""),"[41]")</f>
        <v>[41]</v>
      </c>
      <c r="H15" s="1">
        <v>14.0</v>
      </c>
      <c r="I15" s="1" t="s">
        <v>47</v>
      </c>
      <c r="J15" s="1" t="s">
        <v>48</v>
      </c>
      <c r="K15" s="1" t="s">
        <v>8</v>
      </c>
      <c r="L15" s="1">
        <v>2016.0</v>
      </c>
      <c r="M15" s="1" t="s">
        <v>49</v>
      </c>
    </row>
    <row r="16">
      <c r="A16" s="1">
        <f>IFERROR(__xludf.DUMMYFUNCTION("""COMPUTED_VALUE"""),15.0)</f>
        <v>15</v>
      </c>
      <c r="B16" s="1" t="str">
        <f>IFERROR(__xludf.DUMMYFUNCTION("""COMPUTED_VALUE"""),"*Sultan*")</f>
        <v>*Sultan*</v>
      </c>
      <c r="C16" s="1" t="str">
        <f>IFERROR(__xludf.DUMMYFUNCTION("""COMPUTED_VALUE"""),"₹614.49–615.705 crore")</f>
        <v>₹614.49–615.705 crore</v>
      </c>
      <c r="D16" s="1" t="str">
        <f>IFERROR(__xludf.DUMMYFUNCTION("""COMPUTED_VALUE"""),"Hindi")</f>
        <v>Hindi</v>
      </c>
      <c r="E16" s="1">
        <f>IFERROR(__xludf.DUMMYFUNCTION("""COMPUTED_VALUE"""),2016.0)</f>
        <v>2016</v>
      </c>
      <c r="F16" s="1" t="str">
        <f>IFERROR(__xludf.DUMMYFUNCTION("""COMPUTED_VALUE"""),"[31][11][42][35]")</f>
        <v>[31][11][42][35]</v>
      </c>
      <c r="H16" s="1">
        <v>2.0</v>
      </c>
      <c r="I16" s="1" t="s">
        <v>50</v>
      </c>
      <c r="J16" s="1" t="s">
        <v>51</v>
      </c>
      <c r="K16" s="1" t="s">
        <v>33</v>
      </c>
      <c r="L16" s="1">
        <v>2017.0</v>
      </c>
      <c r="M16" s="1" t="s">
        <v>52</v>
      </c>
    </row>
    <row r="17">
      <c r="A17" s="1">
        <f>IFERROR(__xludf.DUMMYFUNCTION("""COMPUTED_VALUE"""),16.0)</f>
        <v>16</v>
      </c>
      <c r="B17" s="1" t="str">
        <f>IFERROR(__xludf.DUMMYFUNCTION("""COMPUTED_VALUE"""),"*Jailer*")</f>
        <v>*Jailer*</v>
      </c>
      <c r="C17" s="1" t="str">
        <f>IFERROR(__xludf.DUMMYFUNCTION("""COMPUTED_VALUE"""),"₹607–650 crore")</f>
        <v>₹607–650 crore</v>
      </c>
      <c r="D17" s="1" t="str">
        <f>IFERROR(__xludf.DUMMYFUNCTION("""COMPUTED_VALUE"""),"Tamil")</f>
        <v>Tamil</v>
      </c>
      <c r="E17" s="1">
        <f>IFERROR(__xludf.DUMMYFUNCTION("""COMPUTED_VALUE"""),2023.0)</f>
        <v>2023</v>
      </c>
      <c r="F17" s="1" t="str">
        <f>IFERROR(__xludf.DUMMYFUNCTION("""COMPUTED_VALUE"""),"[43][44]")</f>
        <v>[43][44]</v>
      </c>
      <c r="H17" s="1">
        <v>9.0</v>
      </c>
      <c r="I17" s="1" t="s">
        <v>53</v>
      </c>
      <c r="J17" s="1" t="s">
        <v>54</v>
      </c>
      <c r="K17" s="1" t="s">
        <v>8</v>
      </c>
      <c r="L17" s="1">
        <v>2017.0</v>
      </c>
      <c r="M17" s="1" t="s">
        <v>55</v>
      </c>
    </row>
    <row r="18">
      <c r="A18" s="1">
        <f>IFERROR(__xludf.DUMMYFUNCTION("""COMPUTED_VALUE"""),17.0)</f>
        <v>17</v>
      </c>
      <c r="B18" s="1" t="str">
        <f>IFERROR(__xludf.DUMMYFUNCTION("""COMPUTED_VALUE"""),"*Baahubali: The Beginning*")</f>
        <v>*Baahubali: The Beginning*</v>
      </c>
      <c r="C18" s="1" t="str">
        <f>IFERROR(__xludf.DUMMYFUNCTION("""COMPUTED_VALUE"""),"₹600–650 crore")</f>
        <v>₹600–650 crore</v>
      </c>
      <c r="D18" s="1" t="str">
        <f>IFERROR(__xludf.DUMMYFUNCTION("""COMPUTED_VALUE"""),"Telugu
Tamil")</f>
        <v>Telugu
Tamil</v>
      </c>
      <c r="E18" s="1">
        <f>IFERROR(__xludf.DUMMYFUNCTION("""COMPUTED_VALUE"""),2015.0)</f>
        <v>2015</v>
      </c>
      <c r="F18" s="1" t="str">
        <f>IFERROR(__xludf.DUMMYFUNCTION("""COMPUTED_VALUE"""),"[13][45]")</f>
        <v>[13][45]</v>
      </c>
      <c r="H18" s="1">
        <v>20.0</v>
      </c>
      <c r="I18" s="1" t="s">
        <v>56</v>
      </c>
      <c r="J18" s="1" t="s">
        <v>57</v>
      </c>
      <c r="K18" s="1" t="s">
        <v>8</v>
      </c>
      <c r="L18" s="1">
        <v>2017.0</v>
      </c>
      <c r="M18" s="1" t="s">
        <v>58</v>
      </c>
    </row>
    <row r="19">
      <c r="A19" s="1">
        <f>IFERROR(__xludf.DUMMYFUNCTION("""COMPUTED_VALUE"""),18.0)</f>
        <v>18</v>
      </c>
      <c r="B19" s="1" t="str">
        <f>IFERROR(__xludf.DUMMYFUNCTION("""COMPUTED_VALUE"""),"*Leo*")</f>
        <v>*Leo*</v>
      </c>
      <c r="C19" s="1" t="str">
        <f>IFERROR(__xludf.DUMMYFUNCTION("""COMPUTED_VALUE"""),"₹595–620.5 crore")</f>
        <v>₹595–620.5 crore</v>
      </c>
      <c r="D19" s="1" t="str">
        <f>IFERROR(__xludf.DUMMYFUNCTION("""COMPUTED_VALUE"""),"Tamil")</f>
        <v>Tamil</v>
      </c>
      <c r="E19" s="1">
        <f>IFERROR(__xludf.DUMMYFUNCTION("""COMPUTED_VALUE"""),2023.0)</f>
        <v>2023</v>
      </c>
      <c r="F19" s="1" t="str">
        <f>IFERROR(__xludf.DUMMYFUNCTION("""COMPUTED_VALUE"""),"[46][47]")</f>
        <v>[46][47]</v>
      </c>
      <c r="H19" s="1">
        <v>12.0</v>
      </c>
      <c r="I19" s="1" t="s">
        <v>59</v>
      </c>
      <c r="J19" s="1" t="s">
        <v>60</v>
      </c>
      <c r="K19" s="1" t="s">
        <v>61</v>
      </c>
      <c r="L19" s="1">
        <v>2018.0</v>
      </c>
      <c r="M19" s="1" t="s">
        <v>62</v>
      </c>
    </row>
    <row r="20">
      <c r="A20" s="1">
        <f>IFERROR(__xludf.DUMMYFUNCTION("""COMPUTED_VALUE"""),19.0)</f>
        <v>19</v>
      </c>
      <c r="B20" s="1" t="str">
        <f>IFERROR(__xludf.DUMMYFUNCTION("""COMPUTED_VALUE"""),"*Sanju*")</f>
        <v>*Sanju*</v>
      </c>
      <c r="C20" s="1" t="str">
        <f>IFERROR(__xludf.DUMMYFUNCTION("""COMPUTED_VALUE"""),"₹586.85 crore")</f>
        <v>₹586.85 crore</v>
      </c>
      <c r="D20" s="1" t="str">
        <f>IFERROR(__xludf.DUMMYFUNCTION("""COMPUTED_VALUE"""),"Hindi")</f>
        <v>Hindi</v>
      </c>
      <c r="E20" s="1">
        <f>IFERROR(__xludf.DUMMYFUNCTION("""COMPUTED_VALUE"""),2018.0)</f>
        <v>2018</v>
      </c>
      <c r="F20" s="1" t="str">
        <f>IFERROR(__xludf.DUMMYFUNCTION("""COMPUTED_VALUE"""),"[48]")</f>
        <v>[48]</v>
      </c>
      <c r="H20" s="1">
        <v>18.0</v>
      </c>
      <c r="I20" s="1" t="s">
        <v>63</v>
      </c>
      <c r="J20" s="1" t="s">
        <v>64</v>
      </c>
      <c r="K20" s="1" t="s">
        <v>8</v>
      </c>
      <c r="L20" s="1">
        <v>2018.0</v>
      </c>
      <c r="M20" s="1" t="s">
        <v>65</v>
      </c>
    </row>
    <row r="21">
      <c r="A21" s="1">
        <f>IFERROR(__xludf.DUMMYFUNCTION("""COMPUTED_VALUE"""),20.0)</f>
        <v>20</v>
      </c>
      <c r="B21" s="1" t="str">
        <f>IFERROR(__xludf.DUMMYFUNCTION("""COMPUTED_VALUE"""),"*Padmaavat*")</f>
        <v>*Padmaavat*</v>
      </c>
      <c r="C21" s="1" t="str">
        <f>IFERROR(__xludf.DUMMYFUNCTION("""COMPUTED_VALUE"""),"₹571.98 crore")</f>
        <v>₹571.98 crore</v>
      </c>
      <c r="D21" s="1" t="str">
        <f>IFERROR(__xludf.DUMMYFUNCTION("""COMPUTED_VALUE"""),"Hindi")</f>
        <v>Hindi</v>
      </c>
      <c r="E21" s="1">
        <f>IFERROR(__xludf.DUMMYFUNCTION("""COMPUTED_VALUE"""),2018.0)</f>
        <v>2018</v>
      </c>
      <c r="F21" s="1" t="str">
        <f>IFERROR(__xludf.DUMMYFUNCTION("""COMPUTED_VALUE"""),"[49]")</f>
        <v>[49]</v>
      </c>
      <c r="H21" s="1">
        <v>19.0</v>
      </c>
      <c r="I21" s="1" t="s">
        <v>66</v>
      </c>
      <c r="J21" s="1" t="s">
        <v>67</v>
      </c>
      <c r="K21" s="1" t="s">
        <v>8</v>
      </c>
      <c r="L21" s="1">
        <v>2018.0</v>
      </c>
      <c r="M21" s="1" t="s">
        <v>68</v>
      </c>
    </row>
    <row r="22">
      <c r="A22" s="1">
        <f>IFERROR(__xludf.DUMMYFUNCTION("""COMPUTED_VALUE"""),21.0)</f>
        <v>21</v>
      </c>
      <c r="B22" s="1" t="str">
        <f>IFERROR(__xludf.DUMMYFUNCTION("""COMPUTED_VALUE"""),"*Tiger Zinda Hai*")</f>
        <v>*Tiger Zinda Hai*</v>
      </c>
      <c r="C22" s="1" t="str">
        <f>IFERROR(__xludf.DUMMYFUNCTION("""COMPUTED_VALUE"""),"₹565.1 crore")</f>
        <v>₹565.1 crore</v>
      </c>
      <c r="D22" s="1" t="str">
        <f>IFERROR(__xludf.DUMMYFUNCTION("""COMPUTED_VALUE"""),"Hindi")</f>
        <v>Hindi</v>
      </c>
      <c r="E22" s="1">
        <f>IFERROR(__xludf.DUMMYFUNCTION("""COMPUTED_VALUE"""),2017.0)</f>
        <v>2017</v>
      </c>
      <c r="F22" s="1" t="str">
        <f>IFERROR(__xludf.DUMMYFUNCTION("""COMPUTED_VALUE"""),"[50]")</f>
        <v>[50]</v>
      </c>
      <c r="H22" s="1">
        <v>25.0</v>
      </c>
      <c r="I22" s="1" t="s">
        <v>69</v>
      </c>
      <c r="J22" s="1" t="s">
        <v>70</v>
      </c>
      <c r="K22" s="1" t="s">
        <v>8</v>
      </c>
      <c r="L22" s="1">
        <v>2018.0</v>
      </c>
      <c r="M22" s="1" t="s">
        <v>71</v>
      </c>
    </row>
    <row r="23">
      <c r="A23" s="1">
        <f>IFERROR(__xludf.DUMMYFUNCTION("""COMPUTED_VALUE"""),22.0)</f>
        <v>22</v>
      </c>
      <c r="B23" s="1" t="str">
        <f>IFERROR(__xludf.DUMMYFUNCTION("""COMPUTED_VALUE"""),"*Dhoom 3*")</f>
        <v>*Dhoom 3*</v>
      </c>
      <c r="C23" s="1" t="str">
        <f>IFERROR(__xludf.DUMMYFUNCTION("""COMPUTED_VALUE"""),"₹556.74 crore")</f>
        <v>₹556.74 crore</v>
      </c>
      <c r="D23" s="1" t="str">
        <f>IFERROR(__xludf.DUMMYFUNCTION("""COMPUTED_VALUE"""),"Hindi")</f>
        <v>Hindi</v>
      </c>
      <c r="E23" s="1">
        <f>IFERROR(__xludf.DUMMYFUNCTION("""COMPUTED_VALUE"""),2013.0)</f>
        <v>2013</v>
      </c>
      <c r="F23" s="1" t="str">
        <f>IFERROR(__xludf.DUMMYFUNCTION("""COMPUTED_VALUE"""),"[51]")</f>
        <v>[51]</v>
      </c>
      <c r="H23" s="1">
        <v>30.0</v>
      </c>
      <c r="I23" s="1" t="s">
        <v>72</v>
      </c>
      <c r="J23" s="1" t="s">
        <v>73</v>
      </c>
      <c r="K23" s="1" t="s">
        <v>8</v>
      </c>
      <c r="L23" s="1">
        <v>2018.0</v>
      </c>
      <c r="M23" s="1" t="s">
        <v>74</v>
      </c>
    </row>
    <row r="24">
      <c r="A24" s="1">
        <f>IFERROR(__xludf.DUMMYFUNCTION("""COMPUTED_VALUE"""),23.0)</f>
        <v>23</v>
      </c>
      <c r="B24" s="1" t="str">
        <f>IFERROR(__xludf.DUMMYFUNCTION("""COMPUTED_VALUE"""),"*War*")</f>
        <v>*War*</v>
      </c>
      <c r="C24" s="1" t="str">
        <f>IFERROR(__xludf.DUMMYFUNCTION("""COMPUTED_VALUE"""),"₹475.62 crore")</f>
        <v>₹475.62 crore</v>
      </c>
      <c r="D24" s="1" t="str">
        <f>IFERROR(__xludf.DUMMYFUNCTION("""COMPUTED_VALUE"""),"Hindi")</f>
        <v>Hindi</v>
      </c>
      <c r="E24" s="1">
        <f>IFERROR(__xludf.DUMMYFUNCTION("""COMPUTED_VALUE"""),2019.0)</f>
        <v>2019</v>
      </c>
      <c r="F24" s="1" t="str">
        <f>IFERROR(__xludf.DUMMYFUNCTION("""COMPUTED_VALUE"""),"[52][53]")</f>
        <v>[52][53]</v>
      </c>
      <c r="H24" s="1">
        <v>22.0</v>
      </c>
      <c r="I24" s="1" t="s">
        <v>75</v>
      </c>
      <c r="J24" s="1" t="s">
        <v>76</v>
      </c>
      <c r="K24" s="1" t="s">
        <v>8</v>
      </c>
      <c r="L24" s="1">
        <v>2019.0</v>
      </c>
      <c r="M24" s="1" t="s">
        <v>77</v>
      </c>
    </row>
    <row r="25">
      <c r="A25" s="1">
        <f>IFERROR(__xludf.DUMMYFUNCTION("""COMPUTED_VALUE"""),24.0)</f>
        <v>24</v>
      </c>
      <c r="B25" s="1" t="str">
        <f>IFERROR(__xludf.DUMMYFUNCTION("""COMPUTED_VALUE"""),"*Tiger 3*")</f>
        <v>*Tiger 3*</v>
      </c>
      <c r="C25" s="1" t="str">
        <f>IFERROR(__xludf.DUMMYFUNCTION("""COMPUTED_VALUE"""),"₹466.63 crore")</f>
        <v>₹466.63 crore</v>
      </c>
      <c r="D25" s="1" t="str">
        <f>IFERROR(__xludf.DUMMYFUNCTION("""COMPUTED_VALUE"""),"Hindi")</f>
        <v>Hindi</v>
      </c>
      <c r="E25" s="1">
        <f>IFERROR(__xludf.DUMMYFUNCTION("""COMPUTED_VALUE"""),2023.0)</f>
        <v>2023</v>
      </c>
      <c r="F25" s="1" t="str">
        <f>IFERROR(__xludf.DUMMYFUNCTION("""COMPUTED_VALUE"""),"[54]")</f>
        <v>[54]</v>
      </c>
      <c r="H25" s="1">
        <v>28.0</v>
      </c>
      <c r="I25" s="1" t="s">
        <v>78</v>
      </c>
      <c r="J25" s="1" t="s">
        <v>79</v>
      </c>
      <c r="K25" s="1" t="s">
        <v>80</v>
      </c>
      <c r="L25" s="1">
        <v>2019.0</v>
      </c>
      <c r="M25" s="1" t="s">
        <v>81</v>
      </c>
    </row>
    <row r="26">
      <c r="A26" s="1">
        <f>IFERROR(__xludf.DUMMYFUNCTION("""COMPUTED_VALUE"""),25.0)</f>
        <v>25</v>
      </c>
      <c r="B26" s="1" t="str">
        <f>IFERROR(__xludf.DUMMYFUNCTION("""COMPUTED_VALUE"""),"*Dunki*")</f>
        <v>*Dunki*</v>
      </c>
      <c r="C26" s="1" t="str">
        <f>IFERROR(__xludf.DUMMYFUNCTION("""COMPUTED_VALUE"""),"₹458.93–470.6 crore")</f>
        <v>₹458.93–470.6 crore</v>
      </c>
      <c r="D26" s="1" t="str">
        <f>IFERROR(__xludf.DUMMYFUNCTION("""COMPUTED_VALUE"""),"Hindi")</f>
        <v>Hindi</v>
      </c>
      <c r="E26" s="1">
        <f>IFERROR(__xludf.DUMMYFUNCTION("""COMPUTED_VALUE"""),2023.0)</f>
        <v>2023</v>
      </c>
      <c r="F26" s="1" t="str">
        <f>IFERROR(__xludf.DUMMYFUNCTION("""COMPUTED_VALUE"""),"[55]")</f>
        <v>[55]</v>
      </c>
      <c r="H26" s="1">
        <v>35.0</v>
      </c>
      <c r="I26" s="1" t="s">
        <v>82</v>
      </c>
      <c r="J26" s="1" t="s">
        <v>83</v>
      </c>
      <c r="K26" s="1" t="s">
        <v>8</v>
      </c>
      <c r="L26" s="1">
        <v>2019.0</v>
      </c>
      <c r="M26" s="1" t="s">
        <v>84</v>
      </c>
    </row>
    <row r="27">
      <c r="A27" s="1">
        <f>IFERROR(__xludf.DUMMYFUNCTION("""COMPUTED_VALUE"""),26.0)</f>
        <v>26</v>
      </c>
      <c r="B27" s="1" t="str">
        <f>IFERROR(__xludf.DUMMYFUNCTION("""COMPUTED_VALUE"""),"*Andhadhun*")</f>
        <v>*Andhadhun*</v>
      </c>
      <c r="C27" s="1" t="str">
        <f>IFERROR(__xludf.DUMMYFUNCTION("""COMPUTED_VALUE"""),"₹456.89 crore")</f>
        <v>₹456.89 crore</v>
      </c>
      <c r="D27" s="1" t="str">
        <f>IFERROR(__xludf.DUMMYFUNCTION("""COMPUTED_VALUE"""),"Hindi")</f>
        <v>Hindi</v>
      </c>
      <c r="E27" s="1">
        <f>IFERROR(__xludf.DUMMYFUNCTION("""COMPUTED_VALUE"""),2018.0)</f>
        <v>2018</v>
      </c>
      <c r="F27" s="1" t="str">
        <f>IFERROR(__xludf.DUMMYFUNCTION("""COMPUTED_VALUE"""),"[56]")</f>
        <v>[56]</v>
      </c>
      <c r="H27" s="1">
        <v>37.0</v>
      </c>
      <c r="I27" s="1" t="s">
        <v>85</v>
      </c>
      <c r="J27" s="1" t="s">
        <v>86</v>
      </c>
      <c r="K27" s="1" t="s">
        <v>8</v>
      </c>
      <c r="L27" s="1">
        <v>2020.0</v>
      </c>
      <c r="M27" s="1" t="s">
        <v>87</v>
      </c>
    </row>
    <row r="28">
      <c r="A28" s="1">
        <f>IFERROR(__xludf.DUMMYFUNCTION("""COMPUTED_VALUE"""),27.0)</f>
        <v>27</v>
      </c>
      <c r="B28" s="1" t="str">
        <f>IFERROR(__xludf.DUMMYFUNCTION("""COMPUTED_VALUE"""),"*Ponniyin Selvan: I*")</f>
        <v>*Ponniyin Selvan: I*</v>
      </c>
      <c r="C28" s="1" t="str">
        <f>IFERROR(__xludf.DUMMYFUNCTION("""COMPUTED_VALUE"""),"₹450–500 crore")</f>
        <v>₹450–500 crore</v>
      </c>
      <c r="D28" s="1" t="str">
        <f>IFERROR(__xludf.DUMMYFUNCTION("""COMPUTED_VALUE"""),"Tamil")</f>
        <v>Tamil</v>
      </c>
      <c r="E28" s="1">
        <f>IFERROR(__xludf.DUMMYFUNCTION("""COMPUTED_VALUE"""),2022.0)</f>
        <v>2022</v>
      </c>
      <c r="F28" s="1" t="str">
        <f>IFERROR(__xludf.DUMMYFUNCTION("""COMPUTED_VALUE"""),"[57][58]")</f>
        <v>[57][58]</v>
      </c>
      <c r="H28" s="1">
        <v>39.0</v>
      </c>
      <c r="I28" s="1" t="s">
        <v>88</v>
      </c>
      <c r="J28" s="1" t="s">
        <v>89</v>
      </c>
      <c r="K28" s="1" t="s">
        <v>90</v>
      </c>
      <c r="L28" s="1">
        <v>2021.0</v>
      </c>
      <c r="M28" s="1" t="s">
        <v>91</v>
      </c>
    </row>
    <row r="29">
      <c r="A29" s="1">
        <f>IFERROR(__xludf.DUMMYFUNCTION("""COMPUTED_VALUE"""),28.0)</f>
        <v>28</v>
      </c>
      <c r="B29" s="1" t="str">
        <f>IFERROR(__xludf.DUMMYFUNCTION("""COMPUTED_VALUE"""),"*Vikram*")</f>
        <v>*Vikram*</v>
      </c>
      <c r="C29" s="1" t="str">
        <f>IFERROR(__xludf.DUMMYFUNCTION("""COMPUTED_VALUE"""),"₹435–500 crore")</f>
        <v>₹435–500 crore</v>
      </c>
      <c r="D29" s="1" t="str">
        <f>IFERROR(__xludf.DUMMYFUNCTION("""COMPUTED_VALUE"""),"Tamil")</f>
        <v>Tamil</v>
      </c>
      <c r="E29" s="1">
        <f>IFERROR(__xludf.DUMMYFUNCTION("""COMPUTED_VALUE"""),2022.0)</f>
        <v>2022</v>
      </c>
      <c r="F29" s="1" t="str">
        <f>IFERROR(__xludf.DUMMYFUNCTION("""COMPUTED_VALUE"""),"[59][60][61][62][63]")</f>
        <v>[59][60][61][62][63]</v>
      </c>
      <c r="H29" s="1">
        <v>3.0</v>
      </c>
      <c r="I29" s="1" t="s">
        <v>92</v>
      </c>
      <c r="J29" s="1" t="s">
        <v>93</v>
      </c>
      <c r="K29" s="1" t="s">
        <v>90</v>
      </c>
      <c r="L29" s="1">
        <v>2022.0</v>
      </c>
      <c r="M29" s="1" t="s">
        <v>94</v>
      </c>
    </row>
    <row r="30">
      <c r="A30" s="1">
        <f>IFERROR(__xludf.DUMMYFUNCTION("""COMPUTED_VALUE"""),29.0)</f>
        <v>29</v>
      </c>
      <c r="B30" s="1" t="str">
        <f>IFERROR(__xludf.DUMMYFUNCTION("""COMPUTED_VALUE"""),"*Saaho*")</f>
        <v>*Saaho*</v>
      </c>
      <c r="C30" s="1" t="str">
        <f>IFERROR(__xludf.DUMMYFUNCTION("""COMPUTED_VALUE"""),"₹419–439 crore")</f>
        <v>₹419–439 crore</v>
      </c>
      <c r="D30" s="1" t="str">
        <f>IFERROR(__xludf.DUMMYFUNCTION("""COMPUTED_VALUE"""),"Telugu
Hindi")</f>
        <v>Telugu
Hindi</v>
      </c>
      <c r="E30" s="1">
        <f>IFERROR(__xludf.DUMMYFUNCTION("""COMPUTED_VALUE"""),2019.0)</f>
        <v>2019</v>
      </c>
      <c r="F30" s="1" t="str">
        <f>IFERROR(__xludf.DUMMYFUNCTION("""COMPUTED_VALUE"""),"[13][52]")</f>
        <v>[13][52]</v>
      </c>
      <c r="H30" s="1">
        <v>4.0</v>
      </c>
      <c r="I30" s="1" t="s">
        <v>95</v>
      </c>
      <c r="J30" s="1" t="s">
        <v>96</v>
      </c>
      <c r="K30" s="1" t="s">
        <v>97</v>
      </c>
      <c r="L30" s="1">
        <v>2022.0</v>
      </c>
      <c r="M30" s="1" t="s">
        <v>98</v>
      </c>
    </row>
    <row r="31">
      <c r="A31" s="1">
        <f>IFERROR(__xludf.DUMMYFUNCTION("""COMPUTED_VALUE"""),30.0)</f>
        <v>30</v>
      </c>
      <c r="B31" s="1" t="str">
        <f>IFERROR(__xludf.DUMMYFUNCTION("""COMPUTED_VALUE"""),"*Brahmāstra: Part One – Shiva*")</f>
        <v>*Brahmāstra: Part One – Shiva*</v>
      </c>
      <c r="C31" s="1" t="str">
        <f>IFERROR(__xludf.DUMMYFUNCTION("""COMPUTED_VALUE"""),"₹418.8–430.77 crore")</f>
        <v>₹418.8–430.77 crore</v>
      </c>
      <c r="D31" s="1" t="str">
        <f>IFERROR(__xludf.DUMMYFUNCTION("""COMPUTED_VALUE"""),"Hindi")</f>
        <v>Hindi</v>
      </c>
      <c r="E31" s="1">
        <f>IFERROR(__xludf.DUMMYFUNCTION("""COMPUTED_VALUE"""),2022.0)</f>
        <v>2022</v>
      </c>
      <c r="F31" s="1" t="str">
        <f>IFERROR(__xludf.DUMMYFUNCTION("""COMPUTED_VALUE"""),"[64][65]")</f>
        <v>[64][65]</v>
      </c>
      <c r="H31" s="1">
        <v>26.0</v>
      </c>
      <c r="I31" s="1" t="s">
        <v>99</v>
      </c>
      <c r="J31" s="1" t="s">
        <v>100</v>
      </c>
      <c r="K31" s="1" t="s">
        <v>61</v>
      </c>
      <c r="L31" s="1">
        <v>2022.0</v>
      </c>
      <c r="M31" s="1" t="s">
        <v>101</v>
      </c>
    </row>
    <row r="32">
      <c r="A32" s="1">
        <f>IFERROR(__xludf.DUMMYFUNCTION("""COMPUTED_VALUE"""),31.0)</f>
        <v>31</v>
      </c>
      <c r="B32" s="1" t="str">
        <f>IFERROR(__xludf.DUMMYFUNCTION("""COMPUTED_VALUE"""),"*Simmba*")</f>
        <v>*Simmba*</v>
      </c>
      <c r="C32" s="1" t="str">
        <f>IFERROR(__xludf.DUMMYFUNCTION("""COMPUTED_VALUE"""),"₹400.19 crore")</f>
        <v>₹400.19 crore</v>
      </c>
      <c r="D32" s="1" t="str">
        <f>IFERROR(__xludf.DUMMYFUNCTION("""COMPUTED_VALUE"""),"Hindi")</f>
        <v>Hindi</v>
      </c>
      <c r="E32" s="1">
        <f>IFERROR(__xludf.DUMMYFUNCTION("""COMPUTED_VALUE"""),2018.0)</f>
        <v>2018</v>
      </c>
      <c r="F32" s="1" t="str">
        <f>IFERROR(__xludf.DUMMYFUNCTION("""COMPUTED_VALUE"""),"[66]")</f>
        <v>[66]</v>
      </c>
      <c r="H32" s="1">
        <v>27.0</v>
      </c>
      <c r="I32" s="1" t="s">
        <v>102</v>
      </c>
      <c r="J32" s="1" t="s">
        <v>103</v>
      </c>
      <c r="K32" s="1" t="s">
        <v>61</v>
      </c>
      <c r="L32" s="1">
        <v>2022.0</v>
      </c>
      <c r="M32" s="1" t="s">
        <v>104</v>
      </c>
    </row>
    <row r="33">
      <c r="A33" s="1">
        <f>IFERROR(__xludf.DUMMYFUNCTION("""COMPUTED_VALUE"""),32.0)</f>
        <v>32</v>
      </c>
      <c r="B33" s="1" t="str">
        <f>IFERROR(__xludf.DUMMYFUNCTION("""COMPUTED_VALUE"""),"*3 Idiots*")</f>
        <v>*3 Idiots*</v>
      </c>
      <c r="C33" s="1" t="str">
        <f>IFERROR(__xludf.DUMMYFUNCTION("""COMPUTED_VALUE"""),"₹397.08–400.61 crore")</f>
        <v>₹397.08–400.61 crore</v>
      </c>
      <c r="D33" s="1" t="str">
        <f>IFERROR(__xludf.DUMMYFUNCTION("""COMPUTED_VALUE"""),"Hindi")</f>
        <v>Hindi</v>
      </c>
      <c r="E33" s="1">
        <f>IFERROR(__xludf.DUMMYFUNCTION("""COMPUTED_VALUE"""),2009.0)</f>
        <v>2009</v>
      </c>
      <c r="F33" s="1" t="str">
        <f>IFERROR(__xludf.DUMMYFUNCTION("""COMPUTED_VALUE"""),"[11][31][67]")</f>
        <v>[11][31][67]</v>
      </c>
      <c r="H33" s="1">
        <v>29.0</v>
      </c>
      <c r="I33" s="1" t="s">
        <v>105</v>
      </c>
      <c r="J33" s="1" t="s">
        <v>106</v>
      </c>
      <c r="K33" s="1" t="s">
        <v>8</v>
      </c>
      <c r="L33" s="1">
        <v>2022.0</v>
      </c>
      <c r="M33" s="1" t="s">
        <v>107</v>
      </c>
    </row>
    <row r="34">
      <c r="A34" s="1">
        <f>IFERROR(__xludf.DUMMYFUNCTION("""COMPUTED_VALUE"""),33.0)</f>
        <v>33</v>
      </c>
      <c r="B34" s="1" t="str">
        <f>IFERROR(__xludf.DUMMYFUNCTION("""COMPUTED_VALUE"""),"*Chennai Express*")</f>
        <v>*Chennai Express*</v>
      </c>
      <c r="C34" s="1" t="str">
        <f>IFERROR(__xludf.DUMMYFUNCTION("""COMPUTED_VALUE"""),"₹395.92–424.54 crore")</f>
        <v>₹395.92–424.54 crore</v>
      </c>
      <c r="D34" s="1" t="str">
        <f>IFERROR(__xludf.DUMMYFUNCTION("""COMPUTED_VALUE"""),"Hindi")</f>
        <v>Hindi</v>
      </c>
      <c r="E34" s="1">
        <f>IFERROR(__xludf.DUMMYFUNCTION("""COMPUTED_VALUE"""),2013.0)</f>
        <v>2013</v>
      </c>
      <c r="F34" s="1" t="str">
        <f>IFERROR(__xludf.DUMMYFUNCTION("""COMPUTED_VALUE"""),"[11][68]")</f>
        <v>[11][68]</v>
      </c>
      <c r="H34" s="1">
        <v>33.0</v>
      </c>
      <c r="I34" s="1" t="s">
        <v>108</v>
      </c>
      <c r="J34" s="1" t="s">
        <v>109</v>
      </c>
      <c r="K34" s="1" t="s">
        <v>97</v>
      </c>
      <c r="L34" s="1">
        <v>2022.0</v>
      </c>
      <c r="M34" s="1" t="s">
        <v>110</v>
      </c>
    </row>
    <row r="35">
      <c r="A35" s="1">
        <f>IFERROR(__xludf.DUMMYFUNCTION("""COMPUTED_VALUE"""),34.0)</f>
        <v>34</v>
      </c>
      <c r="B35" s="1" t="str">
        <f>IFERROR(__xludf.DUMMYFUNCTION("""COMPUTED_VALUE"""),"*Kantara*")</f>
        <v>*Kantara*</v>
      </c>
      <c r="C35" s="1" t="str">
        <f>IFERROR(__xludf.DUMMYFUNCTION("""COMPUTED_VALUE"""),"₹393.3–450 crore")</f>
        <v>₹393.3–450 crore</v>
      </c>
      <c r="D35" s="1" t="str">
        <f>IFERROR(__xludf.DUMMYFUNCTION("""COMPUTED_VALUE"""),"Kannada")</f>
        <v>Kannada</v>
      </c>
      <c r="E35" s="1">
        <f>IFERROR(__xludf.DUMMYFUNCTION("""COMPUTED_VALUE"""),2022.0)</f>
        <v>2022</v>
      </c>
      <c r="F35" s="1" t="str">
        <f>IFERROR(__xludf.DUMMYFUNCTION("""COMPUTED_VALUE"""),"[60][c][83]")</f>
        <v>[60][c][83]</v>
      </c>
      <c r="H35" s="1">
        <v>5.0</v>
      </c>
      <c r="I35" s="1" t="s">
        <v>111</v>
      </c>
      <c r="J35" s="1" t="s">
        <v>112</v>
      </c>
      <c r="K35" s="1" t="s">
        <v>8</v>
      </c>
      <c r="L35" s="1">
        <v>2023.0</v>
      </c>
      <c r="M35" s="1" t="s">
        <v>113</v>
      </c>
    </row>
    <row r="36">
      <c r="A36" s="1">
        <f>IFERROR(__xludf.DUMMYFUNCTION("""COMPUTED_VALUE"""),35.0)</f>
        <v>35</v>
      </c>
      <c r="B36" s="1" t="str">
        <f>IFERROR(__xludf.DUMMYFUNCTION("""COMPUTED_VALUE"""),"*Krrish 3*")</f>
        <v>*Krrish 3*</v>
      </c>
      <c r="C36" s="1" t="str">
        <f>IFERROR(__xludf.DUMMYFUNCTION("""COMPUTED_VALUE"""),"₹393.37 crore")</f>
        <v>₹393.37 crore</v>
      </c>
      <c r="D36" s="1" t="str">
        <f>IFERROR(__xludf.DUMMYFUNCTION("""COMPUTED_VALUE"""),"Hindi")</f>
        <v>Hindi</v>
      </c>
      <c r="E36" s="1">
        <f>IFERROR(__xludf.DUMMYFUNCTION("""COMPUTED_VALUE"""),2013.0)</f>
        <v>2013</v>
      </c>
      <c r="F36" s="1" t="str">
        <f>IFERROR(__xludf.DUMMYFUNCTION("""COMPUTED_VALUE"""),"[84]")</f>
        <v>[84]</v>
      </c>
      <c r="H36" s="1">
        <v>6.0</v>
      </c>
      <c r="I36" s="1" t="s">
        <v>114</v>
      </c>
      <c r="J36" s="1" t="s">
        <v>115</v>
      </c>
      <c r="K36" s="1" t="s">
        <v>8</v>
      </c>
      <c r="L36" s="1">
        <v>2023.0</v>
      </c>
      <c r="M36" s="1" t="s">
        <v>116</v>
      </c>
    </row>
    <row r="37">
      <c r="A37" s="1">
        <f>IFERROR(__xludf.DUMMYFUNCTION("""COMPUTED_VALUE"""),36.0)</f>
        <v>36</v>
      </c>
      <c r="B37" s="1" t="str">
        <f>IFERROR(__xludf.DUMMYFUNCTION("""COMPUTED_VALUE"""),"*Kabir Singh*")</f>
        <v>*Kabir Singh*</v>
      </c>
      <c r="C37" s="1" t="str">
        <f>IFERROR(__xludf.DUMMYFUNCTION("""COMPUTED_VALUE"""),"₹379.02 crore")</f>
        <v>₹379.02 crore</v>
      </c>
      <c r="D37" s="1" t="str">
        <f>IFERROR(__xludf.DUMMYFUNCTION("""COMPUTED_VALUE"""),"Hindi")</f>
        <v>Hindi</v>
      </c>
      <c r="E37" s="1">
        <f>IFERROR(__xludf.DUMMYFUNCTION("""COMPUTED_VALUE"""),2019.0)</f>
        <v>2019</v>
      </c>
      <c r="F37" s="1" t="str">
        <f>IFERROR(__xludf.DUMMYFUNCTION("""COMPUTED_VALUE"""),"[85]")</f>
        <v>[85]</v>
      </c>
      <c r="H37" s="1">
        <v>8.0</v>
      </c>
      <c r="I37" s="1" t="s">
        <v>117</v>
      </c>
      <c r="J37" s="1" t="s">
        <v>118</v>
      </c>
      <c r="K37" s="1" t="s">
        <v>8</v>
      </c>
      <c r="L37" s="1">
        <v>2023.0</v>
      </c>
      <c r="M37" s="1" t="s">
        <v>119</v>
      </c>
    </row>
    <row r="38">
      <c r="A38" s="1">
        <f>IFERROR(__xludf.DUMMYFUNCTION("""COMPUTED_VALUE"""),37.0)</f>
        <v>37</v>
      </c>
      <c r="B38" s="1" t="str">
        <f>IFERROR(__xludf.DUMMYFUNCTION("""COMPUTED_VALUE"""),"*Dilwale*")</f>
        <v>*Dilwale*</v>
      </c>
      <c r="C38" s="1" t="str">
        <f>IFERROR(__xludf.DUMMYFUNCTION("""COMPUTED_VALUE"""),"₹372.23–376.85 crore")</f>
        <v>₹372.23–376.85 crore</v>
      </c>
      <c r="D38" s="1" t="str">
        <f>IFERROR(__xludf.DUMMYFUNCTION("""COMPUTED_VALUE"""),"Hindi")</f>
        <v>Hindi</v>
      </c>
      <c r="E38" s="1">
        <f>IFERROR(__xludf.DUMMYFUNCTION("""COMPUTED_VALUE"""),2015.0)</f>
        <v>2015</v>
      </c>
      <c r="F38" s="1" t="str">
        <f>IFERROR(__xludf.DUMMYFUNCTION("""COMPUTED_VALUE"""),"[11][86]")</f>
        <v>[11][86]</v>
      </c>
      <c r="H38" s="1">
        <v>11.0</v>
      </c>
      <c r="I38" s="1" t="s">
        <v>120</v>
      </c>
      <c r="J38" s="1" t="s">
        <v>121</v>
      </c>
      <c r="K38" s="1" t="s">
        <v>90</v>
      </c>
      <c r="L38" s="1">
        <v>2023.0</v>
      </c>
      <c r="M38" s="1" t="s">
        <v>122</v>
      </c>
    </row>
    <row r="39">
      <c r="A39" s="1">
        <f>IFERROR(__xludf.DUMMYFUNCTION("""COMPUTED_VALUE"""),38.0)</f>
        <v>38</v>
      </c>
      <c r="B39" s="1" t="str">
        <f>IFERROR(__xludf.DUMMYFUNCTION("""COMPUTED_VALUE"""),"*Tanhaji*")</f>
        <v>*Tanhaji*</v>
      </c>
      <c r="C39" s="1" t="str">
        <f>IFERROR(__xludf.DUMMYFUNCTION("""COMPUTED_VALUE"""),"₹367.65 crore")</f>
        <v>₹367.65 crore</v>
      </c>
      <c r="D39" s="1" t="str">
        <f>IFERROR(__xludf.DUMMYFUNCTION("""COMPUTED_VALUE"""),"Hindi")</f>
        <v>Hindi</v>
      </c>
      <c r="E39" s="1">
        <f>IFERROR(__xludf.DUMMYFUNCTION("""COMPUTED_VALUE"""),2020.0)</f>
        <v>2020</v>
      </c>
      <c r="F39" s="1" t="str">
        <f>IFERROR(__xludf.DUMMYFUNCTION("""COMPUTED_VALUE"""),"[87]")</f>
        <v>[87]</v>
      </c>
      <c r="H39" s="1">
        <v>13.0</v>
      </c>
      <c r="I39" s="1" t="s">
        <v>123</v>
      </c>
      <c r="J39" s="1" t="s">
        <v>124</v>
      </c>
      <c r="K39" s="1" t="s">
        <v>8</v>
      </c>
      <c r="L39" s="1">
        <v>2023.0</v>
      </c>
      <c r="M39" s="1" t="s">
        <v>125</v>
      </c>
    </row>
    <row r="40">
      <c r="A40" s="1">
        <f>IFERROR(__xludf.DUMMYFUNCTION("""COMPUTED_VALUE"""),39.0)</f>
        <v>39</v>
      </c>
      <c r="B40" s="1" t="str">
        <f>IFERROR(__xludf.DUMMYFUNCTION("""COMPUTED_VALUE"""),"*Prem Ratan Dhan Payo*")</f>
        <v>*Prem Ratan Dhan Payo*</v>
      </c>
      <c r="C40" s="1" t="str">
        <f>IFERROR(__xludf.DUMMYFUNCTION("""COMPUTED_VALUE"""),"₹365.46–388.48 crore")</f>
        <v>₹365.46–388.48 crore</v>
      </c>
      <c r="D40" s="1" t="str">
        <f>IFERROR(__xludf.DUMMYFUNCTION("""COMPUTED_VALUE"""),"Hindi")</f>
        <v>Hindi</v>
      </c>
      <c r="E40" s="1">
        <f>IFERROR(__xludf.DUMMYFUNCTION("""COMPUTED_VALUE"""),2015.0)</f>
        <v>2015</v>
      </c>
      <c r="F40" s="1" t="str">
        <f>IFERROR(__xludf.DUMMYFUNCTION("""COMPUTED_VALUE"""),"[31]")</f>
        <v>[31]</v>
      </c>
      <c r="H40" s="1">
        <v>15.0</v>
      </c>
      <c r="I40" s="1" t="s">
        <v>126</v>
      </c>
      <c r="J40" s="1" t="s">
        <v>127</v>
      </c>
      <c r="K40" s="1" t="s">
        <v>61</v>
      </c>
      <c r="L40" s="1">
        <v>2023.0</v>
      </c>
      <c r="M40" s="1" t="s">
        <v>128</v>
      </c>
    </row>
    <row r="41">
      <c r="A41" s="1">
        <f>IFERROR(__xludf.DUMMYFUNCTION("""COMPUTED_VALUE"""),40.0)</f>
        <v>40</v>
      </c>
      <c r="B41" s="1" t="str">
        <f>IFERROR(__xludf.DUMMYFUNCTION("""COMPUTED_VALUE"""),"*Pushpa: The Rise*")</f>
        <v>*Pushpa: The Rise*</v>
      </c>
      <c r="C41" s="1" t="str">
        <f>IFERROR(__xludf.DUMMYFUNCTION("""COMPUTED_VALUE"""),"₹365–373 crore")</f>
        <v>₹365–373 crore</v>
      </c>
      <c r="D41" s="1" t="str">
        <f>IFERROR(__xludf.DUMMYFUNCTION("""COMPUTED_VALUE"""),"Telugu")</f>
        <v>Telugu</v>
      </c>
      <c r="E41" s="1">
        <f>IFERROR(__xludf.DUMMYFUNCTION("""COMPUTED_VALUE"""),2021.0)</f>
        <v>2021</v>
      </c>
      <c r="F41" s="1" t="str">
        <f>IFERROR(__xludf.DUMMYFUNCTION("""COMPUTED_VALUE"""),"[d]")</f>
        <v>[d]</v>
      </c>
      <c r="H41" s="1">
        <v>16.0</v>
      </c>
      <c r="I41" s="1" t="s">
        <v>129</v>
      </c>
      <c r="J41" s="1" t="s">
        <v>130</v>
      </c>
      <c r="K41" s="1" t="s">
        <v>61</v>
      </c>
      <c r="L41" s="1">
        <v>2023.0</v>
      </c>
      <c r="M41" s="1" t="s">
        <v>131</v>
      </c>
    </row>
    <row r="42">
      <c r="A42" s="1">
        <f>IFERROR(__xludf.DUMMYFUNCTION("""COMPUTED_VALUE"""),41.0)</f>
        <v>41</v>
      </c>
      <c r="B42" s="1" t="str">
        <f>IFERROR(__xludf.DUMMYFUNCTION("""COMPUTED_VALUE"""),"*Bajirao Mastani*")</f>
        <v>*Bajirao Mastani*</v>
      </c>
      <c r="C42" s="1" t="str">
        <f>IFERROR(__xludf.DUMMYFUNCTION("""COMPUTED_VALUE"""),"₹355.61–358.102 crore")</f>
        <v>₹355.61–358.102 crore</v>
      </c>
      <c r="D42" s="1" t="str">
        <f>IFERROR(__xludf.DUMMYFUNCTION("""COMPUTED_VALUE"""),"Hindi")</f>
        <v>Hindi</v>
      </c>
      <c r="E42" s="1">
        <f>IFERROR(__xludf.DUMMYFUNCTION("""COMPUTED_VALUE"""),2015.0)</f>
        <v>2015</v>
      </c>
      <c r="F42" s="1" t="str">
        <f>IFERROR(__xludf.DUMMYFUNCTION("""COMPUTED_VALUE"""),"[64]")</f>
        <v>[64]</v>
      </c>
      <c r="H42" s="1">
        <v>23.0</v>
      </c>
      <c r="I42" s="1" t="s">
        <v>132</v>
      </c>
      <c r="J42" s="1" t="s">
        <v>133</v>
      </c>
      <c r="K42" s="1" t="s">
        <v>8</v>
      </c>
      <c r="L42" s="1">
        <v>2023.0</v>
      </c>
      <c r="M42" s="1" t="s">
        <v>134</v>
      </c>
    </row>
    <row r="43">
      <c r="A43" s="1">
        <f>IFERROR(__xludf.DUMMYFUNCTION("""COMPUTED_VALUE"""),42.0)</f>
        <v>42</v>
      </c>
      <c r="B43" s="1" t="str">
        <f>IFERROR(__xludf.DUMMYFUNCTION("""COMPUTED_VALUE"""),"*Rocky Aur Rani Kii Prem Kahaani*")</f>
        <v>*Rocky Aur Rani Kii Prem Kahaani*</v>
      </c>
      <c r="C43" s="1" t="str">
        <f>IFERROR(__xludf.DUMMYFUNCTION("""COMPUTED_VALUE"""),"₹355.61 crore")</f>
        <v>₹355.61 crore</v>
      </c>
      <c r="D43" s="1" t="str">
        <f>IFERROR(__xludf.DUMMYFUNCTION("""COMPUTED_VALUE"""),"Hindi")</f>
        <v>Hindi</v>
      </c>
      <c r="E43" s="1">
        <f>IFERROR(__xludf.DUMMYFUNCTION("""COMPUTED_VALUE"""),2023.0)</f>
        <v>2023</v>
      </c>
      <c r="F43" s="1" t="str">
        <f>IFERROR(__xludf.DUMMYFUNCTION("""COMPUTED_VALUE"""),"[64]")</f>
        <v>[64]</v>
      </c>
      <c r="H43" s="1">
        <v>24.0</v>
      </c>
      <c r="I43" s="1" t="s">
        <v>135</v>
      </c>
      <c r="J43" s="1" t="s">
        <v>136</v>
      </c>
      <c r="K43" s="1" t="s">
        <v>8</v>
      </c>
      <c r="L43" s="1">
        <v>2023.0</v>
      </c>
      <c r="M43" s="1" t="s">
        <v>137</v>
      </c>
    </row>
    <row r="44">
      <c r="A44" s="1">
        <f>IFERROR(__xludf.DUMMYFUNCTION("""COMPUTED_VALUE"""),43.0)</f>
        <v>43</v>
      </c>
      <c r="B44" s="1" t="str">
        <f>IFERROR(__xludf.DUMMYFUNCTION("""COMPUTED_VALUE"""),"*Adipurush*")</f>
        <v>*Adipurush*</v>
      </c>
      <c r="C44" s="1" t="str">
        <f>IFERROR(__xludf.DUMMYFUNCTION("""COMPUTED_VALUE"""),"₹354 crore")</f>
        <v>₹354 crore</v>
      </c>
      <c r="D44" s="1" t="str">
        <f>IFERROR(__xludf.DUMMYFUNCTION("""COMPUTED_VALUE"""),"Hindi
Telugu")</f>
        <v>Hindi
Telugu</v>
      </c>
      <c r="E44" s="1">
        <f>IFERROR(__xludf.DUMMYFUNCTION("""COMPUTED_VALUE"""),2023.0)</f>
        <v>2023</v>
      </c>
      <c r="F44" s="1" t="str">
        <f>IFERROR(__xludf.DUMMYFUNCTION("""COMPUTED_VALUE"""),"[90][91][92]")</f>
        <v>[90][91][92]</v>
      </c>
      <c r="H44" s="1">
        <v>41.0</v>
      </c>
      <c r="I44" s="1" t="s">
        <v>138</v>
      </c>
      <c r="J44" s="1" t="s">
        <v>139</v>
      </c>
      <c r="K44" s="1" t="s">
        <v>8</v>
      </c>
      <c r="L44" s="1">
        <v>2023.0</v>
      </c>
      <c r="M44" s="1" t="s">
        <v>43</v>
      </c>
    </row>
    <row r="45">
      <c r="A45" s="1">
        <f>IFERROR(__xludf.DUMMYFUNCTION("""COMPUTED_VALUE"""),44.0)</f>
        <v>44</v>
      </c>
      <c r="B45" s="1" t="str">
        <f>IFERROR(__xludf.DUMMYFUNCTION("""COMPUTED_VALUE"""),"*Kick*")</f>
        <v>*Kick*</v>
      </c>
      <c r="C45" s="1" t="str">
        <f>IFERROR(__xludf.DUMMYFUNCTION("""COMPUTED_VALUE"""),"₹351.8–388.7 crore")</f>
        <v>₹351.8–388.7 crore</v>
      </c>
      <c r="D45" s="1" t="str">
        <f>IFERROR(__xludf.DUMMYFUNCTION("""COMPUTED_VALUE"""),"Hindi")</f>
        <v>Hindi</v>
      </c>
      <c r="E45" s="1">
        <f>IFERROR(__xludf.DUMMYFUNCTION("""COMPUTED_VALUE"""),2014.0)</f>
        <v>2014</v>
      </c>
      <c r="F45" s="1" t="str">
        <f>IFERROR(__xludf.DUMMYFUNCTION("""COMPUTED_VALUE"""),"[93]")</f>
        <v>[93]</v>
      </c>
      <c r="H45" s="1">
        <v>42.0</v>
      </c>
      <c r="I45" s="1" t="s">
        <v>140</v>
      </c>
      <c r="J45" s="1" t="s">
        <v>141</v>
      </c>
      <c r="K45" s="1" t="s">
        <v>142</v>
      </c>
      <c r="L45" s="1">
        <v>2023.0</v>
      </c>
      <c r="M45" s="1" t="s">
        <v>143</v>
      </c>
    </row>
    <row r="46">
      <c r="A46" s="1">
        <f>IFERROR(__xludf.DUMMYFUNCTION("""COMPUTED_VALUE"""),45.0)</f>
        <v>45</v>
      </c>
      <c r="B46" s="1" t="str">
        <f>IFERROR(__xludf.DUMMYFUNCTION("""COMPUTED_VALUE"""),"*Happy New Year*")</f>
        <v>*Happy New Year*</v>
      </c>
      <c r="C46" s="1" t="str">
        <f>IFERROR(__xludf.DUMMYFUNCTION("""COMPUTED_VALUE"""),"₹349.711–383.1 crore")</f>
        <v>₹349.711–383.1 crore</v>
      </c>
      <c r="D46" s="1" t="str">
        <f>IFERROR(__xludf.DUMMYFUNCTION("""COMPUTED_VALUE"""),"Hindi")</f>
        <v>Hindi</v>
      </c>
      <c r="E46" s="1">
        <f>IFERROR(__xludf.DUMMYFUNCTION("""COMPUTED_VALUE"""),2014.0)</f>
        <v>2014</v>
      </c>
      <c r="F46" s="1" t="str">
        <f>IFERROR(__xludf.DUMMYFUNCTION("""COMPUTED_VALUE"""),"[94][93]")</f>
        <v>[94][93]</v>
      </c>
      <c r="H46" s="1">
        <v>45.0</v>
      </c>
      <c r="I46" s="1" t="s">
        <v>144</v>
      </c>
      <c r="J46" s="1" t="s">
        <v>145</v>
      </c>
      <c r="K46" s="1" t="s">
        <v>61</v>
      </c>
      <c r="L46" s="1">
        <v>2023.0</v>
      </c>
      <c r="M46" s="1" t="s">
        <v>146</v>
      </c>
    </row>
    <row r="47">
      <c r="A47" s="1">
        <f>IFERROR(__xludf.DUMMYFUNCTION("""COMPUTED_VALUE"""),46.0)</f>
        <v>46</v>
      </c>
      <c r="B47" s="1" t="str">
        <f>IFERROR(__xludf.DUMMYFUNCTION("""COMPUTED_VALUE"""),"*Ponniyin Selvan: II*")</f>
        <v>*Ponniyin Selvan: II*</v>
      </c>
      <c r="C47" s="1" t="str">
        <f>IFERROR(__xludf.DUMMYFUNCTION("""COMPUTED_VALUE"""),"₹350 crore")</f>
        <v>₹350 crore</v>
      </c>
      <c r="D47" s="1" t="str">
        <f>IFERROR(__xludf.DUMMYFUNCTION("""COMPUTED_VALUE"""),"Tamil")</f>
        <v>Tamil</v>
      </c>
      <c r="E47" s="1">
        <f>IFERROR(__xludf.DUMMYFUNCTION("""COMPUTED_VALUE"""),2023.0)</f>
        <v>2023</v>
      </c>
      <c r="F47" s="1" t="str">
        <f>IFERROR(__xludf.DUMMYFUNCTION("""COMPUTED_VALUE"""),"[95]")</f>
        <v>[95]</v>
      </c>
    </row>
    <row r="48">
      <c r="A48" s="1"/>
      <c r="B48" s="1" t="str">
        <f>IFERROR(__xludf.DUMMYFUNCTION("""COMPUTED_VALUE"""),"*Hanu-Man*")</f>
        <v>*Hanu-Man*</v>
      </c>
      <c r="C48" s="1" t="str">
        <f>IFERROR(__xludf.DUMMYFUNCTION("""COMPUTED_VALUE"""),"₹350 crore")</f>
        <v>₹350 crore</v>
      </c>
      <c r="D48" s="1" t="str">
        <f>IFERROR(__xludf.DUMMYFUNCTION("""COMPUTED_VALUE"""),"Telugu")</f>
        <v>Telugu</v>
      </c>
      <c r="E48" s="1">
        <f>IFERROR(__xludf.DUMMYFUNCTION("""COMPUTED_VALUE"""),2024.0)</f>
        <v>2024</v>
      </c>
      <c r="F48" s="1" t="str">
        <f>IFERROR(__xludf.DUMMYFUNCTION("""COMPUTED_VALUE"""),"[96]")</f>
        <v>[96]</v>
      </c>
    </row>
    <row r="49">
      <c r="A49" s="1">
        <f>IFERROR(__xludf.DUMMYFUNCTION("""COMPUTED_VALUE"""),48.0)</f>
        <v>48</v>
      </c>
      <c r="B49" s="1" t="str">
        <f>IFERROR(__xludf.DUMMYFUNCTION("""COMPUTED_VALUE"""),"*Drishyam 2*")</f>
        <v>*Drishyam 2*</v>
      </c>
      <c r="C49" s="1" t="str">
        <f>IFERROR(__xludf.DUMMYFUNCTION("""COMPUTED_VALUE"""),"₹345.05 crore")</f>
        <v>₹345.05 crore</v>
      </c>
      <c r="D49" s="1" t="str">
        <f>IFERROR(__xludf.DUMMYFUNCTION("""COMPUTED_VALUE"""),"Hindi")</f>
        <v>Hindi</v>
      </c>
      <c r="E49" s="1">
        <f>IFERROR(__xludf.DUMMYFUNCTION("""COMPUTED_VALUE"""),2022.0)</f>
        <v>2022</v>
      </c>
      <c r="F49" s="1" t="str">
        <f>IFERROR(__xludf.DUMMYFUNCTION("""COMPUTED_VALUE"""),"[97]")</f>
        <v>[97]</v>
      </c>
    </row>
    <row r="50">
      <c r="A50" s="1">
        <f>IFERROR(__xludf.DUMMYFUNCTION("""COMPUTED_VALUE"""),49.0)</f>
        <v>49</v>
      </c>
      <c r="B50" s="1" t="str">
        <f>IFERROR(__xludf.DUMMYFUNCTION("""COMPUTED_VALUE"""),"*Uri: The Surgical Strike*")</f>
        <v>*Uri: The Surgical Strike*</v>
      </c>
      <c r="C50" s="1" t="str">
        <f>IFERROR(__xludf.DUMMYFUNCTION("""COMPUTED_VALUE"""),"₹342.06 crore")</f>
        <v>₹342.06 crore</v>
      </c>
      <c r="D50" s="1" t="str">
        <f>IFERROR(__xludf.DUMMYFUNCTION("""COMPUTED_VALUE"""),"Hindi")</f>
        <v>Hindi</v>
      </c>
      <c r="E50" s="1">
        <f>IFERROR(__xludf.DUMMYFUNCTION("""COMPUTED_VALUE"""),2019.0)</f>
        <v>2019</v>
      </c>
      <c r="F50" s="1" t="str">
        <f>IFERROR(__xludf.DUMMYFUNCTION("""COMPUTED_VALUE"""),"[64][98]")</f>
        <v>[64][98]</v>
      </c>
    </row>
    <row r="51">
      <c r="A51" s="1">
        <f>IFERROR(__xludf.DUMMYFUNCTION("""COMPUTED_VALUE"""),50.0)</f>
        <v>50</v>
      </c>
      <c r="B51" s="1" t="str">
        <f>IFERROR(__xludf.DUMMYFUNCTION("""COMPUTED_VALUE"""),"*The Kashmir Files*")</f>
        <v>*The Kashmir Files*</v>
      </c>
      <c r="C51" s="1" t="str">
        <f>IFERROR(__xludf.DUMMYFUNCTION("""COMPUTED_VALUE"""),"₹340.92 crore")</f>
        <v>₹340.92 crore</v>
      </c>
      <c r="D51" s="1" t="str">
        <f>IFERROR(__xludf.DUMMYFUNCTION("""COMPUTED_VALUE"""),"Hindi")</f>
        <v>Hindi</v>
      </c>
      <c r="E51" s="1">
        <f>IFERROR(__xludf.DUMMYFUNCTION("""COMPUTED_VALUE"""),2022.0)</f>
        <v>2022</v>
      </c>
      <c r="F51" s="1" t="str">
        <f>IFERROR(__xludf.DUMMYFUNCTION("""COMPUTED_VALUE"""),"[99][60]")</f>
        <v>[99][60]</v>
      </c>
    </row>
  </sheetData>
  <drawing r:id="rId1"/>
</worksheet>
</file>