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23040" windowHeight="9384" tabRatio="839" firstSheet="8" activeTab="8"/>
  </bookViews>
  <sheets>
    <sheet name="mah1 (6)" sheetId="24" r:id="rId1"/>
    <sheet name="1" sheetId="20" r:id="rId2"/>
    <sheet name="2" sheetId="21" r:id="rId3"/>
    <sheet name="3" sheetId="22" r:id="rId4"/>
    <sheet name="4" sheetId="23" r:id="rId5"/>
    <sheet name="Sheet2" sheetId="2" r:id="rId6"/>
    <sheet name="Man-to-MB" sheetId="28" r:id="rId7"/>
    <sheet name="Manto SPA" sheetId="27" r:id="rId8"/>
    <sheet name="MbtoManish" sheetId="7" r:id="rId9"/>
    <sheet name="Sheet6" sheetId="6" r:id="rId10"/>
  </sheets>
  <definedNames>
    <definedName name="_xlnm._FilterDatabase" localSheetId="7" hidden="1">'Manto SPA'!$A$10:$R$71</definedName>
    <definedName name="_xlnm._FilterDatabase" localSheetId="8" hidden="1">MbtoManish!$B$12:$Q$84</definedName>
  </definedName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7" l="1"/>
  <c r="M65" i="7"/>
  <c r="F65" i="7" s="1"/>
  <c r="G65" i="7" s="1"/>
  <c r="H65" i="7"/>
  <c r="P64" i="7"/>
  <c r="M64" i="7"/>
  <c r="F64" i="7" s="1"/>
  <c r="G64" i="7" s="1"/>
  <c r="H64" i="7"/>
  <c r="P63" i="7"/>
  <c r="H63" i="7" s="1"/>
  <c r="M63" i="7"/>
  <c r="F63" i="7" s="1"/>
  <c r="G63" i="7" s="1"/>
  <c r="P62" i="7"/>
  <c r="H62" i="7" s="1"/>
  <c r="M62" i="7"/>
  <c r="F62" i="7" s="1"/>
  <c r="G62" i="7" s="1"/>
  <c r="P93" i="7"/>
  <c r="K62" i="7" l="1"/>
  <c r="S62" i="7" s="1"/>
  <c r="K63" i="7"/>
  <c r="S63" i="7" s="1"/>
  <c r="K64" i="7"/>
  <c r="S64" i="7" s="1"/>
  <c r="K65" i="7"/>
  <c r="S65" i="7" s="1"/>
  <c r="P76" i="7"/>
  <c r="H76" i="7" s="1"/>
  <c r="M76" i="7"/>
  <c r="F76" i="7" s="1"/>
  <c r="G76" i="7" s="1"/>
  <c r="P81" i="7"/>
  <c r="H81" i="7" s="1"/>
  <c r="M81" i="7"/>
  <c r="F81" i="7" s="1"/>
  <c r="G81" i="7" s="1"/>
  <c r="P71" i="7"/>
  <c r="H71" i="7" s="1"/>
  <c r="M71" i="7"/>
  <c r="F71" i="7" s="1"/>
  <c r="G71" i="7" s="1"/>
  <c r="P70" i="7"/>
  <c r="M70" i="7"/>
  <c r="F70" i="7" s="1"/>
  <c r="G70" i="7" s="1"/>
  <c r="H70" i="7"/>
  <c r="P82" i="7"/>
  <c r="M82" i="7"/>
  <c r="F82" i="7" s="1"/>
  <c r="G82" i="7" s="1"/>
  <c r="H82" i="7"/>
  <c r="P61" i="7"/>
  <c r="H61" i="7" s="1"/>
  <c r="M61" i="7"/>
  <c r="F61" i="7" s="1"/>
  <c r="G61" i="7" s="1"/>
  <c r="P60" i="7"/>
  <c r="M60" i="7"/>
  <c r="F60" i="7" s="1"/>
  <c r="G60" i="7" s="1"/>
  <c r="H60" i="7"/>
  <c r="K76" i="7" l="1"/>
  <c r="K81" i="7"/>
  <c r="S81" i="7" s="1"/>
  <c r="K71" i="7"/>
  <c r="S71" i="7" s="1"/>
  <c r="K70" i="7"/>
  <c r="S70" i="7" s="1"/>
  <c r="K82" i="7"/>
  <c r="S82" i="7" s="1"/>
  <c r="K61" i="7"/>
  <c r="S61" i="7" s="1"/>
  <c r="K60" i="7"/>
  <c r="S60" i="7" s="1"/>
  <c r="S76" i="7" l="1"/>
  <c r="P59" i="7"/>
  <c r="H59" i="7" s="1"/>
  <c r="M59" i="7"/>
  <c r="F59" i="7" s="1"/>
  <c r="G59" i="7" s="1"/>
  <c r="P58" i="7"/>
  <c r="H58" i="7" s="1"/>
  <c r="M58" i="7"/>
  <c r="F58" i="7" s="1"/>
  <c r="G58" i="7" s="1"/>
  <c r="W27" i="7"/>
  <c r="W45" i="7"/>
  <c r="M13" i="7"/>
  <c r="K59" i="7" l="1"/>
  <c r="S59" i="7" s="1"/>
  <c r="K58" i="7"/>
  <c r="S58" i="7" s="1"/>
  <c r="P84" i="7"/>
  <c r="P83" i="7"/>
  <c r="P80" i="7"/>
  <c r="P79" i="7"/>
  <c r="P78" i="7"/>
  <c r="P31" i="7"/>
  <c r="P30" i="7"/>
  <c r="P29" i="7"/>
  <c r="P77" i="7"/>
  <c r="P57" i="7"/>
  <c r="P75" i="7"/>
  <c r="H75" i="7" s="1"/>
  <c r="P52" i="7"/>
  <c r="P51" i="7"/>
  <c r="P50" i="7"/>
  <c r="P74" i="7"/>
  <c r="P73" i="7"/>
  <c r="P72" i="7"/>
  <c r="P49" i="7"/>
  <c r="P69" i="7"/>
  <c r="P68" i="7"/>
  <c r="P67" i="7"/>
  <c r="P66" i="7"/>
  <c r="P56" i="7"/>
  <c r="P55" i="7"/>
  <c r="P54" i="7"/>
  <c r="P53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AC12" i="7"/>
  <c r="O14" i="27"/>
  <c r="O15" i="27" s="1"/>
  <c r="O16" i="27" s="1"/>
  <c r="O17" i="27" s="1"/>
  <c r="O18" i="27" s="1"/>
  <c r="O19" i="27" s="1"/>
  <c r="O20" i="27" s="1"/>
  <c r="O21" i="27" s="1"/>
  <c r="O22" i="27" s="1"/>
  <c r="O23" i="27" s="1"/>
  <c r="O24" i="27" s="1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M48" i="7" l="1"/>
  <c r="W12" i="7"/>
  <c r="M77" i="7"/>
  <c r="M22" i="7"/>
  <c r="M49" i="7"/>
  <c r="M83" i="7"/>
  <c r="AA12" i="7"/>
  <c r="M14" i="7"/>
  <c r="M72" i="7"/>
  <c r="M32" i="7"/>
  <c r="M55" i="7"/>
  <c r="M40" i="7"/>
  <c r="M16" i="7"/>
  <c r="M73" i="7"/>
  <c r="M74" i="7"/>
  <c r="M75" i="7"/>
  <c r="M43" i="7"/>
  <c r="M25" i="7"/>
  <c r="M56" i="7"/>
  <c r="M26" i="7"/>
  <c r="M45" i="7"/>
  <c r="M66" i="7"/>
  <c r="M31" i="7"/>
  <c r="M21" i="7"/>
  <c r="M35" i="7"/>
  <c r="M44" i="7"/>
  <c r="M84" i="7"/>
  <c r="M37" i="7"/>
  <c r="M50" i="7"/>
  <c r="M24" i="7"/>
  <c r="M29" i="7"/>
  <c r="M17" i="7"/>
  <c r="M36" i="7"/>
  <c r="M30" i="7"/>
  <c r="M18" i="7"/>
  <c r="M27" i="7"/>
  <c r="M38" i="7"/>
  <c r="M46" i="7"/>
  <c r="M67" i="7"/>
  <c r="M51" i="7"/>
  <c r="M78" i="7"/>
  <c r="M20" i="7"/>
  <c r="M28" i="7"/>
  <c r="M39" i="7"/>
  <c r="M47" i="7"/>
  <c r="M68" i="7"/>
  <c r="M52" i="7"/>
  <c r="M79" i="7"/>
  <c r="M69" i="7" l="1"/>
  <c r="M23" i="7"/>
  <c r="M33" i="7"/>
  <c r="M53" i="7"/>
  <c r="M54" i="7"/>
  <c r="M19" i="7"/>
  <c r="M80" i="7"/>
  <c r="M15" i="7"/>
  <c r="M42" i="7"/>
  <c r="M34" i="7"/>
  <c r="M41" i="7"/>
  <c r="M57" i="7"/>
  <c r="AB12" i="7"/>
  <c r="M11" i="7" l="1"/>
  <c r="N92" i="28" l="1"/>
  <c r="N94" i="28" s="1"/>
  <c r="N98" i="28" s="1"/>
  <c r="O86" i="28"/>
  <c r="G71" i="28"/>
  <c r="J71" i="28" s="1"/>
  <c r="R71" i="28" s="1"/>
  <c r="F71" i="28"/>
  <c r="E71" i="28"/>
  <c r="G70" i="28"/>
  <c r="J70" i="28" s="1"/>
  <c r="R70" i="28" s="1"/>
  <c r="F70" i="28"/>
  <c r="E70" i="28"/>
  <c r="G69" i="28"/>
  <c r="F69" i="28"/>
  <c r="J69" i="28" s="1"/>
  <c r="R69" i="28" s="1"/>
  <c r="E69" i="28"/>
  <c r="G68" i="28"/>
  <c r="F68" i="28"/>
  <c r="J68" i="28" s="1"/>
  <c r="E68" i="28"/>
  <c r="G67" i="28"/>
  <c r="E67" i="28"/>
  <c r="F67" i="28" s="1"/>
  <c r="J67" i="28" s="1"/>
  <c r="G66" i="28"/>
  <c r="E66" i="28"/>
  <c r="F66" i="28" s="1"/>
  <c r="J66" i="28" s="1"/>
  <c r="R66" i="28" s="1"/>
  <c r="G65" i="28"/>
  <c r="E65" i="28"/>
  <c r="F65" i="28" s="1"/>
  <c r="G64" i="28"/>
  <c r="E64" i="28"/>
  <c r="F64" i="28" s="1"/>
  <c r="G63" i="28"/>
  <c r="J63" i="28" s="1"/>
  <c r="R63" i="28" s="1"/>
  <c r="F63" i="28"/>
  <c r="E63" i="28"/>
  <c r="G62" i="28"/>
  <c r="J62" i="28" s="1"/>
  <c r="R62" i="28" s="1"/>
  <c r="F62" i="28"/>
  <c r="E62" i="28"/>
  <c r="G61" i="28"/>
  <c r="F61" i="28"/>
  <c r="J61" i="28" s="1"/>
  <c r="R61" i="28" s="1"/>
  <c r="E61" i="28"/>
  <c r="G60" i="28"/>
  <c r="F60" i="28"/>
  <c r="J60" i="28" s="1"/>
  <c r="R60" i="28" s="1"/>
  <c r="E60" i="28"/>
  <c r="G59" i="28"/>
  <c r="E59" i="28"/>
  <c r="F59" i="28" s="1"/>
  <c r="J59" i="28" s="1"/>
  <c r="R59" i="28" s="1"/>
  <c r="G58" i="28"/>
  <c r="E58" i="28"/>
  <c r="F58" i="28" s="1"/>
  <c r="J58" i="28" s="1"/>
  <c r="R58" i="28" s="1"/>
  <c r="G57" i="28"/>
  <c r="E57" i="28"/>
  <c r="F57" i="28" s="1"/>
  <c r="G56" i="28"/>
  <c r="E56" i="28"/>
  <c r="F56" i="28" s="1"/>
  <c r="G55" i="28"/>
  <c r="J55" i="28" s="1"/>
  <c r="R55" i="28" s="1"/>
  <c r="F55" i="28"/>
  <c r="E55" i="28"/>
  <c r="G54" i="28"/>
  <c r="J54" i="28" s="1"/>
  <c r="R54" i="28" s="1"/>
  <c r="F54" i="28"/>
  <c r="E54" i="28"/>
  <c r="G53" i="28"/>
  <c r="F53" i="28"/>
  <c r="J53" i="28" s="1"/>
  <c r="R53" i="28" s="1"/>
  <c r="E53" i="28"/>
  <c r="G52" i="28"/>
  <c r="F52" i="28"/>
  <c r="J52" i="28" s="1"/>
  <c r="R52" i="28" s="1"/>
  <c r="E52" i="28"/>
  <c r="G51" i="28"/>
  <c r="E51" i="28"/>
  <c r="F51" i="28" s="1"/>
  <c r="J51" i="28" s="1"/>
  <c r="R51" i="28" s="1"/>
  <c r="G50" i="28"/>
  <c r="E50" i="28"/>
  <c r="F50" i="28" s="1"/>
  <c r="J50" i="28" s="1"/>
  <c r="R50" i="28" s="1"/>
  <c r="G49" i="28"/>
  <c r="E49" i="28"/>
  <c r="F49" i="28" s="1"/>
  <c r="G48" i="28"/>
  <c r="E48" i="28"/>
  <c r="F48" i="28" s="1"/>
  <c r="G47" i="28"/>
  <c r="J47" i="28" s="1"/>
  <c r="R47" i="28" s="1"/>
  <c r="F47" i="28"/>
  <c r="E47" i="28"/>
  <c r="G46" i="28"/>
  <c r="J46" i="28" s="1"/>
  <c r="R46" i="28" s="1"/>
  <c r="F46" i="28"/>
  <c r="E46" i="28"/>
  <c r="G45" i="28"/>
  <c r="F45" i="28"/>
  <c r="J45" i="28" s="1"/>
  <c r="R45" i="28" s="1"/>
  <c r="E45" i="28"/>
  <c r="G44" i="28"/>
  <c r="F44" i="28"/>
  <c r="J44" i="28" s="1"/>
  <c r="R44" i="28" s="1"/>
  <c r="E44" i="28"/>
  <c r="G43" i="28"/>
  <c r="E43" i="28"/>
  <c r="F43" i="28" s="1"/>
  <c r="J43" i="28" s="1"/>
  <c r="R43" i="28" s="1"/>
  <c r="G42" i="28"/>
  <c r="E42" i="28"/>
  <c r="F42" i="28" s="1"/>
  <c r="J42" i="28" s="1"/>
  <c r="R42" i="28" s="1"/>
  <c r="G41" i="28"/>
  <c r="E41" i="28"/>
  <c r="F41" i="28" s="1"/>
  <c r="G40" i="28"/>
  <c r="E40" i="28"/>
  <c r="F40" i="28" s="1"/>
  <c r="G39" i="28"/>
  <c r="J39" i="28" s="1"/>
  <c r="R39" i="28" s="1"/>
  <c r="F39" i="28"/>
  <c r="E39" i="28"/>
  <c r="G38" i="28"/>
  <c r="J38" i="28" s="1"/>
  <c r="R38" i="28" s="1"/>
  <c r="F38" i="28"/>
  <c r="E38" i="28"/>
  <c r="G37" i="28"/>
  <c r="F37" i="28"/>
  <c r="J37" i="28" s="1"/>
  <c r="R37" i="28" s="1"/>
  <c r="E37" i="28"/>
  <c r="G36" i="28"/>
  <c r="F36" i="28"/>
  <c r="J36" i="28" s="1"/>
  <c r="R36" i="28" s="1"/>
  <c r="E36" i="28"/>
  <c r="G35" i="28"/>
  <c r="E35" i="28"/>
  <c r="F35" i="28" s="1"/>
  <c r="J35" i="28" s="1"/>
  <c r="R35" i="28" s="1"/>
  <c r="G34" i="28"/>
  <c r="E34" i="28"/>
  <c r="F34" i="28" s="1"/>
  <c r="J34" i="28" s="1"/>
  <c r="R34" i="28" s="1"/>
  <c r="G33" i="28"/>
  <c r="E33" i="28"/>
  <c r="F33" i="28" s="1"/>
  <c r="G32" i="28"/>
  <c r="E32" i="28"/>
  <c r="F32" i="28" s="1"/>
  <c r="G31" i="28"/>
  <c r="J31" i="28" s="1"/>
  <c r="R31" i="28" s="1"/>
  <c r="F31" i="28"/>
  <c r="E31" i="28"/>
  <c r="G30" i="28"/>
  <c r="J30" i="28" s="1"/>
  <c r="R30" i="28" s="1"/>
  <c r="F30" i="28"/>
  <c r="E30" i="28"/>
  <c r="G29" i="28"/>
  <c r="F29" i="28"/>
  <c r="J29" i="28" s="1"/>
  <c r="R29" i="28" s="1"/>
  <c r="E29" i="28"/>
  <c r="G28" i="28"/>
  <c r="F28" i="28"/>
  <c r="J28" i="28" s="1"/>
  <c r="R28" i="28" s="1"/>
  <c r="E28" i="28"/>
  <c r="G27" i="28"/>
  <c r="E27" i="28"/>
  <c r="F27" i="28" s="1"/>
  <c r="J27" i="28" s="1"/>
  <c r="R27" i="28" s="1"/>
  <c r="G26" i="28"/>
  <c r="E26" i="28"/>
  <c r="F26" i="28" s="1"/>
  <c r="J26" i="28" s="1"/>
  <c r="R26" i="28" s="1"/>
  <c r="G25" i="28"/>
  <c r="E25" i="28"/>
  <c r="F25" i="28" s="1"/>
  <c r="G24" i="28"/>
  <c r="E24" i="28"/>
  <c r="F24" i="28" s="1"/>
  <c r="G23" i="28"/>
  <c r="J23" i="28" s="1"/>
  <c r="R23" i="28" s="1"/>
  <c r="F23" i="28"/>
  <c r="E23" i="28"/>
  <c r="G22" i="28"/>
  <c r="J22" i="28" s="1"/>
  <c r="R22" i="28" s="1"/>
  <c r="F22" i="28"/>
  <c r="E22" i="28"/>
  <c r="G21" i="28"/>
  <c r="F21" i="28"/>
  <c r="J21" i="28" s="1"/>
  <c r="R21" i="28" s="1"/>
  <c r="E21" i="28"/>
  <c r="G20" i="28"/>
  <c r="J20" i="28" s="1"/>
  <c r="R20" i="28" s="1"/>
  <c r="F20" i="28"/>
  <c r="E20" i="28"/>
  <c r="G19" i="28"/>
  <c r="E19" i="28"/>
  <c r="F19" i="28" s="1"/>
  <c r="J19" i="28" s="1"/>
  <c r="R19" i="28" s="1"/>
  <c r="G18" i="28"/>
  <c r="E18" i="28"/>
  <c r="F18" i="28" s="1"/>
  <c r="J18" i="28" s="1"/>
  <c r="R18" i="28" s="1"/>
  <c r="G17" i="28"/>
  <c r="E17" i="28"/>
  <c r="F17" i="28" s="1"/>
  <c r="G16" i="28"/>
  <c r="E16" i="28"/>
  <c r="F16" i="28" s="1"/>
  <c r="G15" i="28"/>
  <c r="J15" i="28" s="1"/>
  <c r="R15" i="28" s="1"/>
  <c r="F15" i="28"/>
  <c r="E15" i="28"/>
  <c r="G14" i="28"/>
  <c r="J14" i="28" s="1"/>
  <c r="R14" i="28" s="1"/>
  <c r="E14" i="28"/>
  <c r="F14" i="28" s="1"/>
  <c r="G13" i="28"/>
  <c r="E13" i="28"/>
  <c r="F13" i="28" s="1"/>
  <c r="J13" i="28" s="1"/>
  <c r="O88" i="27"/>
  <c r="L24" i="27"/>
  <c r="L18" i="27"/>
  <c r="R67" i="28" l="1"/>
  <c r="T79" i="28"/>
  <c r="U79" i="28" s="1"/>
  <c r="J25" i="28"/>
  <c r="R25" i="28" s="1"/>
  <c r="J57" i="28"/>
  <c r="R57" i="28" s="1"/>
  <c r="J79" i="28"/>
  <c r="J80" i="28"/>
  <c r="R68" i="28"/>
  <c r="R13" i="28"/>
  <c r="J16" i="28"/>
  <c r="R16" i="28" s="1"/>
  <c r="J32" i="28"/>
  <c r="R32" i="28" s="1"/>
  <c r="J64" i="28"/>
  <c r="J17" i="28"/>
  <c r="R17" i="28" s="1"/>
  <c r="J33" i="28"/>
  <c r="R33" i="28" s="1"/>
  <c r="J49" i="28"/>
  <c r="R49" i="28" s="1"/>
  <c r="J65" i="28"/>
  <c r="R65" i="28" s="1"/>
  <c r="J41" i="28"/>
  <c r="R41" i="28" s="1"/>
  <c r="J48" i="28"/>
  <c r="R48" i="28" s="1"/>
  <c r="J24" i="28"/>
  <c r="R24" i="28" s="1"/>
  <c r="J40" i="28"/>
  <c r="R40" i="28" s="1"/>
  <c r="J56" i="28"/>
  <c r="R56" i="28" s="1"/>
  <c r="N92" i="27"/>
  <c r="N94" i="27" s="1"/>
  <c r="N98" i="27" s="1"/>
  <c r="O86" i="27"/>
  <c r="G71" i="27"/>
  <c r="E71" i="27"/>
  <c r="F71" i="27" s="1"/>
  <c r="G70" i="27"/>
  <c r="E70" i="27"/>
  <c r="F70" i="27" s="1"/>
  <c r="G69" i="27"/>
  <c r="E69" i="27"/>
  <c r="F69" i="27" s="1"/>
  <c r="G68" i="27"/>
  <c r="E68" i="27"/>
  <c r="F68" i="27" s="1"/>
  <c r="G67" i="27"/>
  <c r="E67" i="27"/>
  <c r="F67" i="27" s="1"/>
  <c r="G66" i="27"/>
  <c r="E66" i="27"/>
  <c r="F66" i="27" s="1"/>
  <c r="G65" i="27"/>
  <c r="E65" i="27"/>
  <c r="F65" i="27" s="1"/>
  <c r="G64" i="27"/>
  <c r="E64" i="27"/>
  <c r="F64" i="27" s="1"/>
  <c r="G63" i="27"/>
  <c r="E63" i="27"/>
  <c r="F63" i="27" s="1"/>
  <c r="G62" i="27"/>
  <c r="E62" i="27"/>
  <c r="F62" i="27" s="1"/>
  <c r="G61" i="27"/>
  <c r="E61" i="27"/>
  <c r="F61" i="27" s="1"/>
  <c r="G60" i="27"/>
  <c r="E60" i="27"/>
  <c r="F60" i="27" s="1"/>
  <c r="G59" i="27"/>
  <c r="E59" i="27"/>
  <c r="F59" i="27" s="1"/>
  <c r="G58" i="27"/>
  <c r="E58" i="27"/>
  <c r="F58" i="27" s="1"/>
  <c r="G57" i="27"/>
  <c r="E57" i="27"/>
  <c r="F57" i="27" s="1"/>
  <c r="G56" i="27"/>
  <c r="E56" i="27"/>
  <c r="F56" i="27" s="1"/>
  <c r="G55" i="27"/>
  <c r="E55" i="27"/>
  <c r="F55" i="27" s="1"/>
  <c r="G54" i="27"/>
  <c r="E54" i="27"/>
  <c r="F54" i="27" s="1"/>
  <c r="G53" i="27"/>
  <c r="E53" i="27"/>
  <c r="F53" i="27" s="1"/>
  <c r="G52" i="27"/>
  <c r="E52" i="27"/>
  <c r="F52" i="27" s="1"/>
  <c r="G51" i="27"/>
  <c r="E51" i="27"/>
  <c r="F51" i="27" s="1"/>
  <c r="G50" i="27"/>
  <c r="E50" i="27"/>
  <c r="F50" i="27" s="1"/>
  <c r="G49" i="27"/>
  <c r="E49" i="27"/>
  <c r="F49" i="27" s="1"/>
  <c r="G48" i="27"/>
  <c r="E48" i="27"/>
  <c r="F48" i="27" s="1"/>
  <c r="G47" i="27"/>
  <c r="E47" i="27"/>
  <c r="F47" i="27" s="1"/>
  <c r="G46" i="27"/>
  <c r="E46" i="27"/>
  <c r="F46" i="27" s="1"/>
  <c r="G45" i="27"/>
  <c r="E45" i="27"/>
  <c r="F45" i="27" s="1"/>
  <c r="G44" i="27"/>
  <c r="E44" i="27"/>
  <c r="F44" i="27" s="1"/>
  <c r="G43" i="27"/>
  <c r="E43" i="27"/>
  <c r="F43" i="27" s="1"/>
  <c r="G42" i="27"/>
  <c r="E42" i="27"/>
  <c r="F42" i="27" s="1"/>
  <c r="G41" i="27"/>
  <c r="E41" i="27"/>
  <c r="F41" i="27" s="1"/>
  <c r="G40" i="27"/>
  <c r="E40" i="27"/>
  <c r="F40" i="27" s="1"/>
  <c r="G39" i="27"/>
  <c r="E39" i="27"/>
  <c r="F39" i="27" s="1"/>
  <c r="G38" i="27"/>
  <c r="E38" i="27"/>
  <c r="F38" i="27" s="1"/>
  <c r="G37" i="27"/>
  <c r="E37" i="27"/>
  <c r="F37" i="27" s="1"/>
  <c r="G36" i="27"/>
  <c r="E36" i="27"/>
  <c r="F36" i="27" s="1"/>
  <c r="G35" i="27"/>
  <c r="E35" i="27"/>
  <c r="F35" i="27" s="1"/>
  <c r="G34" i="27"/>
  <c r="E34" i="27"/>
  <c r="F34" i="27" s="1"/>
  <c r="G33" i="27"/>
  <c r="E33" i="27"/>
  <c r="F33" i="27" s="1"/>
  <c r="G32" i="27"/>
  <c r="E32" i="27"/>
  <c r="F32" i="27" s="1"/>
  <c r="G31" i="27"/>
  <c r="E31" i="27"/>
  <c r="F31" i="27" s="1"/>
  <c r="G30" i="27"/>
  <c r="E30" i="27"/>
  <c r="F30" i="27" s="1"/>
  <c r="G29" i="27"/>
  <c r="E29" i="27"/>
  <c r="F29" i="27" s="1"/>
  <c r="G28" i="27"/>
  <c r="E28" i="27"/>
  <c r="F28" i="27" s="1"/>
  <c r="G27" i="27"/>
  <c r="E27" i="27"/>
  <c r="F27" i="27" s="1"/>
  <c r="G26" i="27"/>
  <c r="E26" i="27"/>
  <c r="F26" i="27" s="1"/>
  <c r="G25" i="27"/>
  <c r="E25" i="27"/>
  <c r="F25" i="27" s="1"/>
  <c r="G24" i="27"/>
  <c r="E24" i="27"/>
  <c r="F24" i="27" s="1"/>
  <c r="G23" i="27"/>
  <c r="E23" i="27"/>
  <c r="F23" i="27" s="1"/>
  <c r="G22" i="27"/>
  <c r="E22" i="27"/>
  <c r="F22" i="27" s="1"/>
  <c r="G21" i="27"/>
  <c r="E21" i="27"/>
  <c r="F21" i="27" s="1"/>
  <c r="G20" i="27"/>
  <c r="E20" i="27"/>
  <c r="F20" i="27" s="1"/>
  <c r="G19" i="27"/>
  <c r="E19" i="27"/>
  <c r="F19" i="27" s="1"/>
  <c r="G18" i="27"/>
  <c r="E18" i="27"/>
  <c r="F18" i="27" s="1"/>
  <c r="G17" i="27"/>
  <c r="E17" i="27"/>
  <c r="F17" i="27" s="1"/>
  <c r="G16" i="27"/>
  <c r="E16" i="27"/>
  <c r="F16" i="27" s="1"/>
  <c r="G15" i="27"/>
  <c r="E15" i="27"/>
  <c r="F15" i="27" s="1"/>
  <c r="G14" i="27"/>
  <c r="E14" i="27"/>
  <c r="F14" i="27" s="1"/>
  <c r="G13" i="27"/>
  <c r="E13" i="27"/>
  <c r="F13" i="27" s="1"/>
  <c r="J78" i="28" l="1"/>
  <c r="T78" i="28"/>
  <c r="U78" i="28" s="1"/>
  <c r="R64" i="28"/>
  <c r="J74" i="28"/>
  <c r="J77" i="28"/>
  <c r="T77" i="28"/>
  <c r="U77" i="28" s="1"/>
  <c r="J18" i="27"/>
  <c r="R18" i="27" s="1"/>
  <c r="J26" i="27"/>
  <c r="R26" i="27" s="1"/>
  <c r="J34" i="27"/>
  <c r="R34" i="27" s="1"/>
  <c r="J42" i="27"/>
  <c r="R42" i="27" s="1"/>
  <c r="J50" i="27"/>
  <c r="R50" i="27" s="1"/>
  <c r="J58" i="27"/>
  <c r="R58" i="27" s="1"/>
  <c r="J66" i="27"/>
  <c r="R66" i="27" s="1"/>
  <c r="J19" i="27"/>
  <c r="R19" i="27" s="1"/>
  <c r="J27" i="27"/>
  <c r="R27" i="27" s="1"/>
  <c r="J35" i="27"/>
  <c r="R35" i="27" s="1"/>
  <c r="J43" i="27"/>
  <c r="R43" i="27" s="1"/>
  <c r="J51" i="27"/>
  <c r="R51" i="27" s="1"/>
  <c r="J59" i="27"/>
  <c r="R59" i="27" s="1"/>
  <c r="J67" i="27"/>
  <c r="R67" i="27" s="1"/>
  <c r="J37" i="27"/>
  <c r="R37" i="27" s="1"/>
  <c r="J69" i="27"/>
  <c r="R69" i="27" s="1"/>
  <c r="J52" i="27"/>
  <c r="R52" i="27" s="1"/>
  <c r="J20" i="27"/>
  <c r="R20" i="27" s="1"/>
  <c r="J13" i="27"/>
  <c r="R13" i="27" s="1"/>
  <c r="J45" i="27"/>
  <c r="R45" i="27" s="1"/>
  <c r="J28" i="27"/>
  <c r="R28" i="27" s="1"/>
  <c r="J60" i="27"/>
  <c r="R60" i="27" s="1"/>
  <c r="J44" i="27"/>
  <c r="R44" i="27" s="1"/>
  <c r="J21" i="27"/>
  <c r="R21" i="27" s="1"/>
  <c r="J53" i="27"/>
  <c r="R53" i="27" s="1"/>
  <c r="J68" i="27"/>
  <c r="R68" i="27" s="1"/>
  <c r="J36" i="27"/>
  <c r="R36" i="27" s="1"/>
  <c r="J29" i="27"/>
  <c r="R29" i="27" s="1"/>
  <c r="J61" i="27"/>
  <c r="R61" i="27" s="1"/>
  <c r="J14" i="27"/>
  <c r="R14" i="27" s="1"/>
  <c r="J25" i="27"/>
  <c r="R25" i="27" s="1"/>
  <c r="J39" i="27"/>
  <c r="R39" i="27" s="1"/>
  <c r="J57" i="27"/>
  <c r="R57" i="27" s="1"/>
  <c r="J22" i="27"/>
  <c r="R22" i="27" s="1"/>
  <c r="J47" i="27"/>
  <c r="R47" i="27" s="1"/>
  <c r="J16" i="27"/>
  <c r="R16" i="27" s="1"/>
  <c r="J23" i="27"/>
  <c r="R23" i="27" s="1"/>
  <c r="J30" i="27"/>
  <c r="R30" i="27" s="1"/>
  <c r="J41" i="27"/>
  <c r="R41" i="27" s="1"/>
  <c r="J48" i="27"/>
  <c r="R48" i="27" s="1"/>
  <c r="J55" i="27"/>
  <c r="R55" i="27" s="1"/>
  <c r="J62" i="27"/>
  <c r="R62" i="27" s="1"/>
  <c r="J32" i="27"/>
  <c r="R32" i="27" s="1"/>
  <c r="J46" i="27"/>
  <c r="R46" i="27" s="1"/>
  <c r="J64" i="27"/>
  <c r="J79" i="27"/>
  <c r="J80" i="27"/>
  <c r="J15" i="27"/>
  <c r="R15" i="27" s="1"/>
  <c r="J33" i="27"/>
  <c r="R33" i="27" s="1"/>
  <c r="J40" i="27"/>
  <c r="R40" i="27" s="1"/>
  <c r="J54" i="27"/>
  <c r="R54" i="27" s="1"/>
  <c r="J65" i="27"/>
  <c r="R65" i="27" s="1"/>
  <c r="J71" i="27"/>
  <c r="R71" i="27" s="1"/>
  <c r="J17" i="27"/>
  <c r="R17" i="27" s="1"/>
  <c r="J24" i="27"/>
  <c r="R24" i="27" s="1"/>
  <c r="J31" i="27"/>
  <c r="R31" i="27" s="1"/>
  <c r="J38" i="27"/>
  <c r="R38" i="27" s="1"/>
  <c r="J49" i="27"/>
  <c r="R49" i="27" s="1"/>
  <c r="J56" i="27"/>
  <c r="R56" i="27" s="1"/>
  <c r="J63" i="27"/>
  <c r="R63" i="27" s="1"/>
  <c r="J70" i="27"/>
  <c r="R70" i="27" s="1"/>
  <c r="J86" i="28" l="1"/>
  <c r="T78" i="27"/>
  <c r="U78" i="27" s="1"/>
  <c r="R64" i="27"/>
  <c r="J77" i="27"/>
  <c r="T79" i="27"/>
  <c r="U79" i="27" s="1"/>
  <c r="T77" i="27"/>
  <c r="U77" i="27" s="1"/>
  <c r="J74" i="27"/>
  <c r="J78" i="27"/>
  <c r="J86" i="27" l="1"/>
  <c r="H84" i="7" l="1"/>
  <c r="H83" i="7"/>
  <c r="H80" i="7"/>
  <c r="H79" i="7"/>
  <c r="H78" i="7"/>
  <c r="H31" i="7"/>
  <c r="H30" i="7"/>
  <c r="H29" i="7"/>
  <c r="H77" i="7"/>
  <c r="H57" i="7"/>
  <c r="H52" i="7"/>
  <c r="H51" i="7"/>
  <c r="H50" i="7"/>
  <c r="H74" i="7"/>
  <c r="H73" i="7"/>
  <c r="H72" i="7"/>
  <c r="H49" i="7"/>
  <c r="H69" i="7"/>
  <c r="H68" i="7"/>
  <c r="H67" i="7"/>
  <c r="H66" i="7"/>
  <c r="H56" i="7"/>
  <c r="H55" i="7"/>
  <c r="H54" i="7"/>
  <c r="H53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 l="1"/>
  <c r="F84" i="7" l="1"/>
  <c r="G84" i="7" s="1"/>
  <c r="K84" i="7" s="1"/>
  <c r="S84" i="7" s="1"/>
  <c r="F83" i="7"/>
  <c r="G83" i="7" s="1"/>
  <c r="K83" i="7" s="1"/>
  <c r="S83" i="7" s="1"/>
  <c r="F80" i="7"/>
  <c r="G80" i="7" s="1"/>
  <c r="K80" i="7" s="1"/>
  <c r="S80" i="7" s="1"/>
  <c r="F79" i="7"/>
  <c r="G79" i="7" s="1"/>
  <c r="K79" i="7" s="1"/>
  <c r="S79" i="7" s="1"/>
  <c r="F78" i="7"/>
  <c r="G78" i="7" s="1"/>
  <c r="K78" i="7" s="1"/>
  <c r="S78" i="7" s="1"/>
  <c r="F31" i="7"/>
  <c r="G31" i="7" s="1"/>
  <c r="K31" i="7" s="1"/>
  <c r="S31" i="7" s="1"/>
  <c r="F30" i="7"/>
  <c r="G30" i="7" s="1"/>
  <c r="K30" i="7" s="1"/>
  <c r="S30" i="7" s="1"/>
  <c r="F29" i="7"/>
  <c r="G29" i="7" s="1"/>
  <c r="K29" i="7" s="1"/>
  <c r="S29" i="7" s="1"/>
  <c r="F77" i="7"/>
  <c r="G77" i="7" s="1"/>
  <c r="K77" i="7" s="1"/>
  <c r="S77" i="7" s="1"/>
  <c r="F57" i="7"/>
  <c r="G57" i="7" s="1"/>
  <c r="K57" i="7" s="1"/>
  <c r="S57" i="7" s="1"/>
  <c r="F75" i="7"/>
  <c r="G75" i="7" s="1"/>
  <c r="K75" i="7" s="1"/>
  <c r="S75" i="7" s="1"/>
  <c r="F52" i="7"/>
  <c r="G52" i="7" s="1"/>
  <c r="K52" i="7" s="1"/>
  <c r="S52" i="7" s="1"/>
  <c r="F51" i="7"/>
  <c r="G51" i="7" s="1"/>
  <c r="K51" i="7" s="1"/>
  <c r="S51" i="7" s="1"/>
  <c r="F50" i="7"/>
  <c r="G50" i="7" s="1"/>
  <c r="K50" i="7" s="1"/>
  <c r="S50" i="7" s="1"/>
  <c r="F74" i="7"/>
  <c r="G74" i="7" s="1"/>
  <c r="K74" i="7" s="1"/>
  <c r="S74" i="7" s="1"/>
  <c r="F73" i="7"/>
  <c r="G73" i="7" s="1"/>
  <c r="K73" i="7" s="1"/>
  <c r="S73" i="7" s="1"/>
  <c r="F72" i="7"/>
  <c r="G72" i="7" s="1"/>
  <c r="K72" i="7" s="1"/>
  <c r="S72" i="7" s="1"/>
  <c r="F49" i="7"/>
  <c r="G49" i="7" s="1"/>
  <c r="K49" i="7" s="1"/>
  <c r="S49" i="7" s="1"/>
  <c r="F69" i="7"/>
  <c r="G69" i="7" s="1"/>
  <c r="K69" i="7" s="1"/>
  <c r="S69" i="7" s="1"/>
  <c r="F68" i="7"/>
  <c r="G68" i="7" s="1"/>
  <c r="K68" i="7" s="1"/>
  <c r="S68" i="7" s="1"/>
  <c r="F67" i="7"/>
  <c r="G67" i="7" s="1"/>
  <c r="K67" i="7" s="1"/>
  <c r="S67" i="7" s="1"/>
  <c r="F66" i="7"/>
  <c r="G66" i="7" s="1"/>
  <c r="K66" i="7" s="1"/>
  <c r="S66" i="7" s="1"/>
  <c r="F56" i="7"/>
  <c r="G56" i="7" s="1"/>
  <c r="K56" i="7" s="1"/>
  <c r="S56" i="7" s="1"/>
  <c r="F55" i="7"/>
  <c r="G55" i="7" s="1"/>
  <c r="K55" i="7" s="1"/>
  <c r="S55" i="7" s="1"/>
  <c r="F54" i="7"/>
  <c r="G54" i="7" s="1"/>
  <c r="K54" i="7" s="1"/>
  <c r="S54" i="7" s="1"/>
  <c r="F53" i="7"/>
  <c r="G53" i="7" s="1"/>
  <c r="K53" i="7" s="1"/>
  <c r="S53" i="7" s="1"/>
  <c r="F48" i="7"/>
  <c r="G48" i="7" s="1"/>
  <c r="K48" i="7" s="1"/>
  <c r="S48" i="7" s="1"/>
  <c r="F47" i="7"/>
  <c r="G47" i="7" s="1"/>
  <c r="K47" i="7" s="1"/>
  <c r="S47" i="7" s="1"/>
  <c r="F46" i="7"/>
  <c r="G46" i="7" s="1"/>
  <c r="K46" i="7" s="1"/>
  <c r="S46" i="7" s="1"/>
  <c r="F45" i="7"/>
  <c r="G45" i="7" s="1"/>
  <c r="K45" i="7" s="1"/>
  <c r="S45" i="7" s="1"/>
  <c r="F44" i="7"/>
  <c r="G44" i="7" s="1"/>
  <c r="K44" i="7" s="1"/>
  <c r="S44" i="7" s="1"/>
  <c r="F43" i="7"/>
  <c r="G43" i="7" s="1"/>
  <c r="K43" i="7" s="1"/>
  <c r="S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K15" i="7" s="1"/>
  <c r="S15" i="7" s="1"/>
  <c r="F14" i="7"/>
  <c r="G14" i="7" s="1"/>
  <c r="K14" i="7" s="1"/>
  <c r="S14" i="7" s="1"/>
  <c r="F13" i="7"/>
  <c r="G13" i="7" s="1"/>
  <c r="K94" i="7" l="1"/>
  <c r="K95" i="7"/>
  <c r="K93" i="7"/>
  <c r="K92" i="7"/>
  <c r="K42" i="7"/>
  <c r="S42" i="7" s="1"/>
  <c r="K41" i="7"/>
  <c r="S41" i="7" s="1"/>
  <c r="K40" i="7"/>
  <c r="S40" i="7" s="1"/>
  <c r="K39" i="7"/>
  <c r="S39" i="7" s="1"/>
  <c r="K38" i="7"/>
  <c r="S38" i="7" s="1"/>
  <c r="K37" i="7"/>
  <c r="S37" i="7" s="1"/>
  <c r="K36" i="7"/>
  <c r="S36" i="7" s="1"/>
  <c r="K35" i="7"/>
  <c r="S35" i="7" s="1"/>
  <c r="K34" i="7"/>
  <c r="S34" i="7" s="1"/>
  <c r="K33" i="7"/>
  <c r="S33" i="7" s="1"/>
  <c r="K32" i="7"/>
  <c r="S32" i="7" s="1"/>
  <c r="K28" i="7"/>
  <c r="S28" i="7" s="1"/>
  <c r="K27" i="7"/>
  <c r="S27" i="7" s="1"/>
  <c r="K26" i="7"/>
  <c r="S26" i="7" s="1"/>
  <c r="K25" i="7"/>
  <c r="S25" i="7" s="1"/>
  <c r="K24" i="7"/>
  <c r="S24" i="7" s="1"/>
  <c r="K23" i="7"/>
  <c r="S23" i="7" s="1"/>
  <c r="K22" i="7"/>
  <c r="S22" i="7" s="1"/>
  <c r="K21" i="7"/>
  <c r="S21" i="7" s="1"/>
  <c r="K20" i="7"/>
  <c r="S20" i="7" s="1"/>
  <c r="K19" i="7"/>
  <c r="S19" i="7" s="1"/>
  <c r="K18" i="7"/>
  <c r="S18" i="7" s="1"/>
  <c r="K17" i="7"/>
  <c r="S17" i="7" s="1"/>
  <c r="K16" i="7"/>
  <c r="S16" i="7" s="1"/>
  <c r="L25" i="24" l="1"/>
  <c r="J25" i="24"/>
  <c r="G25" i="24"/>
  <c r="F25" i="24"/>
  <c r="L24" i="24"/>
  <c r="G24" i="24"/>
  <c r="J24" i="24" s="1"/>
  <c r="F24" i="24"/>
  <c r="L23" i="24"/>
  <c r="J23" i="24"/>
  <c r="G23" i="24"/>
  <c r="F23" i="24"/>
  <c r="L22" i="24"/>
  <c r="G22" i="24"/>
  <c r="J22" i="24" s="1"/>
  <c r="F22" i="24"/>
  <c r="L21" i="24"/>
  <c r="J21" i="24"/>
  <c r="G21" i="24"/>
  <c r="F21" i="24"/>
  <c r="O20" i="24"/>
  <c r="P20" i="24" s="1"/>
  <c r="L20" i="24"/>
  <c r="G20" i="24"/>
  <c r="J20" i="24" s="1"/>
  <c r="F20" i="24"/>
  <c r="L19" i="24"/>
  <c r="G19" i="24"/>
  <c r="J19" i="24" s="1"/>
  <c r="F19" i="24"/>
  <c r="L18" i="24"/>
  <c r="G18" i="24"/>
  <c r="J18" i="24" s="1"/>
  <c r="F18" i="24"/>
  <c r="L17" i="24"/>
  <c r="G17" i="24"/>
  <c r="J17" i="24" s="1"/>
  <c r="F17" i="24"/>
  <c r="L16" i="24"/>
  <c r="G16" i="24"/>
  <c r="J16" i="24" s="1"/>
  <c r="F16" i="24"/>
  <c r="L15" i="24"/>
  <c r="G15" i="24"/>
  <c r="J15" i="24" s="1"/>
  <c r="F15" i="24"/>
  <c r="L14" i="24"/>
  <c r="G14" i="24"/>
  <c r="J14" i="24" s="1"/>
  <c r="F14" i="24"/>
  <c r="L13" i="24"/>
  <c r="G13" i="24"/>
  <c r="J13" i="24" s="1"/>
  <c r="F13" i="24"/>
  <c r="J26" i="24" l="1"/>
  <c r="J30" i="24" l="1"/>
  <c r="J29" i="24"/>
  <c r="J35" i="24" s="1"/>
  <c r="L25" i="23"/>
  <c r="G25" i="23"/>
  <c r="F25" i="23"/>
  <c r="J25" i="23" s="1"/>
  <c r="L24" i="23"/>
  <c r="G24" i="23"/>
  <c r="J24" i="23" s="1"/>
  <c r="F24" i="23"/>
  <c r="L23" i="23"/>
  <c r="G23" i="23"/>
  <c r="F23" i="23"/>
  <c r="J23" i="23" s="1"/>
  <c r="L22" i="23"/>
  <c r="G22" i="23"/>
  <c r="J22" i="23" s="1"/>
  <c r="F22" i="23"/>
  <c r="L21" i="23"/>
  <c r="G21" i="23"/>
  <c r="F21" i="23"/>
  <c r="J21" i="23" s="1"/>
  <c r="P20" i="23"/>
  <c r="O20" i="23"/>
  <c r="L20" i="23"/>
  <c r="G20" i="23"/>
  <c r="F20" i="23"/>
  <c r="L19" i="23"/>
  <c r="G19" i="23"/>
  <c r="J19" i="23" s="1"/>
  <c r="F19" i="23"/>
  <c r="L18" i="23"/>
  <c r="G18" i="23"/>
  <c r="J18" i="23" s="1"/>
  <c r="F18" i="23"/>
  <c r="L17" i="23"/>
  <c r="G17" i="23"/>
  <c r="J17" i="23" s="1"/>
  <c r="F17" i="23"/>
  <c r="L16" i="23"/>
  <c r="G16" i="23"/>
  <c r="J16" i="23" s="1"/>
  <c r="F16" i="23"/>
  <c r="L15" i="23"/>
  <c r="G15" i="23"/>
  <c r="F15" i="23"/>
  <c r="L14" i="23"/>
  <c r="G14" i="23"/>
  <c r="F14" i="23"/>
  <c r="L13" i="23"/>
  <c r="G13" i="23"/>
  <c r="F13" i="23"/>
  <c r="L25" i="22"/>
  <c r="J25" i="22"/>
  <c r="G25" i="22"/>
  <c r="L24" i="22"/>
  <c r="G24" i="22"/>
  <c r="J24" i="22" s="1"/>
  <c r="F24" i="22"/>
  <c r="L23" i="22"/>
  <c r="J23" i="22"/>
  <c r="G23" i="22"/>
  <c r="F23" i="22"/>
  <c r="L22" i="22"/>
  <c r="G22" i="22"/>
  <c r="J22" i="22" s="1"/>
  <c r="F22" i="22"/>
  <c r="L21" i="22"/>
  <c r="J21" i="22"/>
  <c r="G21" i="22"/>
  <c r="F21" i="22"/>
  <c r="O20" i="22"/>
  <c r="P20" i="22" s="1"/>
  <c r="L20" i="22"/>
  <c r="G20" i="22"/>
  <c r="J20" i="22" s="1"/>
  <c r="F20" i="22"/>
  <c r="L19" i="22"/>
  <c r="G19" i="22"/>
  <c r="J19" i="22" s="1"/>
  <c r="F19" i="22"/>
  <c r="L18" i="22"/>
  <c r="G18" i="22"/>
  <c r="J18" i="22" s="1"/>
  <c r="F18" i="22"/>
  <c r="L17" i="22"/>
  <c r="G17" i="22"/>
  <c r="J17" i="22" s="1"/>
  <c r="F17" i="22"/>
  <c r="L16" i="22"/>
  <c r="G16" i="22"/>
  <c r="J16" i="22" s="1"/>
  <c r="F16" i="22"/>
  <c r="L15" i="22"/>
  <c r="G15" i="22"/>
  <c r="J15" i="22" s="1"/>
  <c r="L14" i="22"/>
  <c r="G14" i="22"/>
  <c r="J14" i="22" s="1"/>
  <c r="L13" i="22"/>
  <c r="G13" i="22"/>
  <c r="J13" i="22" s="1"/>
  <c r="L25" i="21"/>
  <c r="G25" i="21"/>
  <c r="J25" i="21" s="1"/>
  <c r="L24" i="21"/>
  <c r="G24" i="21"/>
  <c r="J24" i="21" s="1"/>
  <c r="F24" i="21"/>
  <c r="L23" i="21"/>
  <c r="G23" i="21"/>
  <c r="J23" i="21" s="1"/>
  <c r="F23" i="21"/>
  <c r="L22" i="21"/>
  <c r="G22" i="21"/>
  <c r="J22" i="21" s="1"/>
  <c r="F22" i="21"/>
  <c r="L21" i="21"/>
  <c r="G21" i="21"/>
  <c r="J21" i="21" s="1"/>
  <c r="F21" i="21"/>
  <c r="P20" i="21"/>
  <c r="O20" i="21"/>
  <c r="L20" i="21"/>
  <c r="G20" i="21"/>
  <c r="J20" i="21" s="1"/>
  <c r="F20" i="21"/>
  <c r="L19" i="21"/>
  <c r="G19" i="21"/>
  <c r="J19" i="21" s="1"/>
  <c r="F19" i="21"/>
  <c r="L18" i="21"/>
  <c r="G18" i="21"/>
  <c r="J18" i="21" s="1"/>
  <c r="F18" i="21"/>
  <c r="L17" i="21"/>
  <c r="G17" i="21"/>
  <c r="J17" i="21" s="1"/>
  <c r="F17" i="21"/>
  <c r="L16" i="21"/>
  <c r="G16" i="21"/>
  <c r="J16" i="21" s="1"/>
  <c r="F16" i="21"/>
  <c r="L15" i="21"/>
  <c r="G15" i="21"/>
  <c r="J15" i="21" s="1"/>
  <c r="L14" i="21"/>
  <c r="G14" i="21"/>
  <c r="J14" i="21" s="1"/>
  <c r="L13" i="21"/>
  <c r="G13" i="21"/>
  <c r="J13" i="21" s="1"/>
  <c r="L25" i="20"/>
  <c r="G25" i="20"/>
  <c r="J25" i="20" s="1"/>
  <c r="L24" i="20"/>
  <c r="G24" i="20"/>
  <c r="J24" i="20" s="1"/>
  <c r="F24" i="20"/>
  <c r="L23" i="20"/>
  <c r="G23" i="20"/>
  <c r="J23" i="20" s="1"/>
  <c r="F23" i="20"/>
  <c r="L22" i="20"/>
  <c r="G22" i="20"/>
  <c r="J22" i="20" s="1"/>
  <c r="L21" i="20"/>
  <c r="G21" i="20"/>
  <c r="J21" i="20" s="1"/>
  <c r="F21" i="20"/>
  <c r="P20" i="20"/>
  <c r="O20" i="20"/>
  <c r="L20" i="20"/>
  <c r="G20" i="20"/>
  <c r="J20" i="20"/>
  <c r="L19" i="20"/>
  <c r="J19" i="20"/>
  <c r="G19" i="20"/>
  <c r="L18" i="20"/>
  <c r="G18" i="20"/>
  <c r="J18" i="20"/>
  <c r="L17" i="20"/>
  <c r="J17" i="20"/>
  <c r="G17" i="20"/>
  <c r="L16" i="20"/>
  <c r="G16" i="20"/>
  <c r="F16" i="20"/>
  <c r="J16" i="20" s="1"/>
  <c r="L15" i="20"/>
  <c r="J15" i="20"/>
  <c r="G15" i="20"/>
  <c r="F15" i="20"/>
  <c r="L14" i="20"/>
  <c r="G14" i="20"/>
  <c r="J14" i="20" s="1"/>
  <c r="F14" i="20"/>
  <c r="L13" i="20"/>
  <c r="J13" i="20"/>
  <c r="G13" i="20"/>
  <c r="J20" i="23" l="1"/>
  <c r="J15" i="23"/>
  <c r="J14" i="23"/>
  <c r="J13" i="23"/>
  <c r="J26" i="22"/>
  <c r="J26" i="21"/>
  <c r="J26" i="20"/>
  <c r="J26" i="23" l="1"/>
  <c r="J30" i="23" s="1"/>
  <c r="J30" i="22"/>
  <c r="J29" i="22"/>
  <c r="J35" i="22" s="1"/>
  <c r="J30" i="21"/>
  <c r="J29" i="21"/>
  <c r="J35" i="21" s="1"/>
  <c r="J30" i="20"/>
  <c r="J29" i="20"/>
  <c r="J35" i="20" s="1"/>
  <c r="J35" i="23" l="1"/>
  <c r="J29" i="23"/>
  <c r="K13" i="7" l="1"/>
  <c r="S13" i="7" l="1"/>
  <c r="K87" i="7"/>
  <c r="L87" i="7" s="1"/>
  <c r="K91" i="7"/>
  <c r="K90" i="7"/>
  <c r="K99" i="7" l="1"/>
</calcChain>
</file>

<file path=xl/sharedStrings.xml><?xml version="1.0" encoding="utf-8"?>
<sst xmlns="http://schemas.openxmlformats.org/spreadsheetml/2006/main" count="974" uniqueCount="177">
  <si>
    <t xml:space="preserve">CUSTOMER </t>
  </si>
  <si>
    <t>INVOICE NUMBER</t>
  </si>
  <si>
    <t>22014010</t>
  </si>
  <si>
    <t>1146422377</t>
  </si>
  <si>
    <t>Real Fruit Power Mango 180ml</t>
  </si>
  <si>
    <t>Real Fruit Power Mango - 1 LTR</t>
  </si>
  <si>
    <t>Real Fruit Power Orange 180ml-T</t>
  </si>
  <si>
    <t>Real Fruit Power Orange - 1 LTR</t>
  </si>
  <si>
    <t>Real Fruit Power Pineapple 180ml-T</t>
  </si>
  <si>
    <t>Real Fruit Power Mixed Fruit 180ml-T</t>
  </si>
  <si>
    <t>Real Fruit Power Mixed Fruit 1Ltr</t>
  </si>
  <si>
    <t>Real Fruit Power Mixed Fruit 600ml Pet</t>
  </si>
  <si>
    <t>Real Fruit Power Grape 1Ltr</t>
  </si>
  <si>
    <t>Real Fruit Power Guava 180ml</t>
  </si>
  <si>
    <t>Real Fruit Power Guava - 1 LTR</t>
  </si>
  <si>
    <t>Real Fruit Power Apple 125ml (S)</t>
  </si>
  <si>
    <t>Real Fruit Power Apple 180ml</t>
  </si>
  <si>
    <t>Real Fruit Power Apple 1 Ltr.</t>
  </si>
  <si>
    <t>Real FP Litchi 125ml - CS 40</t>
  </si>
  <si>
    <t>Real Fruit Power Litchi 180ml</t>
  </si>
  <si>
    <t>Real Fruit Power Litchi - 1 LTR</t>
  </si>
  <si>
    <t>Real FP Pomegranate 125ml CS 40</t>
  </si>
  <si>
    <t>Real Fruit Power Pomegranate 180ml</t>
  </si>
  <si>
    <t>Real Fruit Power Pomegranate 1Ltr</t>
  </si>
  <si>
    <t>Real Fruit Power Cranberry - 1 LTR</t>
  </si>
  <si>
    <t>Real Fruit Power Mausambi 180ml SF -T</t>
  </si>
  <si>
    <t>Real Fruit Power Mosambi 1 Ltr.-T</t>
  </si>
  <si>
    <t>Dabur Amlaplus Juices 180ml</t>
  </si>
  <si>
    <t>Real Activ Apple 1Ltr -Slim</t>
  </si>
  <si>
    <t>Real Activ Coconut Water 200ml</t>
  </si>
  <si>
    <t>Real Activ Coconut Water 200ml Tetra</t>
  </si>
  <si>
    <t>Real Activ Mixed Fruit 1 Ltr.-T</t>
  </si>
  <si>
    <t>Real Aloe+Kiwi 1 Ltr</t>
  </si>
  <si>
    <t>Hommade Gin/Gar 200gm-T</t>
  </si>
  <si>
    <t>Hommade Ginger G. Paste New 25g Hanger-T</t>
  </si>
  <si>
    <t>Hommade Coconut Milk - 200ml-G</t>
  </si>
  <si>
    <t>Hommade Tomato Puree - 200gm</t>
  </si>
  <si>
    <t>Hommade Garlic Chutney 200gm Pouch-T</t>
  </si>
  <si>
    <t>Hommade Coriander Chutney 200g Pouch-T</t>
  </si>
  <si>
    <t>Hommade Imli Sauce 100gm -T</t>
  </si>
  <si>
    <t>Real Milkshake Mango 180ml-T</t>
  </si>
  <si>
    <t>Real Milkshake Chocolate 180ml-T</t>
  </si>
  <si>
    <t>Real Milkshake Vanilla180ml-T</t>
  </si>
  <si>
    <t>Real Milkshake Strawberry 180ml-T</t>
  </si>
  <si>
    <t>Dabur Rose Sharbat – E – Azam 750ml</t>
  </si>
  <si>
    <t>Grand Total</t>
  </si>
  <si>
    <t>Sum of QUANTITY CV</t>
  </si>
  <si>
    <t>Real Mixed Berries 1 Ltr.-T</t>
  </si>
  <si>
    <t>Real Fruit Power Grape 180ml SF-T</t>
  </si>
  <si>
    <t>Real Fruit Power Tomato 1 Ltr_New SL</t>
  </si>
  <si>
    <t>Dabur Amlaplus Juices 1 Ltr</t>
  </si>
  <si>
    <t>Real Activ Orange Carrot 1Ltr Slim</t>
  </si>
  <si>
    <t>Real Koolerz Mango 150ml (S)</t>
  </si>
  <si>
    <t>Hommade Gin/Gar 100gm-T</t>
  </si>
  <si>
    <t>Lemoneez 250ml</t>
  </si>
  <si>
    <t>Hommade Tasty Masala 6gm Sachet -T</t>
  </si>
  <si>
    <t>Real Mango Drink 1200ml PET</t>
  </si>
  <si>
    <t>Rate</t>
  </si>
  <si>
    <t>Case</t>
  </si>
  <si>
    <t>Manish Traders,Dehradun</t>
  </si>
  <si>
    <t>Dehradun</t>
  </si>
  <si>
    <t>GSTIN/UIN:05AJMPA7207Q2ZX</t>
  </si>
  <si>
    <t>State Name:Uttrakhand,Code:05</t>
  </si>
  <si>
    <t>Buyer</t>
  </si>
  <si>
    <t>State Name: Uttrakhand Code 05</t>
  </si>
  <si>
    <t>Invoice No</t>
  </si>
  <si>
    <t>Dated</t>
  </si>
  <si>
    <t>Delivery Note</t>
  </si>
  <si>
    <t>Mode/Terms  of Payment</t>
  </si>
  <si>
    <t>Suppliers Ref</t>
  </si>
  <si>
    <t>Buyer Order No</t>
  </si>
  <si>
    <t>Despatch Doc No</t>
  </si>
  <si>
    <t>Despatched Through</t>
  </si>
  <si>
    <t>Other Reference</t>
  </si>
  <si>
    <t>Delivery Note Date</t>
  </si>
  <si>
    <t>Destination</t>
  </si>
  <si>
    <t>Terms of Delivery</t>
  </si>
  <si>
    <t>S No</t>
  </si>
  <si>
    <t>Description of Goods</t>
  </si>
  <si>
    <t>HSN/SAC</t>
  </si>
  <si>
    <t>Quantity</t>
  </si>
  <si>
    <t>Shipped</t>
  </si>
  <si>
    <t>Billed</t>
  </si>
  <si>
    <t>Per</t>
  </si>
  <si>
    <t>Amount</t>
  </si>
  <si>
    <t>OUT PUT CGST@6%</t>
  </si>
  <si>
    <t>OUT PUT GST@6%</t>
  </si>
  <si>
    <t>Less           Round Off</t>
  </si>
  <si>
    <t>Total</t>
  </si>
  <si>
    <t>Amount Chargeable (in words)</t>
  </si>
  <si>
    <t xml:space="preserve">INR Forty </t>
  </si>
  <si>
    <t>Declaration</t>
  </si>
  <si>
    <t>We declare that this invoice shows the</t>
  </si>
  <si>
    <t>Customer Seal and Signature</t>
  </si>
  <si>
    <t>For Manish Traders ,Dehradun</t>
  </si>
  <si>
    <t>Authorised Signatory</t>
  </si>
  <si>
    <t>Invoice No. DIBL146022100609</t>
  </si>
  <si>
    <t>Ref. No.</t>
  </si>
  <si>
    <t>Dated 6-Jul-2021</t>
  </si>
  <si>
    <t>Mahadev Enterprises</t>
  </si>
  <si>
    <t>Mix Ltr</t>
  </si>
  <si>
    <t>Pomegrante Ltr</t>
  </si>
  <si>
    <t>Cranberry Ltr</t>
  </si>
  <si>
    <t>Guava Ltr</t>
  </si>
  <si>
    <t>Mosambi Ltr</t>
  </si>
  <si>
    <t>Pineapple Ltr</t>
  </si>
  <si>
    <t>Orange Ltr</t>
  </si>
  <si>
    <t>Orange 180ml</t>
  </si>
  <si>
    <t>Pineapple 180ml</t>
  </si>
  <si>
    <t>Apple 180 ml</t>
  </si>
  <si>
    <t>Mosambi 180ml</t>
  </si>
  <si>
    <t>Guava180ml</t>
  </si>
  <si>
    <t>Mix 180ml</t>
  </si>
  <si>
    <t>Pcs</t>
  </si>
  <si>
    <t>Dis %</t>
  </si>
  <si>
    <t>Mahadev Enterprise,Dehradun</t>
  </si>
  <si>
    <t>one lac fifty eight thousand three hundred seventy eight and fourty five paisa only</t>
  </si>
  <si>
    <t>actual price of the goods described and that all particular are true and correct</t>
  </si>
  <si>
    <t>Party : Cash Bill</t>
  </si>
  <si>
    <t xml:space="preserve">INR </t>
  </si>
  <si>
    <t>INR</t>
  </si>
  <si>
    <t>Fourty nine thousand eighty only</t>
  </si>
  <si>
    <t>Sher I Punjab Agencies,Dehradun</t>
  </si>
  <si>
    <t>Raj kumar Store,Dehradun</t>
  </si>
  <si>
    <t>Suri Store,Dehradun</t>
  </si>
  <si>
    <t>OUT PUT CGST@2.5%</t>
  </si>
  <si>
    <t>OUT PUT GST@2.5%</t>
  </si>
  <si>
    <t>Maa Bhuvneshwari</t>
  </si>
  <si>
    <t>Manish Traders</t>
  </si>
  <si>
    <t>Real 200ml</t>
  </si>
  <si>
    <t>Milkshake</t>
  </si>
  <si>
    <t>Real Pet</t>
  </si>
  <si>
    <t>Real Mango Drink 250ml Pet</t>
  </si>
  <si>
    <t>Real Mango Drink 600ml PET</t>
  </si>
  <si>
    <t>Real Fruit Power Pineapple - 1 LTR</t>
  </si>
  <si>
    <t>Real Jamun Juice 1 Ltr.</t>
  </si>
  <si>
    <t>Real Honey 1Kg</t>
  </si>
  <si>
    <t>Real Fruit Power Fizzin Apple 150ml</t>
  </si>
  <si>
    <t>MRp</t>
  </si>
  <si>
    <t>GST</t>
  </si>
  <si>
    <t>Stk Margin</t>
  </si>
  <si>
    <t>Ret Margin</t>
  </si>
  <si>
    <t>Upc</t>
  </si>
  <si>
    <t>mrgin</t>
  </si>
  <si>
    <t>No</t>
  </si>
  <si>
    <t>Sher I punjab Agencies</t>
  </si>
  <si>
    <t>cases</t>
  </si>
  <si>
    <t>party</t>
  </si>
  <si>
    <t>SPA</t>
  </si>
  <si>
    <t>Manish</t>
  </si>
  <si>
    <t>OUT PUT CGST@9%</t>
  </si>
  <si>
    <t>OUT PUT GST@9%</t>
  </si>
  <si>
    <t>Brand</t>
  </si>
  <si>
    <t>Real Active</t>
  </si>
  <si>
    <t>Real Ltr</t>
  </si>
  <si>
    <t>Hommande</t>
  </si>
  <si>
    <t>Drink</t>
  </si>
  <si>
    <t>Mini</t>
  </si>
  <si>
    <t>Active 200ml</t>
  </si>
  <si>
    <t>Honey</t>
  </si>
  <si>
    <t>Fizz</t>
  </si>
  <si>
    <t>Real Khooler Pet</t>
  </si>
  <si>
    <t>Mix 250ml Pet</t>
  </si>
  <si>
    <t>Pome 250 ml Pet</t>
  </si>
  <si>
    <t>Guava 250ml Pet</t>
  </si>
  <si>
    <t>Litchi 250ml Pet</t>
  </si>
  <si>
    <t>Real Fruit Power Fizzin Jeera 150ml</t>
  </si>
  <si>
    <t>Real FP Mix 125ml - CS 40</t>
  </si>
  <si>
    <t>Real FP Guava 125ml - CS 40</t>
  </si>
  <si>
    <t>Real Fruit Power Fizzin Apple 250ml</t>
  </si>
  <si>
    <t>Real Activ Coconut Water Ltr</t>
  </si>
  <si>
    <t>Active Ltr</t>
  </si>
  <si>
    <t>MB</t>
  </si>
  <si>
    <t>Mix 600ml Pet</t>
  </si>
  <si>
    <t>Pome 600 ml Pet</t>
  </si>
  <si>
    <t>Guava 600ml Pet</t>
  </si>
  <si>
    <t>Litchi 600ml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</si>
</sst>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409]d\-mmm\-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 applyAlignment="1">
      <alignment horizontal="center"/>
    </xf>
    <xf numFmtId="0" fontId="2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9" fontId="0" fillId="2" borderId="11" xfId="1" applyFont="1" applyFill="1" applyBorder="1"/>
    <xf numFmtId="9" fontId="0" fillId="2" borderId="12" xfId="1" applyFont="1" applyFill="1" applyBorder="1"/>
    <xf numFmtId="9" fontId="0" fillId="2" borderId="13" xfId="1" applyFont="1" applyFill="1" applyBorder="1"/>
    <xf numFmtId="0" fontId="0" fillId="2" borderId="14" xfId="0" applyFill="1" applyBorder="1"/>
    <xf numFmtId="0" fontId="0" fillId="0" borderId="0" xfId="0" applyBorder="1"/>
    <xf numFmtId="9" fontId="0" fillId="2" borderId="12" xfId="0" applyNumberFormat="1" applyFill="1" applyBorder="1"/>
    <xf numFmtId="2" fontId="0" fillId="0" borderId="8" xfId="0" applyNumberFormat="1" applyBorder="1"/>
    <xf numFmtId="165" fontId="0" fillId="2" borderId="6" xfId="0" applyNumberFormat="1" applyFill="1" applyBorder="1" applyAlignment="1">
      <alignment horizontal="center"/>
    </xf>
    <xf numFmtId="0" fontId="0" fillId="2" borderId="9" xfId="0" applyFill="1" applyBorder="1"/>
    <xf numFmtId="2" fontId="0" fillId="2" borderId="15" xfId="0" applyNumberFormat="1" applyFill="1" applyBorder="1"/>
    <xf numFmtId="0" fontId="0" fillId="2" borderId="16" xfId="0" applyFill="1" applyBorder="1"/>
    <xf numFmtId="2" fontId="0" fillId="2" borderId="17" xfId="0" applyNumberFormat="1" applyFill="1" applyBorder="1"/>
    <xf numFmtId="2" fontId="0" fillId="2" borderId="8" xfId="0" applyNumberFormat="1" applyFill="1" applyBorder="1"/>
    <xf numFmtId="0" fontId="0" fillId="2" borderId="17" xfId="0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2" xfId="0" applyBorder="1"/>
    <xf numFmtId="0" fontId="0" fillId="2" borderId="23" xfId="0" applyFill="1" applyBorder="1"/>
    <xf numFmtId="2" fontId="0" fillId="0" borderId="0" xfId="0" applyNumberFormat="1"/>
    <xf numFmtId="10" fontId="0" fillId="2" borderId="12" xfId="1" applyNumberFormat="1" applyFont="1" applyFill="1" applyBorder="1"/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2" xfId="0" applyFont="1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12" xfId="0" applyNumberFormat="1" applyFill="1" applyBorder="1"/>
    <xf numFmtId="0" fontId="2" fillId="0" borderId="0" xfId="0" applyFont="1"/>
    <xf numFmtId="2" fontId="0" fillId="0" borderId="1" xfId="0" applyNumberFormat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2" borderId="11" xfId="1" applyNumberFormat="1" applyFont="1" applyFill="1" applyBorder="1"/>
    <xf numFmtId="10" fontId="0" fillId="2" borderId="13" xfId="1" applyNumberFormat="1" applyFont="1" applyFill="1" applyBorder="1"/>
    <xf numFmtId="10" fontId="0" fillId="2" borderId="14" xfId="0" applyNumberFormat="1" applyFill="1" applyBorder="1"/>
    <xf numFmtId="10" fontId="0" fillId="2" borderId="0" xfId="0" applyNumberFormat="1" applyFill="1" applyBorder="1"/>
    <xf numFmtId="10" fontId="0" fillId="2" borderId="22" xfId="0" applyNumberFormat="1" applyFill="1" applyBorder="1"/>
    <xf numFmtId="10" fontId="0" fillId="0" borderId="0" xfId="0" applyNumberFormat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11" xfId="0" applyBorder="1"/>
    <xf numFmtId="0" fontId="0" fillId="0" borderId="13" xfId="0" applyBorder="1"/>
    <xf numFmtId="0" fontId="0" fillId="0" borderId="11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2" fontId="0" fillId="4" borderId="1" xfId="0" applyNumberFormat="1" applyFill="1" applyBorder="1" applyAlignment="1">
      <alignment horizontal="center"/>
    </xf>
    <xf numFmtId="166" fontId="0" fillId="4" borderId="0" xfId="0" applyNumberFormat="1" applyFill="1"/>
    <xf numFmtId="2" fontId="0" fillId="4" borderId="0" xfId="0" applyNumberFormat="1" applyFill="1"/>
    <xf numFmtId="0" fontId="3" fillId="5" borderId="1" xfId="0" applyFont="1" applyFill="1" applyBorder="1"/>
    <xf numFmtId="0" fontId="3" fillId="5" borderId="0" xfId="0" applyFont="1" applyFill="1"/>
    <xf numFmtId="0" fontId="3" fillId="5" borderId="7" xfId="0" applyFont="1" applyFill="1" applyBorder="1"/>
    <xf numFmtId="0" fontId="3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1" xfId="0" applyFont="1" applyFill="1" applyBorder="1"/>
    <xf numFmtId="10" fontId="3" fillId="5" borderId="1" xfId="0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79.395143287038" createdVersion="5" refreshedVersion="5" minRefreshableVersion="3" recordCount="45">
  <cacheSource type="worksheet">
    <worksheetSource ref="A1:L46" sheet="Sheet1"/>
  </cacheSource>
  <cacheFields count="12">
    <cacheField name="ZSM" numFmtId="49">
      <sharedItems/>
    </cacheField>
    <cacheField name="PLANT " numFmtId="49">
      <sharedItems/>
    </cacheField>
    <cacheField name="CUSTOMER " numFmtId="49">
      <sharedItems count="1">
        <s v="22014010"/>
      </sharedItems>
    </cacheField>
    <cacheField name="CUSTOMER DESC" numFmtId="49">
      <sharedItems/>
    </cacheField>
    <cacheField name="INVOICE NUMBER" numFmtId="49">
      <sharedItems count="1">
        <s v="1146422377"/>
      </sharedItems>
    </cacheField>
    <cacheField name="INVOICE DATE" numFmtId="49">
      <sharedItems/>
    </cacheField>
    <cacheField name="MATERIAL" numFmtId="49">
      <sharedItems/>
    </cacheField>
    <cacheField name="MATERIAL DESC" numFmtId="49">
      <sharedItems/>
    </cacheField>
    <cacheField name="INVOICE QUANTITY PCS" numFmtId="0">
      <sharedItems containsSemiMixedTypes="0" containsString="0" containsNumber="1" containsInteger="1" minValue="12" maxValue="4500"/>
    </cacheField>
    <cacheField name="QUANTITY CV" numFmtId="0">
      <sharedItems containsSemiMixedTypes="0" containsString="0" containsNumber="1" containsInteger="1" minValue="1" maxValue="150"/>
    </cacheField>
    <cacheField name="VALUE" numFmtId="0">
      <sharedItems containsSemiMixedTypes="0" containsString="0" containsNumber="1" minValue="712.01" maxValue="133634.85999999999"/>
    </cacheField>
    <cacheField name="CUST GROUP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N2"/>
    <s v="1146"/>
    <x v="0"/>
    <s v="MAA BHUVNESHWARI ENTERPRISE"/>
    <x v="0"/>
    <s v="01.07.2021"/>
    <s v="FF010180R"/>
    <s v="Real Fruit Power Mango 180ml"/>
    <n v="150"/>
    <n v="5"/>
    <n v="1780.02"/>
    <s v="2A"/>
  </r>
  <r>
    <s v="N2"/>
    <s v="1146"/>
    <x v="0"/>
    <s v="MAA BHUVNESHWARI ENTERPRISE"/>
    <x v="0"/>
    <s v="01.07.2021"/>
    <s v="FF0101LTR"/>
    <s v="Real Fruit Power Mango - 1 LTR"/>
    <n v="60"/>
    <n v="5"/>
    <n v="4049.54"/>
    <s v="2A"/>
  </r>
  <r>
    <s v="N2"/>
    <s v="1146"/>
    <x v="0"/>
    <s v="MAA BHUVNESHWARI ENTERPRISE"/>
    <x v="0"/>
    <s v="01.07.2021"/>
    <s v="FF020180RT"/>
    <s v="Real Fruit Power Orange 180ml-T"/>
    <n v="300"/>
    <n v="10"/>
    <n v="3560.04"/>
    <s v="2A"/>
  </r>
  <r>
    <s v="N2"/>
    <s v="1146"/>
    <x v="0"/>
    <s v="MAA BHUVNESHWARI ENTERPRISE"/>
    <x v="0"/>
    <s v="01.07.2021"/>
    <s v="FF0201LTRT"/>
    <s v="Real Fruit Power Orange - 1 LTR"/>
    <n v="120"/>
    <n v="10"/>
    <n v="8908.99"/>
    <s v="2A"/>
  </r>
  <r>
    <s v="N2"/>
    <s v="1146"/>
    <x v="0"/>
    <s v="MAA BHUVNESHWARI ENTERPRISE"/>
    <x v="0"/>
    <s v="01.07.2021"/>
    <s v="FF030180RT"/>
    <s v="Real Fruit Power Pineapple 180ml-T"/>
    <n v="300"/>
    <n v="10"/>
    <n v="3560.04"/>
    <s v="2A"/>
  </r>
  <r>
    <s v="N2"/>
    <s v="1146"/>
    <x v="0"/>
    <s v="MAA BHUVNESHWARI ENTERPRISE"/>
    <x v="0"/>
    <s v="01.07.2021"/>
    <s v="FF040125R02"/>
    <s v="Real FP Mixed Fruit 125ml CS 40"/>
    <n v="600"/>
    <n v="15"/>
    <n v="4035.38"/>
    <s v="2A"/>
  </r>
  <r>
    <s v="N2"/>
    <s v="1146"/>
    <x v="0"/>
    <s v="MAA BHUVNESHWARI ENTERPRISE"/>
    <x v="0"/>
    <s v="01.07.2021"/>
    <s v="FF040180RT"/>
    <s v="Real Fruit Power Mixed Fruit 180ml-T"/>
    <n v="4500"/>
    <n v="150"/>
    <n v="53400.54"/>
    <s v="2A"/>
  </r>
  <r>
    <s v="N2"/>
    <s v="1146"/>
    <x v="0"/>
    <s v="MAA BHUVNESHWARI ENTERPRISE"/>
    <x v="0"/>
    <s v="01.07.2021"/>
    <s v="FF0401LTRT"/>
    <s v="Real Fruit Power Mixed Fruit 1Ltr"/>
    <n v="1800"/>
    <n v="150"/>
    <n v="133634.85999999999"/>
    <s v="2A"/>
  </r>
  <r>
    <s v="N2"/>
    <s v="1146"/>
    <x v="0"/>
    <s v="MAA BHUVNESHWARI ENTERPRISE"/>
    <x v="0"/>
    <s v="01.07.2021"/>
    <s v="FF040600P"/>
    <s v="Real Fruit Power Mixed Fruit 600ml Pet"/>
    <n v="240"/>
    <n v="10"/>
    <n v="6764.07"/>
    <s v="2A"/>
  </r>
  <r>
    <s v="N2"/>
    <s v="1146"/>
    <x v="0"/>
    <s v="MAA BHUVNESHWARI ENTERPRISE"/>
    <x v="0"/>
    <s v="01.07.2021"/>
    <s v="FF0411LST"/>
    <s v="Real Activ Fiber+ Multi Fruit 1Ltr-SL"/>
    <n v="60"/>
    <n v="5"/>
    <n v="5406.8"/>
    <s v="2A"/>
  </r>
  <r>
    <s v="N2"/>
    <s v="1146"/>
    <x v="0"/>
    <s v="MAA BHUVNESHWARI ENTERPRISE"/>
    <x v="0"/>
    <s v="01.07.2021"/>
    <s v="FF0551LTRT"/>
    <s v="Real Fruit Power Grape 1Ltr"/>
    <n v="12"/>
    <n v="1"/>
    <n v="850.4"/>
    <s v="2A"/>
  </r>
  <r>
    <s v="N2"/>
    <s v="1146"/>
    <x v="0"/>
    <s v="MAA BHUVNESHWARI ENTERPRISE"/>
    <x v="0"/>
    <s v="01.07.2021"/>
    <s v="FF060180R"/>
    <s v="Real Fruit Power Guava 180ml"/>
    <n v="1500"/>
    <n v="50"/>
    <n v="17800.18"/>
    <s v="2A"/>
  </r>
  <r>
    <s v="N2"/>
    <s v="1146"/>
    <x v="0"/>
    <s v="MAA BHUVNESHWARI ENTERPRISE"/>
    <x v="0"/>
    <s v="01.07.2021"/>
    <s v="FF0601LTR"/>
    <s v="Real Fruit Power Guava - 1 LTR"/>
    <n v="600"/>
    <n v="50"/>
    <n v="40495.42"/>
    <s v="2A"/>
  </r>
  <r>
    <s v="N2"/>
    <s v="1146"/>
    <x v="0"/>
    <s v="MAA BHUVNESHWARI ENTERPRISE"/>
    <x v="0"/>
    <s v="01.07.2021"/>
    <s v="FF06512SI"/>
    <s v="Real Fruit Power Apple 125ml (S)"/>
    <n v="800"/>
    <n v="20"/>
    <n v="5380.51"/>
    <s v="2A"/>
  </r>
  <r>
    <s v="N2"/>
    <s v="1146"/>
    <x v="0"/>
    <s v="MAA BHUVNESHWARI ENTERPRISE"/>
    <x v="0"/>
    <s v="01.07.2021"/>
    <s v="FF065180R"/>
    <s v="Real Fruit Power Apple 180ml"/>
    <n v="450"/>
    <n v="15"/>
    <n v="5340.05"/>
    <s v="2A"/>
  </r>
  <r>
    <s v="N2"/>
    <s v="1146"/>
    <x v="0"/>
    <s v="MAA BHUVNESHWARI ENTERPRISE"/>
    <x v="0"/>
    <s v="01.07.2021"/>
    <s v="FF0651LTR"/>
    <s v="Real Fruit Power Apple 1 Ltr."/>
    <n v="180"/>
    <n v="15"/>
    <n v="12756.05"/>
    <s v="2A"/>
  </r>
  <r>
    <s v="N2"/>
    <s v="1146"/>
    <x v="0"/>
    <s v="MAA BHUVNESHWARI ENTERPRISE"/>
    <x v="0"/>
    <s v="01.07.2021"/>
    <s v="FF070125R02"/>
    <s v="Real FP Litchi 125ml - CS 40"/>
    <n v="600"/>
    <n v="15"/>
    <n v="4035.38"/>
    <s v="2A"/>
  </r>
  <r>
    <s v="N2"/>
    <s v="1146"/>
    <x v="0"/>
    <s v="MAA BHUVNESHWARI ENTERPRISE"/>
    <x v="0"/>
    <s v="01.07.2021"/>
    <s v="FF070180R"/>
    <s v="Real Fruit Power Litchi 180ml"/>
    <n v="300"/>
    <n v="10"/>
    <n v="3560.04"/>
    <s v="2A"/>
  </r>
  <r>
    <s v="N2"/>
    <s v="1146"/>
    <x v="0"/>
    <s v="MAA BHUVNESHWARI ENTERPRISE"/>
    <x v="0"/>
    <s v="01.07.2021"/>
    <s v="FF0701LTR"/>
    <s v="Real Fruit Power Litchi - 1 LTR"/>
    <n v="120"/>
    <n v="10"/>
    <n v="8908.99"/>
    <s v="2A"/>
  </r>
  <r>
    <s v="N2"/>
    <s v="1146"/>
    <x v="0"/>
    <s v="MAA BHUVNESHWARI ENTERPRISE"/>
    <x v="0"/>
    <s v="01.07.2021"/>
    <s v="FF07512501"/>
    <s v="Real FP Pomegranate 125ml CS 40"/>
    <n v="400"/>
    <n v="10"/>
    <n v="2690.26"/>
    <s v="2A"/>
  </r>
  <r>
    <s v="N2"/>
    <s v="1146"/>
    <x v="0"/>
    <s v="MAA BHUVNESHWARI ENTERPRISE"/>
    <x v="0"/>
    <s v="01.07.2021"/>
    <s v="FF075180R"/>
    <s v="Real Fruit Power Pomegranate 180ml"/>
    <n v="1500"/>
    <n v="50"/>
    <n v="17800.18"/>
    <s v="2A"/>
  </r>
  <r>
    <s v="N2"/>
    <s v="1146"/>
    <x v="0"/>
    <s v="MAA BHUVNESHWARI ENTERPRISE"/>
    <x v="0"/>
    <s v="01.07.2021"/>
    <s v="FF0751LTR"/>
    <s v="Real Fruit Power Pomegranate 1Ltr"/>
    <n v="900"/>
    <n v="75"/>
    <n v="69854.59"/>
    <s v="2A"/>
  </r>
  <r>
    <s v="N2"/>
    <s v="1146"/>
    <x v="0"/>
    <s v="MAA BHUVNESHWARI ENTERPRISE"/>
    <x v="0"/>
    <s v="01.07.2021"/>
    <s v="FF075600P"/>
    <s v="Real Fruit Power Pomegranate 600ml Pet"/>
    <n v="240"/>
    <n v="10"/>
    <n v="6764.07"/>
    <s v="2A"/>
  </r>
  <r>
    <s v="N2"/>
    <s v="1146"/>
    <x v="0"/>
    <s v="MAA BHUVNESHWARI ENTERPRISE"/>
    <x v="0"/>
    <s v="01.07.2021"/>
    <s v="FF0801LTRT"/>
    <s v="Real Fruit Power Cranberry - 1 LTR"/>
    <n v="96"/>
    <n v="8"/>
    <n v="7451.15"/>
    <s v="2A"/>
  </r>
  <r>
    <s v="N2"/>
    <s v="1146"/>
    <x v="0"/>
    <s v="MAA BHUVNESHWARI ENTERPRISE"/>
    <x v="0"/>
    <s v="01.07.2021"/>
    <s v="FF120180RT"/>
    <s v="Real Fruit Power Mausambi 180ml SF -T"/>
    <n v="300"/>
    <n v="10"/>
    <n v="3560.04"/>
    <s v="2A"/>
  </r>
  <r>
    <s v="N2"/>
    <s v="1146"/>
    <x v="0"/>
    <s v="MAA BHUVNESHWARI ENTERPRISE"/>
    <x v="0"/>
    <s v="01.07.2021"/>
    <s v="FF1201LTT"/>
    <s v="Real Fruit Power Mosambi 1 Ltr.-T"/>
    <n v="120"/>
    <n v="10"/>
    <n v="8908.99"/>
    <s v="2A"/>
  </r>
  <r>
    <s v="N2"/>
    <s v="1146"/>
    <x v="0"/>
    <s v="MAA BHUVNESHWARI ENTERPRISE"/>
    <x v="0"/>
    <s v="01.07.2021"/>
    <s v="FF173180"/>
    <s v="Dabur Amlaplus Juices 180ml"/>
    <n v="60"/>
    <n v="2"/>
    <n v="712.01"/>
    <s v="2A"/>
  </r>
  <r>
    <s v="N2"/>
    <s v="1146"/>
    <x v="0"/>
    <s v="MAA BHUVNESHWARI ENTERPRISE"/>
    <x v="0"/>
    <s v="01.07.2021"/>
    <s v="FF2001LST"/>
    <s v="Real Activ Apple 1Ltr -Slim"/>
    <n v="60"/>
    <n v="5"/>
    <n v="5406.8"/>
    <s v="2A"/>
  </r>
  <r>
    <s v="N2"/>
    <s v="1146"/>
    <x v="0"/>
    <s v="MAA BHUVNESHWARI ENTERPRISE"/>
    <x v="0"/>
    <s v="01.07.2021"/>
    <s v="FF238200T"/>
    <s v="Real Activ Coconut Water 200ml"/>
    <n v="900"/>
    <n v="15"/>
    <n v="29262.28"/>
    <s v="2A"/>
  </r>
  <r>
    <s v="N2"/>
    <s v="1146"/>
    <x v="0"/>
    <s v="MAA BHUVNESHWARI ENTERPRISE"/>
    <x v="0"/>
    <s v="01.07.2021"/>
    <s v="FF23920071"/>
    <s v="Real Activ Coconut Water 200ml Tetra"/>
    <n v="300"/>
    <n v="10"/>
    <n v="6571.91"/>
    <s v="2A"/>
  </r>
  <r>
    <s v="N2"/>
    <s v="1146"/>
    <x v="0"/>
    <s v="MAA BHUVNESHWARI ENTERPRISE"/>
    <x v="0"/>
    <s v="01.07.2021"/>
    <s v="FF2481LTT"/>
    <s v="Real Activ Mixed Fruit 1 Ltr.-T"/>
    <n v="60"/>
    <n v="5"/>
    <n v="5406.8"/>
    <s v="2A"/>
  </r>
  <r>
    <s v="N2"/>
    <s v="1146"/>
    <x v="0"/>
    <s v="MAA BHUVNESHWARI ENTERPRISE"/>
    <x v="0"/>
    <s v="01.07.2021"/>
    <s v="FF3961LT"/>
    <s v="Real Aloe+Kiwi 1 Ltr"/>
    <n v="36"/>
    <n v="3"/>
    <n v="2672.7"/>
    <s v="2A"/>
  </r>
  <r>
    <s v="N2"/>
    <s v="1146"/>
    <x v="0"/>
    <s v="MAA BHUVNESHWARI ENTERPRISE"/>
    <x v="0"/>
    <s v="01.07.2021"/>
    <s v="FF420200T"/>
    <s v="Hommade Gin/Gar 200gm-T"/>
    <n v="60"/>
    <n v="1"/>
    <n v="1755.23"/>
    <s v="2A"/>
  </r>
  <r>
    <s v="N2"/>
    <s v="1146"/>
    <x v="0"/>
    <s v="MAA BHUVNESHWARI ENTERPRISE"/>
    <x v="0"/>
    <s v="01.07.2021"/>
    <s v="FF42202502T"/>
    <s v="Hommade Ginger G. Paste New 25g Hanger-T"/>
    <n v="900"/>
    <n v="3"/>
    <n v="2481.38"/>
    <s v="2A"/>
  </r>
  <r>
    <s v="N2"/>
    <s v="1146"/>
    <x v="0"/>
    <s v="MAA BHUVNESHWARI ENTERPRISE"/>
    <x v="0"/>
    <s v="01.07.2021"/>
    <s v="FF45020071"/>
    <s v="Hommade Coconut Milk - 200ml-G"/>
    <n v="30"/>
    <n v="1"/>
    <n v="1638.92"/>
    <s v="2A"/>
  </r>
  <r>
    <s v="N2"/>
    <s v="1146"/>
    <x v="0"/>
    <s v="MAA BHUVNESHWARI ENTERPRISE"/>
    <x v="0"/>
    <s v="01.07.2021"/>
    <s v="FF4702SL01T"/>
    <s v="Hommade Tomato Puree - 200gm"/>
    <n v="180"/>
    <n v="6"/>
    <n v="3129.61"/>
    <s v="2A"/>
  </r>
  <r>
    <s v="N2"/>
    <s v="1146"/>
    <x v="0"/>
    <s v="MAA BHUVNESHWARI ENTERPRISE"/>
    <x v="0"/>
    <s v="01.07.2021"/>
    <s v="FF47320PT"/>
    <s v="Hommade Sweet Tomato Chutney 200gPouch T"/>
    <n v="48"/>
    <n v="1"/>
    <n v="2298.2399999999998"/>
    <s v="2A"/>
  </r>
  <r>
    <s v="N2"/>
    <s v="1146"/>
    <x v="0"/>
    <s v="MAA BHUVNESHWARI ENTERPRISE"/>
    <x v="0"/>
    <s v="01.07.2021"/>
    <s v="FF47420PT"/>
    <s v="Hommade Garlic Chutney 200gm Pouch-T"/>
    <n v="48"/>
    <n v="1"/>
    <n v="2298.2399999999998"/>
    <s v="2A"/>
  </r>
  <r>
    <s v="N2"/>
    <s v="1146"/>
    <x v="0"/>
    <s v="MAA BHUVNESHWARI ENTERPRISE"/>
    <x v="0"/>
    <s v="01.07.2021"/>
    <s v="FF47520PT"/>
    <s v="Hommade Coriander Chutney 200g Pouch-T"/>
    <n v="48"/>
    <n v="1"/>
    <n v="1944.67"/>
    <s v="2A"/>
  </r>
  <r>
    <s v="N2"/>
    <s v="1146"/>
    <x v="0"/>
    <s v="MAA BHUVNESHWARI ENTERPRISE"/>
    <x v="0"/>
    <s v="01.07.2021"/>
    <s v="FF476100T"/>
    <s v="Hommade Imli Sauce 100gm -T"/>
    <n v="240"/>
    <n v="2"/>
    <n v="3382.04"/>
    <s v="2A"/>
  </r>
  <r>
    <s v="N2"/>
    <s v="1146"/>
    <x v="0"/>
    <s v="MAA BHUVNESHWARI ENTERPRISE"/>
    <x v="0"/>
    <s v="01.07.2021"/>
    <s v="FF932180T"/>
    <s v="Real Milkshake Mango 180ml-T"/>
    <n v="150"/>
    <n v="5"/>
    <n v="2997.71"/>
    <s v="2A"/>
  </r>
  <r>
    <s v="N2"/>
    <s v="1146"/>
    <x v="0"/>
    <s v="MAA BHUVNESHWARI ENTERPRISE"/>
    <x v="0"/>
    <s v="01.07.2021"/>
    <s v="FF933180T"/>
    <s v="Real Milkshake Chocolate 180ml-T"/>
    <n v="300"/>
    <n v="10"/>
    <n v="5995.43"/>
    <s v="2A"/>
  </r>
  <r>
    <s v="N2"/>
    <s v="1146"/>
    <x v="0"/>
    <s v="MAA BHUVNESHWARI ENTERPRISE"/>
    <x v="0"/>
    <s v="01.07.2021"/>
    <s v="FF935180T"/>
    <s v="Real Milkshake Vanilla180ml-T"/>
    <n v="150"/>
    <n v="5"/>
    <n v="2997.71"/>
    <s v="2A"/>
  </r>
  <r>
    <s v="N2"/>
    <s v="1146"/>
    <x v="0"/>
    <s v="MAA BHUVNESHWARI ENTERPRISE"/>
    <x v="0"/>
    <s v="01.07.2021"/>
    <s v="FF936180T"/>
    <s v="Real Milkshake Strawberry 180ml-T"/>
    <n v="150"/>
    <n v="5"/>
    <n v="2997.71"/>
    <s v="2A"/>
  </r>
  <r>
    <s v="N2"/>
    <s v="1146"/>
    <x v="0"/>
    <s v="MAA BHUVNESHWARI ENTERPRISE"/>
    <x v="0"/>
    <s v="01.07.2021"/>
    <s v="FR346750"/>
    <s v="Dabur Rose Sharbat – E – Azam 750ml"/>
    <n v="24"/>
    <n v="2"/>
    <n v="2263.54"/>
    <s v="2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6" firstHeaderRow="1" firstDataRow="2" firstDataCol="1"/>
  <pivotFields count="12"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Sum of QUANTITY C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P45"/>
  <sheetViews>
    <sheetView workbookViewId="0">
      <selection activeCell="K41" sqref="K41"/>
    </sheetView>
  </sheetViews>
  <sheetFormatPr defaultRowHeight="14.4" x14ac:dyDescent="0.3"/>
  <cols>
    <col min="2" max="2" width="4.109375" customWidth="1"/>
    <col min="3" max="3" width="26" customWidth="1"/>
    <col min="8" max="9" width="8.109375" customWidth="1"/>
    <col min="10" max="10" width="22.109375" bestFit="1" customWidth="1"/>
  </cols>
  <sheetData>
    <row r="1" spans="1:12" ht="19.8" customHeight="1" x14ac:dyDescent="0.3">
      <c r="B1" s="4" t="s">
        <v>59</v>
      </c>
      <c r="C1" s="5"/>
      <c r="D1" s="5"/>
      <c r="E1" s="5"/>
      <c r="F1" s="5"/>
      <c r="G1" s="92" t="s">
        <v>65</v>
      </c>
      <c r="H1" s="92"/>
      <c r="I1" s="49"/>
      <c r="J1" s="6" t="s">
        <v>66</v>
      </c>
    </row>
    <row r="2" spans="1:12" ht="19.8" customHeight="1" x14ac:dyDescent="0.3">
      <c r="B2" s="7" t="s">
        <v>60</v>
      </c>
      <c r="C2" s="8"/>
      <c r="D2" s="8"/>
      <c r="E2" s="8"/>
      <c r="F2" s="8"/>
      <c r="G2" s="88">
        <v>10</v>
      </c>
      <c r="H2" s="88"/>
      <c r="I2" s="47"/>
      <c r="J2" s="25">
        <v>44389</v>
      </c>
    </row>
    <row r="3" spans="1:12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47"/>
      <c r="J3" s="9" t="s">
        <v>68</v>
      </c>
    </row>
    <row r="4" spans="1:12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47"/>
      <c r="J4" s="9" t="s">
        <v>73</v>
      </c>
    </row>
    <row r="5" spans="1:12" ht="19.8" customHeight="1" x14ac:dyDescent="0.3">
      <c r="B5" s="7"/>
      <c r="C5" s="8"/>
      <c r="D5" s="8"/>
      <c r="E5" s="8"/>
      <c r="F5" s="8"/>
      <c r="G5" s="88" t="s">
        <v>70</v>
      </c>
      <c r="H5" s="88"/>
      <c r="I5" s="47"/>
      <c r="J5" s="9" t="s">
        <v>66</v>
      </c>
    </row>
    <row r="6" spans="1:12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47"/>
      <c r="J6" s="9" t="s">
        <v>74</v>
      </c>
    </row>
    <row r="7" spans="1:12" ht="19.8" customHeight="1" x14ac:dyDescent="0.3">
      <c r="B7" s="10" t="s">
        <v>115</v>
      </c>
      <c r="C7" s="8"/>
      <c r="D7" s="8"/>
      <c r="E7" s="8"/>
      <c r="F7" s="8"/>
      <c r="G7" s="88" t="s">
        <v>72</v>
      </c>
      <c r="H7" s="88"/>
      <c r="I7" s="47"/>
      <c r="J7" s="9" t="s">
        <v>75</v>
      </c>
    </row>
    <row r="8" spans="1:12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12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12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48" t="s">
        <v>57</v>
      </c>
      <c r="H10" s="48" t="s">
        <v>83</v>
      </c>
      <c r="I10" s="48" t="s">
        <v>114</v>
      </c>
      <c r="J10" s="12" t="s">
        <v>84</v>
      </c>
    </row>
    <row r="11" spans="1:12" x14ac:dyDescent="0.3">
      <c r="B11" s="13"/>
      <c r="C11" s="3"/>
      <c r="D11" s="3"/>
      <c r="E11" s="3" t="s">
        <v>81</v>
      </c>
      <c r="F11" s="3" t="s">
        <v>82</v>
      </c>
      <c r="G11" s="3"/>
      <c r="H11" s="3"/>
      <c r="I11" s="3"/>
      <c r="J11" s="12"/>
    </row>
    <row r="12" spans="1:12" x14ac:dyDescent="0.3">
      <c r="B12" s="26"/>
      <c r="C12" s="15"/>
      <c r="D12" s="15"/>
      <c r="E12" s="15"/>
      <c r="F12" s="15"/>
      <c r="G12" s="15"/>
      <c r="H12" s="15"/>
      <c r="I12" s="18"/>
      <c r="J12" s="27"/>
    </row>
    <row r="13" spans="1:12" x14ac:dyDescent="0.3">
      <c r="A13">
        <v>110</v>
      </c>
      <c r="B13" s="28">
        <v>1</v>
      </c>
      <c r="C13" s="16" t="s">
        <v>100</v>
      </c>
      <c r="D13" s="16">
        <v>22029920</v>
      </c>
      <c r="E13" s="16">
        <v>960</v>
      </c>
      <c r="F13" s="16">
        <f>E13</f>
        <v>960</v>
      </c>
      <c r="G13" s="16">
        <f t="shared" ref="G13:G25" si="0">A13/1.14/1.05/1.12</f>
        <v>82.050364005251225</v>
      </c>
      <c r="H13" s="16" t="s">
        <v>113</v>
      </c>
      <c r="I13" s="19">
        <v>0.11</v>
      </c>
      <c r="J13" s="29">
        <f>(G13*F13)-(G13*F13)*I13</f>
        <v>70103.83100608665</v>
      </c>
      <c r="L13">
        <f>A13/1.14/112*100</f>
        <v>86.152882205513791</v>
      </c>
    </row>
    <row r="14" spans="1:12" x14ac:dyDescent="0.3">
      <c r="A14">
        <v>115</v>
      </c>
      <c r="B14" s="28">
        <v>2</v>
      </c>
      <c r="C14" s="16" t="s">
        <v>101</v>
      </c>
      <c r="D14" s="16">
        <v>22029920</v>
      </c>
      <c r="E14" s="16">
        <v>240</v>
      </c>
      <c r="F14" s="16">
        <f t="shared" ref="F14:F25" si="1">E14</f>
        <v>240</v>
      </c>
      <c r="G14" s="16">
        <f t="shared" si="0"/>
        <v>85.779926005489912</v>
      </c>
      <c r="H14" s="16" t="s">
        <v>113</v>
      </c>
      <c r="I14" s="19">
        <v>0.11</v>
      </c>
      <c r="J14" s="29">
        <f t="shared" ref="J14:J25" si="2">(G14*F14)-(G14*F14)*I14</f>
        <v>18322.592194772646</v>
      </c>
      <c r="L14">
        <f t="shared" ref="L14:L25" si="3">A14/1.14/112*100</f>
        <v>90.068922305764417</v>
      </c>
    </row>
    <row r="15" spans="1:12" x14ac:dyDescent="0.3">
      <c r="A15">
        <v>115</v>
      </c>
      <c r="B15" s="28">
        <v>3</v>
      </c>
      <c r="C15" s="16" t="s">
        <v>102</v>
      </c>
      <c r="D15" s="16">
        <v>22029920</v>
      </c>
      <c r="E15" s="16">
        <v>120</v>
      </c>
      <c r="F15" s="16">
        <f t="shared" si="1"/>
        <v>120</v>
      </c>
      <c r="G15" s="16">
        <f t="shared" si="0"/>
        <v>85.779926005489912</v>
      </c>
      <c r="H15" s="16" t="s">
        <v>113</v>
      </c>
      <c r="I15" s="19">
        <v>0.11</v>
      </c>
      <c r="J15" s="29">
        <f t="shared" si="2"/>
        <v>9161.2960973863228</v>
      </c>
      <c r="L15">
        <f t="shared" si="3"/>
        <v>90.068922305764417</v>
      </c>
    </row>
    <row r="16" spans="1:12" x14ac:dyDescent="0.3">
      <c r="A16">
        <v>100</v>
      </c>
      <c r="B16" s="28">
        <v>4</v>
      </c>
      <c r="C16" s="16" t="s">
        <v>103</v>
      </c>
      <c r="D16" s="16">
        <v>22029920</v>
      </c>
      <c r="E16" s="16">
        <v>96</v>
      </c>
      <c r="F16" s="16">
        <f t="shared" si="1"/>
        <v>96</v>
      </c>
      <c r="G16" s="16">
        <f t="shared" si="0"/>
        <v>74.591240004773823</v>
      </c>
      <c r="H16" s="16" t="s">
        <v>113</v>
      </c>
      <c r="I16" s="19">
        <v>0.11</v>
      </c>
      <c r="J16" s="29">
        <f t="shared" si="2"/>
        <v>6373.0755460078753</v>
      </c>
      <c r="L16">
        <f t="shared" si="3"/>
        <v>78.320802005012538</v>
      </c>
    </row>
    <row r="17" spans="1:16" x14ac:dyDescent="0.3">
      <c r="A17">
        <v>110</v>
      </c>
      <c r="B17" s="28">
        <v>5</v>
      </c>
      <c r="C17" s="16" t="s">
        <v>104</v>
      </c>
      <c r="D17" s="16">
        <v>22029920</v>
      </c>
      <c r="E17" s="16">
        <v>60</v>
      </c>
      <c r="F17" s="16">
        <f t="shared" si="1"/>
        <v>60</v>
      </c>
      <c r="G17" s="16">
        <f t="shared" si="0"/>
        <v>82.050364005251225</v>
      </c>
      <c r="H17" s="16" t="s">
        <v>113</v>
      </c>
      <c r="I17" s="19">
        <v>0.11</v>
      </c>
      <c r="J17" s="29">
        <f t="shared" si="2"/>
        <v>4381.4894378804156</v>
      </c>
      <c r="L17">
        <f t="shared" si="3"/>
        <v>86.152882205513791</v>
      </c>
    </row>
    <row r="18" spans="1:16" x14ac:dyDescent="0.3">
      <c r="A18">
        <v>105</v>
      </c>
      <c r="B18" s="28">
        <v>6</v>
      </c>
      <c r="C18" s="16" t="s">
        <v>105</v>
      </c>
      <c r="D18" s="16">
        <v>22029920</v>
      </c>
      <c r="E18" s="16">
        <v>60</v>
      </c>
      <c r="F18" s="16">
        <f t="shared" si="1"/>
        <v>60</v>
      </c>
      <c r="G18" s="16">
        <f t="shared" si="0"/>
        <v>78.320802005012524</v>
      </c>
      <c r="H18" s="16" t="s">
        <v>113</v>
      </c>
      <c r="I18" s="19">
        <v>0.11</v>
      </c>
      <c r="J18" s="29">
        <f t="shared" si="2"/>
        <v>4182.3308270676689</v>
      </c>
      <c r="L18">
        <f t="shared" si="3"/>
        <v>82.236842105263165</v>
      </c>
    </row>
    <row r="19" spans="1:16" x14ac:dyDescent="0.3">
      <c r="A19">
        <v>110</v>
      </c>
      <c r="B19" s="28">
        <v>7</v>
      </c>
      <c r="C19" s="16" t="s">
        <v>106</v>
      </c>
      <c r="D19" s="16">
        <v>22029920</v>
      </c>
      <c r="E19" s="16">
        <v>60</v>
      </c>
      <c r="F19" s="16">
        <f t="shared" si="1"/>
        <v>60</v>
      </c>
      <c r="G19" s="16">
        <f t="shared" si="0"/>
        <v>82.050364005251225</v>
      </c>
      <c r="H19" s="16" t="s">
        <v>113</v>
      </c>
      <c r="I19" s="19">
        <v>0.11</v>
      </c>
      <c r="J19" s="29">
        <f t="shared" si="2"/>
        <v>4381.4894378804156</v>
      </c>
      <c r="L19">
        <f t="shared" si="3"/>
        <v>86.152882205513791</v>
      </c>
    </row>
    <row r="20" spans="1:16" x14ac:dyDescent="0.3">
      <c r="A20">
        <v>20</v>
      </c>
      <c r="B20" s="28">
        <v>8</v>
      </c>
      <c r="C20" s="16" t="s">
        <v>107</v>
      </c>
      <c r="D20" s="16">
        <v>22029920</v>
      </c>
      <c r="E20" s="16">
        <v>150</v>
      </c>
      <c r="F20" s="16">
        <f t="shared" si="1"/>
        <v>150</v>
      </c>
      <c r="G20" s="16">
        <f t="shared" si="0"/>
        <v>14.918248000954767</v>
      </c>
      <c r="H20" s="16" t="s">
        <v>113</v>
      </c>
      <c r="I20" s="19">
        <v>0.25</v>
      </c>
      <c r="J20" s="29">
        <f t="shared" si="2"/>
        <v>1678.3029001074112</v>
      </c>
      <c r="L20">
        <f t="shared" si="3"/>
        <v>15.664160401002508</v>
      </c>
      <c r="O20">
        <f>86.15*960</f>
        <v>82704</v>
      </c>
      <c r="P20">
        <f>O20-O20*0.16</f>
        <v>69471.360000000001</v>
      </c>
    </row>
    <row r="21" spans="1:16" x14ac:dyDescent="0.3">
      <c r="A21">
        <v>20</v>
      </c>
      <c r="B21" s="28">
        <v>9</v>
      </c>
      <c r="C21" s="16" t="s">
        <v>108</v>
      </c>
      <c r="D21" s="16">
        <v>22029920</v>
      </c>
      <c r="E21" s="16">
        <v>150</v>
      </c>
      <c r="F21" s="16">
        <f t="shared" si="1"/>
        <v>150</v>
      </c>
      <c r="G21" s="16">
        <f t="shared" si="0"/>
        <v>14.918248000954767</v>
      </c>
      <c r="H21" s="16" t="s">
        <v>113</v>
      </c>
      <c r="I21" s="19">
        <v>0.25</v>
      </c>
      <c r="J21" s="29">
        <f t="shared" si="2"/>
        <v>1678.3029001074112</v>
      </c>
      <c r="L21">
        <f t="shared" si="3"/>
        <v>15.664160401002508</v>
      </c>
    </row>
    <row r="22" spans="1:16" x14ac:dyDescent="0.3">
      <c r="A22">
        <v>20</v>
      </c>
      <c r="B22" s="28">
        <v>10</v>
      </c>
      <c r="C22" s="16" t="s">
        <v>109</v>
      </c>
      <c r="D22" s="16">
        <v>22029920</v>
      </c>
      <c r="E22" s="16">
        <v>150</v>
      </c>
      <c r="F22" s="16">
        <f t="shared" si="1"/>
        <v>150</v>
      </c>
      <c r="G22" s="16">
        <f t="shared" si="0"/>
        <v>14.918248000954767</v>
      </c>
      <c r="H22" s="16" t="s">
        <v>113</v>
      </c>
      <c r="I22" s="19">
        <v>0.25</v>
      </c>
      <c r="J22" s="29">
        <f t="shared" si="2"/>
        <v>1678.3029001074112</v>
      </c>
      <c r="L22">
        <f t="shared" si="3"/>
        <v>15.664160401002508</v>
      </c>
    </row>
    <row r="23" spans="1:16" x14ac:dyDescent="0.3">
      <c r="A23">
        <v>20</v>
      </c>
      <c r="B23" s="28">
        <v>11</v>
      </c>
      <c r="C23" s="16" t="s">
        <v>110</v>
      </c>
      <c r="D23" s="16">
        <v>22029920</v>
      </c>
      <c r="E23" s="16">
        <v>150</v>
      </c>
      <c r="F23" s="16">
        <f t="shared" si="1"/>
        <v>150</v>
      </c>
      <c r="G23" s="16">
        <f t="shared" si="0"/>
        <v>14.918248000954767</v>
      </c>
      <c r="H23" s="16" t="s">
        <v>113</v>
      </c>
      <c r="I23" s="19">
        <v>0.25</v>
      </c>
      <c r="J23" s="29">
        <f t="shared" si="2"/>
        <v>1678.3029001074112</v>
      </c>
      <c r="L23">
        <f t="shared" si="3"/>
        <v>15.664160401002508</v>
      </c>
    </row>
    <row r="24" spans="1:16" x14ac:dyDescent="0.3">
      <c r="A24">
        <v>20</v>
      </c>
      <c r="B24" s="28">
        <v>12</v>
      </c>
      <c r="C24" s="16" t="s">
        <v>111</v>
      </c>
      <c r="D24" s="16">
        <v>22029920</v>
      </c>
      <c r="E24" s="16">
        <v>90</v>
      </c>
      <c r="F24" s="16">
        <f t="shared" si="1"/>
        <v>90</v>
      </c>
      <c r="G24" s="16">
        <f t="shared" si="0"/>
        <v>14.918248000954767</v>
      </c>
      <c r="H24" s="16" t="s">
        <v>113</v>
      </c>
      <c r="I24" s="19">
        <v>0.25</v>
      </c>
      <c r="J24" s="29">
        <f t="shared" si="2"/>
        <v>1006.9817400644467</v>
      </c>
      <c r="L24">
        <f t="shared" si="3"/>
        <v>15.664160401002508</v>
      </c>
    </row>
    <row r="25" spans="1:16" x14ac:dyDescent="0.3">
      <c r="A25">
        <v>20</v>
      </c>
      <c r="B25" s="28">
        <v>13</v>
      </c>
      <c r="C25" s="16" t="s">
        <v>112</v>
      </c>
      <c r="D25" s="16">
        <v>22029920</v>
      </c>
      <c r="E25" s="16">
        <v>1500</v>
      </c>
      <c r="F25" s="16">
        <f t="shared" si="1"/>
        <v>1500</v>
      </c>
      <c r="G25" s="16">
        <f t="shared" si="0"/>
        <v>14.918248000954767</v>
      </c>
      <c r="H25" s="16" t="s">
        <v>113</v>
      </c>
      <c r="I25" s="19">
        <v>0.25</v>
      </c>
      <c r="J25" s="29">
        <f t="shared" si="2"/>
        <v>16783.029001074116</v>
      </c>
      <c r="L25">
        <f t="shared" si="3"/>
        <v>15.664160401002508</v>
      </c>
    </row>
    <row r="26" spans="1:16" x14ac:dyDescent="0.3">
      <c r="B26" s="28"/>
      <c r="C26" s="16"/>
      <c r="D26" s="16"/>
      <c r="E26" s="16"/>
      <c r="F26" s="16"/>
      <c r="G26" s="16"/>
      <c r="H26" s="16"/>
      <c r="I26" s="19"/>
      <c r="J26" s="30">
        <f>SUM(J13:J25)</f>
        <v>141409.32688865025</v>
      </c>
    </row>
    <row r="27" spans="1:16" x14ac:dyDescent="0.3">
      <c r="B27" s="28"/>
      <c r="C27" s="16"/>
      <c r="D27" s="16"/>
      <c r="E27" s="16"/>
      <c r="F27" s="16"/>
      <c r="G27" s="16"/>
      <c r="H27" s="16"/>
      <c r="I27" s="19"/>
      <c r="J27" s="31"/>
    </row>
    <row r="28" spans="1:16" x14ac:dyDescent="0.3">
      <c r="B28" s="28"/>
      <c r="C28" s="16"/>
      <c r="D28" s="16"/>
      <c r="E28" s="16"/>
      <c r="F28" s="16"/>
      <c r="G28" s="16"/>
      <c r="H28" s="16"/>
      <c r="I28" s="19"/>
      <c r="J28" s="31"/>
    </row>
    <row r="29" spans="1:16" x14ac:dyDescent="0.3">
      <c r="B29" s="28"/>
      <c r="C29" s="16" t="s">
        <v>85</v>
      </c>
      <c r="D29" s="16"/>
      <c r="E29" s="16"/>
      <c r="F29" s="16"/>
      <c r="G29" s="23">
        <v>0.06</v>
      </c>
      <c r="H29" s="16"/>
      <c r="I29" s="19"/>
      <c r="J29" s="29">
        <f>J26*0.06</f>
        <v>8484.5596133190138</v>
      </c>
    </row>
    <row r="30" spans="1:16" x14ac:dyDescent="0.3">
      <c r="B30" s="28"/>
      <c r="C30" s="16" t="s">
        <v>86</v>
      </c>
      <c r="D30" s="16"/>
      <c r="E30" s="16"/>
      <c r="F30" s="16"/>
      <c r="G30" s="23">
        <v>0.06</v>
      </c>
      <c r="H30" s="16"/>
      <c r="I30" s="19"/>
      <c r="J30" s="29">
        <f>J26*0.06</f>
        <v>8484.5596133190138</v>
      </c>
    </row>
    <row r="31" spans="1:16" x14ac:dyDescent="0.3">
      <c r="B31" s="28"/>
      <c r="C31" s="16" t="s">
        <v>87</v>
      </c>
      <c r="D31" s="16"/>
      <c r="E31" s="16"/>
      <c r="F31" s="16"/>
      <c r="G31" s="16"/>
      <c r="H31" s="16"/>
      <c r="I31" s="19"/>
      <c r="J31" s="31"/>
    </row>
    <row r="32" spans="1:16" x14ac:dyDescent="0.3">
      <c r="B32" s="28"/>
      <c r="C32" s="16"/>
      <c r="D32" s="16"/>
      <c r="E32" s="16"/>
      <c r="F32" s="16"/>
      <c r="G32" s="16"/>
      <c r="H32" s="16"/>
      <c r="I32" s="19"/>
      <c r="J32" s="31"/>
    </row>
    <row r="33" spans="2:10" x14ac:dyDescent="0.3">
      <c r="B33" s="28"/>
      <c r="C33" s="16"/>
      <c r="D33" s="16"/>
      <c r="E33" s="16"/>
      <c r="F33" s="16"/>
      <c r="G33" s="16"/>
      <c r="H33" s="16"/>
      <c r="I33" s="19"/>
      <c r="J33" s="31"/>
    </row>
    <row r="34" spans="2:10" x14ac:dyDescent="0.3">
      <c r="B34" s="32"/>
      <c r="C34" s="17"/>
      <c r="D34" s="17"/>
      <c r="E34" s="17"/>
      <c r="F34" s="17"/>
      <c r="G34" s="17"/>
      <c r="H34" s="17"/>
      <c r="I34" s="20"/>
      <c r="J34" s="33"/>
    </row>
    <row r="35" spans="2:10" x14ac:dyDescent="0.3">
      <c r="B35" s="14"/>
      <c r="C35" s="3" t="s">
        <v>88</v>
      </c>
      <c r="D35" s="3"/>
      <c r="E35" s="3"/>
      <c r="F35" s="3"/>
      <c r="G35" s="3"/>
      <c r="H35" s="3"/>
      <c r="I35" s="3"/>
      <c r="J35" s="24">
        <f>SUM(J26:J33)</f>
        <v>158378.4461152883</v>
      </c>
    </row>
    <row r="36" spans="2:10" x14ac:dyDescent="0.3">
      <c r="B36" s="34" t="s">
        <v>89</v>
      </c>
      <c r="C36" s="21"/>
      <c r="D36" s="21"/>
      <c r="E36" s="21"/>
      <c r="F36" s="21"/>
      <c r="G36" s="21"/>
      <c r="H36" s="21"/>
      <c r="I36" s="21"/>
      <c r="J36" s="35"/>
    </row>
    <row r="37" spans="2:10" x14ac:dyDescent="0.3">
      <c r="B37" s="7" t="s">
        <v>90</v>
      </c>
      <c r="C37" s="8" t="s">
        <v>116</v>
      </c>
      <c r="D37" s="8"/>
      <c r="E37" s="8"/>
      <c r="F37" s="8"/>
      <c r="G37" s="8"/>
      <c r="H37" s="8"/>
      <c r="I37" s="8"/>
      <c r="J37" s="36"/>
    </row>
    <row r="38" spans="2:10" x14ac:dyDescent="0.3">
      <c r="B38" s="7"/>
      <c r="C38" s="8"/>
      <c r="D38" s="8"/>
      <c r="E38" s="8"/>
      <c r="F38" s="8"/>
      <c r="G38" s="8"/>
      <c r="H38" s="8"/>
      <c r="I38" s="8"/>
      <c r="J38" s="36"/>
    </row>
    <row r="39" spans="2:10" x14ac:dyDescent="0.3">
      <c r="B39" s="7"/>
      <c r="C39" s="8"/>
      <c r="D39" s="8"/>
      <c r="E39" s="8"/>
      <c r="F39" s="8"/>
      <c r="G39" s="8"/>
      <c r="H39" s="8"/>
      <c r="I39" s="8"/>
      <c r="J39" s="36"/>
    </row>
    <row r="40" spans="2:10" x14ac:dyDescent="0.3">
      <c r="B40" s="7" t="s">
        <v>91</v>
      </c>
      <c r="C40" s="8"/>
      <c r="D40" s="8"/>
      <c r="E40" s="8"/>
      <c r="F40" s="8"/>
      <c r="G40" s="8"/>
      <c r="H40" s="8"/>
      <c r="I40" s="8"/>
      <c r="J40" s="36"/>
    </row>
    <row r="41" spans="2:10" x14ac:dyDescent="0.3">
      <c r="B41" s="7" t="s">
        <v>92</v>
      </c>
      <c r="C41" s="8"/>
      <c r="D41" s="8"/>
      <c r="E41" s="8"/>
      <c r="F41" s="8"/>
      <c r="G41" s="8"/>
      <c r="H41" s="8"/>
      <c r="I41" s="8"/>
      <c r="J41" s="36"/>
    </row>
    <row r="42" spans="2:10" x14ac:dyDescent="0.3">
      <c r="B42" s="7" t="s">
        <v>117</v>
      </c>
      <c r="C42" s="8"/>
      <c r="D42" s="8"/>
      <c r="E42" s="8"/>
      <c r="F42" s="8"/>
      <c r="G42" s="8"/>
      <c r="H42" s="8"/>
      <c r="I42" s="8"/>
      <c r="J42" s="36"/>
    </row>
    <row r="43" spans="2:10" x14ac:dyDescent="0.3">
      <c r="B43" s="7"/>
      <c r="C43" s="8"/>
      <c r="D43" s="8"/>
      <c r="E43" s="8"/>
      <c r="F43" s="8"/>
      <c r="G43" s="8"/>
      <c r="H43" s="8"/>
      <c r="I43" s="8"/>
      <c r="J43" s="36"/>
    </row>
    <row r="44" spans="2:10" x14ac:dyDescent="0.3">
      <c r="B44" s="7" t="s">
        <v>93</v>
      </c>
      <c r="C44" s="8"/>
      <c r="D44" s="8"/>
      <c r="E44" s="8"/>
      <c r="F44" s="8"/>
      <c r="G44" s="22"/>
      <c r="H44" s="8" t="s">
        <v>94</v>
      </c>
      <c r="I44" s="8"/>
      <c r="J44" s="36"/>
    </row>
    <row r="45" spans="2:10" ht="15" thickBot="1" x14ac:dyDescent="0.35">
      <c r="B45" s="37"/>
      <c r="C45" s="38"/>
      <c r="D45" s="38"/>
      <c r="E45" s="38"/>
      <c r="F45" s="38"/>
      <c r="G45" s="39"/>
      <c r="H45" s="38"/>
      <c r="I45" s="38" t="s">
        <v>95</v>
      </c>
      <c r="J45" s="40"/>
    </row>
  </sheetData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3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96</v>
      </c>
      <c r="G1" t="s">
        <v>98</v>
      </c>
    </row>
    <row r="2" spans="1:7" x14ac:dyDescent="0.3">
      <c r="A2" t="s">
        <v>97</v>
      </c>
    </row>
    <row r="3" spans="1:7" x14ac:dyDescent="0.3">
      <c r="D3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P45"/>
  <sheetViews>
    <sheetView topLeftCell="A26" workbookViewId="0">
      <selection activeCell="B1" sqref="B1:J45"/>
    </sheetView>
  </sheetViews>
  <sheetFormatPr defaultRowHeight="14.4" x14ac:dyDescent="0.3"/>
  <cols>
    <col min="2" max="2" width="4.109375" customWidth="1"/>
    <col min="3" max="3" width="26" customWidth="1"/>
    <col min="8" max="9" width="8.109375" customWidth="1"/>
    <col min="10" max="10" width="22.109375" bestFit="1" customWidth="1"/>
  </cols>
  <sheetData>
    <row r="1" spans="1:12" ht="19.8" customHeight="1" x14ac:dyDescent="0.3">
      <c r="B1" s="4" t="s">
        <v>59</v>
      </c>
      <c r="C1" s="5"/>
      <c r="D1" s="5"/>
      <c r="E1" s="5"/>
      <c r="F1" s="5"/>
      <c r="G1" s="92" t="s">
        <v>65</v>
      </c>
      <c r="H1" s="92"/>
      <c r="I1" s="44"/>
      <c r="J1" s="6" t="s">
        <v>66</v>
      </c>
    </row>
    <row r="2" spans="1:12" ht="19.8" customHeight="1" x14ac:dyDescent="0.3">
      <c r="B2" s="7" t="s">
        <v>60</v>
      </c>
      <c r="C2" s="8"/>
      <c r="D2" s="8"/>
      <c r="E2" s="8"/>
      <c r="F2" s="8"/>
      <c r="G2" s="88">
        <v>17</v>
      </c>
      <c r="H2" s="88"/>
      <c r="I2" s="45"/>
      <c r="J2" s="25">
        <v>44392</v>
      </c>
    </row>
    <row r="3" spans="1:12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45"/>
      <c r="J3" s="9" t="s">
        <v>68</v>
      </c>
    </row>
    <row r="4" spans="1:12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45"/>
      <c r="J4" s="9" t="s">
        <v>73</v>
      </c>
    </row>
    <row r="5" spans="1:12" ht="19.8" customHeight="1" x14ac:dyDescent="0.3">
      <c r="B5" s="7"/>
      <c r="C5" s="8"/>
      <c r="D5" s="8"/>
      <c r="E5" s="8"/>
      <c r="F5" s="8"/>
      <c r="G5" s="88" t="s">
        <v>70</v>
      </c>
      <c r="H5" s="88"/>
      <c r="I5" s="45"/>
      <c r="J5" s="9" t="s">
        <v>66</v>
      </c>
    </row>
    <row r="6" spans="1:12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45"/>
      <c r="J6" s="9" t="s">
        <v>74</v>
      </c>
    </row>
    <row r="7" spans="1:12" ht="19.8" customHeight="1" x14ac:dyDescent="0.3">
      <c r="B7" s="10" t="s">
        <v>124</v>
      </c>
      <c r="C7" s="8"/>
      <c r="D7" s="8"/>
      <c r="E7" s="8"/>
      <c r="F7" s="8"/>
      <c r="G7" s="88" t="s">
        <v>72</v>
      </c>
      <c r="H7" s="88"/>
      <c r="I7" s="45"/>
      <c r="J7" s="9" t="s">
        <v>75</v>
      </c>
    </row>
    <row r="8" spans="1:12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12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12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43" t="s">
        <v>57</v>
      </c>
      <c r="H10" s="43" t="s">
        <v>83</v>
      </c>
      <c r="I10" s="43" t="s">
        <v>114</v>
      </c>
      <c r="J10" s="12" t="s">
        <v>84</v>
      </c>
    </row>
    <row r="11" spans="1:12" x14ac:dyDescent="0.3">
      <c r="B11" s="13"/>
      <c r="C11" s="3"/>
      <c r="D11" s="3"/>
      <c r="E11" s="3" t="s">
        <v>81</v>
      </c>
      <c r="F11" s="3" t="s">
        <v>82</v>
      </c>
      <c r="G11" s="3"/>
      <c r="H11" s="3"/>
      <c r="I11" s="3"/>
      <c r="J11" s="12"/>
    </row>
    <row r="12" spans="1:12" x14ac:dyDescent="0.3">
      <c r="B12" s="26"/>
      <c r="C12" s="15"/>
      <c r="D12" s="15"/>
      <c r="E12" s="15"/>
      <c r="F12" s="15"/>
      <c r="G12" s="15"/>
      <c r="H12" s="15"/>
      <c r="I12" s="18"/>
      <c r="J12" s="27"/>
    </row>
    <row r="13" spans="1:12" x14ac:dyDescent="0.3">
      <c r="A13">
        <v>110</v>
      </c>
      <c r="B13" s="28">
        <v>1</v>
      </c>
      <c r="C13" s="16" t="s">
        <v>100</v>
      </c>
      <c r="D13" s="16">
        <v>22029920</v>
      </c>
      <c r="E13" s="16">
        <v>960</v>
      </c>
      <c r="F13" s="16">
        <v>12</v>
      </c>
      <c r="G13" s="16">
        <f t="shared" ref="G13:G25" si="0">A13/1.14/1.05/1.12</f>
        <v>82.050364005251225</v>
      </c>
      <c r="H13" s="16" t="s">
        <v>113</v>
      </c>
      <c r="I13" s="19">
        <v>0.11</v>
      </c>
      <c r="J13" s="29">
        <f>(G13*F13)-(G13*F13)*I13</f>
        <v>876.2978875760831</v>
      </c>
      <c r="L13">
        <f>A13/1.14/112*100</f>
        <v>86.152882205513791</v>
      </c>
    </row>
    <row r="14" spans="1:12" x14ac:dyDescent="0.3">
      <c r="A14">
        <v>115</v>
      </c>
      <c r="B14" s="28">
        <v>2</v>
      </c>
      <c r="C14" s="16" t="s">
        <v>101</v>
      </c>
      <c r="D14" s="16">
        <v>22029920</v>
      </c>
      <c r="E14" s="16">
        <v>240</v>
      </c>
      <c r="F14" s="16">
        <f t="shared" ref="F14:F24" si="1">E14</f>
        <v>240</v>
      </c>
      <c r="G14" s="16">
        <f t="shared" si="0"/>
        <v>85.779926005489912</v>
      </c>
      <c r="H14" s="16" t="s">
        <v>113</v>
      </c>
      <c r="I14" s="19">
        <v>0.11</v>
      </c>
      <c r="J14" s="29">
        <f t="shared" ref="J14:J25" si="2">(G14*F14)-(G14*F14)*I14</f>
        <v>18322.592194772646</v>
      </c>
      <c r="L14">
        <f t="shared" ref="L14:L25" si="3">A14/1.14/112*100</f>
        <v>90.068922305764417</v>
      </c>
    </row>
    <row r="15" spans="1:12" x14ac:dyDescent="0.3">
      <c r="A15">
        <v>115</v>
      </c>
      <c r="B15" s="28">
        <v>3</v>
      </c>
      <c r="C15" s="16" t="s">
        <v>102</v>
      </c>
      <c r="D15" s="16">
        <v>22029920</v>
      </c>
      <c r="E15" s="16">
        <v>120</v>
      </c>
      <c r="F15" s="16">
        <f t="shared" si="1"/>
        <v>120</v>
      </c>
      <c r="G15" s="16">
        <f t="shared" si="0"/>
        <v>85.779926005489912</v>
      </c>
      <c r="H15" s="16" t="s">
        <v>113</v>
      </c>
      <c r="I15" s="19">
        <v>0.11</v>
      </c>
      <c r="J15" s="29">
        <f t="shared" si="2"/>
        <v>9161.2960973863228</v>
      </c>
      <c r="L15">
        <f t="shared" si="3"/>
        <v>90.068922305764417</v>
      </c>
    </row>
    <row r="16" spans="1:12" x14ac:dyDescent="0.3">
      <c r="A16">
        <v>100</v>
      </c>
      <c r="B16" s="28">
        <v>4</v>
      </c>
      <c r="C16" s="16" t="s">
        <v>103</v>
      </c>
      <c r="D16" s="16">
        <v>22029920</v>
      </c>
      <c r="E16" s="16">
        <v>96</v>
      </c>
      <c r="F16" s="16">
        <f t="shared" si="1"/>
        <v>96</v>
      </c>
      <c r="G16" s="16">
        <f t="shared" si="0"/>
        <v>74.591240004773823</v>
      </c>
      <c r="H16" s="16" t="s">
        <v>113</v>
      </c>
      <c r="I16" s="19">
        <v>0.11</v>
      </c>
      <c r="J16" s="29">
        <f t="shared" si="2"/>
        <v>6373.0755460078753</v>
      </c>
      <c r="L16">
        <f t="shared" si="3"/>
        <v>78.320802005012538</v>
      </c>
    </row>
    <row r="17" spans="1:16" x14ac:dyDescent="0.3">
      <c r="A17">
        <v>110</v>
      </c>
      <c r="B17" s="28">
        <v>5</v>
      </c>
      <c r="C17" s="16" t="s">
        <v>104</v>
      </c>
      <c r="D17" s="16">
        <v>22029920</v>
      </c>
      <c r="E17" s="16">
        <v>60</v>
      </c>
      <c r="F17" s="16">
        <v>12</v>
      </c>
      <c r="G17" s="16">
        <f t="shared" si="0"/>
        <v>82.050364005251225</v>
      </c>
      <c r="H17" s="16" t="s">
        <v>113</v>
      </c>
      <c r="I17" s="19">
        <v>0.11</v>
      </c>
      <c r="J17" s="29">
        <f t="shared" si="2"/>
        <v>876.2978875760831</v>
      </c>
      <c r="L17">
        <f t="shared" si="3"/>
        <v>86.152882205513791</v>
      </c>
    </row>
    <row r="18" spans="1:16" x14ac:dyDescent="0.3">
      <c r="A18">
        <v>105</v>
      </c>
      <c r="B18" s="28">
        <v>6</v>
      </c>
      <c r="C18" s="16" t="s">
        <v>105</v>
      </c>
      <c r="D18" s="16">
        <v>22029920</v>
      </c>
      <c r="E18" s="16">
        <v>60</v>
      </c>
      <c r="F18" s="16">
        <v>12</v>
      </c>
      <c r="G18" s="16">
        <f t="shared" si="0"/>
        <v>78.320802005012524</v>
      </c>
      <c r="H18" s="16" t="s">
        <v>113</v>
      </c>
      <c r="I18" s="19">
        <v>0.11</v>
      </c>
      <c r="J18" s="29">
        <f t="shared" si="2"/>
        <v>836.46616541353376</v>
      </c>
      <c r="L18">
        <f t="shared" si="3"/>
        <v>82.236842105263165</v>
      </c>
    </row>
    <row r="19" spans="1:16" x14ac:dyDescent="0.3">
      <c r="A19">
        <v>110</v>
      </c>
      <c r="B19" s="28">
        <v>7</v>
      </c>
      <c r="C19" s="16" t="s">
        <v>106</v>
      </c>
      <c r="D19" s="16">
        <v>22029920</v>
      </c>
      <c r="E19" s="16">
        <v>60</v>
      </c>
      <c r="F19" s="16">
        <v>12</v>
      </c>
      <c r="G19" s="16">
        <f t="shared" si="0"/>
        <v>82.050364005251225</v>
      </c>
      <c r="H19" s="16" t="s">
        <v>113</v>
      </c>
      <c r="I19" s="19">
        <v>0.11</v>
      </c>
      <c r="J19" s="29">
        <f t="shared" si="2"/>
        <v>876.2978875760831</v>
      </c>
      <c r="L19">
        <f t="shared" si="3"/>
        <v>86.152882205513791</v>
      </c>
    </row>
    <row r="20" spans="1:16" x14ac:dyDescent="0.3">
      <c r="A20">
        <v>20</v>
      </c>
      <c r="B20" s="28">
        <v>8</v>
      </c>
      <c r="C20" s="16" t="s">
        <v>107</v>
      </c>
      <c r="D20" s="16">
        <v>22029920</v>
      </c>
      <c r="E20" s="16">
        <v>150</v>
      </c>
      <c r="F20" s="16">
        <v>30</v>
      </c>
      <c r="G20" s="16">
        <f t="shared" si="0"/>
        <v>14.918248000954767</v>
      </c>
      <c r="H20" s="16" t="s">
        <v>113</v>
      </c>
      <c r="I20" s="19">
        <v>0.25</v>
      </c>
      <c r="J20" s="29">
        <f t="shared" si="2"/>
        <v>335.66058002148225</v>
      </c>
      <c r="L20">
        <f t="shared" si="3"/>
        <v>15.664160401002508</v>
      </c>
      <c r="O20">
        <f>86.15*960</f>
        <v>82704</v>
      </c>
      <c r="P20">
        <f>O20-O20*0.16</f>
        <v>69471.360000000001</v>
      </c>
    </row>
    <row r="21" spans="1:16" x14ac:dyDescent="0.3">
      <c r="A21">
        <v>20</v>
      </c>
      <c r="B21" s="28">
        <v>9</v>
      </c>
      <c r="C21" s="16" t="s">
        <v>108</v>
      </c>
      <c r="D21" s="16">
        <v>22029920</v>
      </c>
      <c r="E21" s="16">
        <v>150</v>
      </c>
      <c r="F21" s="16">
        <f t="shared" si="1"/>
        <v>150</v>
      </c>
      <c r="G21" s="16">
        <f t="shared" si="0"/>
        <v>14.918248000954767</v>
      </c>
      <c r="H21" s="16" t="s">
        <v>113</v>
      </c>
      <c r="I21" s="19">
        <v>0.25</v>
      </c>
      <c r="J21" s="29">
        <f t="shared" si="2"/>
        <v>1678.3029001074112</v>
      </c>
      <c r="L21">
        <f t="shared" si="3"/>
        <v>15.664160401002508</v>
      </c>
    </row>
    <row r="22" spans="1:16" x14ac:dyDescent="0.3">
      <c r="A22">
        <v>20</v>
      </c>
      <c r="B22" s="28">
        <v>10</v>
      </c>
      <c r="C22" s="16" t="s">
        <v>109</v>
      </c>
      <c r="D22" s="16">
        <v>22029920</v>
      </c>
      <c r="E22" s="16">
        <v>150</v>
      </c>
      <c r="F22" s="16">
        <v>30</v>
      </c>
      <c r="G22" s="16">
        <f t="shared" si="0"/>
        <v>14.918248000954767</v>
      </c>
      <c r="H22" s="16" t="s">
        <v>113</v>
      </c>
      <c r="I22" s="19">
        <v>0.25</v>
      </c>
      <c r="J22" s="29">
        <f t="shared" si="2"/>
        <v>335.66058002148225</v>
      </c>
      <c r="L22">
        <f t="shared" si="3"/>
        <v>15.664160401002508</v>
      </c>
    </row>
    <row r="23" spans="1:16" x14ac:dyDescent="0.3">
      <c r="A23">
        <v>20</v>
      </c>
      <c r="B23" s="28">
        <v>11</v>
      </c>
      <c r="C23" s="16" t="s">
        <v>110</v>
      </c>
      <c r="D23" s="16">
        <v>22029920</v>
      </c>
      <c r="E23" s="16">
        <v>150</v>
      </c>
      <c r="F23" s="16">
        <f t="shared" si="1"/>
        <v>150</v>
      </c>
      <c r="G23" s="16">
        <f t="shared" si="0"/>
        <v>14.918248000954767</v>
      </c>
      <c r="H23" s="16" t="s">
        <v>113</v>
      </c>
      <c r="I23" s="19">
        <v>0.25</v>
      </c>
      <c r="J23" s="29">
        <f t="shared" si="2"/>
        <v>1678.3029001074112</v>
      </c>
      <c r="L23">
        <f t="shared" si="3"/>
        <v>15.664160401002508</v>
      </c>
    </row>
    <row r="24" spans="1:16" x14ac:dyDescent="0.3">
      <c r="A24">
        <v>20</v>
      </c>
      <c r="B24" s="28">
        <v>12</v>
      </c>
      <c r="C24" s="16" t="s">
        <v>111</v>
      </c>
      <c r="D24" s="16">
        <v>22029920</v>
      </c>
      <c r="E24" s="16">
        <v>90</v>
      </c>
      <c r="F24" s="16">
        <f t="shared" si="1"/>
        <v>90</v>
      </c>
      <c r="G24" s="16">
        <f t="shared" si="0"/>
        <v>14.918248000954767</v>
      </c>
      <c r="H24" s="16" t="s">
        <v>113</v>
      </c>
      <c r="I24" s="19">
        <v>0.25</v>
      </c>
      <c r="J24" s="29">
        <f t="shared" si="2"/>
        <v>1006.9817400644467</v>
      </c>
      <c r="L24">
        <f t="shared" si="3"/>
        <v>15.664160401002508</v>
      </c>
    </row>
    <row r="25" spans="1:16" x14ac:dyDescent="0.3">
      <c r="A25">
        <v>20</v>
      </c>
      <c r="B25" s="28">
        <v>13</v>
      </c>
      <c r="C25" s="16" t="s">
        <v>112</v>
      </c>
      <c r="D25" s="16">
        <v>22029920</v>
      </c>
      <c r="E25" s="16">
        <v>1500</v>
      </c>
      <c r="F25" s="16">
        <v>30</v>
      </c>
      <c r="G25" s="16">
        <f t="shared" si="0"/>
        <v>14.918248000954767</v>
      </c>
      <c r="H25" s="16" t="s">
        <v>113</v>
      </c>
      <c r="I25" s="19">
        <v>0.25</v>
      </c>
      <c r="J25" s="29">
        <f t="shared" si="2"/>
        <v>335.66058002148225</v>
      </c>
      <c r="L25">
        <f t="shared" si="3"/>
        <v>15.664160401002508</v>
      </c>
    </row>
    <row r="26" spans="1:16" x14ac:dyDescent="0.3">
      <c r="B26" s="28"/>
      <c r="C26" s="16"/>
      <c r="D26" s="16"/>
      <c r="E26" s="16"/>
      <c r="F26" s="16"/>
      <c r="G26" s="16"/>
      <c r="H26" s="16"/>
      <c r="I26" s="19"/>
      <c r="J26" s="30">
        <f>SUM(J13:J25)</f>
        <v>42692.892946652333</v>
      </c>
    </row>
    <row r="27" spans="1:16" x14ac:dyDescent="0.3">
      <c r="B27" s="28"/>
      <c r="C27" s="16"/>
      <c r="D27" s="16"/>
      <c r="E27" s="16"/>
      <c r="F27" s="16"/>
      <c r="G27" s="16"/>
      <c r="H27" s="16"/>
      <c r="I27" s="19"/>
      <c r="J27" s="31"/>
    </row>
    <row r="28" spans="1:16" x14ac:dyDescent="0.3">
      <c r="B28" s="28"/>
      <c r="C28" s="16"/>
      <c r="D28" s="16"/>
      <c r="E28" s="16"/>
      <c r="F28" s="16"/>
      <c r="G28" s="16"/>
      <c r="H28" s="16"/>
      <c r="I28" s="19"/>
      <c r="J28" s="31"/>
    </row>
    <row r="29" spans="1:16" x14ac:dyDescent="0.3">
      <c r="B29" s="28"/>
      <c r="C29" s="16" t="s">
        <v>85</v>
      </c>
      <c r="D29" s="16"/>
      <c r="E29" s="16"/>
      <c r="F29" s="16"/>
      <c r="G29" s="23">
        <v>0.06</v>
      </c>
      <c r="H29" s="16"/>
      <c r="I29" s="19"/>
      <c r="J29" s="29">
        <f>J26*0.06</f>
        <v>2561.57357679914</v>
      </c>
    </row>
    <row r="30" spans="1:16" x14ac:dyDescent="0.3">
      <c r="B30" s="28"/>
      <c r="C30" s="16" t="s">
        <v>86</v>
      </c>
      <c r="D30" s="16"/>
      <c r="E30" s="16"/>
      <c r="F30" s="16"/>
      <c r="G30" s="23">
        <v>0.06</v>
      </c>
      <c r="H30" s="16"/>
      <c r="I30" s="19"/>
      <c r="J30" s="29">
        <f>J26*0.06</f>
        <v>2561.57357679914</v>
      </c>
    </row>
    <row r="31" spans="1:16" x14ac:dyDescent="0.3">
      <c r="B31" s="28"/>
      <c r="C31" s="16" t="s">
        <v>87</v>
      </c>
      <c r="D31" s="16"/>
      <c r="E31" s="16"/>
      <c r="F31" s="16"/>
      <c r="G31" s="16"/>
      <c r="H31" s="16"/>
      <c r="I31" s="19"/>
      <c r="J31" s="31"/>
    </row>
    <row r="32" spans="1:16" x14ac:dyDescent="0.3">
      <c r="B32" s="28"/>
      <c r="C32" s="16"/>
      <c r="D32" s="16"/>
      <c r="E32" s="16"/>
      <c r="F32" s="16"/>
      <c r="G32" s="16"/>
      <c r="H32" s="16"/>
      <c r="I32" s="19"/>
      <c r="J32" s="31"/>
    </row>
    <row r="33" spans="2:10" x14ac:dyDescent="0.3">
      <c r="B33" s="28"/>
      <c r="C33" s="16"/>
      <c r="D33" s="16"/>
      <c r="E33" s="16"/>
      <c r="F33" s="16"/>
      <c r="G33" s="16"/>
      <c r="H33" s="16"/>
      <c r="I33" s="19"/>
      <c r="J33" s="31"/>
    </row>
    <row r="34" spans="2:10" x14ac:dyDescent="0.3">
      <c r="B34" s="32"/>
      <c r="C34" s="17"/>
      <c r="D34" s="17"/>
      <c r="E34" s="17"/>
      <c r="F34" s="17"/>
      <c r="G34" s="17"/>
      <c r="H34" s="17"/>
      <c r="I34" s="20"/>
      <c r="J34" s="33"/>
    </row>
    <row r="35" spans="2:10" x14ac:dyDescent="0.3">
      <c r="B35" s="14"/>
      <c r="C35" s="3" t="s">
        <v>88</v>
      </c>
      <c r="D35" s="3"/>
      <c r="E35" s="3"/>
      <c r="F35" s="3"/>
      <c r="G35" s="3"/>
      <c r="H35" s="3"/>
      <c r="I35" s="3"/>
      <c r="J35" s="24">
        <f>SUM(J26:J33)</f>
        <v>47816.040100250619</v>
      </c>
    </row>
    <row r="36" spans="2:10" x14ac:dyDescent="0.3">
      <c r="B36" s="34" t="s">
        <v>89</v>
      </c>
      <c r="C36" s="21"/>
      <c r="D36" s="21"/>
      <c r="E36" s="21"/>
      <c r="F36" s="21"/>
      <c r="G36" s="21"/>
      <c r="H36" s="21"/>
      <c r="I36" s="21"/>
      <c r="J36" s="35"/>
    </row>
    <row r="37" spans="2:10" x14ac:dyDescent="0.3">
      <c r="B37" s="7" t="s">
        <v>119</v>
      </c>
      <c r="C37" s="8"/>
      <c r="D37" s="8"/>
      <c r="E37" s="8"/>
      <c r="F37" s="8"/>
      <c r="G37" s="8"/>
      <c r="H37" s="8"/>
      <c r="I37" s="8"/>
      <c r="J37" s="36"/>
    </row>
    <row r="38" spans="2:10" x14ac:dyDescent="0.3">
      <c r="B38" s="7"/>
      <c r="C38" s="8"/>
      <c r="D38" s="8"/>
      <c r="E38" s="8"/>
      <c r="F38" s="8"/>
      <c r="G38" s="8"/>
      <c r="H38" s="8"/>
      <c r="I38" s="8"/>
      <c r="J38" s="36"/>
    </row>
    <row r="39" spans="2:10" x14ac:dyDescent="0.3">
      <c r="B39" s="7"/>
      <c r="C39" s="8"/>
      <c r="D39" s="8"/>
      <c r="E39" s="8"/>
      <c r="F39" s="8"/>
      <c r="G39" s="8"/>
      <c r="H39" s="8"/>
      <c r="I39" s="8"/>
      <c r="J39" s="36"/>
    </row>
    <row r="40" spans="2:10" x14ac:dyDescent="0.3">
      <c r="B40" s="7" t="s">
        <v>91</v>
      </c>
      <c r="C40" s="8"/>
      <c r="D40" s="8"/>
      <c r="E40" s="8"/>
      <c r="F40" s="8"/>
      <c r="G40" s="8"/>
      <c r="H40" s="8"/>
      <c r="I40" s="8"/>
      <c r="J40" s="36"/>
    </row>
    <row r="41" spans="2:10" x14ac:dyDescent="0.3">
      <c r="B41" s="7" t="s">
        <v>92</v>
      </c>
      <c r="C41" s="8"/>
      <c r="D41" s="8"/>
      <c r="E41" s="8"/>
      <c r="F41" s="8"/>
      <c r="G41" s="8"/>
      <c r="H41" s="8"/>
      <c r="I41" s="8"/>
      <c r="J41" s="36"/>
    </row>
    <row r="42" spans="2:10" x14ac:dyDescent="0.3">
      <c r="B42" s="7" t="s">
        <v>117</v>
      </c>
      <c r="C42" s="8"/>
      <c r="D42" s="8"/>
      <c r="E42" s="8"/>
      <c r="F42" s="8"/>
      <c r="G42" s="8"/>
      <c r="H42" s="8"/>
      <c r="I42" s="8"/>
      <c r="J42" s="36"/>
    </row>
    <row r="43" spans="2:10" x14ac:dyDescent="0.3">
      <c r="B43" s="7"/>
      <c r="C43" s="8"/>
      <c r="D43" s="8"/>
      <c r="E43" s="8"/>
      <c r="F43" s="8"/>
      <c r="G43" s="8"/>
      <c r="H43" s="8"/>
      <c r="I43" s="8"/>
      <c r="J43" s="36"/>
    </row>
    <row r="44" spans="2:10" x14ac:dyDescent="0.3">
      <c r="B44" s="7" t="s">
        <v>93</v>
      </c>
      <c r="C44" s="8"/>
      <c r="D44" s="8"/>
      <c r="E44" s="8"/>
      <c r="F44" s="8"/>
      <c r="G44" s="22"/>
      <c r="H44" s="8" t="s">
        <v>94</v>
      </c>
      <c r="I44" s="8"/>
      <c r="J44" s="36"/>
    </row>
    <row r="45" spans="2:10" ht="15" thickBot="1" x14ac:dyDescent="0.35">
      <c r="B45" s="37"/>
      <c r="C45" s="38"/>
      <c r="D45" s="38"/>
      <c r="E45" s="38"/>
      <c r="F45" s="38"/>
      <c r="G45" s="39"/>
      <c r="H45" s="38"/>
      <c r="I45" s="38" t="s">
        <v>95</v>
      </c>
      <c r="J45" s="40"/>
    </row>
  </sheetData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P45"/>
  <sheetViews>
    <sheetView workbookViewId="0">
      <selection activeCell="B1" sqref="B1"/>
    </sheetView>
  </sheetViews>
  <sheetFormatPr defaultRowHeight="14.4" x14ac:dyDescent="0.3"/>
  <cols>
    <col min="2" max="2" width="4.109375" customWidth="1"/>
    <col min="3" max="3" width="26" customWidth="1"/>
    <col min="8" max="9" width="8.109375" customWidth="1"/>
    <col min="10" max="10" width="22.109375" bestFit="1" customWidth="1"/>
  </cols>
  <sheetData>
    <row r="1" spans="1:12" ht="19.8" customHeight="1" x14ac:dyDescent="0.3">
      <c r="B1" s="4" t="s">
        <v>59</v>
      </c>
      <c r="C1" s="5"/>
      <c r="D1" s="5"/>
      <c r="E1" s="5"/>
      <c r="F1" s="5"/>
      <c r="G1" s="92" t="s">
        <v>65</v>
      </c>
      <c r="H1" s="92"/>
      <c r="I1" s="44"/>
      <c r="J1" s="6" t="s">
        <v>66</v>
      </c>
    </row>
    <row r="2" spans="1:12" ht="19.8" customHeight="1" x14ac:dyDescent="0.3">
      <c r="B2" s="7" t="s">
        <v>60</v>
      </c>
      <c r="C2" s="8"/>
      <c r="D2" s="8"/>
      <c r="E2" s="8"/>
      <c r="F2" s="8"/>
      <c r="G2" s="88">
        <v>16</v>
      </c>
      <c r="H2" s="88"/>
      <c r="I2" s="45"/>
      <c r="J2" s="25">
        <v>44392</v>
      </c>
    </row>
    <row r="3" spans="1:12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45"/>
      <c r="J3" s="9" t="s">
        <v>68</v>
      </c>
    </row>
    <row r="4" spans="1:12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45"/>
      <c r="J4" s="9" t="s">
        <v>73</v>
      </c>
    </row>
    <row r="5" spans="1:12" ht="19.8" customHeight="1" x14ac:dyDescent="0.3">
      <c r="B5" s="7"/>
      <c r="C5" s="8"/>
      <c r="D5" s="8"/>
      <c r="E5" s="8"/>
      <c r="F5" s="8"/>
      <c r="G5" s="88" t="s">
        <v>70</v>
      </c>
      <c r="H5" s="88"/>
      <c r="I5" s="45"/>
      <c r="J5" s="9" t="s">
        <v>66</v>
      </c>
    </row>
    <row r="6" spans="1:12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45"/>
      <c r="J6" s="9" t="s">
        <v>74</v>
      </c>
    </row>
    <row r="7" spans="1:12" ht="19.8" customHeight="1" x14ac:dyDescent="0.3">
      <c r="B7" s="10" t="s">
        <v>123</v>
      </c>
      <c r="C7" s="8"/>
      <c r="D7" s="8"/>
      <c r="E7" s="8"/>
      <c r="F7" s="8"/>
      <c r="G7" s="88" t="s">
        <v>72</v>
      </c>
      <c r="H7" s="88"/>
      <c r="I7" s="45"/>
      <c r="J7" s="9" t="s">
        <v>75</v>
      </c>
    </row>
    <row r="8" spans="1:12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12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12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43" t="s">
        <v>57</v>
      </c>
      <c r="H10" s="43" t="s">
        <v>83</v>
      </c>
      <c r="I10" s="43" t="s">
        <v>114</v>
      </c>
      <c r="J10" s="12" t="s">
        <v>84</v>
      </c>
    </row>
    <row r="11" spans="1:12" x14ac:dyDescent="0.3">
      <c r="B11" s="13"/>
      <c r="C11" s="3"/>
      <c r="D11" s="3"/>
      <c r="E11" s="3" t="s">
        <v>81</v>
      </c>
      <c r="F11" s="3" t="s">
        <v>82</v>
      </c>
      <c r="G11" s="3"/>
      <c r="H11" s="3"/>
      <c r="I11" s="3"/>
      <c r="J11" s="12"/>
    </row>
    <row r="12" spans="1:12" x14ac:dyDescent="0.3">
      <c r="B12" s="26"/>
      <c r="C12" s="15"/>
      <c r="D12" s="15"/>
      <c r="E12" s="15"/>
      <c r="F12" s="15"/>
      <c r="G12" s="15"/>
      <c r="H12" s="15"/>
      <c r="I12" s="18"/>
      <c r="J12" s="27"/>
    </row>
    <row r="13" spans="1:12" x14ac:dyDescent="0.3">
      <c r="A13">
        <v>110</v>
      </c>
      <c r="B13" s="28">
        <v>1</v>
      </c>
      <c r="C13" s="16" t="s">
        <v>100</v>
      </c>
      <c r="D13" s="16">
        <v>22029920</v>
      </c>
      <c r="E13" s="16">
        <v>960</v>
      </c>
      <c r="F13" s="16">
        <v>30</v>
      </c>
      <c r="G13" s="16">
        <f t="shared" ref="G13:G25" si="0">A13/1.14/1.05/1.12</f>
        <v>82.050364005251225</v>
      </c>
      <c r="H13" s="16" t="s">
        <v>113</v>
      </c>
      <c r="I13" s="19">
        <v>0.11</v>
      </c>
      <c r="J13" s="29">
        <f>(G13*F13)-(G13*F13)*I13</f>
        <v>2190.7447189402078</v>
      </c>
      <c r="L13">
        <f>A13/1.14/112*100</f>
        <v>86.152882205513791</v>
      </c>
    </row>
    <row r="14" spans="1:12" x14ac:dyDescent="0.3">
      <c r="A14">
        <v>115</v>
      </c>
      <c r="B14" s="28">
        <v>2</v>
      </c>
      <c r="C14" s="16" t="s">
        <v>101</v>
      </c>
      <c r="D14" s="16">
        <v>22029920</v>
      </c>
      <c r="E14" s="16">
        <v>240</v>
      </c>
      <c r="F14" s="16">
        <v>12</v>
      </c>
      <c r="G14" s="16">
        <f t="shared" si="0"/>
        <v>85.779926005489912</v>
      </c>
      <c r="H14" s="16" t="s">
        <v>113</v>
      </c>
      <c r="I14" s="19">
        <v>0.11</v>
      </c>
      <c r="J14" s="29">
        <f t="shared" ref="J14:J25" si="1">(G14*F14)-(G14*F14)*I14</f>
        <v>916.12960973863221</v>
      </c>
      <c r="L14">
        <f t="shared" ref="L14:L25" si="2">A14/1.14/112*100</f>
        <v>90.068922305764417</v>
      </c>
    </row>
    <row r="15" spans="1:12" x14ac:dyDescent="0.3">
      <c r="A15">
        <v>115</v>
      </c>
      <c r="B15" s="28">
        <v>3</v>
      </c>
      <c r="C15" s="16" t="s">
        <v>102</v>
      </c>
      <c r="D15" s="16">
        <v>22029920</v>
      </c>
      <c r="E15" s="16">
        <v>120</v>
      </c>
      <c r="F15" s="16">
        <v>12</v>
      </c>
      <c r="G15" s="16">
        <f t="shared" si="0"/>
        <v>85.779926005489912</v>
      </c>
      <c r="H15" s="16" t="s">
        <v>113</v>
      </c>
      <c r="I15" s="19">
        <v>0.11</v>
      </c>
      <c r="J15" s="29">
        <f t="shared" si="1"/>
        <v>916.12960973863221</v>
      </c>
      <c r="L15">
        <f t="shared" si="2"/>
        <v>90.068922305764417</v>
      </c>
    </row>
    <row r="16" spans="1:12" x14ac:dyDescent="0.3">
      <c r="A16">
        <v>100</v>
      </c>
      <c r="B16" s="28">
        <v>4</v>
      </c>
      <c r="C16" s="16" t="s">
        <v>103</v>
      </c>
      <c r="D16" s="16">
        <v>22029920</v>
      </c>
      <c r="E16" s="16">
        <v>96</v>
      </c>
      <c r="F16" s="16">
        <f t="shared" ref="F16:F24" si="3">E16</f>
        <v>96</v>
      </c>
      <c r="G16" s="16">
        <f t="shared" si="0"/>
        <v>74.591240004773823</v>
      </c>
      <c r="H16" s="16" t="s">
        <v>113</v>
      </c>
      <c r="I16" s="19">
        <v>0.11</v>
      </c>
      <c r="J16" s="29">
        <f t="shared" si="1"/>
        <v>6373.0755460078753</v>
      </c>
      <c r="L16">
        <f t="shared" si="2"/>
        <v>78.320802005012538</v>
      </c>
    </row>
    <row r="17" spans="1:16" x14ac:dyDescent="0.3">
      <c r="A17">
        <v>110</v>
      </c>
      <c r="B17" s="28">
        <v>5</v>
      </c>
      <c r="C17" s="16" t="s">
        <v>104</v>
      </c>
      <c r="D17" s="16">
        <v>22029920</v>
      </c>
      <c r="E17" s="16">
        <v>60</v>
      </c>
      <c r="F17" s="16">
        <f t="shared" si="3"/>
        <v>60</v>
      </c>
      <c r="G17" s="16">
        <f t="shared" si="0"/>
        <v>82.050364005251225</v>
      </c>
      <c r="H17" s="16" t="s">
        <v>113</v>
      </c>
      <c r="I17" s="19">
        <v>0.11</v>
      </c>
      <c r="J17" s="29">
        <f t="shared" si="1"/>
        <v>4381.4894378804156</v>
      </c>
      <c r="L17">
        <f t="shared" si="2"/>
        <v>86.152882205513791</v>
      </c>
    </row>
    <row r="18" spans="1:16" x14ac:dyDescent="0.3">
      <c r="A18">
        <v>105</v>
      </c>
      <c r="B18" s="28">
        <v>6</v>
      </c>
      <c r="C18" s="16" t="s">
        <v>105</v>
      </c>
      <c r="D18" s="16">
        <v>22029920</v>
      </c>
      <c r="E18" s="16">
        <v>60</v>
      </c>
      <c r="F18" s="16">
        <f t="shared" si="3"/>
        <v>60</v>
      </c>
      <c r="G18" s="16">
        <f t="shared" si="0"/>
        <v>78.320802005012524</v>
      </c>
      <c r="H18" s="16" t="s">
        <v>113</v>
      </c>
      <c r="I18" s="19">
        <v>0.11</v>
      </c>
      <c r="J18" s="29">
        <f t="shared" si="1"/>
        <v>4182.3308270676689</v>
      </c>
      <c r="L18">
        <f t="shared" si="2"/>
        <v>82.236842105263165</v>
      </c>
    </row>
    <row r="19" spans="1:16" x14ac:dyDescent="0.3">
      <c r="A19">
        <v>110</v>
      </c>
      <c r="B19" s="28">
        <v>7</v>
      </c>
      <c r="C19" s="16" t="s">
        <v>106</v>
      </c>
      <c r="D19" s="16">
        <v>22029920</v>
      </c>
      <c r="E19" s="16">
        <v>60</v>
      </c>
      <c r="F19" s="16">
        <f t="shared" si="3"/>
        <v>60</v>
      </c>
      <c r="G19" s="16">
        <f t="shared" si="0"/>
        <v>82.050364005251225</v>
      </c>
      <c r="H19" s="16" t="s">
        <v>113</v>
      </c>
      <c r="I19" s="19">
        <v>0.11</v>
      </c>
      <c r="J19" s="29">
        <f t="shared" si="1"/>
        <v>4381.4894378804156</v>
      </c>
      <c r="L19">
        <f t="shared" si="2"/>
        <v>86.152882205513791</v>
      </c>
    </row>
    <row r="20" spans="1:16" x14ac:dyDescent="0.3">
      <c r="A20">
        <v>20</v>
      </c>
      <c r="B20" s="28">
        <v>8</v>
      </c>
      <c r="C20" s="16" t="s">
        <v>107</v>
      </c>
      <c r="D20" s="16">
        <v>22029920</v>
      </c>
      <c r="E20" s="16">
        <v>150</v>
      </c>
      <c r="F20" s="16">
        <f t="shared" si="3"/>
        <v>150</v>
      </c>
      <c r="G20" s="16">
        <f t="shared" si="0"/>
        <v>14.918248000954767</v>
      </c>
      <c r="H20" s="16" t="s">
        <v>113</v>
      </c>
      <c r="I20" s="19">
        <v>0.25</v>
      </c>
      <c r="J20" s="29">
        <f t="shared" si="1"/>
        <v>1678.3029001074112</v>
      </c>
      <c r="L20">
        <f t="shared" si="2"/>
        <v>15.664160401002508</v>
      </c>
      <c r="O20">
        <f>86.15*960</f>
        <v>82704</v>
      </c>
      <c r="P20">
        <f>O20-O20*0.16</f>
        <v>69471.360000000001</v>
      </c>
    </row>
    <row r="21" spans="1:16" x14ac:dyDescent="0.3">
      <c r="A21">
        <v>20</v>
      </c>
      <c r="B21" s="28">
        <v>9</v>
      </c>
      <c r="C21" s="16" t="s">
        <v>108</v>
      </c>
      <c r="D21" s="16">
        <v>22029920</v>
      </c>
      <c r="E21" s="16">
        <v>150</v>
      </c>
      <c r="F21" s="16">
        <f t="shared" si="3"/>
        <v>150</v>
      </c>
      <c r="G21" s="16">
        <f t="shared" si="0"/>
        <v>14.918248000954767</v>
      </c>
      <c r="H21" s="16" t="s">
        <v>113</v>
      </c>
      <c r="I21" s="19">
        <v>0.25</v>
      </c>
      <c r="J21" s="29">
        <f t="shared" si="1"/>
        <v>1678.3029001074112</v>
      </c>
      <c r="L21">
        <f t="shared" si="2"/>
        <v>15.664160401002508</v>
      </c>
    </row>
    <row r="22" spans="1:16" x14ac:dyDescent="0.3">
      <c r="A22">
        <v>20</v>
      </c>
      <c r="B22" s="28">
        <v>10</v>
      </c>
      <c r="C22" s="16" t="s">
        <v>109</v>
      </c>
      <c r="D22" s="16">
        <v>22029920</v>
      </c>
      <c r="E22" s="16">
        <v>150</v>
      </c>
      <c r="F22" s="16">
        <f t="shared" si="3"/>
        <v>150</v>
      </c>
      <c r="G22" s="16">
        <f t="shared" si="0"/>
        <v>14.918248000954767</v>
      </c>
      <c r="H22" s="16" t="s">
        <v>113</v>
      </c>
      <c r="I22" s="19">
        <v>0.25</v>
      </c>
      <c r="J22" s="29">
        <f t="shared" si="1"/>
        <v>1678.3029001074112</v>
      </c>
      <c r="L22">
        <f t="shared" si="2"/>
        <v>15.664160401002508</v>
      </c>
    </row>
    <row r="23" spans="1:16" x14ac:dyDescent="0.3">
      <c r="A23">
        <v>20</v>
      </c>
      <c r="B23" s="28">
        <v>11</v>
      </c>
      <c r="C23" s="16" t="s">
        <v>110</v>
      </c>
      <c r="D23" s="16">
        <v>22029920</v>
      </c>
      <c r="E23" s="16">
        <v>150</v>
      </c>
      <c r="F23" s="16">
        <f t="shared" si="3"/>
        <v>150</v>
      </c>
      <c r="G23" s="16">
        <f t="shared" si="0"/>
        <v>14.918248000954767</v>
      </c>
      <c r="H23" s="16" t="s">
        <v>113</v>
      </c>
      <c r="I23" s="19">
        <v>0.25</v>
      </c>
      <c r="J23" s="29">
        <f t="shared" si="1"/>
        <v>1678.3029001074112</v>
      </c>
      <c r="L23">
        <f t="shared" si="2"/>
        <v>15.664160401002508</v>
      </c>
    </row>
    <row r="24" spans="1:16" x14ac:dyDescent="0.3">
      <c r="A24">
        <v>20</v>
      </c>
      <c r="B24" s="28">
        <v>12</v>
      </c>
      <c r="C24" s="16" t="s">
        <v>111</v>
      </c>
      <c r="D24" s="16">
        <v>22029920</v>
      </c>
      <c r="E24" s="16">
        <v>90</v>
      </c>
      <c r="F24" s="16">
        <f t="shared" si="3"/>
        <v>90</v>
      </c>
      <c r="G24" s="16">
        <f t="shared" si="0"/>
        <v>14.918248000954767</v>
      </c>
      <c r="H24" s="16" t="s">
        <v>113</v>
      </c>
      <c r="I24" s="19">
        <v>0.25</v>
      </c>
      <c r="J24" s="29">
        <f t="shared" si="1"/>
        <v>1006.9817400644467</v>
      </c>
      <c r="L24">
        <f t="shared" si="2"/>
        <v>15.664160401002508</v>
      </c>
    </row>
    <row r="25" spans="1:16" x14ac:dyDescent="0.3">
      <c r="A25">
        <v>20</v>
      </c>
      <c r="B25" s="28">
        <v>13</v>
      </c>
      <c r="C25" s="16" t="s">
        <v>112</v>
      </c>
      <c r="D25" s="16">
        <v>22029920</v>
      </c>
      <c r="E25" s="16">
        <v>1500</v>
      </c>
      <c r="F25" s="16">
        <v>1000</v>
      </c>
      <c r="G25" s="16">
        <f t="shared" si="0"/>
        <v>14.918248000954767</v>
      </c>
      <c r="H25" s="16" t="s">
        <v>113</v>
      </c>
      <c r="I25" s="19">
        <v>0.25</v>
      </c>
      <c r="J25" s="29">
        <f t="shared" si="1"/>
        <v>11188.686000716076</v>
      </c>
      <c r="L25">
        <f t="shared" si="2"/>
        <v>15.664160401002508</v>
      </c>
    </row>
    <row r="26" spans="1:16" x14ac:dyDescent="0.3">
      <c r="B26" s="28"/>
      <c r="C26" s="16"/>
      <c r="D26" s="16"/>
      <c r="E26" s="16"/>
      <c r="F26" s="16"/>
      <c r="G26" s="16"/>
      <c r="H26" s="16"/>
      <c r="I26" s="19"/>
      <c r="J26" s="30">
        <f>SUM(J13:J25)</f>
        <v>42250.26852846401</v>
      </c>
    </row>
    <row r="27" spans="1:16" x14ac:dyDescent="0.3">
      <c r="B27" s="28"/>
      <c r="C27" s="16"/>
      <c r="D27" s="16"/>
      <c r="E27" s="16"/>
      <c r="F27" s="16"/>
      <c r="G27" s="16"/>
      <c r="H27" s="16"/>
      <c r="I27" s="19"/>
      <c r="J27" s="31"/>
    </row>
    <row r="28" spans="1:16" x14ac:dyDescent="0.3">
      <c r="B28" s="28"/>
      <c r="C28" s="16"/>
      <c r="D28" s="16"/>
      <c r="E28" s="16"/>
      <c r="F28" s="16"/>
      <c r="G28" s="16"/>
      <c r="H28" s="16"/>
      <c r="I28" s="19"/>
      <c r="J28" s="31"/>
    </row>
    <row r="29" spans="1:16" x14ac:dyDescent="0.3">
      <c r="B29" s="28"/>
      <c r="C29" s="16" t="s">
        <v>85</v>
      </c>
      <c r="D29" s="16"/>
      <c r="E29" s="16"/>
      <c r="F29" s="16"/>
      <c r="G29" s="23">
        <v>0.06</v>
      </c>
      <c r="H29" s="16"/>
      <c r="I29" s="19"/>
      <c r="J29" s="29">
        <f>J26*0.06</f>
        <v>2535.0161117078405</v>
      </c>
    </row>
    <row r="30" spans="1:16" x14ac:dyDescent="0.3">
      <c r="B30" s="28"/>
      <c r="C30" s="16" t="s">
        <v>86</v>
      </c>
      <c r="D30" s="16"/>
      <c r="E30" s="16"/>
      <c r="F30" s="16"/>
      <c r="G30" s="23">
        <v>0.06</v>
      </c>
      <c r="H30" s="16"/>
      <c r="I30" s="19"/>
      <c r="J30" s="29">
        <f>J26*0.06</f>
        <v>2535.0161117078405</v>
      </c>
    </row>
    <row r="31" spans="1:16" x14ac:dyDescent="0.3">
      <c r="B31" s="28"/>
      <c r="C31" s="16" t="s">
        <v>87</v>
      </c>
      <c r="D31" s="16"/>
      <c r="E31" s="16"/>
      <c r="F31" s="16"/>
      <c r="G31" s="16"/>
      <c r="H31" s="16"/>
      <c r="I31" s="19"/>
      <c r="J31" s="31"/>
    </row>
    <row r="32" spans="1:16" x14ac:dyDescent="0.3">
      <c r="B32" s="28"/>
      <c r="C32" s="16"/>
      <c r="D32" s="16"/>
      <c r="E32" s="16"/>
      <c r="F32" s="16"/>
      <c r="G32" s="16"/>
      <c r="H32" s="16"/>
      <c r="I32" s="19"/>
      <c r="J32" s="31"/>
    </row>
    <row r="33" spans="2:10" x14ac:dyDescent="0.3">
      <c r="B33" s="28"/>
      <c r="C33" s="16"/>
      <c r="D33" s="16"/>
      <c r="E33" s="16"/>
      <c r="F33" s="16"/>
      <c r="G33" s="16"/>
      <c r="H33" s="16"/>
      <c r="I33" s="19"/>
      <c r="J33" s="31"/>
    </row>
    <row r="34" spans="2:10" x14ac:dyDescent="0.3">
      <c r="B34" s="32"/>
      <c r="C34" s="17"/>
      <c r="D34" s="17"/>
      <c r="E34" s="17"/>
      <c r="F34" s="17"/>
      <c r="G34" s="17"/>
      <c r="H34" s="17"/>
      <c r="I34" s="20"/>
      <c r="J34" s="33"/>
    </row>
    <row r="35" spans="2:10" x14ac:dyDescent="0.3">
      <c r="B35" s="14"/>
      <c r="C35" s="3" t="s">
        <v>88</v>
      </c>
      <c r="D35" s="3"/>
      <c r="E35" s="3"/>
      <c r="F35" s="3"/>
      <c r="G35" s="3"/>
      <c r="H35" s="3"/>
      <c r="I35" s="3"/>
      <c r="J35" s="24">
        <f>SUM(J26:J33)</f>
        <v>47320.300751879688</v>
      </c>
    </row>
    <row r="36" spans="2:10" x14ac:dyDescent="0.3">
      <c r="B36" s="34" t="s">
        <v>89</v>
      </c>
      <c r="C36" s="21"/>
      <c r="D36" s="21"/>
      <c r="E36" s="21"/>
      <c r="F36" s="21"/>
      <c r="G36" s="21"/>
      <c r="H36" s="21"/>
      <c r="I36" s="21"/>
      <c r="J36" s="35"/>
    </row>
    <row r="37" spans="2:10" x14ac:dyDescent="0.3">
      <c r="B37" s="7" t="s">
        <v>119</v>
      </c>
      <c r="C37" s="8"/>
      <c r="D37" s="8"/>
      <c r="E37" s="8"/>
      <c r="F37" s="8"/>
      <c r="G37" s="8"/>
      <c r="H37" s="8"/>
      <c r="I37" s="8"/>
      <c r="J37" s="36"/>
    </row>
    <row r="38" spans="2:10" x14ac:dyDescent="0.3">
      <c r="B38" s="7"/>
      <c r="C38" s="8"/>
      <c r="D38" s="8"/>
      <c r="E38" s="8"/>
      <c r="F38" s="8"/>
      <c r="G38" s="8"/>
      <c r="H38" s="8"/>
      <c r="I38" s="8"/>
      <c r="J38" s="36"/>
    </row>
    <row r="39" spans="2:10" x14ac:dyDescent="0.3">
      <c r="B39" s="7"/>
      <c r="C39" s="8"/>
      <c r="D39" s="8"/>
      <c r="E39" s="8"/>
      <c r="F39" s="8"/>
      <c r="G39" s="8"/>
      <c r="H39" s="8"/>
      <c r="I39" s="8"/>
      <c r="J39" s="36"/>
    </row>
    <row r="40" spans="2:10" x14ac:dyDescent="0.3">
      <c r="B40" s="7" t="s">
        <v>91</v>
      </c>
      <c r="C40" s="8"/>
      <c r="D40" s="8"/>
      <c r="E40" s="8"/>
      <c r="F40" s="8"/>
      <c r="G40" s="8"/>
      <c r="H40" s="8"/>
      <c r="I40" s="8"/>
      <c r="J40" s="36"/>
    </row>
    <row r="41" spans="2:10" x14ac:dyDescent="0.3">
      <c r="B41" s="7" t="s">
        <v>92</v>
      </c>
      <c r="C41" s="8"/>
      <c r="D41" s="8"/>
      <c r="E41" s="8"/>
      <c r="F41" s="8"/>
      <c r="G41" s="8"/>
      <c r="H41" s="8"/>
      <c r="I41" s="8"/>
      <c r="J41" s="36"/>
    </row>
    <row r="42" spans="2:10" x14ac:dyDescent="0.3">
      <c r="B42" s="7" t="s">
        <v>117</v>
      </c>
      <c r="C42" s="8"/>
      <c r="D42" s="8"/>
      <c r="E42" s="8"/>
      <c r="F42" s="8"/>
      <c r="G42" s="8"/>
      <c r="H42" s="8"/>
      <c r="I42" s="8"/>
      <c r="J42" s="36"/>
    </row>
    <row r="43" spans="2:10" x14ac:dyDescent="0.3">
      <c r="B43" s="7"/>
      <c r="C43" s="8"/>
      <c r="D43" s="8"/>
      <c r="E43" s="8"/>
      <c r="F43" s="8"/>
      <c r="G43" s="8"/>
      <c r="H43" s="8"/>
      <c r="I43" s="8"/>
      <c r="J43" s="36"/>
    </row>
    <row r="44" spans="2:10" x14ac:dyDescent="0.3">
      <c r="B44" s="7" t="s">
        <v>93</v>
      </c>
      <c r="C44" s="8"/>
      <c r="D44" s="8"/>
      <c r="E44" s="8"/>
      <c r="F44" s="8"/>
      <c r="G44" s="22"/>
      <c r="H44" s="8" t="s">
        <v>94</v>
      </c>
      <c r="I44" s="8"/>
      <c r="J44" s="36"/>
    </row>
    <row r="45" spans="2:10" ht="15" thickBot="1" x14ac:dyDescent="0.35">
      <c r="B45" s="37"/>
      <c r="C45" s="38"/>
      <c r="D45" s="38"/>
      <c r="E45" s="38"/>
      <c r="F45" s="38"/>
      <c r="G45" s="39"/>
      <c r="H45" s="38"/>
      <c r="I45" s="38" t="s">
        <v>95</v>
      </c>
      <c r="J45" s="40"/>
    </row>
  </sheetData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P45"/>
  <sheetViews>
    <sheetView topLeftCell="A8" workbookViewId="0">
      <selection activeCell="I36" sqref="I36"/>
    </sheetView>
  </sheetViews>
  <sheetFormatPr defaultRowHeight="14.4" x14ac:dyDescent="0.3"/>
  <cols>
    <col min="2" max="2" width="4.109375" customWidth="1"/>
    <col min="3" max="3" width="26" customWidth="1"/>
    <col min="8" max="9" width="8.109375" customWidth="1"/>
    <col min="10" max="10" width="22.109375" bestFit="1" customWidth="1"/>
  </cols>
  <sheetData>
    <row r="1" spans="1:12" ht="19.8" customHeight="1" x14ac:dyDescent="0.3">
      <c r="B1" s="4" t="s">
        <v>59</v>
      </c>
      <c r="C1" s="5"/>
      <c r="D1" s="5"/>
      <c r="E1" s="5"/>
      <c r="F1" s="5"/>
      <c r="G1" s="92" t="s">
        <v>65</v>
      </c>
      <c r="H1" s="92"/>
      <c r="I1" s="44"/>
      <c r="J1" s="6" t="s">
        <v>66</v>
      </c>
    </row>
    <row r="2" spans="1:12" ht="19.8" customHeight="1" x14ac:dyDescent="0.3">
      <c r="B2" s="7" t="s">
        <v>60</v>
      </c>
      <c r="C2" s="8"/>
      <c r="D2" s="8"/>
      <c r="E2" s="8"/>
      <c r="F2" s="8"/>
      <c r="G2" s="88">
        <v>15</v>
      </c>
      <c r="H2" s="88"/>
      <c r="I2" s="45"/>
      <c r="J2" s="25">
        <v>44392</v>
      </c>
    </row>
    <row r="3" spans="1:12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45"/>
      <c r="J3" s="9" t="s">
        <v>68</v>
      </c>
    </row>
    <row r="4" spans="1:12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45"/>
      <c r="J4" s="9" t="s">
        <v>73</v>
      </c>
    </row>
    <row r="5" spans="1:12" ht="19.8" customHeight="1" x14ac:dyDescent="0.3">
      <c r="B5" s="7"/>
      <c r="C5" s="8"/>
      <c r="D5" s="8"/>
      <c r="E5" s="8"/>
      <c r="F5" s="8"/>
      <c r="G5" s="88" t="s">
        <v>70</v>
      </c>
      <c r="H5" s="88"/>
      <c r="I5" s="45"/>
      <c r="J5" s="9" t="s">
        <v>66</v>
      </c>
    </row>
    <row r="6" spans="1:12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45"/>
      <c r="J6" s="9" t="s">
        <v>74</v>
      </c>
    </row>
    <row r="7" spans="1:12" ht="19.8" customHeight="1" x14ac:dyDescent="0.3">
      <c r="B7" s="10" t="s">
        <v>115</v>
      </c>
      <c r="C7" s="8"/>
      <c r="D7" s="8"/>
      <c r="E7" s="8"/>
      <c r="F7" s="8"/>
      <c r="G7" s="88" t="s">
        <v>72</v>
      </c>
      <c r="H7" s="88"/>
      <c r="I7" s="45"/>
      <c r="J7" s="9" t="s">
        <v>75</v>
      </c>
    </row>
    <row r="8" spans="1:12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12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12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43" t="s">
        <v>57</v>
      </c>
      <c r="H10" s="43" t="s">
        <v>83</v>
      </c>
      <c r="I10" s="43" t="s">
        <v>114</v>
      </c>
      <c r="J10" s="12" t="s">
        <v>84</v>
      </c>
    </row>
    <row r="11" spans="1:12" x14ac:dyDescent="0.3">
      <c r="B11" s="13"/>
      <c r="C11" s="3"/>
      <c r="D11" s="3"/>
      <c r="E11" s="3" t="s">
        <v>81</v>
      </c>
      <c r="F11" s="3" t="s">
        <v>82</v>
      </c>
      <c r="G11" s="3"/>
      <c r="H11" s="3"/>
      <c r="I11" s="3"/>
      <c r="J11" s="12"/>
    </row>
    <row r="12" spans="1:12" x14ac:dyDescent="0.3">
      <c r="B12" s="26"/>
      <c r="C12" s="15"/>
      <c r="D12" s="15"/>
      <c r="E12" s="15"/>
      <c r="F12" s="15"/>
      <c r="G12" s="15"/>
      <c r="H12" s="15"/>
      <c r="I12" s="18"/>
      <c r="J12" s="27"/>
    </row>
    <row r="13" spans="1:12" x14ac:dyDescent="0.3">
      <c r="A13">
        <v>110</v>
      </c>
      <c r="B13" s="28">
        <v>1</v>
      </c>
      <c r="C13" s="16" t="s">
        <v>100</v>
      </c>
      <c r="D13" s="16">
        <v>22029920</v>
      </c>
      <c r="E13" s="16">
        <v>960</v>
      </c>
      <c r="F13" s="16">
        <v>12</v>
      </c>
      <c r="G13" s="16">
        <f t="shared" ref="G13:G25" si="0">A13/1.14/1.05/1.12</f>
        <v>82.050364005251225</v>
      </c>
      <c r="H13" s="16" t="s">
        <v>113</v>
      </c>
      <c r="I13" s="19">
        <v>0.11</v>
      </c>
      <c r="J13" s="29">
        <f>(G13*F13)-(G13*F13)*I13</f>
        <v>876.2978875760831</v>
      </c>
      <c r="L13">
        <f>A13/1.14/112*100</f>
        <v>86.152882205513791</v>
      </c>
    </row>
    <row r="14" spans="1:12" x14ac:dyDescent="0.3">
      <c r="A14">
        <v>115</v>
      </c>
      <c r="B14" s="28">
        <v>2</v>
      </c>
      <c r="C14" s="16" t="s">
        <v>101</v>
      </c>
      <c r="D14" s="16">
        <v>22029920</v>
      </c>
      <c r="E14" s="16">
        <v>240</v>
      </c>
      <c r="F14" s="16">
        <v>12</v>
      </c>
      <c r="G14" s="16">
        <f t="shared" si="0"/>
        <v>85.779926005489912</v>
      </c>
      <c r="H14" s="16" t="s">
        <v>113</v>
      </c>
      <c r="I14" s="19">
        <v>0.11</v>
      </c>
      <c r="J14" s="29">
        <f t="shared" ref="J14:J25" si="1">(G14*F14)-(G14*F14)*I14</f>
        <v>916.12960973863221</v>
      </c>
      <c r="L14">
        <f t="shared" ref="L14:L25" si="2">A14/1.14/112*100</f>
        <v>90.068922305764417</v>
      </c>
    </row>
    <row r="15" spans="1:12" x14ac:dyDescent="0.3">
      <c r="A15">
        <v>115</v>
      </c>
      <c r="B15" s="28">
        <v>3</v>
      </c>
      <c r="C15" s="16" t="s">
        <v>102</v>
      </c>
      <c r="D15" s="16">
        <v>22029920</v>
      </c>
      <c r="E15" s="16">
        <v>120</v>
      </c>
      <c r="F15" s="16">
        <v>12</v>
      </c>
      <c r="G15" s="16">
        <f t="shared" si="0"/>
        <v>85.779926005489912</v>
      </c>
      <c r="H15" s="16" t="s">
        <v>113</v>
      </c>
      <c r="I15" s="19">
        <v>0.11</v>
      </c>
      <c r="J15" s="29">
        <f t="shared" si="1"/>
        <v>916.12960973863221</v>
      </c>
      <c r="L15">
        <f t="shared" si="2"/>
        <v>90.068922305764417</v>
      </c>
    </row>
    <row r="16" spans="1:12" x14ac:dyDescent="0.3">
      <c r="A16">
        <v>100</v>
      </c>
      <c r="B16" s="28">
        <v>4</v>
      </c>
      <c r="C16" s="16" t="s">
        <v>103</v>
      </c>
      <c r="D16" s="16">
        <v>22029920</v>
      </c>
      <c r="E16" s="16">
        <v>96</v>
      </c>
      <c r="F16" s="16">
        <f t="shared" ref="F16:F24" si="3">E16</f>
        <v>96</v>
      </c>
      <c r="G16" s="16">
        <f t="shared" si="0"/>
        <v>74.591240004773823</v>
      </c>
      <c r="H16" s="16" t="s">
        <v>113</v>
      </c>
      <c r="I16" s="19">
        <v>0.11</v>
      </c>
      <c r="J16" s="29">
        <f t="shared" si="1"/>
        <v>6373.0755460078753</v>
      </c>
      <c r="L16">
        <f t="shared" si="2"/>
        <v>78.320802005012538</v>
      </c>
    </row>
    <row r="17" spans="1:16" x14ac:dyDescent="0.3">
      <c r="A17">
        <v>110</v>
      </c>
      <c r="B17" s="28">
        <v>5</v>
      </c>
      <c r="C17" s="16" t="s">
        <v>104</v>
      </c>
      <c r="D17" s="16">
        <v>22029920</v>
      </c>
      <c r="E17" s="16">
        <v>60</v>
      </c>
      <c r="F17" s="16">
        <f t="shared" si="3"/>
        <v>60</v>
      </c>
      <c r="G17" s="16">
        <f t="shared" si="0"/>
        <v>82.050364005251225</v>
      </c>
      <c r="H17" s="16" t="s">
        <v>113</v>
      </c>
      <c r="I17" s="19">
        <v>0.11</v>
      </c>
      <c r="J17" s="29">
        <f t="shared" si="1"/>
        <v>4381.4894378804156</v>
      </c>
      <c r="L17">
        <f t="shared" si="2"/>
        <v>86.152882205513791</v>
      </c>
    </row>
    <row r="18" spans="1:16" x14ac:dyDescent="0.3">
      <c r="A18">
        <v>105</v>
      </c>
      <c r="B18" s="28">
        <v>6</v>
      </c>
      <c r="C18" s="16" t="s">
        <v>105</v>
      </c>
      <c r="D18" s="16">
        <v>22029920</v>
      </c>
      <c r="E18" s="16">
        <v>60</v>
      </c>
      <c r="F18" s="16">
        <f t="shared" si="3"/>
        <v>60</v>
      </c>
      <c r="G18" s="16">
        <f t="shared" si="0"/>
        <v>78.320802005012524</v>
      </c>
      <c r="H18" s="16" t="s">
        <v>113</v>
      </c>
      <c r="I18" s="19">
        <v>0.11</v>
      </c>
      <c r="J18" s="29">
        <f t="shared" si="1"/>
        <v>4182.3308270676689</v>
      </c>
      <c r="L18">
        <f t="shared" si="2"/>
        <v>82.236842105263165</v>
      </c>
    </row>
    <row r="19" spans="1:16" x14ac:dyDescent="0.3">
      <c r="A19">
        <v>110</v>
      </c>
      <c r="B19" s="28">
        <v>7</v>
      </c>
      <c r="C19" s="16" t="s">
        <v>106</v>
      </c>
      <c r="D19" s="16">
        <v>22029920</v>
      </c>
      <c r="E19" s="16">
        <v>60</v>
      </c>
      <c r="F19" s="16">
        <f t="shared" si="3"/>
        <v>60</v>
      </c>
      <c r="G19" s="16">
        <f t="shared" si="0"/>
        <v>82.050364005251225</v>
      </c>
      <c r="H19" s="16" t="s">
        <v>113</v>
      </c>
      <c r="I19" s="19">
        <v>0.11</v>
      </c>
      <c r="J19" s="29">
        <f t="shared" si="1"/>
        <v>4381.4894378804156</v>
      </c>
      <c r="L19">
        <f t="shared" si="2"/>
        <v>86.152882205513791</v>
      </c>
    </row>
    <row r="20" spans="1:16" x14ac:dyDescent="0.3">
      <c r="A20">
        <v>20</v>
      </c>
      <c r="B20" s="28">
        <v>8</v>
      </c>
      <c r="C20" s="16" t="s">
        <v>107</v>
      </c>
      <c r="D20" s="16">
        <v>22029920</v>
      </c>
      <c r="E20" s="16">
        <v>150</v>
      </c>
      <c r="F20" s="16">
        <f t="shared" si="3"/>
        <v>150</v>
      </c>
      <c r="G20" s="16">
        <f t="shared" si="0"/>
        <v>14.918248000954767</v>
      </c>
      <c r="H20" s="16" t="s">
        <v>113</v>
      </c>
      <c r="I20" s="19">
        <v>0.25</v>
      </c>
      <c r="J20" s="29">
        <f t="shared" si="1"/>
        <v>1678.3029001074112</v>
      </c>
      <c r="L20">
        <f t="shared" si="2"/>
        <v>15.664160401002508</v>
      </c>
      <c r="O20">
        <f>86.15*960</f>
        <v>82704</v>
      </c>
      <c r="P20">
        <f>O20-O20*0.16</f>
        <v>69471.360000000001</v>
      </c>
    </row>
    <row r="21" spans="1:16" x14ac:dyDescent="0.3">
      <c r="A21">
        <v>20</v>
      </c>
      <c r="B21" s="28">
        <v>9</v>
      </c>
      <c r="C21" s="16" t="s">
        <v>108</v>
      </c>
      <c r="D21" s="16">
        <v>22029920</v>
      </c>
      <c r="E21" s="16">
        <v>150</v>
      </c>
      <c r="F21" s="16">
        <f t="shared" si="3"/>
        <v>150</v>
      </c>
      <c r="G21" s="16">
        <f t="shared" si="0"/>
        <v>14.918248000954767</v>
      </c>
      <c r="H21" s="16" t="s">
        <v>113</v>
      </c>
      <c r="I21" s="19">
        <v>0.25</v>
      </c>
      <c r="J21" s="29">
        <f t="shared" si="1"/>
        <v>1678.3029001074112</v>
      </c>
      <c r="L21">
        <f t="shared" si="2"/>
        <v>15.664160401002508</v>
      </c>
    </row>
    <row r="22" spans="1:16" x14ac:dyDescent="0.3">
      <c r="A22">
        <v>20</v>
      </c>
      <c r="B22" s="28">
        <v>10</v>
      </c>
      <c r="C22" s="16" t="s">
        <v>109</v>
      </c>
      <c r="D22" s="16">
        <v>22029920</v>
      </c>
      <c r="E22" s="16">
        <v>150</v>
      </c>
      <c r="F22" s="16">
        <f t="shared" si="3"/>
        <v>150</v>
      </c>
      <c r="G22" s="16">
        <f t="shared" si="0"/>
        <v>14.918248000954767</v>
      </c>
      <c r="H22" s="16" t="s">
        <v>113</v>
      </c>
      <c r="I22" s="19">
        <v>0.25</v>
      </c>
      <c r="J22" s="29">
        <f t="shared" si="1"/>
        <v>1678.3029001074112</v>
      </c>
      <c r="L22">
        <f t="shared" si="2"/>
        <v>15.664160401002508</v>
      </c>
    </row>
    <row r="23" spans="1:16" x14ac:dyDescent="0.3">
      <c r="A23">
        <v>20</v>
      </c>
      <c r="B23" s="28">
        <v>11</v>
      </c>
      <c r="C23" s="16" t="s">
        <v>110</v>
      </c>
      <c r="D23" s="16">
        <v>22029920</v>
      </c>
      <c r="E23" s="16">
        <v>150</v>
      </c>
      <c r="F23" s="16">
        <f t="shared" si="3"/>
        <v>150</v>
      </c>
      <c r="G23" s="16">
        <f t="shared" si="0"/>
        <v>14.918248000954767</v>
      </c>
      <c r="H23" s="16" t="s">
        <v>113</v>
      </c>
      <c r="I23" s="19">
        <v>0.25</v>
      </c>
      <c r="J23" s="29">
        <f t="shared" si="1"/>
        <v>1678.3029001074112</v>
      </c>
      <c r="L23">
        <f t="shared" si="2"/>
        <v>15.664160401002508</v>
      </c>
    </row>
    <row r="24" spans="1:16" x14ac:dyDescent="0.3">
      <c r="A24">
        <v>20</v>
      </c>
      <c r="B24" s="28">
        <v>12</v>
      </c>
      <c r="C24" s="16" t="s">
        <v>111</v>
      </c>
      <c r="D24" s="16">
        <v>22029920</v>
      </c>
      <c r="E24" s="16">
        <v>90</v>
      </c>
      <c r="F24" s="16">
        <f t="shared" si="3"/>
        <v>90</v>
      </c>
      <c r="G24" s="16">
        <f t="shared" si="0"/>
        <v>14.918248000954767</v>
      </c>
      <c r="H24" s="16" t="s">
        <v>113</v>
      </c>
      <c r="I24" s="19">
        <v>0.25</v>
      </c>
      <c r="J24" s="29">
        <f t="shared" si="1"/>
        <v>1006.9817400644467</v>
      </c>
      <c r="L24">
        <f t="shared" si="2"/>
        <v>15.664160401002508</v>
      </c>
    </row>
    <row r="25" spans="1:16" x14ac:dyDescent="0.3">
      <c r="A25">
        <v>20</v>
      </c>
      <c r="B25" s="28">
        <v>13</v>
      </c>
      <c r="C25" s="16" t="s">
        <v>112</v>
      </c>
      <c r="D25" s="16">
        <v>22029920</v>
      </c>
      <c r="E25" s="16">
        <v>1500</v>
      </c>
      <c r="F25" s="16">
        <v>1050</v>
      </c>
      <c r="G25" s="16">
        <f t="shared" si="0"/>
        <v>14.918248000954767</v>
      </c>
      <c r="H25" s="16" t="s">
        <v>113</v>
      </c>
      <c r="I25" s="19">
        <v>0.25</v>
      </c>
      <c r="J25" s="29">
        <f t="shared" si="1"/>
        <v>11748.12030075188</v>
      </c>
      <c r="L25">
        <f t="shared" si="2"/>
        <v>15.664160401002508</v>
      </c>
    </row>
    <row r="26" spans="1:16" x14ac:dyDescent="0.3">
      <c r="B26" s="28"/>
      <c r="C26" s="16"/>
      <c r="D26" s="16"/>
      <c r="E26" s="16"/>
      <c r="F26" s="16"/>
      <c r="G26" s="16"/>
      <c r="H26" s="16"/>
      <c r="I26" s="19"/>
      <c r="J26" s="30">
        <f>SUM(J13:J25)</f>
        <v>41495.25599713569</v>
      </c>
    </row>
    <row r="27" spans="1:16" x14ac:dyDescent="0.3">
      <c r="B27" s="28"/>
      <c r="C27" s="16"/>
      <c r="D27" s="16"/>
      <c r="E27" s="16"/>
      <c r="F27" s="16"/>
      <c r="G27" s="16"/>
      <c r="H27" s="16"/>
      <c r="I27" s="19"/>
      <c r="J27" s="31"/>
    </row>
    <row r="28" spans="1:16" x14ac:dyDescent="0.3">
      <c r="B28" s="28"/>
      <c r="C28" s="16"/>
      <c r="D28" s="16"/>
      <c r="E28" s="16"/>
      <c r="F28" s="16"/>
      <c r="G28" s="16"/>
      <c r="H28" s="16"/>
      <c r="I28" s="19"/>
      <c r="J28" s="31"/>
    </row>
    <row r="29" spans="1:16" x14ac:dyDescent="0.3">
      <c r="B29" s="28"/>
      <c r="C29" s="16" t="s">
        <v>85</v>
      </c>
      <c r="D29" s="16"/>
      <c r="E29" s="16"/>
      <c r="F29" s="16"/>
      <c r="G29" s="23">
        <v>0.06</v>
      </c>
      <c r="H29" s="16"/>
      <c r="I29" s="19"/>
      <c r="J29" s="29">
        <f>J26*0.06</f>
        <v>2489.7153598281411</v>
      </c>
    </row>
    <row r="30" spans="1:16" x14ac:dyDescent="0.3">
      <c r="B30" s="28"/>
      <c r="C30" s="16" t="s">
        <v>86</v>
      </c>
      <c r="D30" s="16"/>
      <c r="E30" s="16"/>
      <c r="F30" s="16"/>
      <c r="G30" s="23">
        <v>0.06</v>
      </c>
      <c r="H30" s="16"/>
      <c r="I30" s="19"/>
      <c r="J30" s="29">
        <f>J26*0.06</f>
        <v>2489.7153598281411</v>
      </c>
    </row>
    <row r="31" spans="1:16" x14ac:dyDescent="0.3">
      <c r="B31" s="28"/>
      <c r="C31" s="16" t="s">
        <v>87</v>
      </c>
      <c r="D31" s="16"/>
      <c r="E31" s="16"/>
      <c r="F31" s="16"/>
      <c r="G31" s="16"/>
      <c r="H31" s="16"/>
      <c r="I31" s="19"/>
      <c r="J31" s="31"/>
    </row>
    <row r="32" spans="1:16" x14ac:dyDescent="0.3">
      <c r="B32" s="28"/>
      <c r="C32" s="16"/>
      <c r="D32" s="16"/>
      <c r="E32" s="16"/>
      <c r="F32" s="16"/>
      <c r="G32" s="16"/>
      <c r="H32" s="16"/>
      <c r="I32" s="19"/>
      <c r="J32" s="31"/>
    </row>
    <row r="33" spans="2:10" x14ac:dyDescent="0.3">
      <c r="B33" s="28"/>
      <c r="C33" s="16"/>
      <c r="D33" s="16"/>
      <c r="E33" s="16"/>
      <c r="F33" s="16"/>
      <c r="G33" s="16"/>
      <c r="H33" s="16"/>
      <c r="I33" s="19"/>
      <c r="J33" s="31"/>
    </row>
    <row r="34" spans="2:10" x14ac:dyDescent="0.3">
      <c r="B34" s="32"/>
      <c r="C34" s="17"/>
      <c r="D34" s="17"/>
      <c r="E34" s="17"/>
      <c r="F34" s="17"/>
      <c r="G34" s="17"/>
      <c r="H34" s="17"/>
      <c r="I34" s="20"/>
      <c r="J34" s="33"/>
    </row>
    <row r="35" spans="2:10" x14ac:dyDescent="0.3">
      <c r="B35" s="14"/>
      <c r="C35" s="3" t="s">
        <v>88</v>
      </c>
      <c r="D35" s="3"/>
      <c r="E35" s="3"/>
      <c r="F35" s="3"/>
      <c r="G35" s="3"/>
      <c r="H35" s="3"/>
      <c r="I35" s="3"/>
      <c r="J35" s="24">
        <f>SUM(J26:J33)</f>
        <v>46474.686716791977</v>
      </c>
    </row>
    <row r="36" spans="2:10" x14ac:dyDescent="0.3">
      <c r="B36" s="34" t="s">
        <v>89</v>
      </c>
      <c r="C36" s="21"/>
      <c r="D36" s="21"/>
      <c r="E36" s="21"/>
      <c r="F36" s="21"/>
      <c r="G36" s="21"/>
      <c r="H36" s="21"/>
      <c r="I36" s="21"/>
      <c r="J36" s="35"/>
    </row>
    <row r="37" spans="2:10" x14ac:dyDescent="0.3">
      <c r="B37" s="7" t="s">
        <v>90</v>
      </c>
      <c r="C37" s="8"/>
      <c r="D37" s="8"/>
      <c r="E37" s="8"/>
      <c r="F37" s="8"/>
      <c r="G37" s="8"/>
      <c r="H37" s="8"/>
      <c r="I37" s="8"/>
      <c r="J37" s="36"/>
    </row>
    <row r="38" spans="2:10" x14ac:dyDescent="0.3">
      <c r="B38" s="7"/>
      <c r="C38" s="8"/>
      <c r="D38" s="8"/>
      <c r="E38" s="8"/>
      <c r="F38" s="8"/>
      <c r="G38" s="8"/>
      <c r="H38" s="8"/>
      <c r="I38" s="8"/>
      <c r="J38" s="36"/>
    </row>
    <row r="39" spans="2:10" x14ac:dyDescent="0.3">
      <c r="B39" s="7"/>
      <c r="C39" s="8"/>
      <c r="D39" s="8"/>
      <c r="E39" s="8"/>
      <c r="F39" s="8"/>
      <c r="G39" s="8"/>
      <c r="H39" s="8"/>
      <c r="I39" s="8"/>
      <c r="J39" s="36"/>
    </row>
    <row r="40" spans="2:10" x14ac:dyDescent="0.3">
      <c r="B40" s="7" t="s">
        <v>91</v>
      </c>
      <c r="C40" s="8"/>
      <c r="D40" s="8"/>
      <c r="E40" s="8"/>
      <c r="F40" s="8"/>
      <c r="G40" s="8"/>
      <c r="H40" s="8"/>
      <c r="I40" s="8"/>
      <c r="J40" s="36"/>
    </row>
    <row r="41" spans="2:10" x14ac:dyDescent="0.3">
      <c r="B41" s="7" t="s">
        <v>92</v>
      </c>
      <c r="C41" s="8"/>
      <c r="D41" s="8"/>
      <c r="E41" s="8"/>
      <c r="F41" s="8"/>
      <c r="G41" s="8"/>
      <c r="H41" s="8"/>
      <c r="I41" s="8"/>
      <c r="J41" s="36"/>
    </row>
    <row r="42" spans="2:10" x14ac:dyDescent="0.3">
      <c r="B42" s="7" t="s">
        <v>117</v>
      </c>
      <c r="C42" s="8"/>
      <c r="D42" s="8"/>
      <c r="E42" s="8"/>
      <c r="F42" s="8"/>
      <c r="G42" s="8"/>
      <c r="H42" s="8"/>
      <c r="I42" s="8"/>
      <c r="J42" s="36"/>
    </row>
    <row r="43" spans="2:10" x14ac:dyDescent="0.3">
      <c r="B43" s="7"/>
      <c r="C43" s="8"/>
      <c r="D43" s="8"/>
      <c r="E43" s="8"/>
      <c r="F43" s="8"/>
      <c r="G43" s="8"/>
      <c r="H43" s="8"/>
      <c r="I43" s="8"/>
      <c r="J43" s="36"/>
    </row>
    <row r="44" spans="2:10" x14ac:dyDescent="0.3">
      <c r="B44" s="7" t="s">
        <v>93</v>
      </c>
      <c r="C44" s="8"/>
      <c r="D44" s="8"/>
      <c r="E44" s="8"/>
      <c r="F44" s="8"/>
      <c r="G44" s="22"/>
      <c r="H44" s="8" t="s">
        <v>94</v>
      </c>
      <c r="I44" s="8"/>
      <c r="J44" s="36"/>
    </row>
    <row r="45" spans="2:10" ht="15" thickBot="1" x14ac:dyDescent="0.35">
      <c r="B45" s="37"/>
      <c r="C45" s="38"/>
      <c r="D45" s="38"/>
      <c r="E45" s="38"/>
      <c r="F45" s="38"/>
      <c r="G45" s="39"/>
      <c r="H45" s="38"/>
      <c r="I45" s="38" t="s">
        <v>95</v>
      </c>
      <c r="J45" s="40"/>
    </row>
  </sheetData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P45"/>
  <sheetViews>
    <sheetView workbookViewId="0">
      <selection activeCell="B1" sqref="B1"/>
    </sheetView>
  </sheetViews>
  <sheetFormatPr defaultRowHeight="14.4" x14ac:dyDescent="0.3"/>
  <cols>
    <col min="2" max="2" width="4.109375" customWidth="1"/>
    <col min="3" max="3" width="26" customWidth="1"/>
    <col min="8" max="9" width="8.109375" customWidth="1"/>
    <col min="10" max="10" width="22.109375" bestFit="1" customWidth="1"/>
  </cols>
  <sheetData>
    <row r="1" spans="1:12" ht="19.8" customHeight="1" x14ac:dyDescent="0.3">
      <c r="B1" s="4" t="s">
        <v>59</v>
      </c>
      <c r="C1" s="5"/>
      <c r="D1" s="5"/>
      <c r="E1" s="5"/>
      <c r="F1" s="5"/>
      <c r="G1" s="92" t="s">
        <v>65</v>
      </c>
      <c r="H1" s="92"/>
      <c r="I1" s="44"/>
      <c r="J1" s="6" t="s">
        <v>66</v>
      </c>
    </row>
    <row r="2" spans="1:12" ht="19.8" customHeight="1" x14ac:dyDescent="0.3">
      <c r="B2" s="7" t="s">
        <v>60</v>
      </c>
      <c r="C2" s="8"/>
      <c r="D2" s="8"/>
      <c r="E2" s="8"/>
      <c r="F2" s="8"/>
      <c r="G2" s="88">
        <v>14</v>
      </c>
      <c r="H2" s="88"/>
      <c r="I2" s="45"/>
      <c r="J2" s="25">
        <v>44392</v>
      </c>
    </row>
    <row r="3" spans="1:12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45"/>
      <c r="J3" s="9" t="s">
        <v>68</v>
      </c>
    </row>
    <row r="4" spans="1:12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45"/>
      <c r="J4" s="9" t="s">
        <v>73</v>
      </c>
    </row>
    <row r="5" spans="1:12" ht="19.8" customHeight="1" x14ac:dyDescent="0.3">
      <c r="B5" s="7"/>
      <c r="C5" s="8"/>
      <c r="D5" s="8"/>
      <c r="E5" s="8"/>
      <c r="F5" s="8"/>
      <c r="G5" s="88" t="s">
        <v>70</v>
      </c>
      <c r="H5" s="88"/>
      <c r="I5" s="45"/>
      <c r="J5" s="9" t="s">
        <v>66</v>
      </c>
    </row>
    <row r="6" spans="1:12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45"/>
      <c r="J6" s="9" t="s">
        <v>74</v>
      </c>
    </row>
    <row r="7" spans="1:12" ht="19.8" customHeight="1" x14ac:dyDescent="0.3">
      <c r="B7" s="10" t="s">
        <v>122</v>
      </c>
      <c r="C7" s="8"/>
      <c r="D7" s="8"/>
      <c r="E7" s="8"/>
      <c r="F7" s="8"/>
      <c r="G7" s="88" t="s">
        <v>72</v>
      </c>
      <c r="H7" s="88"/>
      <c r="I7" s="45"/>
      <c r="J7" s="9" t="s">
        <v>75</v>
      </c>
    </row>
    <row r="8" spans="1:12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12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12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43" t="s">
        <v>57</v>
      </c>
      <c r="H10" s="43" t="s">
        <v>83</v>
      </c>
      <c r="I10" s="43" t="s">
        <v>114</v>
      </c>
      <c r="J10" s="12" t="s">
        <v>84</v>
      </c>
    </row>
    <row r="11" spans="1:12" x14ac:dyDescent="0.3">
      <c r="B11" s="13"/>
      <c r="C11" s="3"/>
      <c r="D11" s="3"/>
      <c r="E11" s="3" t="s">
        <v>81</v>
      </c>
      <c r="F11" s="3" t="s">
        <v>82</v>
      </c>
      <c r="G11" s="3"/>
      <c r="H11" s="3"/>
      <c r="I11" s="3"/>
      <c r="J11" s="12"/>
    </row>
    <row r="12" spans="1:12" x14ac:dyDescent="0.3">
      <c r="B12" s="26"/>
      <c r="C12" s="15"/>
      <c r="D12" s="15"/>
      <c r="E12" s="15"/>
      <c r="F12" s="15"/>
      <c r="G12" s="15"/>
      <c r="H12" s="15"/>
      <c r="I12" s="18"/>
      <c r="J12" s="27"/>
    </row>
    <row r="13" spans="1:12" x14ac:dyDescent="0.3">
      <c r="A13">
        <v>110</v>
      </c>
      <c r="B13" s="28">
        <v>1</v>
      </c>
      <c r="C13" s="16" t="s">
        <v>100</v>
      </c>
      <c r="D13" s="16">
        <v>22029920</v>
      </c>
      <c r="E13" s="16">
        <v>150</v>
      </c>
      <c r="F13" s="16">
        <f>E13</f>
        <v>150</v>
      </c>
      <c r="G13" s="16">
        <f t="shared" ref="G13:G25" si="0">A13/1.14/1.05/1.12</f>
        <v>82.050364005251225</v>
      </c>
      <c r="H13" s="16" t="s">
        <v>113</v>
      </c>
      <c r="I13" s="19">
        <v>0.11</v>
      </c>
      <c r="J13" s="29">
        <f>(G13*F13)-(G13*F13)*I13</f>
        <v>10953.723594701038</v>
      </c>
      <c r="L13">
        <f>A13/1.14/112*100</f>
        <v>86.152882205513791</v>
      </c>
    </row>
    <row r="14" spans="1:12" x14ac:dyDescent="0.3">
      <c r="A14">
        <v>115</v>
      </c>
      <c r="B14" s="28">
        <v>2</v>
      </c>
      <c r="C14" s="16" t="s">
        <v>101</v>
      </c>
      <c r="D14" s="16">
        <v>22029920</v>
      </c>
      <c r="E14" s="16">
        <v>60</v>
      </c>
      <c r="F14" s="16">
        <f t="shared" ref="F14:F25" si="1">E14</f>
        <v>60</v>
      </c>
      <c r="G14" s="16">
        <f t="shared" si="0"/>
        <v>85.779926005489912</v>
      </c>
      <c r="H14" s="16" t="s">
        <v>113</v>
      </c>
      <c r="I14" s="19">
        <v>0.11</v>
      </c>
      <c r="J14" s="29">
        <f t="shared" ref="J14:J25" si="2">(G14*F14)-(G14*F14)*I14</f>
        <v>4580.6480486931614</v>
      </c>
      <c r="L14">
        <f t="shared" ref="L14:L25" si="3">A14/1.14/112*100</f>
        <v>90.068922305764417</v>
      </c>
    </row>
    <row r="15" spans="1:12" x14ac:dyDescent="0.3">
      <c r="A15">
        <v>115</v>
      </c>
      <c r="B15" s="28">
        <v>3</v>
      </c>
      <c r="C15" s="16" t="s">
        <v>102</v>
      </c>
      <c r="D15" s="16">
        <v>22029920</v>
      </c>
      <c r="E15" s="16">
        <v>24</v>
      </c>
      <c r="F15" s="16">
        <f t="shared" si="1"/>
        <v>24</v>
      </c>
      <c r="G15" s="16">
        <f t="shared" si="0"/>
        <v>85.779926005489912</v>
      </c>
      <c r="H15" s="16" t="s">
        <v>113</v>
      </c>
      <c r="I15" s="19">
        <v>0.11</v>
      </c>
      <c r="J15" s="29">
        <f t="shared" si="2"/>
        <v>1832.2592194772644</v>
      </c>
      <c r="L15">
        <f t="shared" si="3"/>
        <v>90.068922305764417</v>
      </c>
    </row>
    <row r="16" spans="1:12" x14ac:dyDescent="0.3">
      <c r="A16">
        <v>100</v>
      </c>
      <c r="B16" s="28">
        <v>4</v>
      </c>
      <c r="C16" s="16" t="s">
        <v>103</v>
      </c>
      <c r="D16" s="16">
        <v>22029920</v>
      </c>
      <c r="E16" s="16">
        <v>96</v>
      </c>
      <c r="F16" s="16">
        <f t="shared" si="1"/>
        <v>96</v>
      </c>
      <c r="G16" s="16">
        <f t="shared" si="0"/>
        <v>74.591240004773823</v>
      </c>
      <c r="H16" s="16" t="s">
        <v>113</v>
      </c>
      <c r="I16" s="19">
        <v>0.11</v>
      </c>
      <c r="J16" s="29">
        <f t="shared" si="2"/>
        <v>6373.0755460078753</v>
      </c>
      <c r="L16">
        <f t="shared" si="3"/>
        <v>78.320802005012538</v>
      </c>
    </row>
    <row r="17" spans="1:16" x14ac:dyDescent="0.3">
      <c r="A17">
        <v>110</v>
      </c>
      <c r="B17" s="28">
        <v>5</v>
      </c>
      <c r="C17" s="16" t="s">
        <v>104</v>
      </c>
      <c r="D17" s="16">
        <v>22029920</v>
      </c>
      <c r="E17" s="16">
        <v>60</v>
      </c>
      <c r="F17" s="16">
        <f t="shared" si="1"/>
        <v>60</v>
      </c>
      <c r="G17" s="16">
        <f t="shared" si="0"/>
        <v>82.050364005251225</v>
      </c>
      <c r="H17" s="16" t="s">
        <v>113</v>
      </c>
      <c r="I17" s="19">
        <v>0.11</v>
      </c>
      <c r="J17" s="29">
        <f t="shared" si="2"/>
        <v>4381.4894378804156</v>
      </c>
      <c r="L17">
        <f t="shared" si="3"/>
        <v>86.152882205513791</v>
      </c>
    </row>
    <row r="18" spans="1:16" x14ac:dyDescent="0.3">
      <c r="A18">
        <v>105</v>
      </c>
      <c r="B18" s="28">
        <v>6</v>
      </c>
      <c r="C18" s="16" t="s">
        <v>105</v>
      </c>
      <c r="D18" s="16">
        <v>22029920</v>
      </c>
      <c r="E18" s="16">
        <v>60</v>
      </c>
      <c r="F18" s="16">
        <f t="shared" si="1"/>
        <v>60</v>
      </c>
      <c r="G18" s="16">
        <f t="shared" si="0"/>
        <v>78.320802005012524</v>
      </c>
      <c r="H18" s="16" t="s">
        <v>113</v>
      </c>
      <c r="I18" s="19">
        <v>0.11</v>
      </c>
      <c r="J18" s="29">
        <f t="shared" si="2"/>
        <v>4182.3308270676689</v>
      </c>
      <c r="L18">
        <f t="shared" si="3"/>
        <v>82.236842105263165</v>
      </c>
    </row>
    <row r="19" spans="1:16" x14ac:dyDescent="0.3">
      <c r="A19">
        <v>110</v>
      </c>
      <c r="B19" s="28">
        <v>7</v>
      </c>
      <c r="C19" s="16" t="s">
        <v>106</v>
      </c>
      <c r="D19" s="16">
        <v>22029920</v>
      </c>
      <c r="E19" s="16">
        <v>60</v>
      </c>
      <c r="F19" s="16">
        <f t="shared" si="1"/>
        <v>60</v>
      </c>
      <c r="G19" s="16">
        <f t="shared" si="0"/>
        <v>82.050364005251225</v>
      </c>
      <c r="H19" s="16" t="s">
        <v>113</v>
      </c>
      <c r="I19" s="19">
        <v>0.11</v>
      </c>
      <c r="J19" s="29">
        <f t="shared" si="2"/>
        <v>4381.4894378804156</v>
      </c>
      <c r="L19">
        <f t="shared" si="3"/>
        <v>86.152882205513791</v>
      </c>
    </row>
    <row r="20" spans="1:16" x14ac:dyDescent="0.3">
      <c r="A20">
        <v>20</v>
      </c>
      <c r="B20" s="28">
        <v>8</v>
      </c>
      <c r="C20" s="16" t="s">
        <v>107</v>
      </c>
      <c r="D20" s="16">
        <v>22029920</v>
      </c>
      <c r="E20" s="16">
        <v>30</v>
      </c>
      <c r="F20" s="16">
        <f t="shared" si="1"/>
        <v>30</v>
      </c>
      <c r="G20" s="16">
        <f t="shared" si="0"/>
        <v>14.918248000954767</v>
      </c>
      <c r="H20" s="16" t="s">
        <v>113</v>
      </c>
      <c r="I20" s="19">
        <v>0.25</v>
      </c>
      <c r="J20" s="29">
        <f t="shared" si="2"/>
        <v>335.66058002148225</v>
      </c>
      <c r="L20">
        <f t="shared" si="3"/>
        <v>15.664160401002508</v>
      </c>
      <c r="O20">
        <f>86.15*960</f>
        <v>82704</v>
      </c>
      <c r="P20">
        <f>O20-O20*0.16</f>
        <v>69471.360000000001</v>
      </c>
    </row>
    <row r="21" spans="1:16" x14ac:dyDescent="0.3">
      <c r="A21">
        <v>20</v>
      </c>
      <c r="B21" s="28">
        <v>9</v>
      </c>
      <c r="C21" s="16" t="s">
        <v>108</v>
      </c>
      <c r="D21" s="16">
        <v>22029920</v>
      </c>
      <c r="E21" s="16">
        <v>30</v>
      </c>
      <c r="F21" s="16">
        <f t="shared" si="1"/>
        <v>30</v>
      </c>
      <c r="G21" s="16">
        <f t="shared" si="0"/>
        <v>14.918248000954767</v>
      </c>
      <c r="H21" s="16" t="s">
        <v>113</v>
      </c>
      <c r="I21" s="19">
        <v>0.25</v>
      </c>
      <c r="J21" s="29">
        <f t="shared" si="2"/>
        <v>335.66058002148225</v>
      </c>
      <c r="L21">
        <f t="shared" si="3"/>
        <v>15.664160401002508</v>
      </c>
    </row>
    <row r="22" spans="1:16" x14ac:dyDescent="0.3">
      <c r="A22">
        <v>20</v>
      </c>
      <c r="B22" s="28">
        <v>10</v>
      </c>
      <c r="C22" s="16" t="s">
        <v>109</v>
      </c>
      <c r="D22" s="16">
        <v>22029920</v>
      </c>
      <c r="E22" s="16">
        <v>150</v>
      </c>
      <c r="F22" s="16">
        <f t="shared" si="1"/>
        <v>150</v>
      </c>
      <c r="G22" s="16">
        <f t="shared" si="0"/>
        <v>14.918248000954767</v>
      </c>
      <c r="H22" s="16" t="s">
        <v>113</v>
      </c>
      <c r="I22" s="19">
        <v>0.25</v>
      </c>
      <c r="J22" s="29">
        <f t="shared" si="2"/>
        <v>1678.3029001074112</v>
      </c>
      <c r="L22">
        <f t="shared" si="3"/>
        <v>15.664160401002508</v>
      </c>
    </row>
    <row r="23" spans="1:16" x14ac:dyDescent="0.3">
      <c r="A23">
        <v>20</v>
      </c>
      <c r="B23" s="28">
        <v>11</v>
      </c>
      <c r="C23" s="16" t="s">
        <v>110</v>
      </c>
      <c r="D23" s="16">
        <v>22029920</v>
      </c>
      <c r="E23" s="16">
        <v>150</v>
      </c>
      <c r="F23" s="16">
        <f t="shared" si="1"/>
        <v>150</v>
      </c>
      <c r="G23" s="16">
        <f t="shared" si="0"/>
        <v>14.918248000954767</v>
      </c>
      <c r="H23" s="16" t="s">
        <v>113</v>
      </c>
      <c r="I23" s="19">
        <v>0.25</v>
      </c>
      <c r="J23" s="29">
        <f t="shared" si="2"/>
        <v>1678.3029001074112</v>
      </c>
      <c r="L23">
        <f t="shared" si="3"/>
        <v>15.664160401002508</v>
      </c>
    </row>
    <row r="24" spans="1:16" x14ac:dyDescent="0.3">
      <c r="A24">
        <v>20</v>
      </c>
      <c r="B24" s="28">
        <v>12</v>
      </c>
      <c r="C24" s="16" t="s">
        <v>111</v>
      </c>
      <c r="D24" s="16">
        <v>22029920</v>
      </c>
      <c r="E24" s="16">
        <v>90</v>
      </c>
      <c r="F24" s="16">
        <f t="shared" si="1"/>
        <v>90</v>
      </c>
      <c r="G24" s="16">
        <f t="shared" si="0"/>
        <v>14.918248000954767</v>
      </c>
      <c r="H24" s="16" t="s">
        <v>113</v>
      </c>
      <c r="I24" s="19">
        <v>0.25</v>
      </c>
      <c r="J24" s="29">
        <f t="shared" si="2"/>
        <v>1006.9817400644467</v>
      </c>
      <c r="L24">
        <f t="shared" si="3"/>
        <v>15.664160401002508</v>
      </c>
    </row>
    <row r="25" spans="1:16" x14ac:dyDescent="0.3">
      <c r="A25">
        <v>20</v>
      </c>
      <c r="B25" s="28">
        <v>13</v>
      </c>
      <c r="C25" s="16" t="s">
        <v>112</v>
      </c>
      <c r="D25" s="16">
        <v>22029920</v>
      </c>
      <c r="E25" s="16">
        <v>30</v>
      </c>
      <c r="F25" s="16">
        <f t="shared" si="1"/>
        <v>30</v>
      </c>
      <c r="G25" s="16">
        <f t="shared" si="0"/>
        <v>14.918248000954767</v>
      </c>
      <c r="H25" s="16" t="s">
        <v>113</v>
      </c>
      <c r="I25" s="19">
        <v>0.25</v>
      </c>
      <c r="J25" s="29">
        <f t="shared" si="2"/>
        <v>335.66058002148225</v>
      </c>
      <c r="L25">
        <f t="shared" si="3"/>
        <v>15.664160401002508</v>
      </c>
    </row>
    <row r="26" spans="1:16" x14ac:dyDescent="0.3">
      <c r="B26" s="28"/>
      <c r="C26" s="16"/>
      <c r="D26" s="16"/>
      <c r="E26" s="16"/>
      <c r="F26" s="16"/>
      <c r="G26" s="16"/>
      <c r="H26" s="16"/>
      <c r="I26" s="19"/>
      <c r="J26" s="30">
        <f>SUM(J13:J25)</f>
        <v>42055.585392051551</v>
      </c>
    </row>
    <row r="27" spans="1:16" x14ac:dyDescent="0.3">
      <c r="B27" s="28"/>
      <c r="C27" s="16"/>
      <c r="D27" s="16"/>
      <c r="E27" s="16"/>
      <c r="F27" s="16"/>
      <c r="G27" s="16"/>
      <c r="H27" s="16"/>
      <c r="I27" s="19"/>
      <c r="J27" s="31"/>
    </row>
    <row r="28" spans="1:16" x14ac:dyDescent="0.3">
      <c r="B28" s="28"/>
      <c r="C28" s="16"/>
      <c r="D28" s="16"/>
      <c r="E28" s="16"/>
      <c r="F28" s="16"/>
      <c r="G28" s="16"/>
      <c r="H28" s="16"/>
      <c r="I28" s="19"/>
      <c r="J28" s="31"/>
    </row>
    <row r="29" spans="1:16" x14ac:dyDescent="0.3">
      <c r="B29" s="28"/>
      <c r="C29" s="16" t="s">
        <v>85</v>
      </c>
      <c r="D29" s="16"/>
      <c r="E29" s="16"/>
      <c r="F29" s="16"/>
      <c r="G29" s="23">
        <v>0.06</v>
      </c>
      <c r="H29" s="16"/>
      <c r="I29" s="19"/>
      <c r="J29" s="29">
        <f>J26*0.06</f>
        <v>2523.335123523093</v>
      </c>
    </row>
    <row r="30" spans="1:16" x14ac:dyDescent="0.3">
      <c r="B30" s="28"/>
      <c r="C30" s="16" t="s">
        <v>86</v>
      </c>
      <c r="D30" s="16"/>
      <c r="E30" s="16"/>
      <c r="F30" s="16"/>
      <c r="G30" s="23">
        <v>0.06</v>
      </c>
      <c r="H30" s="16"/>
      <c r="I30" s="19"/>
      <c r="J30" s="29">
        <f>J26*0.06</f>
        <v>2523.335123523093</v>
      </c>
    </row>
    <row r="31" spans="1:16" x14ac:dyDescent="0.3">
      <c r="B31" s="28"/>
      <c r="C31" s="16" t="s">
        <v>87</v>
      </c>
      <c r="D31" s="16"/>
      <c r="E31" s="16"/>
      <c r="F31" s="16"/>
      <c r="G31" s="16"/>
      <c r="H31" s="16"/>
      <c r="I31" s="19"/>
      <c r="J31" s="31"/>
    </row>
    <row r="32" spans="1:16" x14ac:dyDescent="0.3">
      <c r="B32" s="28"/>
      <c r="C32" s="16"/>
      <c r="D32" s="16"/>
      <c r="E32" s="16"/>
      <c r="F32" s="16"/>
      <c r="G32" s="16"/>
      <c r="H32" s="16"/>
      <c r="I32" s="19"/>
      <c r="J32" s="31"/>
    </row>
    <row r="33" spans="2:10" x14ac:dyDescent="0.3">
      <c r="B33" s="28"/>
      <c r="C33" s="16"/>
      <c r="D33" s="16"/>
      <c r="E33" s="16"/>
      <c r="F33" s="16"/>
      <c r="G33" s="16"/>
      <c r="H33" s="16"/>
      <c r="I33" s="19"/>
      <c r="J33" s="31"/>
    </row>
    <row r="34" spans="2:10" x14ac:dyDescent="0.3">
      <c r="B34" s="32"/>
      <c r="C34" s="17"/>
      <c r="D34" s="17"/>
      <c r="E34" s="17"/>
      <c r="F34" s="17"/>
      <c r="G34" s="17"/>
      <c r="H34" s="17"/>
      <c r="I34" s="20"/>
      <c r="J34" s="33"/>
    </row>
    <row r="35" spans="2:10" x14ac:dyDescent="0.3">
      <c r="B35" s="14"/>
      <c r="C35" s="3" t="s">
        <v>88</v>
      </c>
      <c r="D35" s="3"/>
      <c r="E35" s="3"/>
      <c r="F35" s="3"/>
      <c r="G35" s="3"/>
      <c r="H35" s="3"/>
      <c r="I35" s="3"/>
      <c r="J35" s="24">
        <f>SUM(J26:J33)</f>
        <v>47102.255639097741</v>
      </c>
    </row>
    <row r="36" spans="2:10" x14ac:dyDescent="0.3">
      <c r="B36" s="34" t="s">
        <v>89</v>
      </c>
      <c r="C36" s="21"/>
      <c r="D36" s="21"/>
      <c r="E36" s="21"/>
      <c r="F36" s="21"/>
      <c r="G36" s="21"/>
      <c r="H36" s="21"/>
      <c r="I36" s="21"/>
      <c r="J36" s="35"/>
    </row>
    <row r="37" spans="2:10" x14ac:dyDescent="0.3">
      <c r="B37" s="7" t="s">
        <v>90</v>
      </c>
      <c r="C37" s="8"/>
      <c r="D37" s="8"/>
      <c r="E37" s="8"/>
      <c r="F37" s="8"/>
      <c r="G37" s="8"/>
      <c r="H37" s="8"/>
      <c r="I37" s="8"/>
      <c r="J37" s="36"/>
    </row>
    <row r="38" spans="2:10" x14ac:dyDescent="0.3">
      <c r="B38" s="7"/>
      <c r="C38" s="8"/>
      <c r="D38" s="8"/>
      <c r="E38" s="8"/>
      <c r="F38" s="8"/>
      <c r="G38" s="8"/>
      <c r="H38" s="8"/>
      <c r="I38" s="8"/>
      <c r="J38" s="36"/>
    </row>
    <row r="39" spans="2:10" x14ac:dyDescent="0.3">
      <c r="B39" s="7"/>
      <c r="C39" s="8"/>
      <c r="D39" s="8"/>
      <c r="E39" s="8"/>
      <c r="F39" s="8"/>
      <c r="G39" s="8"/>
      <c r="H39" s="8"/>
      <c r="I39" s="8"/>
      <c r="J39" s="36"/>
    </row>
    <row r="40" spans="2:10" x14ac:dyDescent="0.3">
      <c r="B40" s="7" t="s">
        <v>91</v>
      </c>
      <c r="C40" s="8"/>
      <c r="D40" s="8"/>
      <c r="E40" s="8"/>
      <c r="F40" s="8"/>
      <c r="G40" s="8"/>
      <c r="H40" s="8"/>
      <c r="I40" s="8"/>
      <c r="J40" s="36"/>
    </row>
    <row r="41" spans="2:10" x14ac:dyDescent="0.3">
      <c r="B41" s="7" t="s">
        <v>92</v>
      </c>
      <c r="C41" s="8"/>
      <c r="D41" s="8"/>
      <c r="E41" s="8"/>
      <c r="F41" s="8"/>
      <c r="G41" s="8"/>
      <c r="H41" s="8"/>
      <c r="I41" s="8"/>
      <c r="J41" s="36"/>
    </row>
    <row r="42" spans="2:10" x14ac:dyDescent="0.3">
      <c r="B42" s="7" t="s">
        <v>117</v>
      </c>
      <c r="C42" s="8"/>
      <c r="D42" s="8"/>
      <c r="E42" s="8"/>
      <c r="F42" s="8"/>
      <c r="G42" s="8"/>
      <c r="H42" s="8"/>
      <c r="I42" s="8"/>
      <c r="J42" s="36"/>
    </row>
    <row r="43" spans="2:10" x14ac:dyDescent="0.3">
      <c r="B43" s="7"/>
      <c r="C43" s="8"/>
      <c r="D43" s="8"/>
      <c r="E43" s="8"/>
      <c r="F43" s="8"/>
      <c r="G43" s="8"/>
      <c r="H43" s="8"/>
      <c r="I43" s="8"/>
      <c r="J43" s="36"/>
    </row>
    <row r="44" spans="2:10" x14ac:dyDescent="0.3">
      <c r="B44" s="7" t="s">
        <v>93</v>
      </c>
      <c r="C44" s="8"/>
      <c r="D44" s="8"/>
      <c r="E44" s="8"/>
      <c r="F44" s="8"/>
      <c r="G44" s="22"/>
      <c r="H44" s="8" t="s">
        <v>94</v>
      </c>
      <c r="I44" s="8"/>
      <c r="J44" s="36"/>
    </row>
    <row r="45" spans="2:10" ht="15" thickBot="1" x14ac:dyDescent="0.35">
      <c r="B45" s="37"/>
      <c r="C45" s="38"/>
      <c r="D45" s="38"/>
      <c r="E45" s="38"/>
      <c r="F45" s="38"/>
      <c r="G45" s="39"/>
      <c r="H45" s="38"/>
      <c r="I45" s="38" t="s">
        <v>95</v>
      </c>
      <c r="J45" s="40"/>
    </row>
  </sheetData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C6"/>
  <sheetViews>
    <sheetView workbookViewId="0">
      <selection activeCell="B3" sqref="B3"/>
    </sheetView>
  </sheetViews>
  <sheetFormatPr defaultRowHeight="14.4" x14ac:dyDescent="0.3"/>
  <cols>
    <col min="1" max="1" width="19.21875" customWidth="1"/>
    <col min="2" max="2" width="18.5546875" customWidth="1"/>
    <col min="3" max="3" width="10.77734375" bestFit="1" customWidth="1"/>
  </cols>
  <sheetData>
    <row r="3" spans="1:3" x14ac:dyDescent="0.3">
      <c r="A3" s="1" t="s">
        <v>46</v>
      </c>
      <c r="B3" s="1" t="s">
        <v>1</v>
      </c>
    </row>
    <row r="4" spans="1:3" x14ac:dyDescent="0.3">
      <c r="A4" s="1" t="s">
        <v>0</v>
      </c>
      <c r="B4" t="s">
        <v>3</v>
      </c>
      <c r="C4" t="s">
        <v>45</v>
      </c>
    </row>
    <row r="5" spans="1:3" x14ac:dyDescent="0.3">
      <c r="A5" t="s">
        <v>2</v>
      </c>
      <c r="B5" s="2">
        <v>812</v>
      </c>
      <c r="C5" s="2">
        <v>812</v>
      </c>
    </row>
    <row r="6" spans="1:3" x14ac:dyDescent="0.3">
      <c r="A6" t="s">
        <v>45</v>
      </c>
      <c r="B6" s="2">
        <v>812</v>
      </c>
      <c r="C6" s="2">
        <v>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99"/>
  <sheetViews>
    <sheetView workbookViewId="0">
      <pane ySplit="11" topLeftCell="A12" activePane="bottomLeft" state="frozen"/>
      <selection pane="bottomLeft" activeCell="A17" sqref="A17"/>
    </sheetView>
  </sheetViews>
  <sheetFormatPr defaultRowHeight="14.4" x14ac:dyDescent="0.3"/>
  <cols>
    <col min="2" max="2" width="4.109375" customWidth="1"/>
    <col min="3" max="3" width="38.44140625" bestFit="1" customWidth="1"/>
    <col min="8" max="8" width="8.109375" customWidth="1"/>
    <col min="9" max="9" width="8.109375" style="62" customWidth="1"/>
    <col min="10" max="10" width="22.109375" bestFit="1" customWidth="1"/>
    <col min="18" max="18" width="12" bestFit="1" customWidth="1"/>
  </cols>
  <sheetData>
    <row r="1" spans="1:20" ht="19.8" customHeight="1" x14ac:dyDescent="0.3">
      <c r="B1" s="4" t="s">
        <v>127</v>
      </c>
      <c r="C1" s="5"/>
      <c r="D1" s="5"/>
      <c r="E1" s="5"/>
      <c r="F1" s="5"/>
      <c r="G1" s="92" t="s">
        <v>65</v>
      </c>
      <c r="H1" s="92"/>
      <c r="I1" s="53"/>
      <c r="J1" s="6" t="s">
        <v>66</v>
      </c>
    </row>
    <row r="2" spans="1:20" ht="19.8" customHeight="1" x14ac:dyDescent="0.3">
      <c r="B2" s="7" t="s">
        <v>60</v>
      </c>
      <c r="C2" s="8"/>
      <c r="D2" s="8"/>
      <c r="E2" s="8"/>
      <c r="F2" s="8"/>
      <c r="G2" s="88">
        <v>0</v>
      </c>
      <c r="H2" s="88"/>
      <c r="I2" s="54"/>
      <c r="J2" s="25">
        <v>44380</v>
      </c>
    </row>
    <row r="3" spans="1:20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54"/>
      <c r="J3" s="9" t="s">
        <v>68</v>
      </c>
    </row>
    <row r="4" spans="1:20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54"/>
      <c r="J4" s="9" t="s">
        <v>73</v>
      </c>
    </row>
    <row r="5" spans="1:20" ht="19.8" customHeight="1" x14ac:dyDescent="0.3">
      <c r="B5" s="7"/>
      <c r="C5" s="8"/>
      <c r="D5" s="8"/>
      <c r="E5" s="8"/>
      <c r="F5" s="8"/>
      <c r="G5" s="88" t="s">
        <v>70</v>
      </c>
      <c r="H5" s="88"/>
      <c r="I5" s="54"/>
      <c r="J5" s="9" t="s">
        <v>66</v>
      </c>
    </row>
    <row r="6" spans="1:20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54"/>
      <c r="J6" s="9" t="s">
        <v>74</v>
      </c>
    </row>
    <row r="7" spans="1:20" ht="19.8" customHeight="1" x14ac:dyDescent="0.3">
      <c r="B7" s="10" t="s">
        <v>128</v>
      </c>
      <c r="C7" s="8"/>
      <c r="D7" s="8"/>
      <c r="E7" s="8"/>
      <c r="F7" s="8"/>
      <c r="G7" s="88" t="s">
        <v>72</v>
      </c>
      <c r="H7" s="88"/>
      <c r="I7" s="54"/>
      <c r="J7" s="9" t="s">
        <v>75</v>
      </c>
    </row>
    <row r="8" spans="1:20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20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20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73" t="s">
        <v>57</v>
      </c>
      <c r="H10" s="73" t="s">
        <v>83</v>
      </c>
      <c r="I10" s="55" t="s">
        <v>114</v>
      </c>
      <c r="J10" s="12" t="s">
        <v>84</v>
      </c>
      <c r="M10" t="s">
        <v>142</v>
      </c>
      <c r="N10" t="s">
        <v>139</v>
      </c>
      <c r="O10" t="s">
        <v>140</v>
      </c>
      <c r="P10" t="s">
        <v>141</v>
      </c>
    </row>
    <row r="11" spans="1:20" x14ac:dyDescent="0.3">
      <c r="B11" s="13"/>
      <c r="C11" s="3"/>
      <c r="D11" s="3"/>
      <c r="E11" s="66" t="s">
        <v>81</v>
      </c>
      <c r="F11" s="3" t="s">
        <v>82</v>
      </c>
      <c r="G11" s="3"/>
      <c r="H11" s="3"/>
      <c r="I11" s="56"/>
      <c r="J11" s="12"/>
    </row>
    <row r="12" spans="1:20" x14ac:dyDescent="0.3">
      <c r="A12" t="s">
        <v>138</v>
      </c>
      <c r="B12" s="26"/>
      <c r="C12" s="15"/>
      <c r="D12" s="63"/>
      <c r="E12" s="68"/>
      <c r="F12" s="68"/>
      <c r="G12" s="15"/>
      <c r="H12" s="15"/>
      <c r="I12" s="57"/>
      <c r="J12" s="27"/>
    </row>
    <row r="13" spans="1:20" x14ac:dyDescent="0.3">
      <c r="A13">
        <v>135</v>
      </c>
      <c r="B13" s="28">
        <v>1</v>
      </c>
      <c r="C13" s="16" t="s">
        <v>28</v>
      </c>
      <c r="D13" s="64">
        <v>22029920</v>
      </c>
      <c r="E13" s="69">
        <f>L13*M13</f>
        <v>120</v>
      </c>
      <c r="F13" s="69">
        <f>E13</f>
        <v>120</v>
      </c>
      <c r="G13" s="16">
        <f>A13/(100+P13)*100/(100+O13)*100/(100+N13)*100</f>
        <v>105.73308270676691</v>
      </c>
      <c r="H13" s="16" t="s">
        <v>113</v>
      </c>
      <c r="I13" s="42">
        <v>0.12</v>
      </c>
      <c r="J13" s="29">
        <f t="shared" ref="J13:J71" si="0">(G13*F13)-(G13*F13)*I13</f>
        <v>11165.413533834586</v>
      </c>
      <c r="L13" s="52">
        <v>10</v>
      </c>
      <c r="M13">
        <v>12</v>
      </c>
      <c r="N13">
        <v>12</v>
      </c>
      <c r="O13">
        <v>0</v>
      </c>
      <c r="P13">
        <v>14</v>
      </c>
      <c r="R13" s="74">
        <f>(J13+J13*N13%)/L13</f>
        <v>1250.5263157894738</v>
      </c>
      <c r="T13">
        <v>1</v>
      </c>
    </row>
    <row r="14" spans="1:20" x14ac:dyDescent="0.3">
      <c r="A14">
        <v>135</v>
      </c>
      <c r="B14" s="28">
        <v>2</v>
      </c>
      <c r="C14" s="16" t="s">
        <v>31</v>
      </c>
      <c r="D14" s="64">
        <v>22029920</v>
      </c>
      <c r="E14" s="69">
        <f t="shared" ref="E14:E71" si="1">L14*M14</f>
        <v>120</v>
      </c>
      <c r="F14" s="69">
        <f t="shared" ref="F14:F71" si="2">E14</f>
        <v>120</v>
      </c>
      <c r="G14" s="16">
        <f t="shared" ref="G14:G71" si="3">A14/(100+P14)*100/(100+O14)*100/(100+N14)*100</f>
        <v>105.73308270676691</v>
      </c>
      <c r="H14" s="16" t="s">
        <v>113</v>
      </c>
      <c r="I14" s="42">
        <v>0.12</v>
      </c>
      <c r="J14" s="29">
        <f t="shared" si="0"/>
        <v>11165.413533834586</v>
      </c>
      <c r="L14" s="52">
        <v>10</v>
      </c>
      <c r="M14">
        <v>12</v>
      </c>
      <c r="N14">
        <v>12</v>
      </c>
      <c r="O14">
        <v>0</v>
      </c>
      <c r="P14">
        <v>14</v>
      </c>
      <c r="R14" s="74">
        <f t="shared" ref="R14:R71" si="4">(J14+J14*N14%)/L14</f>
        <v>1250.5263157894738</v>
      </c>
      <c r="T14">
        <v>1</v>
      </c>
    </row>
    <row r="15" spans="1:20" x14ac:dyDescent="0.3">
      <c r="A15">
        <v>135</v>
      </c>
      <c r="B15" s="28">
        <v>3</v>
      </c>
      <c r="C15" s="16" t="s">
        <v>51</v>
      </c>
      <c r="D15" s="64">
        <v>22029920</v>
      </c>
      <c r="E15" s="69">
        <f t="shared" si="1"/>
        <v>24</v>
      </c>
      <c r="F15" s="69">
        <f t="shared" si="2"/>
        <v>24</v>
      </c>
      <c r="G15" s="16">
        <f t="shared" si="3"/>
        <v>105.73308270676691</v>
      </c>
      <c r="H15" s="16" t="s">
        <v>113</v>
      </c>
      <c r="I15" s="42">
        <v>0.12</v>
      </c>
      <c r="J15" s="29">
        <f t="shared" si="0"/>
        <v>2233.082706766917</v>
      </c>
      <c r="L15" s="52">
        <v>2</v>
      </c>
      <c r="M15">
        <v>12</v>
      </c>
      <c r="N15">
        <v>12</v>
      </c>
      <c r="O15">
        <v>0</v>
      </c>
      <c r="P15">
        <v>14</v>
      </c>
      <c r="R15" s="74">
        <f t="shared" si="4"/>
        <v>1250.5263157894735</v>
      </c>
      <c r="T15">
        <v>1</v>
      </c>
    </row>
    <row r="16" spans="1:20" x14ac:dyDescent="0.3">
      <c r="A16">
        <v>105</v>
      </c>
      <c r="B16" s="28">
        <v>4</v>
      </c>
      <c r="C16" s="16" t="s">
        <v>49</v>
      </c>
      <c r="D16" s="64">
        <v>22029920</v>
      </c>
      <c r="E16" s="69">
        <f t="shared" si="1"/>
        <v>48</v>
      </c>
      <c r="F16" s="69">
        <f t="shared" si="2"/>
        <v>48</v>
      </c>
      <c r="G16" s="16">
        <f t="shared" si="3"/>
        <v>82.236842105263165</v>
      </c>
      <c r="H16" s="16" t="s">
        <v>113</v>
      </c>
      <c r="I16" s="42">
        <v>0.11</v>
      </c>
      <c r="J16" s="29">
        <f t="shared" si="0"/>
        <v>3513.1578947368421</v>
      </c>
      <c r="L16" s="52">
        <v>4</v>
      </c>
      <c r="M16">
        <v>12</v>
      </c>
      <c r="N16">
        <v>12</v>
      </c>
      <c r="O16">
        <v>0</v>
      </c>
      <c r="P16">
        <v>14</v>
      </c>
      <c r="R16" s="74">
        <f t="shared" si="4"/>
        <v>983.68421052631584</v>
      </c>
      <c r="T16">
        <v>1</v>
      </c>
    </row>
    <row r="17" spans="1:20" x14ac:dyDescent="0.3">
      <c r="A17">
        <v>105</v>
      </c>
      <c r="B17" s="28">
        <v>5</v>
      </c>
      <c r="C17" s="16" t="s">
        <v>50</v>
      </c>
      <c r="D17" s="64">
        <v>22029920</v>
      </c>
      <c r="E17" s="69">
        <f t="shared" si="1"/>
        <v>60</v>
      </c>
      <c r="F17" s="69">
        <f t="shared" si="2"/>
        <v>60</v>
      </c>
      <c r="G17" s="16">
        <f t="shared" si="3"/>
        <v>82.236842105263165</v>
      </c>
      <c r="H17" s="16" t="s">
        <v>113</v>
      </c>
      <c r="I17" s="42">
        <v>0.11</v>
      </c>
      <c r="J17" s="29">
        <f t="shared" si="0"/>
        <v>4391.4473684210534</v>
      </c>
      <c r="L17" s="52">
        <v>5</v>
      </c>
      <c r="M17">
        <v>12</v>
      </c>
      <c r="N17">
        <v>12</v>
      </c>
      <c r="O17">
        <v>0</v>
      </c>
      <c r="P17">
        <v>14</v>
      </c>
      <c r="R17" s="74">
        <f t="shared" si="4"/>
        <v>983.68421052631606</v>
      </c>
      <c r="T17">
        <v>1</v>
      </c>
    </row>
    <row r="18" spans="1:20" x14ac:dyDescent="0.3">
      <c r="A18">
        <v>110</v>
      </c>
      <c r="B18" s="28">
        <v>6</v>
      </c>
      <c r="C18" s="16" t="s">
        <v>32</v>
      </c>
      <c r="D18" s="64">
        <v>22029920</v>
      </c>
      <c r="E18" s="69">
        <f t="shared" si="1"/>
        <v>24</v>
      </c>
      <c r="F18" s="69">
        <f t="shared" si="2"/>
        <v>24</v>
      </c>
      <c r="G18" s="16">
        <f t="shared" si="3"/>
        <v>86.152882205513777</v>
      </c>
      <c r="H18" s="16" t="s">
        <v>113</v>
      </c>
      <c r="I18" s="42">
        <v>0.11</v>
      </c>
      <c r="J18" s="29">
        <f t="shared" si="0"/>
        <v>1840.2255639097743</v>
      </c>
      <c r="L18" s="52">
        <v>2</v>
      </c>
      <c r="M18">
        <v>12</v>
      </c>
      <c r="N18">
        <v>12</v>
      </c>
      <c r="O18">
        <v>0</v>
      </c>
      <c r="P18">
        <v>14</v>
      </c>
      <c r="R18" s="74">
        <f t="shared" si="4"/>
        <v>1030.5263157894735</v>
      </c>
      <c r="T18">
        <v>1</v>
      </c>
    </row>
    <row r="19" spans="1:20" x14ac:dyDescent="0.3">
      <c r="A19">
        <v>105</v>
      </c>
      <c r="B19" s="28">
        <v>7</v>
      </c>
      <c r="C19" s="16" t="s">
        <v>17</v>
      </c>
      <c r="D19" s="64">
        <v>22029920</v>
      </c>
      <c r="E19" s="69">
        <f t="shared" si="1"/>
        <v>240</v>
      </c>
      <c r="F19" s="69">
        <f t="shared" si="2"/>
        <v>240</v>
      </c>
      <c r="G19" s="16">
        <f t="shared" si="3"/>
        <v>82.236842105263165</v>
      </c>
      <c r="H19" s="16" t="s">
        <v>113</v>
      </c>
      <c r="I19" s="42">
        <v>0.11</v>
      </c>
      <c r="J19" s="29">
        <f t="shared" si="0"/>
        <v>17565.789473684214</v>
      </c>
      <c r="L19" s="52">
        <v>20</v>
      </c>
      <c r="M19">
        <v>12</v>
      </c>
      <c r="N19">
        <v>12</v>
      </c>
      <c r="O19">
        <v>0</v>
      </c>
      <c r="P19">
        <v>14</v>
      </c>
      <c r="R19" s="74">
        <f t="shared" si="4"/>
        <v>983.68421052631606</v>
      </c>
      <c r="T19">
        <v>1</v>
      </c>
    </row>
    <row r="20" spans="1:20" x14ac:dyDescent="0.3">
      <c r="A20">
        <v>115</v>
      </c>
      <c r="B20" s="28">
        <v>8</v>
      </c>
      <c r="C20" s="16" t="s">
        <v>24</v>
      </c>
      <c r="D20" s="64">
        <v>22029920</v>
      </c>
      <c r="E20" s="69">
        <f t="shared" si="1"/>
        <v>240</v>
      </c>
      <c r="F20" s="69">
        <f t="shared" si="2"/>
        <v>240</v>
      </c>
      <c r="G20" s="16">
        <f t="shared" si="3"/>
        <v>90.068922305764403</v>
      </c>
      <c r="H20" s="16" t="s">
        <v>113</v>
      </c>
      <c r="I20" s="42">
        <v>0.11</v>
      </c>
      <c r="J20" s="29">
        <f t="shared" si="0"/>
        <v>19238.721804511279</v>
      </c>
      <c r="L20" s="52">
        <v>20</v>
      </c>
      <c r="M20">
        <v>12</v>
      </c>
      <c r="N20">
        <v>12</v>
      </c>
      <c r="O20">
        <v>0</v>
      </c>
      <c r="P20">
        <v>14</v>
      </c>
      <c r="R20" s="74">
        <f t="shared" si="4"/>
        <v>1077.3684210526317</v>
      </c>
      <c r="T20">
        <v>1</v>
      </c>
    </row>
    <row r="21" spans="1:20" x14ac:dyDescent="0.3">
      <c r="A21">
        <v>105</v>
      </c>
      <c r="B21" s="28">
        <v>9</v>
      </c>
      <c r="C21" s="16" t="s">
        <v>12</v>
      </c>
      <c r="D21" s="64">
        <v>22029920</v>
      </c>
      <c r="E21" s="69">
        <f t="shared" si="1"/>
        <v>48</v>
      </c>
      <c r="F21" s="69">
        <f t="shared" si="2"/>
        <v>48</v>
      </c>
      <c r="G21" s="16">
        <f t="shared" si="3"/>
        <v>82.236842105263165</v>
      </c>
      <c r="H21" s="16" t="s">
        <v>113</v>
      </c>
      <c r="I21" s="42">
        <v>0.11</v>
      </c>
      <c r="J21" s="29">
        <f t="shared" si="0"/>
        <v>3513.1578947368421</v>
      </c>
      <c r="L21" s="52">
        <v>4</v>
      </c>
      <c r="M21">
        <v>12</v>
      </c>
      <c r="N21">
        <v>12</v>
      </c>
      <c r="O21">
        <v>0</v>
      </c>
      <c r="P21">
        <v>14</v>
      </c>
      <c r="R21" s="74">
        <f t="shared" si="4"/>
        <v>983.68421052631584</v>
      </c>
      <c r="T21">
        <v>1</v>
      </c>
    </row>
    <row r="22" spans="1:20" x14ac:dyDescent="0.3">
      <c r="A22">
        <v>100</v>
      </c>
      <c r="B22" s="28">
        <v>10</v>
      </c>
      <c r="C22" s="16" t="s">
        <v>14</v>
      </c>
      <c r="D22" s="64">
        <v>22029920</v>
      </c>
      <c r="E22" s="69">
        <f t="shared" si="1"/>
        <v>600</v>
      </c>
      <c r="F22" s="69">
        <f t="shared" si="2"/>
        <v>600</v>
      </c>
      <c r="G22" s="16">
        <f t="shared" si="3"/>
        <v>78.320802005012524</v>
      </c>
      <c r="H22" s="16" t="s">
        <v>113</v>
      </c>
      <c r="I22" s="42">
        <v>0.11</v>
      </c>
      <c r="J22" s="29">
        <f t="shared" si="0"/>
        <v>41823.308270676687</v>
      </c>
      <c r="L22" s="52">
        <v>50</v>
      </c>
      <c r="M22">
        <v>12</v>
      </c>
      <c r="N22">
        <v>12</v>
      </c>
      <c r="O22">
        <v>0</v>
      </c>
      <c r="P22">
        <v>14</v>
      </c>
      <c r="R22" s="74">
        <f t="shared" si="4"/>
        <v>936.84210526315792</v>
      </c>
      <c r="T22">
        <v>1</v>
      </c>
    </row>
    <row r="23" spans="1:20" x14ac:dyDescent="0.3">
      <c r="A23">
        <v>110</v>
      </c>
      <c r="B23" s="28">
        <v>11</v>
      </c>
      <c r="C23" s="16" t="s">
        <v>20</v>
      </c>
      <c r="D23" s="64">
        <v>22029920</v>
      </c>
      <c r="E23" s="69">
        <f t="shared" si="1"/>
        <v>300</v>
      </c>
      <c r="F23" s="69">
        <f t="shared" si="2"/>
        <v>300</v>
      </c>
      <c r="G23" s="16">
        <f t="shared" si="3"/>
        <v>86.152882205513777</v>
      </c>
      <c r="H23" s="16" t="s">
        <v>113</v>
      </c>
      <c r="I23" s="42">
        <v>0.11</v>
      </c>
      <c r="J23" s="29">
        <f t="shared" si="0"/>
        <v>23002.819548872179</v>
      </c>
      <c r="L23" s="52">
        <v>25</v>
      </c>
      <c r="M23">
        <v>12</v>
      </c>
      <c r="N23">
        <v>12</v>
      </c>
      <c r="O23">
        <v>0</v>
      </c>
      <c r="P23">
        <v>14</v>
      </c>
      <c r="R23" s="74">
        <f t="shared" si="4"/>
        <v>1030.5263157894735</v>
      </c>
      <c r="T23">
        <v>1</v>
      </c>
    </row>
    <row r="24" spans="1:20" x14ac:dyDescent="0.3">
      <c r="A24">
        <v>100</v>
      </c>
      <c r="B24" s="28">
        <v>12</v>
      </c>
      <c r="C24" s="16" t="s">
        <v>5</v>
      </c>
      <c r="D24" s="64">
        <v>22029920</v>
      </c>
      <c r="E24" s="69">
        <f t="shared" si="1"/>
        <v>48</v>
      </c>
      <c r="F24" s="69">
        <f t="shared" si="2"/>
        <v>48</v>
      </c>
      <c r="G24" s="16">
        <f t="shared" si="3"/>
        <v>78.320802005012524</v>
      </c>
      <c r="H24" s="16" t="s">
        <v>113</v>
      </c>
      <c r="I24" s="42">
        <v>0.11</v>
      </c>
      <c r="J24" s="29">
        <f t="shared" si="0"/>
        <v>3345.864661654135</v>
      </c>
      <c r="L24" s="52">
        <v>4</v>
      </c>
      <c r="M24">
        <v>12</v>
      </c>
      <c r="N24">
        <v>12</v>
      </c>
      <c r="O24">
        <v>0</v>
      </c>
      <c r="P24">
        <v>14</v>
      </c>
      <c r="R24" s="74">
        <f t="shared" si="4"/>
        <v>936.8421052631578</v>
      </c>
      <c r="T24">
        <v>1</v>
      </c>
    </row>
    <row r="25" spans="1:20" x14ac:dyDescent="0.3">
      <c r="A25">
        <v>110</v>
      </c>
      <c r="B25" s="28">
        <v>13</v>
      </c>
      <c r="C25" s="16" t="s">
        <v>26</v>
      </c>
      <c r="D25" s="64">
        <v>22029920</v>
      </c>
      <c r="E25" s="69">
        <f t="shared" si="1"/>
        <v>240</v>
      </c>
      <c r="F25" s="69">
        <f t="shared" si="2"/>
        <v>240</v>
      </c>
      <c r="G25" s="16">
        <f t="shared" si="3"/>
        <v>86.152882205513777</v>
      </c>
      <c r="H25" s="16" t="s">
        <v>113</v>
      </c>
      <c r="I25" s="42">
        <v>0.11</v>
      </c>
      <c r="J25" s="29">
        <f t="shared" si="0"/>
        <v>18402.255639097741</v>
      </c>
      <c r="L25" s="52">
        <v>20</v>
      </c>
      <c r="M25">
        <v>12</v>
      </c>
      <c r="N25">
        <v>12</v>
      </c>
      <c r="O25">
        <v>0</v>
      </c>
      <c r="P25">
        <v>14</v>
      </c>
      <c r="R25" s="74">
        <f t="shared" si="4"/>
        <v>1030.5263157894735</v>
      </c>
      <c r="T25">
        <v>1</v>
      </c>
    </row>
    <row r="26" spans="1:20" x14ac:dyDescent="0.3">
      <c r="A26">
        <v>110</v>
      </c>
      <c r="B26" s="28">
        <v>14</v>
      </c>
      <c r="C26" s="16" t="s">
        <v>7</v>
      </c>
      <c r="D26" s="64">
        <v>22029920</v>
      </c>
      <c r="E26" s="69">
        <f t="shared" si="1"/>
        <v>300</v>
      </c>
      <c r="F26" s="69">
        <f t="shared" si="2"/>
        <v>300</v>
      </c>
      <c r="G26" s="16">
        <f t="shared" si="3"/>
        <v>86.152882205513777</v>
      </c>
      <c r="H26" s="16" t="s">
        <v>113</v>
      </c>
      <c r="I26" s="42">
        <v>0.11</v>
      </c>
      <c r="J26" s="29">
        <f t="shared" si="0"/>
        <v>23002.819548872179</v>
      </c>
      <c r="L26" s="52">
        <v>25</v>
      </c>
      <c r="M26">
        <v>12</v>
      </c>
      <c r="N26">
        <v>12</v>
      </c>
      <c r="O26">
        <v>0</v>
      </c>
      <c r="P26">
        <v>14</v>
      </c>
      <c r="R26" s="74">
        <f t="shared" si="4"/>
        <v>1030.5263157894735</v>
      </c>
      <c r="T26">
        <v>1</v>
      </c>
    </row>
    <row r="27" spans="1:20" x14ac:dyDescent="0.3">
      <c r="A27">
        <v>115</v>
      </c>
      <c r="B27" s="28">
        <v>15</v>
      </c>
      <c r="C27" s="16" t="s">
        <v>23</v>
      </c>
      <c r="D27" s="64">
        <v>22029920</v>
      </c>
      <c r="E27" s="69">
        <f t="shared" si="1"/>
        <v>1200</v>
      </c>
      <c r="F27" s="69">
        <f t="shared" si="2"/>
        <v>1200</v>
      </c>
      <c r="G27" s="16">
        <f t="shared" si="3"/>
        <v>90.068922305764403</v>
      </c>
      <c r="H27" s="16" t="s">
        <v>113</v>
      </c>
      <c r="I27" s="42">
        <v>0.11</v>
      </c>
      <c r="J27" s="29">
        <f t="shared" si="0"/>
        <v>96193.609022556382</v>
      </c>
      <c r="L27" s="52">
        <v>100</v>
      </c>
      <c r="M27">
        <v>12</v>
      </c>
      <c r="N27">
        <v>12</v>
      </c>
      <c r="O27">
        <v>0</v>
      </c>
      <c r="P27">
        <v>14</v>
      </c>
      <c r="R27" s="74">
        <f t="shared" si="4"/>
        <v>1077.3684210526314</v>
      </c>
      <c r="T27">
        <v>1</v>
      </c>
    </row>
    <row r="28" spans="1:20" x14ac:dyDescent="0.3">
      <c r="A28">
        <v>120</v>
      </c>
      <c r="B28" s="28">
        <v>16</v>
      </c>
      <c r="C28" s="16" t="s">
        <v>47</v>
      </c>
      <c r="D28" s="64">
        <v>22029920</v>
      </c>
      <c r="E28" s="69">
        <f t="shared" si="1"/>
        <v>48</v>
      </c>
      <c r="F28" s="69">
        <f t="shared" si="2"/>
        <v>48</v>
      </c>
      <c r="G28" s="16">
        <f t="shared" si="3"/>
        <v>93.984962406015029</v>
      </c>
      <c r="H28" s="16" t="s">
        <v>113</v>
      </c>
      <c r="I28" s="42">
        <v>0.11</v>
      </c>
      <c r="J28" s="29">
        <f t="shared" si="0"/>
        <v>4015.0375939849619</v>
      </c>
      <c r="L28" s="52">
        <v>4</v>
      </c>
      <c r="M28">
        <v>12</v>
      </c>
      <c r="N28">
        <v>12</v>
      </c>
      <c r="O28">
        <v>0</v>
      </c>
      <c r="P28">
        <v>14</v>
      </c>
      <c r="R28" s="74">
        <f t="shared" si="4"/>
        <v>1124.2105263157894</v>
      </c>
      <c r="T28">
        <v>1</v>
      </c>
    </row>
    <row r="29" spans="1:20" x14ac:dyDescent="0.3">
      <c r="A29">
        <v>20</v>
      </c>
      <c r="B29" s="28">
        <v>17</v>
      </c>
      <c r="C29" s="16" t="s">
        <v>27</v>
      </c>
      <c r="D29" s="64">
        <v>22029920</v>
      </c>
      <c r="E29" s="69">
        <f t="shared" si="1"/>
        <v>150</v>
      </c>
      <c r="F29" s="69">
        <f t="shared" si="2"/>
        <v>150</v>
      </c>
      <c r="G29" s="16">
        <f t="shared" si="3"/>
        <v>15.664160401002505</v>
      </c>
      <c r="H29" s="16" t="s">
        <v>113</v>
      </c>
      <c r="I29" s="42">
        <v>0.25</v>
      </c>
      <c r="J29" s="29">
        <f t="shared" si="0"/>
        <v>1762.218045112782</v>
      </c>
      <c r="L29" s="52">
        <v>5</v>
      </c>
      <c r="M29">
        <v>30</v>
      </c>
      <c r="N29">
        <v>12</v>
      </c>
      <c r="O29">
        <v>0</v>
      </c>
      <c r="P29">
        <v>14</v>
      </c>
      <c r="R29" s="74">
        <f t="shared" si="4"/>
        <v>394.73684210526318</v>
      </c>
      <c r="T29">
        <v>1</v>
      </c>
    </row>
    <row r="30" spans="1:20" x14ac:dyDescent="0.3">
      <c r="A30">
        <v>20</v>
      </c>
      <c r="B30" s="28">
        <v>18</v>
      </c>
      <c r="C30" s="16" t="s">
        <v>16</v>
      </c>
      <c r="D30" s="64">
        <v>22029920</v>
      </c>
      <c r="E30" s="69">
        <f t="shared" si="1"/>
        <v>600</v>
      </c>
      <c r="F30" s="69">
        <f t="shared" si="2"/>
        <v>600</v>
      </c>
      <c r="G30" s="16">
        <f t="shared" si="3"/>
        <v>15.664160401002505</v>
      </c>
      <c r="H30" s="16" t="s">
        <v>113</v>
      </c>
      <c r="I30" s="42">
        <v>0.25</v>
      </c>
      <c r="J30" s="29">
        <f t="shared" si="0"/>
        <v>7048.8721804511279</v>
      </c>
      <c r="L30" s="52">
        <v>20</v>
      </c>
      <c r="M30">
        <v>30</v>
      </c>
      <c r="N30">
        <v>12</v>
      </c>
      <c r="O30">
        <v>0</v>
      </c>
      <c r="P30">
        <v>14</v>
      </c>
      <c r="R30" s="74">
        <f t="shared" si="4"/>
        <v>394.73684210526318</v>
      </c>
      <c r="T30">
        <v>1</v>
      </c>
    </row>
    <row r="31" spans="1:20" x14ac:dyDescent="0.3">
      <c r="A31">
        <v>20</v>
      </c>
      <c r="B31" s="28">
        <v>19</v>
      </c>
      <c r="C31" s="16" t="s">
        <v>48</v>
      </c>
      <c r="D31" s="64">
        <v>22029920</v>
      </c>
      <c r="E31" s="69">
        <f t="shared" si="1"/>
        <v>150</v>
      </c>
      <c r="F31" s="69">
        <f t="shared" si="2"/>
        <v>150</v>
      </c>
      <c r="G31" s="16">
        <f t="shared" si="3"/>
        <v>15.664160401002505</v>
      </c>
      <c r="H31" s="16" t="s">
        <v>113</v>
      </c>
      <c r="I31" s="42">
        <v>0.25</v>
      </c>
      <c r="J31" s="29">
        <f t="shared" si="0"/>
        <v>1762.218045112782</v>
      </c>
      <c r="L31" s="52">
        <v>5</v>
      </c>
      <c r="M31">
        <v>30</v>
      </c>
      <c r="N31">
        <v>12</v>
      </c>
      <c r="O31">
        <v>0</v>
      </c>
      <c r="P31">
        <v>14</v>
      </c>
      <c r="R31" s="74">
        <f t="shared" si="4"/>
        <v>394.73684210526318</v>
      </c>
      <c r="T31">
        <v>1</v>
      </c>
    </row>
    <row r="32" spans="1:20" x14ac:dyDescent="0.3">
      <c r="A32">
        <v>20</v>
      </c>
      <c r="B32" s="28">
        <v>20</v>
      </c>
      <c r="C32" s="16" t="s">
        <v>13</v>
      </c>
      <c r="D32" s="64">
        <v>22029920</v>
      </c>
      <c r="E32" s="69">
        <f t="shared" si="1"/>
        <v>1500</v>
      </c>
      <c r="F32" s="69">
        <f t="shared" si="2"/>
        <v>1500</v>
      </c>
      <c r="G32" s="16">
        <f t="shared" si="3"/>
        <v>15.664160401002505</v>
      </c>
      <c r="H32" s="16" t="s">
        <v>113</v>
      </c>
      <c r="I32" s="42">
        <v>0.25</v>
      </c>
      <c r="J32" s="29">
        <f t="shared" si="0"/>
        <v>17622.180451127817</v>
      </c>
      <c r="L32" s="52">
        <v>50</v>
      </c>
      <c r="M32">
        <v>30</v>
      </c>
      <c r="N32">
        <v>12</v>
      </c>
      <c r="O32">
        <v>0</v>
      </c>
      <c r="P32">
        <v>14</v>
      </c>
      <c r="R32" s="74">
        <f t="shared" si="4"/>
        <v>394.73684210526307</v>
      </c>
      <c r="T32">
        <v>1</v>
      </c>
    </row>
    <row r="33" spans="1:20" x14ac:dyDescent="0.3">
      <c r="A33">
        <v>20</v>
      </c>
      <c r="B33" s="28">
        <v>21</v>
      </c>
      <c r="C33" s="16" t="s">
        <v>19</v>
      </c>
      <c r="D33" s="64">
        <v>22029920</v>
      </c>
      <c r="E33" s="69">
        <f t="shared" si="1"/>
        <v>600</v>
      </c>
      <c r="F33" s="69">
        <f t="shared" si="2"/>
        <v>600</v>
      </c>
      <c r="G33" s="16">
        <f t="shared" si="3"/>
        <v>15.664160401002505</v>
      </c>
      <c r="H33" s="16" t="s">
        <v>113</v>
      </c>
      <c r="I33" s="42">
        <v>0.25</v>
      </c>
      <c r="J33" s="29">
        <f t="shared" si="0"/>
        <v>7048.8721804511279</v>
      </c>
      <c r="L33" s="52">
        <v>20</v>
      </c>
      <c r="M33">
        <v>30</v>
      </c>
      <c r="N33">
        <v>12</v>
      </c>
      <c r="O33">
        <v>0</v>
      </c>
      <c r="P33">
        <v>14</v>
      </c>
      <c r="R33" s="74">
        <f t="shared" si="4"/>
        <v>394.73684210526318</v>
      </c>
      <c r="T33">
        <v>1</v>
      </c>
    </row>
    <row r="34" spans="1:20" x14ac:dyDescent="0.3">
      <c r="A34">
        <v>20</v>
      </c>
      <c r="B34" s="28">
        <v>22</v>
      </c>
      <c r="C34" s="16" t="s">
        <v>4</v>
      </c>
      <c r="D34" s="64">
        <v>22029920</v>
      </c>
      <c r="E34" s="69">
        <f t="shared" si="1"/>
        <v>120</v>
      </c>
      <c r="F34" s="69">
        <f t="shared" si="2"/>
        <v>120</v>
      </c>
      <c r="G34" s="16">
        <f t="shared" si="3"/>
        <v>15.664160401002505</v>
      </c>
      <c r="H34" s="16" t="s">
        <v>113</v>
      </c>
      <c r="I34" s="42">
        <v>0.25</v>
      </c>
      <c r="J34" s="29">
        <f t="shared" si="0"/>
        <v>1409.7744360902254</v>
      </c>
      <c r="L34" s="52">
        <v>4</v>
      </c>
      <c r="M34">
        <v>30</v>
      </c>
      <c r="N34">
        <v>12</v>
      </c>
      <c r="O34">
        <v>0</v>
      </c>
      <c r="P34">
        <v>14</v>
      </c>
      <c r="R34" s="74">
        <f t="shared" si="4"/>
        <v>394.73684210526312</v>
      </c>
      <c r="T34">
        <v>1</v>
      </c>
    </row>
    <row r="35" spans="1:20" x14ac:dyDescent="0.3">
      <c r="A35">
        <v>20</v>
      </c>
      <c r="B35" s="28">
        <v>23</v>
      </c>
      <c r="C35" s="16" t="s">
        <v>25</v>
      </c>
      <c r="D35" s="64">
        <v>22029920</v>
      </c>
      <c r="E35" s="69">
        <f t="shared" si="1"/>
        <v>600</v>
      </c>
      <c r="F35" s="69">
        <f t="shared" si="2"/>
        <v>600</v>
      </c>
      <c r="G35" s="16">
        <f t="shared" si="3"/>
        <v>15.664160401002505</v>
      </c>
      <c r="H35" s="16" t="s">
        <v>113</v>
      </c>
      <c r="I35" s="42">
        <v>0.25</v>
      </c>
      <c r="J35" s="29">
        <f t="shared" si="0"/>
        <v>7048.8721804511279</v>
      </c>
      <c r="L35" s="52">
        <v>20</v>
      </c>
      <c r="M35">
        <v>30</v>
      </c>
      <c r="N35">
        <v>12</v>
      </c>
      <c r="O35">
        <v>0</v>
      </c>
      <c r="P35">
        <v>14</v>
      </c>
      <c r="R35" s="74">
        <f t="shared" si="4"/>
        <v>394.73684210526318</v>
      </c>
      <c r="T35">
        <v>1</v>
      </c>
    </row>
    <row r="36" spans="1:20" x14ac:dyDescent="0.3">
      <c r="A36">
        <v>20</v>
      </c>
      <c r="B36" s="28">
        <v>24</v>
      </c>
      <c r="C36" s="16" t="s">
        <v>9</v>
      </c>
      <c r="D36" s="64">
        <v>22029920</v>
      </c>
      <c r="E36" s="69">
        <f t="shared" si="1"/>
        <v>6000</v>
      </c>
      <c r="F36" s="69">
        <f t="shared" si="2"/>
        <v>6000</v>
      </c>
      <c r="G36" s="16">
        <f t="shared" si="3"/>
        <v>15.664160401002505</v>
      </c>
      <c r="H36" s="16" t="s">
        <v>113</v>
      </c>
      <c r="I36" s="42">
        <v>0.25</v>
      </c>
      <c r="J36" s="29">
        <f t="shared" si="0"/>
        <v>70488.721804511268</v>
      </c>
      <c r="L36" s="52">
        <v>200</v>
      </c>
      <c r="M36">
        <v>30</v>
      </c>
      <c r="N36">
        <v>12</v>
      </c>
      <c r="O36">
        <v>0</v>
      </c>
      <c r="P36">
        <v>14</v>
      </c>
      <c r="R36" s="74">
        <f t="shared" si="4"/>
        <v>394.73684210526307</v>
      </c>
      <c r="T36">
        <v>1</v>
      </c>
    </row>
    <row r="37" spans="1:20" x14ac:dyDescent="0.3">
      <c r="A37">
        <v>20</v>
      </c>
      <c r="B37" s="28">
        <v>25</v>
      </c>
      <c r="C37" s="16" t="s">
        <v>6</v>
      </c>
      <c r="D37" s="64">
        <v>22029920</v>
      </c>
      <c r="E37" s="69">
        <f t="shared" si="1"/>
        <v>600</v>
      </c>
      <c r="F37" s="69">
        <f t="shared" si="2"/>
        <v>600</v>
      </c>
      <c r="G37" s="16">
        <f t="shared" si="3"/>
        <v>15.664160401002505</v>
      </c>
      <c r="H37" s="16" t="s">
        <v>113</v>
      </c>
      <c r="I37" s="42">
        <v>0.25</v>
      </c>
      <c r="J37" s="29">
        <f t="shared" si="0"/>
        <v>7048.8721804511279</v>
      </c>
      <c r="L37" s="52">
        <v>20</v>
      </c>
      <c r="M37">
        <v>30</v>
      </c>
      <c r="N37">
        <v>12</v>
      </c>
      <c r="O37">
        <v>0</v>
      </c>
      <c r="P37">
        <v>14</v>
      </c>
      <c r="R37" s="74">
        <f t="shared" si="4"/>
        <v>394.73684210526318</v>
      </c>
      <c r="T37">
        <v>1</v>
      </c>
    </row>
    <row r="38" spans="1:20" x14ac:dyDescent="0.3">
      <c r="A38">
        <v>20</v>
      </c>
      <c r="B38" s="28">
        <v>26</v>
      </c>
      <c r="C38" s="16" t="s">
        <v>8</v>
      </c>
      <c r="D38" s="64">
        <v>22029920</v>
      </c>
      <c r="E38" s="69">
        <f t="shared" si="1"/>
        <v>300</v>
      </c>
      <c r="F38" s="69">
        <f t="shared" si="2"/>
        <v>300</v>
      </c>
      <c r="G38" s="16">
        <f t="shared" si="3"/>
        <v>15.664160401002505</v>
      </c>
      <c r="H38" s="16" t="s">
        <v>113</v>
      </c>
      <c r="I38" s="42">
        <v>0.25</v>
      </c>
      <c r="J38" s="29">
        <f t="shared" si="0"/>
        <v>3524.4360902255639</v>
      </c>
      <c r="L38" s="52">
        <v>10</v>
      </c>
      <c r="M38">
        <v>30</v>
      </c>
      <c r="N38">
        <v>12</v>
      </c>
      <c r="O38">
        <v>0</v>
      </c>
      <c r="P38">
        <v>14</v>
      </c>
      <c r="R38" s="74">
        <f t="shared" si="4"/>
        <v>394.73684210526318</v>
      </c>
      <c r="T38">
        <v>1</v>
      </c>
    </row>
    <row r="39" spans="1:20" x14ac:dyDescent="0.3">
      <c r="A39">
        <v>20</v>
      </c>
      <c r="B39" s="28">
        <v>27</v>
      </c>
      <c r="C39" s="16" t="s">
        <v>22</v>
      </c>
      <c r="D39" s="64">
        <v>22029920</v>
      </c>
      <c r="E39" s="69">
        <f t="shared" si="1"/>
        <v>1500</v>
      </c>
      <c r="F39" s="69">
        <f t="shared" si="2"/>
        <v>1500</v>
      </c>
      <c r="G39" s="16">
        <f t="shared" si="3"/>
        <v>15.664160401002505</v>
      </c>
      <c r="H39" s="16" t="s">
        <v>113</v>
      </c>
      <c r="I39" s="42">
        <v>0.25</v>
      </c>
      <c r="J39" s="29">
        <f t="shared" si="0"/>
        <v>17622.180451127817</v>
      </c>
      <c r="L39" s="52">
        <v>50</v>
      </c>
      <c r="M39">
        <v>30</v>
      </c>
      <c r="N39">
        <v>12</v>
      </c>
      <c r="O39">
        <v>0</v>
      </c>
      <c r="P39">
        <v>14</v>
      </c>
      <c r="R39" s="74">
        <f t="shared" si="4"/>
        <v>394.73684210526307</v>
      </c>
      <c r="T39">
        <v>1</v>
      </c>
    </row>
    <row r="40" spans="1:20" x14ac:dyDescent="0.3">
      <c r="A40">
        <v>25</v>
      </c>
      <c r="B40" s="28">
        <v>28</v>
      </c>
      <c r="C40" s="16" t="s">
        <v>53</v>
      </c>
      <c r="D40" s="64">
        <v>22029920</v>
      </c>
      <c r="E40" s="69">
        <f t="shared" si="1"/>
        <v>120</v>
      </c>
      <c r="F40" s="69">
        <f t="shared" si="2"/>
        <v>120</v>
      </c>
      <c r="G40" s="16">
        <f t="shared" si="3"/>
        <v>19.409937888198758</v>
      </c>
      <c r="H40" s="16" t="s">
        <v>113</v>
      </c>
      <c r="I40" s="42">
        <v>0.27</v>
      </c>
      <c r="J40" s="29">
        <f t="shared" si="0"/>
        <v>1700.310559006211</v>
      </c>
      <c r="L40" s="52">
        <v>1</v>
      </c>
      <c r="M40">
        <v>120</v>
      </c>
      <c r="N40">
        <v>12</v>
      </c>
      <c r="O40">
        <v>0</v>
      </c>
      <c r="P40">
        <v>15</v>
      </c>
      <c r="R40" s="74">
        <f t="shared" si="4"/>
        <v>1904.3478260869563</v>
      </c>
      <c r="T40">
        <v>1</v>
      </c>
    </row>
    <row r="41" spans="1:20" x14ac:dyDescent="0.3">
      <c r="A41">
        <v>50</v>
      </c>
      <c r="B41" s="28">
        <v>29</v>
      </c>
      <c r="C41" s="16" t="s">
        <v>33</v>
      </c>
      <c r="D41" s="64">
        <v>22029920</v>
      </c>
      <c r="E41" s="69">
        <f t="shared" si="1"/>
        <v>60</v>
      </c>
      <c r="F41" s="69">
        <f t="shared" si="2"/>
        <v>60</v>
      </c>
      <c r="G41" s="16">
        <f t="shared" si="3"/>
        <v>38.819875776397517</v>
      </c>
      <c r="H41" s="16" t="s">
        <v>113</v>
      </c>
      <c r="I41" s="42">
        <v>0.27</v>
      </c>
      <c r="J41" s="29">
        <f t="shared" si="0"/>
        <v>1700.310559006211</v>
      </c>
      <c r="L41" s="52">
        <v>1</v>
      </c>
      <c r="M41">
        <v>60</v>
      </c>
      <c r="N41">
        <v>12</v>
      </c>
      <c r="O41">
        <v>0</v>
      </c>
      <c r="P41">
        <v>15</v>
      </c>
      <c r="R41" s="74">
        <f t="shared" si="4"/>
        <v>1904.3478260869563</v>
      </c>
      <c r="T41">
        <v>1</v>
      </c>
    </row>
    <row r="42" spans="1:20" x14ac:dyDescent="0.3">
      <c r="A42">
        <v>5</v>
      </c>
      <c r="B42" s="28">
        <v>30</v>
      </c>
      <c r="C42" s="16" t="s">
        <v>34</v>
      </c>
      <c r="D42" s="64">
        <v>22029920</v>
      </c>
      <c r="E42" s="69">
        <f t="shared" si="1"/>
        <v>600</v>
      </c>
      <c r="F42" s="69">
        <f t="shared" si="2"/>
        <v>600</v>
      </c>
      <c r="G42" s="16">
        <f t="shared" si="3"/>
        <v>3.8819875776397512</v>
      </c>
      <c r="H42" s="16" t="s">
        <v>113</v>
      </c>
      <c r="I42" s="42">
        <v>0.29499999999999998</v>
      </c>
      <c r="J42" s="29">
        <f t="shared" si="0"/>
        <v>1642.0807453416148</v>
      </c>
      <c r="L42" s="52">
        <v>2</v>
      </c>
      <c r="M42">
        <v>300</v>
      </c>
      <c r="N42">
        <v>12</v>
      </c>
      <c r="O42">
        <v>0</v>
      </c>
      <c r="P42">
        <v>15</v>
      </c>
      <c r="R42" s="74">
        <f t="shared" si="4"/>
        <v>919.56521739130426</v>
      </c>
      <c r="T42">
        <v>1</v>
      </c>
    </row>
    <row r="43" spans="1:20" x14ac:dyDescent="0.3">
      <c r="A43">
        <v>25</v>
      </c>
      <c r="B43" s="28">
        <v>31</v>
      </c>
      <c r="C43" s="16" t="s">
        <v>36</v>
      </c>
      <c r="D43" s="64">
        <v>22029920</v>
      </c>
      <c r="E43" s="69">
        <f t="shared" si="1"/>
        <v>150</v>
      </c>
      <c r="F43" s="69">
        <f t="shared" si="2"/>
        <v>150</v>
      </c>
      <c r="G43" s="16">
        <f t="shared" si="3"/>
        <v>20.29220779220779</v>
      </c>
      <c r="H43" s="16" t="s">
        <v>113</v>
      </c>
      <c r="I43" s="42">
        <v>0.13</v>
      </c>
      <c r="J43" s="29">
        <f t="shared" si="0"/>
        <v>2648.1331168831166</v>
      </c>
      <c r="L43" s="52">
        <v>5</v>
      </c>
      <c r="M43">
        <v>30</v>
      </c>
      <c r="N43">
        <v>12</v>
      </c>
      <c r="O43">
        <v>0</v>
      </c>
      <c r="P43">
        <v>10</v>
      </c>
      <c r="R43" s="74">
        <f t="shared" si="4"/>
        <v>593.18181818181813</v>
      </c>
      <c r="T43">
        <v>1</v>
      </c>
    </row>
    <row r="44" spans="1:20" x14ac:dyDescent="0.3">
      <c r="A44">
        <v>75</v>
      </c>
      <c r="B44" s="28">
        <v>32</v>
      </c>
      <c r="C44" s="16" t="s">
        <v>54</v>
      </c>
      <c r="D44" s="64">
        <v>22029920</v>
      </c>
      <c r="E44" s="69">
        <f t="shared" si="1"/>
        <v>30</v>
      </c>
      <c r="F44" s="69">
        <f t="shared" si="2"/>
        <v>30</v>
      </c>
      <c r="G44" s="16">
        <f t="shared" si="3"/>
        <v>58.229813664596278</v>
      </c>
      <c r="H44" s="16" t="s">
        <v>113</v>
      </c>
      <c r="I44" s="42">
        <v>0.03</v>
      </c>
      <c r="J44" s="29">
        <f t="shared" si="0"/>
        <v>1694.4875776397519</v>
      </c>
      <c r="L44" s="52">
        <v>1</v>
      </c>
      <c r="M44" s="51">
        <v>30</v>
      </c>
      <c r="N44">
        <v>12</v>
      </c>
      <c r="O44">
        <v>0</v>
      </c>
      <c r="P44">
        <v>15</v>
      </c>
      <c r="R44" s="74">
        <f t="shared" si="4"/>
        <v>1897.826086956522</v>
      </c>
      <c r="T44">
        <v>1</v>
      </c>
    </row>
    <row r="45" spans="1:20" x14ac:dyDescent="0.3">
      <c r="A45">
        <v>75</v>
      </c>
      <c r="B45" s="28">
        <v>33</v>
      </c>
      <c r="C45" s="16" t="s">
        <v>35</v>
      </c>
      <c r="D45" s="64">
        <v>22029920</v>
      </c>
      <c r="E45" s="69">
        <f t="shared" si="1"/>
        <v>30</v>
      </c>
      <c r="F45" s="69">
        <f t="shared" si="2"/>
        <v>30</v>
      </c>
      <c r="G45" s="16">
        <f t="shared" si="3"/>
        <v>59.789540816326522</v>
      </c>
      <c r="H45" s="16" t="s">
        <v>113</v>
      </c>
      <c r="I45" s="42">
        <v>0.03</v>
      </c>
      <c r="J45" s="29">
        <f t="shared" si="0"/>
        <v>1739.8756377551017</v>
      </c>
      <c r="L45" s="52">
        <v>1</v>
      </c>
      <c r="M45">
        <v>30</v>
      </c>
      <c r="N45">
        <v>12</v>
      </c>
      <c r="O45">
        <v>0</v>
      </c>
      <c r="P45">
        <v>12</v>
      </c>
      <c r="R45" s="74">
        <f t="shared" si="4"/>
        <v>1948.660714285714</v>
      </c>
      <c r="T45">
        <v>1</v>
      </c>
    </row>
    <row r="46" spans="1:20" x14ac:dyDescent="0.3">
      <c r="A46">
        <v>10</v>
      </c>
      <c r="B46" s="28">
        <v>34</v>
      </c>
      <c r="C46" s="16" t="s">
        <v>52</v>
      </c>
      <c r="D46" s="64">
        <v>22029920</v>
      </c>
      <c r="E46" s="69">
        <f t="shared" si="1"/>
        <v>2000</v>
      </c>
      <c r="F46" s="69">
        <f t="shared" si="2"/>
        <v>2000</v>
      </c>
      <c r="G46" s="16">
        <f t="shared" si="3"/>
        <v>8.1168831168831179</v>
      </c>
      <c r="H46" s="16" t="s">
        <v>113</v>
      </c>
      <c r="I46" s="42">
        <v>0.17</v>
      </c>
      <c r="J46" s="29">
        <f t="shared" si="0"/>
        <v>13474.025974025975</v>
      </c>
      <c r="L46" s="52">
        <v>50</v>
      </c>
      <c r="M46">
        <v>40</v>
      </c>
      <c r="N46">
        <v>12</v>
      </c>
      <c r="O46">
        <v>0</v>
      </c>
      <c r="P46">
        <v>10</v>
      </c>
      <c r="R46" s="74">
        <f t="shared" si="4"/>
        <v>301.81818181818181</v>
      </c>
      <c r="T46">
        <v>1</v>
      </c>
    </row>
    <row r="47" spans="1:20" x14ac:dyDescent="0.3">
      <c r="A47">
        <v>70</v>
      </c>
      <c r="B47" s="28">
        <v>35</v>
      </c>
      <c r="C47" s="16" t="s">
        <v>56</v>
      </c>
      <c r="D47" s="64">
        <v>22029920</v>
      </c>
      <c r="E47" s="69">
        <f t="shared" si="1"/>
        <v>120</v>
      </c>
      <c r="F47" s="69">
        <f t="shared" si="2"/>
        <v>120</v>
      </c>
      <c r="G47" s="16">
        <f t="shared" si="3"/>
        <v>56.818181818181813</v>
      </c>
      <c r="H47" s="16" t="s">
        <v>113</v>
      </c>
      <c r="I47" s="42">
        <v>0.246</v>
      </c>
      <c r="J47" s="29">
        <f t="shared" si="0"/>
        <v>5140.909090909091</v>
      </c>
      <c r="L47" s="52">
        <v>10</v>
      </c>
      <c r="M47">
        <v>12</v>
      </c>
      <c r="N47">
        <v>12</v>
      </c>
      <c r="O47">
        <v>0</v>
      </c>
      <c r="P47">
        <v>10</v>
      </c>
      <c r="R47" s="74">
        <f t="shared" si="4"/>
        <v>575.78181818181815</v>
      </c>
      <c r="T47">
        <v>1</v>
      </c>
    </row>
    <row r="48" spans="1:20" x14ac:dyDescent="0.3">
      <c r="A48">
        <v>20</v>
      </c>
      <c r="B48" s="28">
        <v>36</v>
      </c>
      <c r="C48" s="16" t="s">
        <v>132</v>
      </c>
      <c r="D48" s="64">
        <v>22029920</v>
      </c>
      <c r="E48" s="69">
        <f t="shared" si="1"/>
        <v>240</v>
      </c>
      <c r="F48" s="69">
        <f t="shared" si="2"/>
        <v>240</v>
      </c>
      <c r="G48" s="16">
        <f t="shared" si="3"/>
        <v>16.233766233766236</v>
      </c>
      <c r="H48" s="16" t="s">
        <v>113</v>
      </c>
      <c r="I48" s="42">
        <v>0.1633</v>
      </c>
      <c r="J48" s="29">
        <f t="shared" si="0"/>
        <v>3259.8701298701303</v>
      </c>
      <c r="L48" s="52">
        <v>10</v>
      </c>
      <c r="M48">
        <v>24</v>
      </c>
      <c r="N48">
        <v>12</v>
      </c>
      <c r="O48">
        <v>0</v>
      </c>
      <c r="P48">
        <v>10</v>
      </c>
      <c r="R48" s="74">
        <f t="shared" si="4"/>
        <v>365.10545454545456</v>
      </c>
      <c r="T48">
        <v>1</v>
      </c>
    </row>
    <row r="49" spans="1:20" x14ac:dyDescent="0.3">
      <c r="A49">
        <v>38</v>
      </c>
      <c r="B49" s="28">
        <v>37</v>
      </c>
      <c r="C49" s="16" t="s">
        <v>133</v>
      </c>
      <c r="D49" s="64">
        <v>22029920</v>
      </c>
      <c r="E49" s="69">
        <f t="shared" si="1"/>
        <v>240</v>
      </c>
      <c r="F49" s="69">
        <f t="shared" si="2"/>
        <v>240</v>
      </c>
      <c r="G49" s="16">
        <f t="shared" si="3"/>
        <v>30.844155844155846</v>
      </c>
      <c r="H49" s="16" t="s">
        <v>113</v>
      </c>
      <c r="I49" s="42">
        <v>0.30599999999999999</v>
      </c>
      <c r="J49" s="29">
        <f t="shared" si="0"/>
        <v>5137.4025974025972</v>
      </c>
      <c r="L49" s="52">
        <v>10</v>
      </c>
      <c r="M49">
        <v>24</v>
      </c>
      <c r="N49">
        <v>12</v>
      </c>
      <c r="O49">
        <v>0</v>
      </c>
      <c r="P49">
        <v>10</v>
      </c>
      <c r="R49" s="74">
        <f t="shared" si="4"/>
        <v>575.3890909090909</v>
      </c>
      <c r="T49">
        <v>1</v>
      </c>
    </row>
    <row r="50" spans="1:20" x14ac:dyDescent="0.3">
      <c r="A50">
        <v>30</v>
      </c>
      <c r="B50" s="28">
        <v>38</v>
      </c>
      <c r="C50" s="16" t="s">
        <v>41</v>
      </c>
      <c r="D50" s="64">
        <v>22029920</v>
      </c>
      <c r="E50" s="69">
        <f t="shared" si="1"/>
        <v>450</v>
      </c>
      <c r="F50" s="69">
        <f t="shared" si="2"/>
        <v>450</v>
      </c>
      <c r="G50" s="16">
        <f t="shared" si="3"/>
        <v>24.350649350649348</v>
      </c>
      <c r="H50" s="16" t="s">
        <v>113</v>
      </c>
      <c r="I50" s="42">
        <v>0.1933</v>
      </c>
      <c r="J50" s="29">
        <f t="shared" si="0"/>
        <v>8839.6509740259735</v>
      </c>
      <c r="L50" s="52">
        <v>15</v>
      </c>
      <c r="M50">
        <v>30</v>
      </c>
      <c r="N50">
        <v>12</v>
      </c>
      <c r="O50">
        <v>0</v>
      </c>
      <c r="P50">
        <v>10</v>
      </c>
      <c r="R50" s="74">
        <f t="shared" si="4"/>
        <v>660.0272727272727</v>
      </c>
      <c r="T50">
        <v>1</v>
      </c>
    </row>
    <row r="51" spans="1:20" x14ac:dyDescent="0.3">
      <c r="A51">
        <v>30</v>
      </c>
      <c r="B51" s="28">
        <v>39</v>
      </c>
      <c r="C51" s="16" t="s">
        <v>40</v>
      </c>
      <c r="D51" s="64">
        <v>22029920</v>
      </c>
      <c r="E51" s="69">
        <f t="shared" si="1"/>
        <v>150</v>
      </c>
      <c r="F51" s="69">
        <f t="shared" si="2"/>
        <v>150</v>
      </c>
      <c r="G51" s="16">
        <f t="shared" si="3"/>
        <v>24.350649350649348</v>
      </c>
      <c r="H51" s="16" t="s">
        <v>113</v>
      </c>
      <c r="I51" s="42">
        <v>0.1933</v>
      </c>
      <c r="J51" s="29">
        <f t="shared" si="0"/>
        <v>2946.5503246753246</v>
      </c>
      <c r="L51" s="52">
        <v>5</v>
      </c>
      <c r="M51">
        <v>30</v>
      </c>
      <c r="N51">
        <v>12</v>
      </c>
      <c r="O51">
        <v>0</v>
      </c>
      <c r="P51">
        <v>10</v>
      </c>
      <c r="R51" s="74">
        <f t="shared" si="4"/>
        <v>660.0272727272727</v>
      </c>
      <c r="T51">
        <v>1</v>
      </c>
    </row>
    <row r="52" spans="1:20" x14ac:dyDescent="0.3">
      <c r="A52">
        <v>30</v>
      </c>
      <c r="B52" s="28">
        <v>40</v>
      </c>
      <c r="C52" s="16" t="s">
        <v>43</v>
      </c>
      <c r="D52" s="64">
        <v>22029920</v>
      </c>
      <c r="E52" s="69">
        <f t="shared" si="1"/>
        <v>300</v>
      </c>
      <c r="F52" s="69">
        <f t="shared" si="2"/>
        <v>300</v>
      </c>
      <c r="G52" s="16">
        <f t="shared" si="3"/>
        <v>24.350649350649348</v>
      </c>
      <c r="H52" s="16" t="s">
        <v>113</v>
      </c>
      <c r="I52" s="42">
        <v>0.1933</v>
      </c>
      <c r="J52" s="29">
        <f t="shared" si="0"/>
        <v>5893.1006493506493</v>
      </c>
      <c r="L52" s="52">
        <v>10</v>
      </c>
      <c r="M52">
        <v>30</v>
      </c>
      <c r="N52">
        <v>12</v>
      </c>
      <c r="O52">
        <v>0</v>
      </c>
      <c r="P52">
        <v>10</v>
      </c>
      <c r="R52" s="74">
        <f t="shared" si="4"/>
        <v>660.0272727272727</v>
      </c>
      <c r="T52">
        <v>1</v>
      </c>
    </row>
    <row r="53" spans="1:20" x14ac:dyDescent="0.3">
      <c r="A53">
        <v>30</v>
      </c>
      <c r="B53" s="28">
        <v>41</v>
      </c>
      <c r="C53" s="16" t="s">
        <v>42</v>
      </c>
      <c r="D53" s="64">
        <v>22029920</v>
      </c>
      <c r="E53" s="69">
        <f t="shared" si="1"/>
        <v>150</v>
      </c>
      <c r="F53" s="69">
        <f t="shared" si="2"/>
        <v>150</v>
      </c>
      <c r="G53" s="16">
        <f t="shared" si="3"/>
        <v>24.350649350649348</v>
      </c>
      <c r="H53" s="16" t="s">
        <v>113</v>
      </c>
      <c r="I53" s="42">
        <v>0.1933</v>
      </c>
      <c r="J53" s="29">
        <f t="shared" si="0"/>
        <v>2946.5503246753246</v>
      </c>
      <c r="L53" s="52">
        <v>5</v>
      </c>
      <c r="M53">
        <v>30</v>
      </c>
      <c r="N53">
        <v>12</v>
      </c>
      <c r="O53">
        <v>0</v>
      </c>
      <c r="P53">
        <v>10</v>
      </c>
      <c r="R53" s="74">
        <f t="shared" si="4"/>
        <v>660.0272727272727</v>
      </c>
      <c r="T53">
        <v>1</v>
      </c>
    </row>
    <row r="54" spans="1:20" x14ac:dyDescent="0.3">
      <c r="A54">
        <v>20</v>
      </c>
      <c r="B54" s="28">
        <v>42</v>
      </c>
      <c r="C54" s="16" t="s">
        <v>39</v>
      </c>
      <c r="D54" s="64">
        <v>22029920</v>
      </c>
      <c r="E54" s="69">
        <f t="shared" si="1"/>
        <v>24</v>
      </c>
      <c r="F54" s="69">
        <f t="shared" si="2"/>
        <v>24</v>
      </c>
      <c r="G54" s="16">
        <f t="shared" si="3"/>
        <v>16.233766233766236</v>
      </c>
      <c r="H54" s="16" t="s">
        <v>113</v>
      </c>
      <c r="I54" s="42">
        <v>8.3299999999999999E-2</v>
      </c>
      <c r="J54" s="29">
        <f t="shared" si="0"/>
        <v>357.15584415584425</v>
      </c>
      <c r="L54" s="52">
        <v>2</v>
      </c>
      <c r="M54">
        <v>12</v>
      </c>
      <c r="N54">
        <v>12</v>
      </c>
      <c r="O54">
        <v>0</v>
      </c>
      <c r="P54">
        <v>10</v>
      </c>
      <c r="R54" s="74">
        <f t="shared" si="4"/>
        <v>200.00727272727278</v>
      </c>
      <c r="T54">
        <v>1</v>
      </c>
    </row>
    <row r="55" spans="1:20" x14ac:dyDescent="0.3">
      <c r="A55">
        <v>10</v>
      </c>
      <c r="B55" s="28">
        <v>43</v>
      </c>
      <c r="C55" s="16" t="s">
        <v>18</v>
      </c>
      <c r="D55" s="64">
        <v>22029920</v>
      </c>
      <c r="E55" s="69">
        <f t="shared" si="1"/>
        <v>1000</v>
      </c>
      <c r="F55" s="69">
        <f t="shared" si="2"/>
        <v>1000</v>
      </c>
      <c r="G55" s="16">
        <f t="shared" si="3"/>
        <v>8.1168831168831179</v>
      </c>
      <c r="H55" s="16" t="s">
        <v>113</v>
      </c>
      <c r="I55" s="42">
        <v>0.155</v>
      </c>
      <c r="J55" s="29">
        <f t="shared" si="0"/>
        <v>6858.7662337662341</v>
      </c>
      <c r="L55" s="52">
        <v>25</v>
      </c>
      <c r="M55">
        <v>40</v>
      </c>
      <c r="N55">
        <v>12</v>
      </c>
      <c r="O55">
        <v>0</v>
      </c>
      <c r="P55">
        <v>10</v>
      </c>
      <c r="R55" s="74">
        <f t="shared" si="4"/>
        <v>307.27272727272725</v>
      </c>
      <c r="T55">
        <v>1</v>
      </c>
    </row>
    <row r="56" spans="1:20" x14ac:dyDescent="0.3">
      <c r="A56">
        <v>10</v>
      </c>
      <c r="B56" s="28">
        <v>44</v>
      </c>
      <c r="C56" s="16" t="s">
        <v>21</v>
      </c>
      <c r="D56" s="64">
        <v>22029920</v>
      </c>
      <c r="E56" s="69">
        <f t="shared" si="1"/>
        <v>2000</v>
      </c>
      <c r="F56" s="69">
        <f t="shared" si="2"/>
        <v>2000</v>
      </c>
      <c r="G56" s="16">
        <f t="shared" si="3"/>
        <v>8.1168831168831179</v>
      </c>
      <c r="H56" s="16" t="s">
        <v>113</v>
      </c>
      <c r="I56" s="42">
        <v>0.155</v>
      </c>
      <c r="J56" s="29">
        <f t="shared" si="0"/>
        <v>13717.532467532468</v>
      </c>
      <c r="L56" s="52">
        <v>50</v>
      </c>
      <c r="M56">
        <v>40</v>
      </c>
      <c r="N56">
        <v>12</v>
      </c>
      <c r="O56">
        <v>0</v>
      </c>
      <c r="P56">
        <v>10</v>
      </c>
      <c r="R56" s="74">
        <f t="shared" si="4"/>
        <v>307.27272727272725</v>
      </c>
      <c r="T56">
        <v>1</v>
      </c>
    </row>
    <row r="57" spans="1:20" x14ac:dyDescent="0.3">
      <c r="A57">
        <v>10</v>
      </c>
      <c r="B57" s="28">
        <v>45</v>
      </c>
      <c r="C57" s="16" t="s">
        <v>15</v>
      </c>
      <c r="D57" s="64">
        <v>22029920</v>
      </c>
      <c r="E57" s="69">
        <f t="shared" si="1"/>
        <v>1200</v>
      </c>
      <c r="F57" s="69">
        <f t="shared" si="2"/>
        <v>1200</v>
      </c>
      <c r="G57" s="16">
        <f t="shared" si="3"/>
        <v>8.1168831168831179</v>
      </c>
      <c r="H57" s="16" t="s">
        <v>113</v>
      </c>
      <c r="I57" s="42">
        <v>0.155</v>
      </c>
      <c r="J57" s="29">
        <f t="shared" si="0"/>
        <v>8230.5194805194824</v>
      </c>
      <c r="L57" s="52">
        <v>30</v>
      </c>
      <c r="M57">
        <v>40</v>
      </c>
      <c r="N57">
        <v>12</v>
      </c>
      <c r="O57">
        <v>0</v>
      </c>
      <c r="P57">
        <v>10</v>
      </c>
      <c r="R57" s="74">
        <f t="shared" si="4"/>
        <v>307.27272727272731</v>
      </c>
      <c r="T57">
        <v>1</v>
      </c>
    </row>
    <row r="58" spans="1:20" x14ac:dyDescent="0.3">
      <c r="A58">
        <v>55</v>
      </c>
      <c r="B58" s="28">
        <v>46</v>
      </c>
      <c r="C58" s="16" t="s">
        <v>38</v>
      </c>
      <c r="D58" s="64">
        <v>22029920</v>
      </c>
      <c r="E58" s="69">
        <f t="shared" si="1"/>
        <v>6</v>
      </c>
      <c r="F58" s="69">
        <f t="shared" si="2"/>
        <v>6</v>
      </c>
      <c r="G58" s="16">
        <f t="shared" si="3"/>
        <v>44.642857142857146</v>
      </c>
      <c r="H58" s="16" t="s">
        <v>113</v>
      </c>
      <c r="I58" s="42">
        <v>6.1699999999999998E-2</v>
      </c>
      <c r="J58" s="29">
        <f t="shared" si="0"/>
        <v>251.33035714285717</v>
      </c>
      <c r="L58" s="52">
        <v>1</v>
      </c>
      <c r="M58">
        <v>6</v>
      </c>
      <c r="N58">
        <v>12</v>
      </c>
      <c r="O58">
        <v>0</v>
      </c>
      <c r="P58">
        <v>10</v>
      </c>
      <c r="R58" s="74">
        <f t="shared" si="4"/>
        <v>281.49</v>
      </c>
      <c r="T58">
        <v>1</v>
      </c>
    </row>
    <row r="59" spans="1:20" x14ac:dyDescent="0.3">
      <c r="A59">
        <v>65</v>
      </c>
      <c r="B59" s="28">
        <v>47</v>
      </c>
      <c r="C59" s="16" t="s">
        <v>37</v>
      </c>
      <c r="D59" s="64">
        <v>22029920</v>
      </c>
      <c r="E59" s="69">
        <f t="shared" si="1"/>
        <v>6</v>
      </c>
      <c r="F59" s="69">
        <f t="shared" si="2"/>
        <v>6</v>
      </c>
      <c r="G59" s="16">
        <f t="shared" si="3"/>
        <v>52.759740259740262</v>
      </c>
      <c r="H59" s="16" t="s">
        <v>113</v>
      </c>
      <c r="I59" s="42">
        <v>6.1699999999999998E-2</v>
      </c>
      <c r="J59" s="29">
        <f t="shared" si="0"/>
        <v>297.02678571428572</v>
      </c>
      <c r="L59" s="52">
        <v>1</v>
      </c>
      <c r="M59">
        <v>6</v>
      </c>
      <c r="N59">
        <v>12</v>
      </c>
      <c r="O59">
        <v>0</v>
      </c>
      <c r="P59">
        <v>10</v>
      </c>
      <c r="R59" s="74">
        <f t="shared" si="4"/>
        <v>332.67</v>
      </c>
      <c r="T59">
        <v>1</v>
      </c>
    </row>
    <row r="60" spans="1:20" x14ac:dyDescent="0.3">
      <c r="A60">
        <v>5</v>
      </c>
      <c r="B60" s="28">
        <v>48</v>
      </c>
      <c r="C60" s="16" t="s">
        <v>55</v>
      </c>
      <c r="D60" s="64">
        <v>22029920</v>
      </c>
      <c r="E60" s="69">
        <f t="shared" si="1"/>
        <v>48</v>
      </c>
      <c r="F60" s="69">
        <f t="shared" si="2"/>
        <v>48</v>
      </c>
      <c r="G60" s="16">
        <f t="shared" si="3"/>
        <v>4.058441558441559</v>
      </c>
      <c r="H60" s="16" t="s">
        <v>113</v>
      </c>
      <c r="I60" s="42">
        <v>0.12330000000000001</v>
      </c>
      <c r="J60" s="29">
        <f t="shared" si="0"/>
        <v>170.78571428571433</v>
      </c>
      <c r="L60" s="52">
        <v>2</v>
      </c>
      <c r="M60">
        <v>24</v>
      </c>
      <c r="N60">
        <v>12</v>
      </c>
      <c r="O60">
        <v>0</v>
      </c>
      <c r="P60">
        <v>10</v>
      </c>
      <c r="R60" s="74">
        <f t="shared" si="4"/>
        <v>95.640000000000029</v>
      </c>
      <c r="T60">
        <v>1</v>
      </c>
    </row>
    <row r="61" spans="1:20" x14ac:dyDescent="0.3">
      <c r="A61">
        <v>150</v>
      </c>
      <c r="B61" s="28">
        <v>49</v>
      </c>
      <c r="C61" s="16" t="s">
        <v>44</v>
      </c>
      <c r="D61" s="64">
        <v>22029920</v>
      </c>
      <c r="E61" s="69">
        <f t="shared" si="1"/>
        <v>24</v>
      </c>
      <c r="F61" s="69">
        <f t="shared" si="2"/>
        <v>24</v>
      </c>
      <c r="G61" s="16">
        <f t="shared" si="3"/>
        <v>113.49878934624695</v>
      </c>
      <c r="H61" s="16" t="s">
        <v>113</v>
      </c>
      <c r="I61" s="42">
        <v>0.02</v>
      </c>
      <c r="J61" s="29">
        <f t="shared" si="0"/>
        <v>2669.4915254237285</v>
      </c>
      <c r="L61" s="52">
        <v>2</v>
      </c>
      <c r="M61">
        <v>12</v>
      </c>
      <c r="N61">
        <v>18</v>
      </c>
      <c r="O61">
        <v>0</v>
      </c>
      <c r="P61">
        <v>12</v>
      </c>
      <c r="R61">
        <f t="shared" si="4"/>
        <v>1574.9999999999998</v>
      </c>
      <c r="T61">
        <v>1</v>
      </c>
    </row>
    <row r="62" spans="1:20" x14ac:dyDescent="0.3">
      <c r="A62">
        <v>40</v>
      </c>
      <c r="B62" s="28">
        <v>50</v>
      </c>
      <c r="C62" s="16" t="s">
        <v>11</v>
      </c>
      <c r="D62" s="64">
        <v>22029920</v>
      </c>
      <c r="E62" s="69">
        <f t="shared" si="1"/>
        <v>240</v>
      </c>
      <c r="F62" s="69">
        <f t="shared" si="2"/>
        <v>240</v>
      </c>
      <c r="G62" s="16">
        <f t="shared" si="3"/>
        <v>32.467532467532472</v>
      </c>
      <c r="H62" s="16" t="s">
        <v>113</v>
      </c>
      <c r="I62" s="42">
        <v>9.3299999999999994E-2</v>
      </c>
      <c r="J62" s="29">
        <f t="shared" si="0"/>
        <v>7065.1948051948066</v>
      </c>
      <c r="L62" s="52">
        <v>10</v>
      </c>
      <c r="M62">
        <v>24</v>
      </c>
      <c r="N62">
        <v>12</v>
      </c>
      <c r="O62">
        <v>0</v>
      </c>
      <c r="P62">
        <v>10</v>
      </c>
      <c r="R62" s="74">
        <f t="shared" si="4"/>
        <v>791.30181818181836</v>
      </c>
      <c r="T62">
        <v>1</v>
      </c>
    </row>
    <row r="63" spans="1:20" x14ac:dyDescent="0.3">
      <c r="A63">
        <v>30</v>
      </c>
      <c r="B63" s="28">
        <v>51</v>
      </c>
      <c r="C63" s="16" t="s">
        <v>30</v>
      </c>
      <c r="D63" s="64">
        <v>22029920</v>
      </c>
      <c r="E63" s="69">
        <f t="shared" si="1"/>
        <v>600</v>
      </c>
      <c r="F63" s="69">
        <f t="shared" si="2"/>
        <v>600</v>
      </c>
      <c r="G63" s="16">
        <f t="shared" si="3"/>
        <v>24.350649350649348</v>
      </c>
      <c r="H63" s="16" t="s">
        <v>113</v>
      </c>
      <c r="I63" s="42">
        <v>7.0000000000000007E-2</v>
      </c>
      <c r="J63" s="29">
        <f t="shared" si="0"/>
        <v>13587.662337662337</v>
      </c>
      <c r="L63" s="52">
        <v>20</v>
      </c>
      <c r="M63">
        <v>30</v>
      </c>
      <c r="N63">
        <v>12</v>
      </c>
      <c r="O63">
        <v>0</v>
      </c>
      <c r="P63">
        <v>10</v>
      </c>
      <c r="R63" s="74">
        <f t="shared" si="4"/>
        <v>760.90909090909088</v>
      </c>
      <c r="T63">
        <v>1</v>
      </c>
    </row>
    <row r="64" spans="1:20" x14ac:dyDescent="0.3">
      <c r="A64">
        <v>105</v>
      </c>
      <c r="B64" s="28">
        <v>52</v>
      </c>
      <c r="C64" s="16" t="s">
        <v>134</v>
      </c>
      <c r="D64" s="64">
        <v>22029920</v>
      </c>
      <c r="E64" s="69">
        <f t="shared" si="1"/>
        <v>120</v>
      </c>
      <c r="F64" s="69">
        <f t="shared" si="2"/>
        <v>120</v>
      </c>
      <c r="G64" s="16">
        <f t="shared" si="3"/>
        <v>82.236842105263165</v>
      </c>
      <c r="H64" s="16" t="s">
        <v>113</v>
      </c>
      <c r="I64" s="42">
        <v>0.11</v>
      </c>
      <c r="J64" s="29">
        <f t="shared" si="0"/>
        <v>8782.8947368421068</v>
      </c>
      <c r="L64" s="52">
        <v>10</v>
      </c>
      <c r="M64">
        <v>12</v>
      </c>
      <c r="N64">
        <v>12</v>
      </c>
      <c r="O64">
        <v>0</v>
      </c>
      <c r="P64">
        <v>14</v>
      </c>
      <c r="R64" s="74">
        <f t="shared" si="4"/>
        <v>983.68421052631606</v>
      </c>
      <c r="T64">
        <v>2</v>
      </c>
    </row>
    <row r="65" spans="1:21" x14ac:dyDescent="0.3">
      <c r="A65">
        <v>110</v>
      </c>
      <c r="B65" s="28">
        <v>53</v>
      </c>
      <c r="C65" s="16" t="s">
        <v>10</v>
      </c>
      <c r="D65" s="64">
        <v>22029920</v>
      </c>
      <c r="E65" s="69">
        <f t="shared" si="1"/>
        <v>2400</v>
      </c>
      <c r="F65" s="69">
        <f t="shared" si="2"/>
        <v>2400</v>
      </c>
      <c r="G65" s="16">
        <f t="shared" si="3"/>
        <v>86.152882205513777</v>
      </c>
      <c r="H65" s="16" t="s">
        <v>113</v>
      </c>
      <c r="I65" s="42">
        <v>0.11</v>
      </c>
      <c r="J65" s="29">
        <f t="shared" si="0"/>
        <v>184022.55639097744</v>
      </c>
      <c r="L65" s="52">
        <v>200</v>
      </c>
      <c r="M65">
        <v>12</v>
      </c>
      <c r="N65">
        <v>12</v>
      </c>
      <c r="O65">
        <v>0</v>
      </c>
      <c r="P65">
        <v>14</v>
      </c>
      <c r="R65" s="74">
        <f t="shared" si="4"/>
        <v>1030.5263157894735</v>
      </c>
      <c r="T65">
        <v>2</v>
      </c>
    </row>
    <row r="66" spans="1:21" x14ac:dyDescent="0.3">
      <c r="A66">
        <v>149</v>
      </c>
      <c r="B66" s="28">
        <v>54</v>
      </c>
      <c r="C66" s="16" t="s">
        <v>135</v>
      </c>
      <c r="D66" s="64">
        <v>22029920</v>
      </c>
      <c r="E66" s="69">
        <f t="shared" si="1"/>
        <v>60</v>
      </c>
      <c r="F66" s="69">
        <f t="shared" si="2"/>
        <v>60</v>
      </c>
      <c r="G66" s="16">
        <f t="shared" si="3"/>
        <v>116.69799498746869</v>
      </c>
      <c r="H66" s="16" t="s">
        <v>113</v>
      </c>
      <c r="I66" s="42">
        <v>0.11</v>
      </c>
      <c r="J66" s="29">
        <f t="shared" si="0"/>
        <v>6231.6729323308282</v>
      </c>
      <c r="L66" s="52">
        <v>5</v>
      </c>
      <c r="M66">
        <v>12</v>
      </c>
      <c r="N66">
        <v>12</v>
      </c>
      <c r="O66">
        <v>0</v>
      </c>
      <c r="P66">
        <v>14</v>
      </c>
      <c r="R66" s="74">
        <f t="shared" si="4"/>
        <v>1395.8947368421054</v>
      </c>
      <c r="T66">
        <v>2</v>
      </c>
    </row>
    <row r="67" spans="1:21" x14ac:dyDescent="0.3">
      <c r="A67">
        <v>50</v>
      </c>
      <c r="B67" s="28">
        <v>55</v>
      </c>
      <c r="C67" s="16" t="s">
        <v>29</v>
      </c>
      <c r="D67" s="64">
        <v>22029920</v>
      </c>
      <c r="E67" s="69">
        <f t="shared" si="1"/>
        <v>1200</v>
      </c>
      <c r="F67" s="69">
        <f t="shared" si="2"/>
        <v>1200</v>
      </c>
      <c r="G67" s="16">
        <f t="shared" si="3"/>
        <v>40.584415584415581</v>
      </c>
      <c r="H67" s="16" t="s">
        <v>113</v>
      </c>
      <c r="I67" s="42">
        <v>0.09</v>
      </c>
      <c r="J67" s="29">
        <f t="shared" si="0"/>
        <v>44318.181818181816</v>
      </c>
      <c r="L67" s="52">
        <v>20</v>
      </c>
      <c r="M67">
        <v>60</v>
      </c>
      <c r="N67">
        <v>12</v>
      </c>
      <c r="O67">
        <v>0</v>
      </c>
      <c r="P67">
        <v>10</v>
      </c>
      <c r="R67" s="74">
        <f t="shared" si="4"/>
        <v>2481.8181818181815</v>
      </c>
      <c r="T67">
        <v>3</v>
      </c>
    </row>
    <row r="68" spans="1:21" x14ac:dyDescent="0.3">
      <c r="A68">
        <v>310</v>
      </c>
      <c r="B68" s="28">
        <v>56</v>
      </c>
      <c r="C68" s="16" t="s">
        <v>136</v>
      </c>
      <c r="D68" s="64">
        <v>22029920</v>
      </c>
      <c r="E68" s="69">
        <f t="shared" si="1"/>
        <v>9</v>
      </c>
      <c r="F68" s="69">
        <f t="shared" si="2"/>
        <v>9</v>
      </c>
      <c r="G68" s="16">
        <f t="shared" si="3"/>
        <v>263.60544217687072</v>
      </c>
      <c r="H68" s="16" t="s">
        <v>113</v>
      </c>
      <c r="I68" s="42">
        <v>4.7500000000000001E-2</v>
      </c>
      <c r="J68" s="29">
        <f t="shared" si="0"/>
        <v>2259.7576530612246</v>
      </c>
      <c r="L68" s="52">
        <v>1</v>
      </c>
      <c r="M68">
        <v>9</v>
      </c>
      <c r="N68">
        <v>5</v>
      </c>
      <c r="O68">
        <v>0</v>
      </c>
      <c r="P68">
        <v>12</v>
      </c>
      <c r="R68" s="74">
        <f t="shared" si="4"/>
        <v>2372.7455357142858</v>
      </c>
      <c r="T68">
        <v>3</v>
      </c>
    </row>
    <row r="69" spans="1:21" x14ac:dyDescent="0.3">
      <c r="A69">
        <v>310</v>
      </c>
      <c r="B69" s="28">
        <v>57</v>
      </c>
      <c r="C69" s="16" t="s">
        <v>136</v>
      </c>
      <c r="D69" s="64">
        <v>22029920</v>
      </c>
      <c r="E69" s="69">
        <f t="shared" si="1"/>
        <v>18</v>
      </c>
      <c r="F69" s="69">
        <f t="shared" si="2"/>
        <v>18</v>
      </c>
      <c r="G69" s="16">
        <f t="shared" si="3"/>
        <v>263.60544217687072</v>
      </c>
      <c r="H69" s="16" t="s">
        <v>113</v>
      </c>
      <c r="I69" s="42">
        <v>4.7500000000000001E-2</v>
      </c>
      <c r="J69" s="29">
        <f t="shared" si="0"/>
        <v>4519.5153061224491</v>
      </c>
      <c r="L69" s="52">
        <v>2</v>
      </c>
      <c r="M69">
        <v>9</v>
      </c>
      <c r="N69">
        <v>5</v>
      </c>
      <c r="O69">
        <v>0</v>
      </c>
      <c r="P69">
        <v>12</v>
      </c>
      <c r="R69" s="74">
        <f t="shared" si="4"/>
        <v>2372.7455357142858</v>
      </c>
      <c r="T69">
        <v>3</v>
      </c>
    </row>
    <row r="70" spans="1:21" x14ac:dyDescent="0.3">
      <c r="A70">
        <v>10</v>
      </c>
      <c r="B70" s="28">
        <v>58</v>
      </c>
      <c r="C70" s="16" t="s">
        <v>137</v>
      </c>
      <c r="D70" s="64">
        <v>22029920</v>
      </c>
      <c r="E70" s="69">
        <f t="shared" si="1"/>
        <v>300</v>
      </c>
      <c r="F70" s="69">
        <f t="shared" si="2"/>
        <v>300</v>
      </c>
      <c r="G70" s="16">
        <f t="shared" si="3"/>
        <v>8.1168831168831179</v>
      </c>
      <c r="H70" s="16" t="s">
        <v>113</v>
      </c>
      <c r="I70" s="42">
        <v>0.12</v>
      </c>
      <c r="J70" s="29">
        <f t="shared" si="0"/>
        <v>2142.8571428571431</v>
      </c>
      <c r="L70" s="52">
        <v>10</v>
      </c>
      <c r="M70">
        <v>30</v>
      </c>
      <c r="N70">
        <v>12</v>
      </c>
      <c r="O70">
        <v>0</v>
      </c>
      <c r="P70">
        <v>10</v>
      </c>
      <c r="R70" s="74">
        <f t="shared" si="4"/>
        <v>240.00000000000006</v>
      </c>
      <c r="T70">
        <v>3</v>
      </c>
    </row>
    <row r="71" spans="1:21" x14ac:dyDescent="0.3">
      <c r="A71">
        <v>10</v>
      </c>
      <c r="B71" s="28">
        <v>59</v>
      </c>
      <c r="C71" s="16" t="s">
        <v>137</v>
      </c>
      <c r="D71" s="64">
        <v>22029920</v>
      </c>
      <c r="E71" s="69">
        <f t="shared" si="1"/>
        <v>1500</v>
      </c>
      <c r="F71" s="69">
        <f t="shared" si="2"/>
        <v>1500</v>
      </c>
      <c r="G71" s="16">
        <f t="shared" si="3"/>
        <v>8.1168831168831179</v>
      </c>
      <c r="H71" s="16" t="s">
        <v>113</v>
      </c>
      <c r="I71" s="42">
        <v>0.12</v>
      </c>
      <c r="J71" s="29">
        <f t="shared" si="0"/>
        <v>10714.285714285716</v>
      </c>
      <c r="L71" s="52">
        <v>50</v>
      </c>
      <c r="M71">
        <v>30</v>
      </c>
      <c r="N71">
        <v>12</v>
      </c>
      <c r="O71">
        <v>0</v>
      </c>
      <c r="P71">
        <v>10</v>
      </c>
      <c r="R71" s="74">
        <f t="shared" si="4"/>
        <v>240.00000000000003</v>
      </c>
      <c r="T71">
        <v>3</v>
      </c>
    </row>
    <row r="72" spans="1:21" x14ac:dyDescent="0.3">
      <c r="B72" s="28"/>
      <c r="C72" s="16"/>
      <c r="D72" s="64"/>
      <c r="E72" s="70"/>
      <c r="F72" s="70"/>
      <c r="G72" s="16"/>
      <c r="H72" s="16"/>
      <c r="I72" s="42"/>
      <c r="J72" s="29"/>
    </row>
    <row r="73" spans="1:21" x14ac:dyDescent="0.3">
      <c r="B73" s="28"/>
      <c r="C73" s="16"/>
      <c r="D73" s="64"/>
      <c r="E73" s="70"/>
      <c r="F73" s="70"/>
      <c r="G73" s="16"/>
      <c r="H73" s="16"/>
      <c r="I73" s="42"/>
      <c r="J73" s="29"/>
    </row>
    <row r="74" spans="1:21" x14ac:dyDescent="0.3">
      <c r="B74" s="28"/>
      <c r="C74" s="16"/>
      <c r="D74" s="64"/>
      <c r="E74" s="70"/>
      <c r="F74" s="70"/>
      <c r="G74" s="16"/>
      <c r="H74" s="16"/>
      <c r="I74" s="42"/>
      <c r="J74" s="30">
        <f>SUM(J13:J71)</f>
        <v>801759.78761188663</v>
      </c>
    </row>
    <row r="75" spans="1:21" x14ac:dyDescent="0.3">
      <c r="B75" s="28"/>
      <c r="C75" s="16"/>
      <c r="D75" s="64"/>
      <c r="E75" s="70"/>
      <c r="F75" s="70"/>
      <c r="G75" s="16"/>
      <c r="H75" s="16"/>
      <c r="I75" s="42"/>
      <c r="J75" s="31"/>
    </row>
    <row r="76" spans="1:21" x14ac:dyDescent="0.3">
      <c r="B76" s="28"/>
      <c r="C76" s="16"/>
      <c r="D76" s="64"/>
      <c r="E76" s="70"/>
      <c r="F76" s="70"/>
      <c r="G76" s="16"/>
      <c r="H76" s="16"/>
      <c r="I76" s="42"/>
      <c r="J76" s="31"/>
    </row>
    <row r="77" spans="1:21" x14ac:dyDescent="0.3">
      <c r="B77" s="28"/>
      <c r="C77" s="16" t="s">
        <v>85</v>
      </c>
      <c r="D77" s="64"/>
      <c r="E77" s="70"/>
      <c r="F77" s="70"/>
      <c r="G77" s="23">
        <v>0.06</v>
      </c>
      <c r="H77" s="16"/>
      <c r="I77" s="42"/>
      <c r="J77" s="29">
        <f>SUMIF($N$13:$N$71,"12",$J$13:$J$71)*G77</f>
        <v>47538.661387636756</v>
      </c>
      <c r="S77">
        <v>1</v>
      </c>
      <c r="T77">
        <f>SUMIF($T$13:$T$71,"1",$J$13:$J$71)</f>
        <v>538768.06591722788</v>
      </c>
      <c r="U77">
        <f>T77+T77*0.12</f>
        <v>603420.23382729525</v>
      </c>
    </row>
    <row r="78" spans="1:21" x14ac:dyDescent="0.3">
      <c r="B78" s="28"/>
      <c r="C78" s="16" t="s">
        <v>86</v>
      </c>
      <c r="D78" s="64"/>
      <c r="E78" s="70"/>
      <c r="F78" s="70"/>
      <c r="G78" s="23">
        <v>0.06</v>
      </c>
      <c r="H78" s="16"/>
      <c r="I78" s="42"/>
      <c r="J78" s="29">
        <f>SUMIF($N$13:$N$71,"12",$J$13:$J$71)*G78</f>
        <v>47538.661387636756</v>
      </c>
      <c r="S78">
        <v>2</v>
      </c>
      <c r="T78">
        <f>SUMIF($T$13:$T$71,"2",$J$13:$J$71)</f>
        <v>199037.12406015038</v>
      </c>
      <c r="U78">
        <f>T78+T78*0.12</f>
        <v>222921.57894736843</v>
      </c>
    </row>
    <row r="79" spans="1:21" x14ac:dyDescent="0.3">
      <c r="B79" s="28"/>
      <c r="C79" s="16" t="s">
        <v>125</v>
      </c>
      <c r="D79" s="64"/>
      <c r="E79" s="70"/>
      <c r="F79" s="70"/>
      <c r="G79" s="50">
        <v>2.5000000000000001E-2</v>
      </c>
      <c r="H79" s="16"/>
      <c r="I79" s="19"/>
      <c r="J79" s="29">
        <f>SUMIF($N$13:$N$71,"5",$J$13:$J$71)*G79</f>
        <v>169.48182397959187</v>
      </c>
      <c r="S79">
        <v>3</v>
      </c>
      <c r="T79">
        <f>SUMIF($T$13:$T$71,"3",$J$13:$J$71)</f>
        <v>63954.597634508355</v>
      </c>
      <c r="U79">
        <f>T79+T79*0.12</f>
        <v>71629.149350649357</v>
      </c>
    </row>
    <row r="80" spans="1:21" x14ac:dyDescent="0.3">
      <c r="B80" s="28"/>
      <c r="C80" s="16" t="s">
        <v>126</v>
      </c>
      <c r="D80" s="64"/>
      <c r="E80" s="70"/>
      <c r="F80" s="70"/>
      <c r="G80" s="50">
        <v>2.5000000000000001E-2</v>
      </c>
      <c r="H80" s="16"/>
      <c r="I80" s="19"/>
      <c r="J80" s="29">
        <f>SUMIF($N$13:$N$71,"5",$J$13:$J$71)*G80</f>
        <v>169.48182397959187</v>
      </c>
    </row>
    <row r="81" spans="2:15" x14ac:dyDescent="0.3">
      <c r="B81" s="28"/>
      <c r="C81" s="16"/>
      <c r="D81" s="64"/>
      <c r="E81" s="70"/>
      <c r="F81" s="70"/>
      <c r="G81" s="23"/>
      <c r="H81" s="16"/>
      <c r="I81" s="42"/>
      <c r="J81" s="29"/>
    </row>
    <row r="82" spans="2:15" x14ac:dyDescent="0.3">
      <c r="B82" s="28"/>
      <c r="C82" s="16" t="s">
        <v>87</v>
      </c>
      <c r="D82" s="64"/>
      <c r="E82" s="70"/>
      <c r="F82" s="70"/>
      <c r="G82" s="16"/>
      <c r="H82" s="16"/>
      <c r="I82" s="42"/>
      <c r="J82" s="31"/>
    </row>
    <row r="83" spans="2:15" x14ac:dyDescent="0.3">
      <c r="B83" s="28"/>
      <c r="C83" s="16"/>
      <c r="D83" s="64"/>
      <c r="E83" s="70"/>
      <c r="F83" s="70"/>
      <c r="G83" s="16"/>
      <c r="H83" s="16"/>
      <c r="I83" s="42"/>
      <c r="J83" s="31"/>
    </row>
    <row r="84" spans="2:15" x14ac:dyDescent="0.3">
      <c r="B84" s="28"/>
      <c r="C84" s="16"/>
      <c r="D84" s="64"/>
      <c r="E84" s="70"/>
      <c r="F84" s="70"/>
      <c r="G84" s="16"/>
      <c r="H84" s="16"/>
      <c r="I84" s="42"/>
      <c r="J84" s="31"/>
    </row>
    <row r="85" spans="2:15" x14ac:dyDescent="0.3">
      <c r="B85" s="32"/>
      <c r="C85" s="17"/>
      <c r="D85" s="65"/>
      <c r="E85" s="71"/>
      <c r="F85" s="71"/>
      <c r="G85" s="17"/>
      <c r="H85" s="17"/>
      <c r="I85" s="58"/>
      <c r="J85" s="33"/>
    </row>
    <row r="86" spans="2:15" x14ac:dyDescent="0.3">
      <c r="B86" s="14"/>
      <c r="C86" s="3" t="s">
        <v>88</v>
      </c>
      <c r="D86" s="3"/>
      <c r="E86" s="67"/>
      <c r="F86" s="3"/>
      <c r="G86" s="3"/>
      <c r="H86" s="3"/>
      <c r="I86" s="56"/>
      <c r="J86" s="24">
        <f>SUM(J74:J84)</f>
        <v>897176.0740351195</v>
      </c>
      <c r="L86">
        <v>609952</v>
      </c>
      <c r="M86">
        <v>100000</v>
      </c>
      <c r="N86">
        <v>60000</v>
      </c>
      <c r="O86">
        <f>L86+M86+N86</f>
        <v>769952</v>
      </c>
    </row>
    <row r="87" spans="2:15" x14ac:dyDescent="0.3">
      <c r="B87" s="34" t="s">
        <v>89</v>
      </c>
      <c r="C87" s="21"/>
      <c r="D87" s="21"/>
      <c r="E87" s="21"/>
      <c r="F87" s="21"/>
      <c r="G87" s="21"/>
      <c r="H87" s="21"/>
      <c r="I87" s="59"/>
      <c r="J87" s="35"/>
    </row>
    <row r="88" spans="2:15" x14ac:dyDescent="0.3">
      <c r="B88" s="7" t="s">
        <v>120</v>
      </c>
      <c r="C88" s="8" t="s">
        <v>121</v>
      </c>
      <c r="D88" s="8"/>
      <c r="E88" s="8"/>
      <c r="F88" s="8"/>
      <c r="G88" s="8"/>
      <c r="H88" s="8"/>
      <c r="I88" s="60"/>
      <c r="J88" s="36"/>
    </row>
    <row r="89" spans="2:15" x14ac:dyDescent="0.3">
      <c r="B89" s="7"/>
      <c r="C89" s="8"/>
      <c r="D89" s="8"/>
      <c r="E89" s="8"/>
      <c r="F89" s="8"/>
      <c r="G89" s="8"/>
      <c r="H89" s="8"/>
      <c r="I89" s="60"/>
      <c r="J89" s="36"/>
      <c r="N89">
        <v>585569</v>
      </c>
    </row>
    <row r="90" spans="2:15" x14ac:dyDescent="0.3">
      <c r="B90" s="7"/>
      <c r="C90" s="8"/>
      <c r="D90" s="8"/>
      <c r="E90" s="8"/>
      <c r="F90" s="8"/>
      <c r="G90" s="8"/>
      <c r="H90" s="8"/>
      <c r="I90" s="60"/>
      <c r="J90" s="36"/>
      <c r="N90">
        <v>221519</v>
      </c>
    </row>
    <row r="91" spans="2:15" x14ac:dyDescent="0.3">
      <c r="B91" s="7" t="s">
        <v>91</v>
      </c>
      <c r="C91" s="8"/>
      <c r="D91" s="8"/>
      <c r="E91" s="8"/>
      <c r="F91" s="8"/>
      <c r="G91" s="8"/>
      <c r="H91" s="8"/>
      <c r="I91" s="60"/>
      <c r="J91" s="36"/>
      <c r="N91">
        <v>73719</v>
      </c>
    </row>
    <row r="92" spans="2:15" x14ac:dyDescent="0.3">
      <c r="B92" s="7" t="s">
        <v>92</v>
      </c>
      <c r="C92" s="8"/>
      <c r="D92" s="8"/>
      <c r="E92" s="8"/>
      <c r="F92" s="8"/>
      <c r="G92" s="8"/>
      <c r="H92" s="8"/>
      <c r="I92" s="60"/>
      <c r="J92" s="36"/>
      <c r="N92">
        <f>SUM(N89:N91)</f>
        <v>880807</v>
      </c>
    </row>
    <row r="93" spans="2:15" x14ac:dyDescent="0.3">
      <c r="B93" s="7" t="s">
        <v>117</v>
      </c>
      <c r="C93" s="8"/>
      <c r="D93" s="8"/>
      <c r="E93" s="8"/>
      <c r="F93" s="8"/>
      <c r="G93" s="8"/>
      <c r="H93" s="8"/>
      <c r="I93" s="60"/>
      <c r="J93" s="36"/>
      <c r="N93">
        <v>-107082</v>
      </c>
    </row>
    <row r="94" spans="2:15" x14ac:dyDescent="0.3">
      <c r="B94" s="7"/>
      <c r="C94" s="8"/>
      <c r="D94" s="8"/>
      <c r="E94" s="8"/>
      <c r="F94" s="8"/>
      <c r="G94" s="8"/>
      <c r="H94" s="8"/>
      <c r="I94" s="60"/>
      <c r="J94" s="36"/>
      <c r="N94">
        <f>N92+N93</f>
        <v>773725</v>
      </c>
    </row>
    <row r="95" spans="2:15" x14ac:dyDescent="0.3">
      <c r="B95" s="7" t="s">
        <v>93</v>
      </c>
      <c r="C95" s="8"/>
      <c r="D95" s="8"/>
      <c r="E95" s="8"/>
      <c r="F95" s="8"/>
      <c r="G95" s="22"/>
      <c r="H95" s="8" t="s">
        <v>94</v>
      </c>
      <c r="I95" s="60"/>
      <c r="J95" s="36"/>
      <c r="N95">
        <v>-609952</v>
      </c>
    </row>
    <row r="96" spans="2:15" ht="15" thickBot="1" x14ac:dyDescent="0.35">
      <c r="B96" s="37"/>
      <c r="C96" s="38"/>
      <c r="D96" s="38"/>
      <c r="E96" s="38"/>
      <c r="F96" s="38"/>
      <c r="G96" s="39"/>
      <c r="H96" s="38"/>
      <c r="I96" s="61" t="s">
        <v>95</v>
      </c>
      <c r="J96" s="40"/>
      <c r="N96">
        <v>-100000</v>
      </c>
    </row>
    <row r="97" spans="13:14" x14ac:dyDescent="0.3">
      <c r="N97">
        <v>-60000</v>
      </c>
    </row>
    <row r="98" spans="13:14" x14ac:dyDescent="0.3">
      <c r="N98">
        <f>N94+N95+N96+N97</f>
        <v>3773</v>
      </c>
    </row>
    <row r="99" spans="13:14" x14ac:dyDescent="0.3">
      <c r="M99" t="s">
        <v>143</v>
      </c>
      <c r="N99">
        <v>39321</v>
      </c>
    </row>
  </sheetData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</sheetPr>
  <dimension ref="A1:U100"/>
  <sheetViews>
    <sheetView workbookViewId="0">
      <pane ySplit="11" topLeftCell="A27" activePane="bottomLeft" state="frozen"/>
      <selection pane="bottomLeft" activeCell="A35" sqref="A35:J36"/>
    </sheetView>
  </sheetViews>
  <sheetFormatPr defaultRowHeight="14.4" x14ac:dyDescent="0.3"/>
  <cols>
    <col min="2" max="2" width="4.109375" customWidth="1"/>
    <col min="3" max="3" width="38.44140625" bestFit="1" customWidth="1"/>
    <col min="8" max="8" width="8.109375" customWidth="1"/>
    <col min="9" max="9" width="8.109375" style="62" customWidth="1"/>
    <col min="10" max="10" width="22.109375" bestFit="1" customWidth="1"/>
    <col min="18" max="18" width="12" bestFit="1" customWidth="1"/>
  </cols>
  <sheetData>
    <row r="1" spans="1:20" ht="19.8" customHeight="1" x14ac:dyDescent="0.3">
      <c r="B1" s="4" t="s">
        <v>128</v>
      </c>
      <c r="C1" s="5"/>
      <c r="D1" s="5"/>
      <c r="E1" s="5"/>
      <c r="F1" s="5"/>
      <c r="G1" s="92" t="s">
        <v>65</v>
      </c>
      <c r="H1" s="92"/>
      <c r="I1" s="53"/>
      <c r="J1" s="6" t="s">
        <v>66</v>
      </c>
    </row>
    <row r="2" spans="1:20" ht="19.8" customHeight="1" x14ac:dyDescent="0.3">
      <c r="B2" s="7" t="s">
        <v>60</v>
      </c>
      <c r="C2" s="8"/>
      <c r="D2" s="8"/>
      <c r="E2" s="8"/>
      <c r="F2" s="8"/>
      <c r="G2" s="88">
        <v>12</v>
      </c>
      <c r="H2" s="88"/>
      <c r="I2" s="54"/>
      <c r="J2" s="25">
        <v>44392</v>
      </c>
    </row>
    <row r="3" spans="1:20" ht="19.8" customHeight="1" x14ac:dyDescent="0.3">
      <c r="B3" s="7" t="s">
        <v>61</v>
      </c>
      <c r="C3" s="8"/>
      <c r="D3" s="8"/>
      <c r="E3" s="8"/>
      <c r="F3" s="8"/>
      <c r="G3" s="88" t="s">
        <v>67</v>
      </c>
      <c r="H3" s="88"/>
      <c r="I3" s="54"/>
      <c r="J3" s="9" t="s">
        <v>68</v>
      </c>
    </row>
    <row r="4" spans="1:20" ht="19.8" customHeight="1" x14ac:dyDescent="0.3">
      <c r="B4" s="7" t="s">
        <v>62</v>
      </c>
      <c r="C4" s="8"/>
      <c r="D4" s="8"/>
      <c r="E4" s="8"/>
      <c r="F4" s="8"/>
      <c r="G4" s="88" t="s">
        <v>69</v>
      </c>
      <c r="H4" s="88"/>
      <c r="I4" s="54"/>
      <c r="J4" s="9" t="s">
        <v>73</v>
      </c>
    </row>
    <row r="5" spans="1:20" ht="19.8" customHeight="1" x14ac:dyDescent="0.3">
      <c r="B5" s="7"/>
      <c r="C5" s="8"/>
      <c r="D5" s="8"/>
      <c r="E5" s="8"/>
      <c r="F5" s="8"/>
      <c r="G5" s="88" t="s">
        <v>70</v>
      </c>
      <c r="H5" s="88"/>
      <c r="I5" s="54"/>
      <c r="J5" s="9" t="s">
        <v>66</v>
      </c>
    </row>
    <row r="6" spans="1:20" ht="19.8" customHeight="1" x14ac:dyDescent="0.3">
      <c r="B6" s="7" t="s">
        <v>63</v>
      </c>
      <c r="C6" s="8"/>
      <c r="D6" s="8"/>
      <c r="E6" s="8"/>
      <c r="F6" s="8"/>
      <c r="G6" s="88" t="s">
        <v>71</v>
      </c>
      <c r="H6" s="88"/>
      <c r="I6" s="54"/>
      <c r="J6" s="9" t="s">
        <v>74</v>
      </c>
    </row>
    <row r="7" spans="1:20" ht="19.8" customHeight="1" x14ac:dyDescent="0.3">
      <c r="B7" s="10" t="s">
        <v>145</v>
      </c>
      <c r="C7" s="8"/>
      <c r="D7" s="8"/>
      <c r="E7" s="8"/>
      <c r="F7" s="8"/>
      <c r="G7" s="88" t="s">
        <v>72</v>
      </c>
      <c r="H7" s="88"/>
      <c r="I7" s="54"/>
      <c r="J7" s="9" t="s">
        <v>75</v>
      </c>
    </row>
    <row r="8" spans="1:20" ht="19.8" customHeight="1" x14ac:dyDescent="0.3">
      <c r="B8" s="7" t="s">
        <v>64</v>
      </c>
      <c r="C8" s="8"/>
      <c r="D8" s="8"/>
      <c r="E8" s="8"/>
      <c r="F8" s="8"/>
      <c r="G8" s="8"/>
      <c r="H8" s="89" t="s">
        <v>76</v>
      </c>
      <c r="I8" s="89"/>
      <c r="J8" s="90"/>
    </row>
    <row r="9" spans="1:20" x14ac:dyDescent="0.3">
      <c r="B9" s="7" t="s">
        <v>118</v>
      </c>
      <c r="C9" s="8"/>
      <c r="D9" s="8"/>
      <c r="E9" s="8"/>
      <c r="F9" s="8"/>
      <c r="G9" s="8"/>
      <c r="H9" s="89"/>
      <c r="I9" s="89"/>
      <c r="J9" s="90"/>
    </row>
    <row r="10" spans="1:20" x14ac:dyDescent="0.3">
      <c r="B10" s="11" t="s">
        <v>77</v>
      </c>
      <c r="C10" s="3" t="s">
        <v>78</v>
      </c>
      <c r="D10" s="3" t="s">
        <v>79</v>
      </c>
      <c r="E10" s="91" t="s">
        <v>80</v>
      </c>
      <c r="F10" s="91"/>
      <c r="G10" s="72" t="s">
        <v>57</v>
      </c>
      <c r="H10" s="72" t="s">
        <v>83</v>
      </c>
      <c r="I10" s="55" t="s">
        <v>114</v>
      </c>
      <c r="J10" s="12" t="s">
        <v>84</v>
      </c>
      <c r="K10" t="s">
        <v>144</v>
      </c>
      <c r="L10" t="s">
        <v>58</v>
      </c>
      <c r="M10" t="s">
        <v>142</v>
      </c>
      <c r="N10" t="s">
        <v>139</v>
      </c>
      <c r="O10" t="s">
        <v>140</v>
      </c>
      <c r="P10" t="s">
        <v>141</v>
      </c>
    </row>
    <row r="11" spans="1:20" x14ac:dyDescent="0.3">
      <c r="B11" s="13"/>
      <c r="C11" s="3"/>
      <c r="D11" s="3"/>
      <c r="E11" s="66" t="s">
        <v>81</v>
      </c>
      <c r="F11" s="3" t="s">
        <v>82</v>
      </c>
      <c r="G11" s="3"/>
      <c r="H11" s="3"/>
      <c r="I11" s="56"/>
      <c r="J11" s="12"/>
    </row>
    <row r="12" spans="1:20" x14ac:dyDescent="0.3">
      <c r="A12" t="s">
        <v>138</v>
      </c>
      <c r="B12" s="26"/>
      <c r="C12" s="15"/>
      <c r="D12" s="63"/>
      <c r="E12" s="68"/>
      <c r="F12" s="68"/>
      <c r="G12" s="15"/>
      <c r="H12" s="15"/>
      <c r="I12" s="57"/>
      <c r="J12" s="27"/>
    </row>
    <row r="13" spans="1:20" x14ac:dyDescent="0.3">
      <c r="A13">
        <v>135</v>
      </c>
      <c r="B13" s="28">
        <v>1</v>
      </c>
      <c r="C13" s="16" t="s">
        <v>28</v>
      </c>
      <c r="D13" s="64">
        <v>22029920</v>
      </c>
      <c r="E13" s="69">
        <f>L13*M13</f>
        <v>84</v>
      </c>
      <c r="F13" s="69">
        <f>E13</f>
        <v>84</v>
      </c>
      <c r="G13" s="16">
        <f>A13/(100+P13)*100/(100+O13)*100/(100+N13)*100</f>
        <v>105.73308270676691</v>
      </c>
      <c r="H13" s="16" t="s">
        <v>113</v>
      </c>
      <c r="I13" s="42">
        <v>0.12</v>
      </c>
      <c r="J13" s="29">
        <f t="shared" ref="J13:J71" si="0">(G13*F13)-(G13*F13)*I13</f>
        <v>7815.78947368421</v>
      </c>
      <c r="K13">
        <v>1</v>
      </c>
      <c r="L13" s="76">
        <v>7</v>
      </c>
      <c r="M13">
        <v>12</v>
      </c>
      <c r="N13">
        <v>12</v>
      </c>
      <c r="O13">
        <v>0</v>
      </c>
      <c r="P13">
        <v>14</v>
      </c>
      <c r="R13" s="74">
        <f>(J13+J13*N13%)/L13</f>
        <v>1250.5263157894735</v>
      </c>
      <c r="T13">
        <v>1</v>
      </c>
    </row>
    <row r="14" spans="1:20" x14ac:dyDescent="0.3">
      <c r="A14">
        <v>135</v>
      </c>
      <c r="B14" s="28">
        <v>2</v>
      </c>
      <c r="C14" s="16" t="s">
        <v>31</v>
      </c>
      <c r="D14" s="64">
        <v>22029920</v>
      </c>
      <c r="E14" s="69">
        <f t="shared" ref="E14:E71" si="1">L14*M14</f>
        <v>96</v>
      </c>
      <c r="F14" s="69">
        <f t="shared" ref="F14:F71" si="2">E14</f>
        <v>96</v>
      </c>
      <c r="G14" s="16">
        <f t="shared" ref="G14:G71" si="3">A14/(100+P14)*100/(100+O14)*100/(100+N14)*100</f>
        <v>105.73308270676691</v>
      </c>
      <c r="H14" s="16" t="s">
        <v>113</v>
      </c>
      <c r="I14" s="42">
        <v>0.12</v>
      </c>
      <c r="J14" s="29">
        <f t="shared" si="0"/>
        <v>8932.330827067668</v>
      </c>
      <c r="K14">
        <v>1</v>
      </c>
      <c r="L14" s="76">
        <v>8</v>
      </c>
      <c r="M14">
        <v>12</v>
      </c>
      <c r="N14">
        <v>12</v>
      </c>
      <c r="O14">
        <f>O13</f>
        <v>0</v>
      </c>
      <c r="P14">
        <v>14</v>
      </c>
      <c r="R14" s="74">
        <f t="shared" ref="R14:R71" si="4">(J14+J14*N14%)/L14</f>
        <v>1250.5263157894735</v>
      </c>
      <c r="T14">
        <v>1</v>
      </c>
    </row>
    <row r="15" spans="1:20" x14ac:dyDescent="0.3">
      <c r="A15">
        <v>135</v>
      </c>
      <c r="B15" s="28">
        <v>3</v>
      </c>
      <c r="C15" s="16" t="s">
        <v>51</v>
      </c>
      <c r="D15" s="64">
        <v>22029920</v>
      </c>
      <c r="E15" s="69">
        <f t="shared" si="1"/>
        <v>0</v>
      </c>
      <c r="F15" s="69">
        <f t="shared" si="2"/>
        <v>0</v>
      </c>
      <c r="G15" s="16">
        <f t="shared" si="3"/>
        <v>105.73308270676691</v>
      </c>
      <c r="H15" s="16" t="s">
        <v>113</v>
      </c>
      <c r="I15" s="42">
        <v>0.12</v>
      </c>
      <c r="J15" s="29">
        <f t="shared" si="0"/>
        <v>0</v>
      </c>
      <c r="L15" s="52"/>
      <c r="M15">
        <v>12</v>
      </c>
      <c r="N15">
        <v>12</v>
      </c>
      <c r="O15">
        <f t="shared" ref="O15:O71" si="5">O14</f>
        <v>0</v>
      </c>
      <c r="P15">
        <v>14</v>
      </c>
      <c r="R15" s="74" t="e">
        <f t="shared" si="4"/>
        <v>#DIV/0!</v>
      </c>
      <c r="T15">
        <v>1</v>
      </c>
    </row>
    <row r="16" spans="1:20" x14ac:dyDescent="0.3">
      <c r="A16">
        <v>105</v>
      </c>
      <c r="B16" s="28">
        <v>4</v>
      </c>
      <c r="C16" s="16" t="s">
        <v>49</v>
      </c>
      <c r="D16" s="64">
        <v>22029920</v>
      </c>
      <c r="E16" s="69">
        <f t="shared" si="1"/>
        <v>48</v>
      </c>
      <c r="F16" s="69">
        <f t="shared" si="2"/>
        <v>48</v>
      </c>
      <c r="G16" s="16">
        <f t="shared" si="3"/>
        <v>82.236842105263165</v>
      </c>
      <c r="H16" s="16" t="s">
        <v>113</v>
      </c>
      <c r="I16" s="42">
        <v>0.11</v>
      </c>
      <c r="J16" s="29">
        <f t="shared" si="0"/>
        <v>3513.1578947368421</v>
      </c>
      <c r="K16">
        <v>1</v>
      </c>
      <c r="L16" s="76">
        <v>4</v>
      </c>
      <c r="M16">
        <v>12</v>
      </c>
      <c r="N16">
        <v>12</v>
      </c>
      <c r="O16">
        <f t="shared" si="5"/>
        <v>0</v>
      </c>
      <c r="P16">
        <v>14</v>
      </c>
      <c r="R16" s="74">
        <f t="shared" si="4"/>
        <v>983.68421052631584</v>
      </c>
      <c r="T16">
        <v>1</v>
      </c>
    </row>
    <row r="17" spans="1:20" x14ac:dyDescent="0.3">
      <c r="A17">
        <v>105</v>
      </c>
      <c r="B17" s="28">
        <v>5</v>
      </c>
      <c r="C17" s="16" t="s">
        <v>50</v>
      </c>
      <c r="D17" s="64">
        <v>22029920</v>
      </c>
      <c r="E17" s="69">
        <f t="shared" si="1"/>
        <v>60</v>
      </c>
      <c r="F17" s="69">
        <f t="shared" si="2"/>
        <v>60</v>
      </c>
      <c r="G17" s="16">
        <f t="shared" si="3"/>
        <v>82.236842105263165</v>
      </c>
      <c r="H17" s="16" t="s">
        <v>113</v>
      </c>
      <c r="I17" s="42">
        <v>0.11</v>
      </c>
      <c r="J17" s="29">
        <f t="shared" si="0"/>
        <v>4391.4473684210534</v>
      </c>
      <c r="K17">
        <v>1</v>
      </c>
      <c r="L17" s="76">
        <v>5</v>
      </c>
      <c r="M17">
        <v>12</v>
      </c>
      <c r="N17">
        <v>12</v>
      </c>
      <c r="O17">
        <f t="shared" si="5"/>
        <v>0</v>
      </c>
      <c r="P17">
        <v>14</v>
      </c>
      <c r="R17" s="74">
        <f t="shared" si="4"/>
        <v>983.68421052631606</v>
      </c>
      <c r="T17">
        <v>1</v>
      </c>
    </row>
    <row r="18" spans="1:20" x14ac:dyDescent="0.3">
      <c r="A18">
        <v>110</v>
      </c>
      <c r="B18" s="28">
        <v>6</v>
      </c>
      <c r="C18" s="16" t="s">
        <v>32</v>
      </c>
      <c r="D18" s="64">
        <v>22029920</v>
      </c>
      <c r="E18" s="69">
        <f t="shared" si="1"/>
        <v>7</v>
      </c>
      <c r="F18" s="69">
        <f t="shared" si="2"/>
        <v>7</v>
      </c>
      <c r="G18" s="16">
        <f t="shared" si="3"/>
        <v>86.152882205513777</v>
      </c>
      <c r="H18" s="16" t="s">
        <v>113</v>
      </c>
      <c r="I18" s="42">
        <v>0.11</v>
      </c>
      <c r="J18" s="29">
        <f t="shared" si="0"/>
        <v>536.73245614035079</v>
      </c>
      <c r="K18">
        <v>1</v>
      </c>
      <c r="L18" s="76">
        <f>7/12</f>
        <v>0.58333333333333337</v>
      </c>
      <c r="M18">
        <v>12</v>
      </c>
      <c r="N18">
        <v>12</v>
      </c>
      <c r="O18">
        <f t="shared" si="5"/>
        <v>0</v>
      </c>
      <c r="P18">
        <v>14</v>
      </c>
      <c r="R18" s="74">
        <f t="shared" si="4"/>
        <v>1030.5263157894735</v>
      </c>
      <c r="T18">
        <v>1</v>
      </c>
    </row>
    <row r="19" spans="1:20" x14ac:dyDescent="0.3">
      <c r="A19">
        <v>105</v>
      </c>
      <c r="B19" s="28">
        <v>7</v>
      </c>
      <c r="C19" s="16" t="s">
        <v>17</v>
      </c>
      <c r="D19" s="64">
        <v>22029920</v>
      </c>
      <c r="E19" s="69">
        <f t="shared" si="1"/>
        <v>96</v>
      </c>
      <c r="F19" s="69">
        <f t="shared" si="2"/>
        <v>96</v>
      </c>
      <c r="G19" s="16">
        <f t="shared" si="3"/>
        <v>82.236842105263165</v>
      </c>
      <c r="H19" s="16" t="s">
        <v>113</v>
      </c>
      <c r="I19" s="42">
        <v>0.11</v>
      </c>
      <c r="J19" s="29">
        <f t="shared" si="0"/>
        <v>7026.3157894736842</v>
      </c>
      <c r="K19">
        <v>1</v>
      </c>
      <c r="L19" s="76">
        <v>8</v>
      </c>
      <c r="M19">
        <v>12</v>
      </c>
      <c r="N19">
        <v>12</v>
      </c>
      <c r="O19">
        <f t="shared" si="5"/>
        <v>0</v>
      </c>
      <c r="P19">
        <v>14</v>
      </c>
      <c r="R19" s="74">
        <f t="shared" si="4"/>
        <v>983.68421052631584</v>
      </c>
      <c r="T19">
        <v>1</v>
      </c>
    </row>
    <row r="20" spans="1:20" x14ac:dyDescent="0.3">
      <c r="A20">
        <v>115</v>
      </c>
      <c r="B20" s="28">
        <v>8</v>
      </c>
      <c r="C20" s="16" t="s">
        <v>24</v>
      </c>
      <c r="D20" s="64">
        <v>22029920</v>
      </c>
      <c r="E20" s="69">
        <f t="shared" si="1"/>
        <v>24</v>
      </c>
      <c r="F20" s="69">
        <f t="shared" si="2"/>
        <v>24</v>
      </c>
      <c r="G20" s="16">
        <f t="shared" si="3"/>
        <v>90.068922305764403</v>
      </c>
      <c r="H20" s="16" t="s">
        <v>113</v>
      </c>
      <c r="I20" s="42">
        <v>0.11</v>
      </c>
      <c r="J20" s="29">
        <f t="shared" si="0"/>
        <v>1923.8721804511274</v>
      </c>
      <c r="K20">
        <v>1</v>
      </c>
      <c r="L20" s="76">
        <v>2</v>
      </c>
      <c r="M20">
        <v>12</v>
      </c>
      <c r="N20">
        <v>12</v>
      </c>
      <c r="O20">
        <f t="shared" si="5"/>
        <v>0</v>
      </c>
      <c r="P20">
        <v>14</v>
      </c>
      <c r="R20" s="74">
        <f t="shared" si="4"/>
        <v>1077.3684210526314</v>
      </c>
      <c r="T20">
        <v>1</v>
      </c>
    </row>
    <row r="21" spans="1:20" x14ac:dyDescent="0.3">
      <c r="A21">
        <v>105</v>
      </c>
      <c r="B21" s="28">
        <v>9</v>
      </c>
      <c r="C21" s="16" t="s">
        <v>12</v>
      </c>
      <c r="D21" s="64">
        <v>22029920</v>
      </c>
      <c r="E21" s="69">
        <f t="shared" si="1"/>
        <v>48</v>
      </c>
      <c r="F21" s="69">
        <f t="shared" si="2"/>
        <v>48</v>
      </c>
      <c r="G21" s="16">
        <f t="shared" si="3"/>
        <v>82.236842105263165</v>
      </c>
      <c r="H21" s="16" t="s">
        <v>113</v>
      </c>
      <c r="I21" s="42">
        <v>0.11</v>
      </c>
      <c r="J21" s="29">
        <f t="shared" si="0"/>
        <v>3513.1578947368421</v>
      </c>
      <c r="K21">
        <v>1</v>
      </c>
      <c r="L21" s="76">
        <v>4</v>
      </c>
      <c r="M21">
        <v>12</v>
      </c>
      <c r="N21">
        <v>12</v>
      </c>
      <c r="O21">
        <f t="shared" si="5"/>
        <v>0</v>
      </c>
      <c r="P21">
        <v>14</v>
      </c>
      <c r="R21" s="74">
        <f t="shared" si="4"/>
        <v>983.68421052631584</v>
      </c>
      <c r="T21">
        <v>1</v>
      </c>
    </row>
    <row r="22" spans="1:20" x14ac:dyDescent="0.3">
      <c r="A22">
        <v>100</v>
      </c>
      <c r="B22" s="28">
        <v>10</v>
      </c>
      <c r="C22" s="16" t="s">
        <v>14</v>
      </c>
      <c r="D22" s="64">
        <v>22029920</v>
      </c>
      <c r="E22" s="69">
        <f t="shared" si="1"/>
        <v>0</v>
      </c>
      <c r="F22" s="69">
        <f t="shared" si="2"/>
        <v>0</v>
      </c>
      <c r="G22" s="16">
        <f t="shared" si="3"/>
        <v>78.320802005012524</v>
      </c>
      <c r="H22" s="16" t="s">
        <v>113</v>
      </c>
      <c r="I22" s="42">
        <v>0.11</v>
      </c>
      <c r="J22" s="29">
        <f t="shared" si="0"/>
        <v>0</v>
      </c>
      <c r="L22" s="52"/>
      <c r="M22">
        <v>12</v>
      </c>
      <c r="N22">
        <v>12</v>
      </c>
      <c r="O22">
        <f t="shared" si="5"/>
        <v>0</v>
      </c>
      <c r="P22">
        <v>14</v>
      </c>
      <c r="R22" s="74" t="e">
        <f t="shared" si="4"/>
        <v>#DIV/0!</v>
      </c>
      <c r="T22">
        <v>1</v>
      </c>
    </row>
    <row r="23" spans="1:20" x14ac:dyDescent="0.3">
      <c r="A23">
        <v>110</v>
      </c>
      <c r="B23" s="28">
        <v>11</v>
      </c>
      <c r="C23" s="16" t="s">
        <v>20</v>
      </c>
      <c r="D23" s="64">
        <v>22029920</v>
      </c>
      <c r="E23" s="69">
        <f t="shared" si="1"/>
        <v>96</v>
      </c>
      <c r="F23" s="69">
        <f t="shared" si="2"/>
        <v>96</v>
      </c>
      <c r="G23" s="16">
        <f t="shared" si="3"/>
        <v>86.152882205513777</v>
      </c>
      <c r="H23" s="16" t="s">
        <v>113</v>
      </c>
      <c r="I23" s="42">
        <v>0.11</v>
      </c>
      <c r="J23" s="29">
        <f t="shared" si="0"/>
        <v>7360.9022556390973</v>
      </c>
      <c r="K23">
        <v>1</v>
      </c>
      <c r="L23" s="76">
        <v>8</v>
      </c>
      <c r="M23">
        <v>12</v>
      </c>
      <c r="N23">
        <v>12</v>
      </c>
      <c r="O23">
        <f t="shared" si="5"/>
        <v>0</v>
      </c>
      <c r="P23">
        <v>14</v>
      </c>
      <c r="R23" s="74">
        <f t="shared" si="4"/>
        <v>1030.5263157894735</v>
      </c>
      <c r="T23">
        <v>1</v>
      </c>
    </row>
    <row r="24" spans="1:20" x14ac:dyDescent="0.3">
      <c r="A24">
        <v>100</v>
      </c>
      <c r="B24" s="28">
        <v>12</v>
      </c>
      <c r="C24" s="16" t="s">
        <v>5</v>
      </c>
      <c r="D24" s="64">
        <v>22029920</v>
      </c>
      <c r="E24" s="69">
        <f t="shared" si="1"/>
        <v>9</v>
      </c>
      <c r="F24" s="69">
        <f t="shared" si="2"/>
        <v>9</v>
      </c>
      <c r="G24" s="16">
        <f t="shared" si="3"/>
        <v>78.320802005012524</v>
      </c>
      <c r="H24" s="16" t="s">
        <v>113</v>
      </c>
      <c r="I24" s="42">
        <v>0.11</v>
      </c>
      <c r="J24" s="29">
        <f t="shared" si="0"/>
        <v>627.34962406015029</v>
      </c>
      <c r="K24">
        <v>1</v>
      </c>
      <c r="L24" s="76">
        <f>9/12</f>
        <v>0.75</v>
      </c>
      <c r="M24">
        <v>12</v>
      </c>
      <c r="N24">
        <v>12</v>
      </c>
      <c r="O24">
        <f t="shared" si="5"/>
        <v>0</v>
      </c>
      <c r="P24">
        <v>14</v>
      </c>
      <c r="R24" s="74">
        <f t="shared" si="4"/>
        <v>936.8421052631578</v>
      </c>
      <c r="T24">
        <v>1</v>
      </c>
    </row>
    <row r="25" spans="1:20" x14ac:dyDescent="0.3">
      <c r="A25">
        <v>110</v>
      </c>
      <c r="B25" s="28">
        <v>13</v>
      </c>
      <c r="C25" s="16" t="s">
        <v>26</v>
      </c>
      <c r="D25" s="64">
        <v>22029920</v>
      </c>
      <c r="E25" s="69">
        <f t="shared" si="1"/>
        <v>48</v>
      </c>
      <c r="F25" s="69">
        <f t="shared" si="2"/>
        <v>48</v>
      </c>
      <c r="G25" s="16">
        <f t="shared" si="3"/>
        <v>86.152882205513777</v>
      </c>
      <c r="H25" s="16" t="s">
        <v>113</v>
      </c>
      <c r="I25" s="42">
        <v>0.11</v>
      </c>
      <c r="J25" s="29">
        <f t="shared" si="0"/>
        <v>3680.4511278195487</v>
      </c>
      <c r="K25">
        <v>1</v>
      </c>
      <c r="L25" s="52">
        <v>4</v>
      </c>
      <c r="M25">
        <v>12</v>
      </c>
      <c r="N25">
        <v>12</v>
      </c>
      <c r="O25">
        <f t="shared" si="5"/>
        <v>0</v>
      </c>
      <c r="P25">
        <v>14</v>
      </c>
      <c r="R25" s="74">
        <f t="shared" si="4"/>
        <v>1030.5263157894735</v>
      </c>
      <c r="T25">
        <v>1</v>
      </c>
    </row>
    <row r="26" spans="1:20" x14ac:dyDescent="0.3">
      <c r="A26">
        <v>110</v>
      </c>
      <c r="B26" s="28">
        <v>14</v>
      </c>
      <c r="C26" s="16" t="s">
        <v>7</v>
      </c>
      <c r="D26" s="64">
        <v>22029920</v>
      </c>
      <c r="E26" s="69">
        <f t="shared" si="1"/>
        <v>72</v>
      </c>
      <c r="F26" s="69">
        <f t="shared" si="2"/>
        <v>72</v>
      </c>
      <c r="G26" s="16">
        <f t="shared" si="3"/>
        <v>86.152882205513777</v>
      </c>
      <c r="H26" s="16" t="s">
        <v>113</v>
      </c>
      <c r="I26" s="42">
        <v>0.11</v>
      </c>
      <c r="J26" s="29">
        <f t="shared" si="0"/>
        <v>5520.6766917293235</v>
      </c>
      <c r="K26">
        <v>1</v>
      </c>
      <c r="L26" s="76">
        <v>6</v>
      </c>
      <c r="M26">
        <v>12</v>
      </c>
      <c r="N26">
        <v>12</v>
      </c>
      <c r="O26">
        <f t="shared" si="5"/>
        <v>0</v>
      </c>
      <c r="P26">
        <v>14</v>
      </c>
      <c r="R26" s="74">
        <f t="shared" si="4"/>
        <v>1030.5263157894738</v>
      </c>
      <c r="T26">
        <v>1</v>
      </c>
    </row>
    <row r="27" spans="1:20" x14ac:dyDescent="0.3">
      <c r="A27">
        <v>115</v>
      </c>
      <c r="B27" s="28">
        <v>15</v>
      </c>
      <c r="C27" s="16" t="s">
        <v>23</v>
      </c>
      <c r="D27" s="64">
        <v>22029920</v>
      </c>
      <c r="E27" s="69">
        <f t="shared" si="1"/>
        <v>0</v>
      </c>
      <c r="F27" s="69">
        <f t="shared" si="2"/>
        <v>0</v>
      </c>
      <c r="G27" s="16">
        <f t="shared" si="3"/>
        <v>90.068922305764403</v>
      </c>
      <c r="H27" s="16" t="s">
        <v>113</v>
      </c>
      <c r="I27" s="42">
        <v>0.11</v>
      </c>
      <c r="J27" s="29">
        <f t="shared" si="0"/>
        <v>0</v>
      </c>
      <c r="L27" s="52"/>
      <c r="M27">
        <v>12</v>
      </c>
      <c r="N27">
        <v>12</v>
      </c>
      <c r="O27">
        <f t="shared" si="5"/>
        <v>0</v>
      </c>
      <c r="P27">
        <v>14</v>
      </c>
      <c r="R27" s="74" t="e">
        <f t="shared" si="4"/>
        <v>#DIV/0!</v>
      </c>
      <c r="T27">
        <v>1</v>
      </c>
    </row>
    <row r="28" spans="1:20" x14ac:dyDescent="0.3">
      <c r="A28">
        <v>120</v>
      </c>
      <c r="B28" s="28">
        <v>16</v>
      </c>
      <c r="C28" s="16" t="s">
        <v>47</v>
      </c>
      <c r="D28" s="64">
        <v>22029920</v>
      </c>
      <c r="E28" s="69">
        <f t="shared" si="1"/>
        <v>24</v>
      </c>
      <c r="F28" s="69">
        <f t="shared" si="2"/>
        <v>24</v>
      </c>
      <c r="G28" s="16">
        <f t="shared" si="3"/>
        <v>93.984962406015029</v>
      </c>
      <c r="H28" s="16" t="s">
        <v>113</v>
      </c>
      <c r="I28" s="42">
        <v>0.11</v>
      </c>
      <c r="J28" s="29">
        <f t="shared" si="0"/>
        <v>2007.5187969924809</v>
      </c>
      <c r="K28">
        <v>1</v>
      </c>
      <c r="L28" s="76">
        <v>2</v>
      </c>
      <c r="M28">
        <v>12</v>
      </c>
      <c r="N28">
        <v>12</v>
      </c>
      <c r="O28">
        <f t="shared" si="5"/>
        <v>0</v>
      </c>
      <c r="P28">
        <v>14</v>
      </c>
      <c r="R28" s="74">
        <f t="shared" si="4"/>
        <v>1124.2105263157894</v>
      </c>
      <c r="T28">
        <v>1</v>
      </c>
    </row>
    <row r="29" spans="1:20" x14ac:dyDescent="0.3">
      <c r="A29">
        <v>20</v>
      </c>
      <c r="B29" s="28">
        <v>17</v>
      </c>
      <c r="C29" s="16" t="s">
        <v>27</v>
      </c>
      <c r="D29" s="64">
        <v>22029920</v>
      </c>
      <c r="E29" s="69">
        <f t="shared" si="1"/>
        <v>150</v>
      </c>
      <c r="F29" s="69">
        <f t="shared" si="2"/>
        <v>150</v>
      </c>
      <c r="G29" s="16">
        <f t="shared" si="3"/>
        <v>15.664160401002505</v>
      </c>
      <c r="H29" s="16" t="s">
        <v>113</v>
      </c>
      <c r="I29" s="42">
        <v>0.25</v>
      </c>
      <c r="J29" s="29">
        <f t="shared" si="0"/>
        <v>1762.218045112782</v>
      </c>
      <c r="K29">
        <v>1</v>
      </c>
      <c r="L29" s="76">
        <v>5</v>
      </c>
      <c r="M29">
        <v>30</v>
      </c>
      <c r="N29">
        <v>12</v>
      </c>
      <c r="O29">
        <f t="shared" si="5"/>
        <v>0</v>
      </c>
      <c r="P29">
        <v>14</v>
      </c>
      <c r="R29" s="74">
        <f t="shared" si="4"/>
        <v>394.73684210526318</v>
      </c>
      <c r="T29">
        <v>1</v>
      </c>
    </row>
    <row r="30" spans="1:20" x14ac:dyDescent="0.3">
      <c r="A30">
        <v>20</v>
      </c>
      <c r="B30" s="28">
        <v>18</v>
      </c>
      <c r="C30" s="16" t="s">
        <v>16</v>
      </c>
      <c r="D30" s="64">
        <v>22029920</v>
      </c>
      <c r="E30" s="69">
        <f t="shared" si="1"/>
        <v>450</v>
      </c>
      <c r="F30" s="69">
        <f t="shared" si="2"/>
        <v>450</v>
      </c>
      <c r="G30" s="16">
        <f t="shared" si="3"/>
        <v>15.664160401002505</v>
      </c>
      <c r="H30" s="16" t="s">
        <v>113</v>
      </c>
      <c r="I30" s="42">
        <v>0.25</v>
      </c>
      <c r="J30" s="29">
        <f t="shared" si="0"/>
        <v>5286.6541353383454</v>
      </c>
      <c r="K30">
        <v>1</v>
      </c>
      <c r="L30" s="76">
        <v>15</v>
      </c>
      <c r="M30">
        <v>30</v>
      </c>
      <c r="N30">
        <v>12</v>
      </c>
      <c r="O30">
        <f t="shared" si="5"/>
        <v>0</v>
      </c>
      <c r="P30">
        <v>14</v>
      </c>
      <c r="R30" s="74">
        <f t="shared" si="4"/>
        <v>394.73684210526312</v>
      </c>
      <c r="T30">
        <v>1</v>
      </c>
    </row>
    <row r="31" spans="1:20" x14ac:dyDescent="0.3">
      <c r="A31">
        <v>20</v>
      </c>
      <c r="B31" s="28">
        <v>19</v>
      </c>
      <c r="C31" s="16" t="s">
        <v>48</v>
      </c>
      <c r="D31" s="64">
        <v>22029920</v>
      </c>
      <c r="E31" s="69">
        <f t="shared" si="1"/>
        <v>150</v>
      </c>
      <c r="F31" s="69">
        <f t="shared" si="2"/>
        <v>150</v>
      </c>
      <c r="G31" s="16">
        <f t="shared" si="3"/>
        <v>15.664160401002505</v>
      </c>
      <c r="H31" s="16" t="s">
        <v>113</v>
      </c>
      <c r="I31" s="42">
        <v>0.25</v>
      </c>
      <c r="J31" s="29">
        <f t="shared" si="0"/>
        <v>1762.218045112782</v>
      </c>
      <c r="K31">
        <v>1</v>
      </c>
      <c r="L31" s="76">
        <v>5</v>
      </c>
      <c r="M31">
        <v>30</v>
      </c>
      <c r="N31">
        <v>12</v>
      </c>
      <c r="O31">
        <f t="shared" si="5"/>
        <v>0</v>
      </c>
      <c r="P31">
        <v>14</v>
      </c>
      <c r="R31" s="74">
        <f t="shared" si="4"/>
        <v>394.73684210526318</v>
      </c>
      <c r="T31">
        <v>1</v>
      </c>
    </row>
    <row r="32" spans="1:20" x14ac:dyDescent="0.3">
      <c r="A32">
        <v>20</v>
      </c>
      <c r="B32" s="28">
        <v>20</v>
      </c>
      <c r="C32" s="16" t="s">
        <v>13</v>
      </c>
      <c r="D32" s="64">
        <v>22029920</v>
      </c>
      <c r="E32" s="69">
        <f t="shared" si="1"/>
        <v>0</v>
      </c>
      <c r="F32" s="69">
        <f t="shared" si="2"/>
        <v>0</v>
      </c>
      <c r="G32" s="16">
        <f t="shared" si="3"/>
        <v>15.664160401002505</v>
      </c>
      <c r="H32" s="16" t="s">
        <v>113</v>
      </c>
      <c r="I32" s="42">
        <v>0.25</v>
      </c>
      <c r="J32" s="29">
        <f t="shared" si="0"/>
        <v>0</v>
      </c>
      <c r="L32" s="52"/>
      <c r="M32">
        <v>30</v>
      </c>
      <c r="N32">
        <v>12</v>
      </c>
      <c r="O32">
        <f t="shared" si="5"/>
        <v>0</v>
      </c>
      <c r="P32">
        <v>14</v>
      </c>
      <c r="R32" s="74" t="e">
        <f t="shared" si="4"/>
        <v>#DIV/0!</v>
      </c>
      <c r="T32">
        <v>1</v>
      </c>
    </row>
    <row r="33" spans="1:20" x14ac:dyDescent="0.3">
      <c r="A33">
        <v>20</v>
      </c>
      <c r="B33" s="28">
        <v>21</v>
      </c>
      <c r="C33" s="16" t="s">
        <v>19</v>
      </c>
      <c r="D33" s="64">
        <v>22029920</v>
      </c>
      <c r="E33" s="69">
        <f t="shared" si="1"/>
        <v>600</v>
      </c>
      <c r="F33" s="69">
        <f t="shared" si="2"/>
        <v>600</v>
      </c>
      <c r="G33" s="16">
        <f t="shared" si="3"/>
        <v>15.664160401002505</v>
      </c>
      <c r="H33" s="16" t="s">
        <v>113</v>
      </c>
      <c r="I33" s="42">
        <v>0.25</v>
      </c>
      <c r="J33" s="29">
        <f t="shared" si="0"/>
        <v>7048.8721804511279</v>
      </c>
      <c r="K33">
        <v>1</v>
      </c>
      <c r="L33" s="76">
        <v>20</v>
      </c>
      <c r="M33">
        <v>30</v>
      </c>
      <c r="N33">
        <v>12</v>
      </c>
      <c r="O33">
        <f t="shared" si="5"/>
        <v>0</v>
      </c>
      <c r="P33">
        <v>14</v>
      </c>
      <c r="R33" s="74">
        <f t="shared" si="4"/>
        <v>394.73684210526318</v>
      </c>
      <c r="T33">
        <v>1</v>
      </c>
    </row>
    <row r="34" spans="1:20" x14ac:dyDescent="0.3">
      <c r="A34">
        <v>20</v>
      </c>
      <c r="B34" s="28">
        <v>22</v>
      </c>
      <c r="C34" s="16" t="s">
        <v>4</v>
      </c>
      <c r="D34" s="64">
        <v>22029920</v>
      </c>
      <c r="E34" s="69">
        <f t="shared" si="1"/>
        <v>120</v>
      </c>
      <c r="F34" s="69">
        <f t="shared" si="2"/>
        <v>120</v>
      </c>
      <c r="G34" s="16">
        <f t="shared" si="3"/>
        <v>15.664160401002505</v>
      </c>
      <c r="H34" s="16" t="s">
        <v>113</v>
      </c>
      <c r="I34" s="42">
        <v>0.25</v>
      </c>
      <c r="J34" s="29">
        <f t="shared" si="0"/>
        <v>1409.7744360902254</v>
      </c>
      <c r="K34">
        <v>1</v>
      </c>
      <c r="L34" s="76">
        <v>4</v>
      </c>
      <c r="M34">
        <v>30</v>
      </c>
      <c r="N34">
        <v>12</v>
      </c>
      <c r="O34">
        <f t="shared" si="5"/>
        <v>0</v>
      </c>
      <c r="P34">
        <v>14</v>
      </c>
      <c r="R34" s="74">
        <f t="shared" si="4"/>
        <v>394.73684210526312</v>
      </c>
      <c r="T34">
        <v>1</v>
      </c>
    </row>
    <row r="35" spans="1:20" x14ac:dyDescent="0.3">
      <c r="A35">
        <v>20</v>
      </c>
      <c r="B35" s="28">
        <v>23</v>
      </c>
      <c r="C35" s="16" t="s">
        <v>25</v>
      </c>
      <c r="D35" s="64">
        <v>22029920</v>
      </c>
      <c r="E35" s="69">
        <f t="shared" si="1"/>
        <v>450</v>
      </c>
      <c r="F35" s="69">
        <f t="shared" si="2"/>
        <v>450</v>
      </c>
      <c r="G35" s="16">
        <f t="shared" si="3"/>
        <v>15.664160401002505</v>
      </c>
      <c r="H35" s="16" t="s">
        <v>113</v>
      </c>
      <c r="I35" s="42">
        <v>0.25</v>
      </c>
      <c r="J35" s="29">
        <f t="shared" si="0"/>
        <v>5286.6541353383454</v>
      </c>
      <c r="K35">
        <v>1</v>
      </c>
      <c r="L35" s="76">
        <v>15</v>
      </c>
      <c r="M35">
        <v>30</v>
      </c>
      <c r="N35">
        <v>12</v>
      </c>
      <c r="O35">
        <f t="shared" si="5"/>
        <v>0</v>
      </c>
      <c r="P35">
        <v>14</v>
      </c>
      <c r="R35" s="74">
        <f t="shared" si="4"/>
        <v>394.73684210526312</v>
      </c>
      <c r="T35">
        <v>1</v>
      </c>
    </row>
    <row r="36" spans="1:20" x14ac:dyDescent="0.3">
      <c r="A36">
        <v>20</v>
      </c>
      <c r="B36" s="28">
        <v>24</v>
      </c>
      <c r="C36" s="16" t="s">
        <v>9</v>
      </c>
      <c r="D36" s="64">
        <v>22029920</v>
      </c>
      <c r="E36" s="69">
        <f t="shared" si="1"/>
        <v>0</v>
      </c>
      <c r="F36" s="69">
        <f t="shared" si="2"/>
        <v>0</v>
      </c>
      <c r="G36" s="16">
        <f t="shared" si="3"/>
        <v>15.664160401002505</v>
      </c>
      <c r="H36" s="16" t="s">
        <v>113</v>
      </c>
      <c r="I36" s="42">
        <v>0.25</v>
      </c>
      <c r="J36" s="29">
        <f t="shared" si="0"/>
        <v>0</v>
      </c>
      <c r="L36" s="52"/>
      <c r="M36">
        <v>30</v>
      </c>
      <c r="N36">
        <v>12</v>
      </c>
      <c r="O36">
        <f t="shared" si="5"/>
        <v>0</v>
      </c>
      <c r="P36">
        <v>14</v>
      </c>
      <c r="R36" s="74" t="e">
        <f t="shared" si="4"/>
        <v>#DIV/0!</v>
      </c>
      <c r="T36">
        <v>1</v>
      </c>
    </row>
    <row r="37" spans="1:20" x14ac:dyDescent="0.3">
      <c r="A37">
        <v>20</v>
      </c>
      <c r="B37" s="28">
        <v>25</v>
      </c>
      <c r="C37" s="16" t="s">
        <v>6</v>
      </c>
      <c r="D37" s="64">
        <v>22029920</v>
      </c>
      <c r="E37" s="69">
        <f t="shared" si="1"/>
        <v>390</v>
      </c>
      <c r="F37" s="69">
        <f t="shared" si="2"/>
        <v>390</v>
      </c>
      <c r="G37" s="16">
        <f t="shared" si="3"/>
        <v>15.664160401002505</v>
      </c>
      <c r="H37" s="16" t="s">
        <v>113</v>
      </c>
      <c r="I37" s="42">
        <v>0.25</v>
      </c>
      <c r="J37" s="29">
        <f t="shared" si="0"/>
        <v>4581.7669172932328</v>
      </c>
      <c r="K37">
        <v>1</v>
      </c>
      <c r="L37" s="76">
        <v>13</v>
      </c>
      <c r="M37">
        <v>30</v>
      </c>
      <c r="N37">
        <v>12</v>
      </c>
      <c r="O37">
        <f t="shared" si="5"/>
        <v>0</v>
      </c>
      <c r="P37">
        <v>14</v>
      </c>
      <c r="R37" s="74">
        <f t="shared" si="4"/>
        <v>394.73684210526312</v>
      </c>
      <c r="T37">
        <v>1</v>
      </c>
    </row>
    <row r="38" spans="1:20" x14ac:dyDescent="0.3">
      <c r="A38">
        <v>20</v>
      </c>
      <c r="B38" s="28">
        <v>26</v>
      </c>
      <c r="C38" s="16" t="s">
        <v>8</v>
      </c>
      <c r="D38" s="64">
        <v>22029920</v>
      </c>
      <c r="E38" s="69">
        <f t="shared" si="1"/>
        <v>120</v>
      </c>
      <c r="F38" s="69">
        <f t="shared" si="2"/>
        <v>120</v>
      </c>
      <c r="G38" s="16">
        <f t="shared" si="3"/>
        <v>15.664160401002505</v>
      </c>
      <c r="H38" s="16" t="s">
        <v>113</v>
      </c>
      <c r="I38" s="42">
        <v>0.25</v>
      </c>
      <c r="J38" s="29">
        <f t="shared" si="0"/>
        <v>1409.7744360902254</v>
      </c>
      <c r="K38">
        <v>1</v>
      </c>
      <c r="L38" s="76">
        <v>4</v>
      </c>
      <c r="M38">
        <v>30</v>
      </c>
      <c r="N38">
        <v>12</v>
      </c>
      <c r="O38">
        <f t="shared" si="5"/>
        <v>0</v>
      </c>
      <c r="P38">
        <v>14</v>
      </c>
      <c r="R38" s="74">
        <f t="shared" si="4"/>
        <v>394.73684210526312</v>
      </c>
      <c r="T38">
        <v>1</v>
      </c>
    </row>
    <row r="39" spans="1:20" x14ac:dyDescent="0.3">
      <c r="A39">
        <v>20</v>
      </c>
      <c r="B39" s="28">
        <v>27</v>
      </c>
      <c r="C39" s="16" t="s">
        <v>22</v>
      </c>
      <c r="D39" s="64">
        <v>22029920</v>
      </c>
      <c r="E39" s="69">
        <f t="shared" si="1"/>
        <v>0</v>
      </c>
      <c r="F39" s="69">
        <f t="shared" si="2"/>
        <v>0</v>
      </c>
      <c r="G39" s="16">
        <f t="shared" si="3"/>
        <v>15.664160401002505</v>
      </c>
      <c r="H39" s="16" t="s">
        <v>113</v>
      </c>
      <c r="I39" s="42">
        <v>0.25</v>
      </c>
      <c r="J39" s="29">
        <f t="shared" si="0"/>
        <v>0</v>
      </c>
      <c r="L39" s="52"/>
      <c r="M39">
        <v>30</v>
      </c>
      <c r="N39">
        <v>12</v>
      </c>
      <c r="O39">
        <f t="shared" si="5"/>
        <v>0</v>
      </c>
      <c r="P39">
        <v>14</v>
      </c>
      <c r="R39" s="74" t="e">
        <f t="shared" si="4"/>
        <v>#DIV/0!</v>
      </c>
      <c r="T39">
        <v>1</v>
      </c>
    </row>
    <row r="40" spans="1:20" x14ac:dyDescent="0.3">
      <c r="A40">
        <v>25</v>
      </c>
      <c r="B40" s="28">
        <v>28</v>
      </c>
      <c r="C40" s="16" t="s">
        <v>53</v>
      </c>
      <c r="D40" s="64">
        <v>22029920</v>
      </c>
      <c r="E40" s="69">
        <f t="shared" si="1"/>
        <v>120</v>
      </c>
      <c r="F40" s="69">
        <f t="shared" si="2"/>
        <v>120</v>
      </c>
      <c r="G40" s="16">
        <f t="shared" si="3"/>
        <v>19.409937888198758</v>
      </c>
      <c r="H40" s="16" t="s">
        <v>113</v>
      </c>
      <c r="I40" s="42">
        <v>0.27</v>
      </c>
      <c r="J40" s="29">
        <f t="shared" si="0"/>
        <v>1700.310559006211</v>
      </c>
      <c r="K40">
        <v>1</v>
      </c>
      <c r="L40" s="76">
        <v>1</v>
      </c>
      <c r="M40">
        <v>120</v>
      </c>
      <c r="N40">
        <v>12</v>
      </c>
      <c r="O40">
        <f t="shared" si="5"/>
        <v>0</v>
      </c>
      <c r="P40">
        <v>15</v>
      </c>
      <c r="R40" s="74">
        <f t="shared" si="4"/>
        <v>1904.3478260869563</v>
      </c>
      <c r="T40">
        <v>1</v>
      </c>
    </row>
    <row r="41" spans="1:20" x14ac:dyDescent="0.3">
      <c r="A41">
        <v>50</v>
      </c>
      <c r="B41" s="28">
        <v>29</v>
      </c>
      <c r="C41" s="16" t="s">
        <v>33</v>
      </c>
      <c r="D41" s="64">
        <v>22029920</v>
      </c>
      <c r="E41" s="69">
        <f t="shared" si="1"/>
        <v>60</v>
      </c>
      <c r="F41" s="69">
        <f t="shared" si="2"/>
        <v>60</v>
      </c>
      <c r="G41" s="16">
        <f t="shared" si="3"/>
        <v>38.819875776397517</v>
      </c>
      <c r="H41" s="16" t="s">
        <v>113</v>
      </c>
      <c r="I41" s="42">
        <v>0.27</v>
      </c>
      <c r="J41" s="29">
        <f t="shared" si="0"/>
        <v>1700.310559006211</v>
      </c>
      <c r="K41">
        <v>1</v>
      </c>
      <c r="L41" s="76">
        <v>1</v>
      </c>
      <c r="M41">
        <v>60</v>
      </c>
      <c r="N41">
        <v>12</v>
      </c>
      <c r="O41">
        <f t="shared" si="5"/>
        <v>0</v>
      </c>
      <c r="P41">
        <v>15</v>
      </c>
      <c r="R41" s="74">
        <f t="shared" si="4"/>
        <v>1904.3478260869563</v>
      </c>
      <c r="T41">
        <v>1</v>
      </c>
    </row>
    <row r="42" spans="1:20" x14ac:dyDescent="0.3">
      <c r="A42">
        <v>5</v>
      </c>
      <c r="B42" s="28">
        <v>30</v>
      </c>
      <c r="C42" s="16" t="s">
        <v>34</v>
      </c>
      <c r="D42" s="64">
        <v>22029920</v>
      </c>
      <c r="E42" s="69">
        <f t="shared" si="1"/>
        <v>600</v>
      </c>
      <c r="F42" s="69">
        <f t="shared" si="2"/>
        <v>600</v>
      </c>
      <c r="G42" s="16">
        <f t="shared" si="3"/>
        <v>3.8819875776397512</v>
      </c>
      <c r="H42" s="16" t="s">
        <v>113</v>
      </c>
      <c r="I42" s="42">
        <v>0.29499999999999998</v>
      </c>
      <c r="J42" s="29">
        <f t="shared" si="0"/>
        <v>1642.0807453416148</v>
      </c>
      <c r="K42">
        <v>1</v>
      </c>
      <c r="L42" s="76">
        <v>2</v>
      </c>
      <c r="M42">
        <v>300</v>
      </c>
      <c r="N42">
        <v>12</v>
      </c>
      <c r="O42">
        <f t="shared" si="5"/>
        <v>0</v>
      </c>
      <c r="P42">
        <v>15</v>
      </c>
      <c r="R42" s="74">
        <f t="shared" si="4"/>
        <v>919.56521739130426</v>
      </c>
      <c r="T42">
        <v>1</v>
      </c>
    </row>
    <row r="43" spans="1:20" x14ac:dyDescent="0.3">
      <c r="A43">
        <v>25</v>
      </c>
      <c r="B43" s="28">
        <v>31</v>
      </c>
      <c r="C43" s="16" t="s">
        <v>36</v>
      </c>
      <c r="D43" s="64">
        <v>22029920</v>
      </c>
      <c r="E43" s="69">
        <f t="shared" si="1"/>
        <v>120</v>
      </c>
      <c r="F43" s="69">
        <f t="shared" si="2"/>
        <v>120</v>
      </c>
      <c r="G43" s="16">
        <f t="shared" si="3"/>
        <v>20.29220779220779</v>
      </c>
      <c r="H43" s="16" t="s">
        <v>113</v>
      </c>
      <c r="I43" s="42">
        <v>0.13</v>
      </c>
      <c r="J43" s="29">
        <f t="shared" si="0"/>
        <v>2118.5064935064929</v>
      </c>
      <c r="K43">
        <v>1</v>
      </c>
      <c r="L43" s="76">
        <v>4</v>
      </c>
      <c r="M43">
        <v>30</v>
      </c>
      <c r="N43">
        <v>12</v>
      </c>
      <c r="O43">
        <f t="shared" si="5"/>
        <v>0</v>
      </c>
      <c r="P43">
        <v>10</v>
      </c>
      <c r="R43" s="74">
        <f t="shared" si="4"/>
        <v>593.18181818181802</v>
      </c>
      <c r="T43">
        <v>1</v>
      </c>
    </row>
    <row r="44" spans="1:20" x14ac:dyDescent="0.3">
      <c r="A44">
        <v>75</v>
      </c>
      <c r="B44" s="28">
        <v>32</v>
      </c>
      <c r="C44" s="16" t="s">
        <v>54</v>
      </c>
      <c r="D44" s="64">
        <v>22029920</v>
      </c>
      <c r="E44" s="69">
        <f t="shared" si="1"/>
        <v>0</v>
      </c>
      <c r="F44" s="69">
        <f t="shared" si="2"/>
        <v>0</v>
      </c>
      <c r="G44" s="16">
        <f t="shared" si="3"/>
        <v>58.229813664596278</v>
      </c>
      <c r="H44" s="16" t="s">
        <v>113</v>
      </c>
      <c r="I44" s="42">
        <v>0.03</v>
      </c>
      <c r="J44" s="29">
        <f t="shared" si="0"/>
        <v>0</v>
      </c>
      <c r="L44" s="52"/>
      <c r="M44" s="51">
        <v>30</v>
      </c>
      <c r="N44">
        <v>12</v>
      </c>
      <c r="O44">
        <f t="shared" si="5"/>
        <v>0</v>
      </c>
      <c r="P44">
        <v>15</v>
      </c>
      <c r="R44" s="74" t="e">
        <f t="shared" si="4"/>
        <v>#DIV/0!</v>
      </c>
      <c r="T44">
        <v>1</v>
      </c>
    </row>
    <row r="45" spans="1:20" x14ac:dyDescent="0.3">
      <c r="A45">
        <v>75</v>
      </c>
      <c r="B45" s="28">
        <v>33</v>
      </c>
      <c r="C45" s="16" t="s">
        <v>35</v>
      </c>
      <c r="D45" s="64">
        <v>22029920</v>
      </c>
      <c r="E45" s="69">
        <f t="shared" si="1"/>
        <v>30</v>
      </c>
      <c r="F45" s="69">
        <f t="shared" si="2"/>
        <v>30</v>
      </c>
      <c r="G45" s="16">
        <f t="shared" si="3"/>
        <v>59.789540816326522</v>
      </c>
      <c r="H45" s="16" t="s">
        <v>113</v>
      </c>
      <c r="I45" s="42">
        <v>0.03</v>
      </c>
      <c r="J45" s="29">
        <f t="shared" si="0"/>
        <v>1739.8756377551017</v>
      </c>
      <c r="K45">
        <v>1</v>
      </c>
      <c r="L45" s="76">
        <v>1</v>
      </c>
      <c r="M45">
        <v>30</v>
      </c>
      <c r="N45">
        <v>12</v>
      </c>
      <c r="O45">
        <f t="shared" si="5"/>
        <v>0</v>
      </c>
      <c r="P45">
        <v>12</v>
      </c>
      <c r="R45" s="74">
        <f t="shared" si="4"/>
        <v>1948.660714285714</v>
      </c>
      <c r="T45">
        <v>1</v>
      </c>
    </row>
    <row r="46" spans="1:20" x14ac:dyDescent="0.3">
      <c r="A46">
        <v>10</v>
      </c>
      <c r="B46" s="28">
        <v>34</v>
      </c>
      <c r="C46" s="16" t="s">
        <v>52</v>
      </c>
      <c r="D46" s="64">
        <v>22029920</v>
      </c>
      <c r="E46" s="69">
        <f t="shared" si="1"/>
        <v>1720</v>
      </c>
      <c r="F46" s="69">
        <f t="shared" si="2"/>
        <v>1720</v>
      </c>
      <c r="G46" s="16">
        <f t="shared" si="3"/>
        <v>8.1168831168831179</v>
      </c>
      <c r="H46" s="16" t="s">
        <v>113</v>
      </c>
      <c r="I46" s="42">
        <v>0.17</v>
      </c>
      <c r="J46" s="29">
        <f t="shared" si="0"/>
        <v>11587.662337662339</v>
      </c>
      <c r="K46">
        <v>1</v>
      </c>
      <c r="L46" s="76">
        <v>43</v>
      </c>
      <c r="M46">
        <v>40</v>
      </c>
      <c r="N46">
        <v>12</v>
      </c>
      <c r="O46">
        <f t="shared" si="5"/>
        <v>0</v>
      </c>
      <c r="P46">
        <v>10</v>
      </c>
      <c r="R46" s="74">
        <f t="shared" si="4"/>
        <v>301.81818181818187</v>
      </c>
      <c r="T46">
        <v>1</v>
      </c>
    </row>
    <row r="47" spans="1:20" x14ac:dyDescent="0.3">
      <c r="A47">
        <v>70</v>
      </c>
      <c r="B47" s="28">
        <v>35</v>
      </c>
      <c r="C47" s="16" t="s">
        <v>56</v>
      </c>
      <c r="D47" s="64">
        <v>22029920</v>
      </c>
      <c r="E47" s="69">
        <f t="shared" si="1"/>
        <v>120</v>
      </c>
      <c r="F47" s="69">
        <f t="shared" si="2"/>
        <v>120</v>
      </c>
      <c r="G47" s="16">
        <f t="shared" si="3"/>
        <v>56.818181818181813</v>
      </c>
      <c r="H47" s="16" t="s">
        <v>113</v>
      </c>
      <c r="I47" s="42">
        <v>0.246</v>
      </c>
      <c r="J47" s="29">
        <f t="shared" si="0"/>
        <v>5140.909090909091</v>
      </c>
      <c r="K47">
        <v>1</v>
      </c>
      <c r="L47" s="76">
        <v>10</v>
      </c>
      <c r="M47">
        <v>12</v>
      </c>
      <c r="N47">
        <v>12</v>
      </c>
      <c r="O47">
        <f t="shared" si="5"/>
        <v>0</v>
      </c>
      <c r="P47">
        <v>10</v>
      </c>
      <c r="R47" s="74">
        <f t="shared" si="4"/>
        <v>575.78181818181815</v>
      </c>
      <c r="T47">
        <v>1</v>
      </c>
    </row>
    <row r="48" spans="1:20" x14ac:dyDescent="0.3">
      <c r="A48">
        <v>20</v>
      </c>
      <c r="B48" s="28">
        <v>36</v>
      </c>
      <c r="C48" s="16" t="s">
        <v>132</v>
      </c>
      <c r="D48" s="64">
        <v>22029920</v>
      </c>
      <c r="E48" s="69">
        <f t="shared" si="1"/>
        <v>240</v>
      </c>
      <c r="F48" s="69">
        <f t="shared" si="2"/>
        <v>240</v>
      </c>
      <c r="G48" s="16">
        <f t="shared" si="3"/>
        <v>16.233766233766236</v>
      </c>
      <c r="H48" s="16" t="s">
        <v>113</v>
      </c>
      <c r="I48" s="42">
        <v>0.1633</v>
      </c>
      <c r="J48" s="29">
        <f t="shared" si="0"/>
        <v>3259.8701298701303</v>
      </c>
      <c r="K48">
        <v>1</v>
      </c>
      <c r="L48" s="76">
        <v>10</v>
      </c>
      <c r="M48">
        <v>24</v>
      </c>
      <c r="N48">
        <v>12</v>
      </c>
      <c r="O48">
        <f t="shared" si="5"/>
        <v>0</v>
      </c>
      <c r="P48">
        <v>10</v>
      </c>
      <c r="R48" s="74">
        <f t="shared" si="4"/>
        <v>365.10545454545456</v>
      </c>
      <c r="T48">
        <v>1</v>
      </c>
    </row>
    <row r="49" spans="1:20" x14ac:dyDescent="0.3">
      <c r="A49">
        <v>38</v>
      </c>
      <c r="B49" s="28">
        <v>37</v>
      </c>
      <c r="C49" s="16" t="s">
        <v>133</v>
      </c>
      <c r="D49" s="64">
        <v>22029920</v>
      </c>
      <c r="E49" s="69">
        <f t="shared" si="1"/>
        <v>240</v>
      </c>
      <c r="F49" s="69">
        <f t="shared" si="2"/>
        <v>240</v>
      </c>
      <c r="G49" s="16">
        <f t="shared" si="3"/>
        <v>30.844155844155846</v>
      </c>
      <c r="H49" s="16" t="s">
        <v>113</v>
      </c>
      <c r="I49" s="42">
        <v>0.30599999999999999</v>
      </c>
      <c r="J49" s="29">
        <f t="shared" si="0"/>
        <v>5137.4025974025972</v>
      </c>
      <c r="K49">
        <v>1</v>
      </c>
      <c r="L49" s="76">
        <v>10</v>
      </c>
      <c r="M49">
        <v>24</v>
      </c>
      <c r="N49">
        <v>12</v>
      </c>
      <c r="O49">
        <f t="shared" si="5"/>
        <v>0</v>
      </c>
      <c r="P49">
        <v>10</v>
      </c>
      <c r="R49" s="74">
        <f t="shared" si="4"/>
        <v>575.3890909090909</v>
      </c>
      <c r="T49">
        <v>1</v>
      </c>
    </row>
    <row r="50" spans="1:20" x14ac:dyDescent="0.3">
      <c r="A50">
        <v>30</v>
      </c>
      <c r="B50" s="28">
        <v>38</v>
      </c>
      <c r="C50" s="16" t="s">
        <v>41</v>
      </c>
      <c r="D50" s="64">
        <v>22029920</v>
      </c>
      <c r="E50" s="69">
        <f t="shared" si="1"/>
        <v>450</v>
      </c>
      <c r="F50" s="69">
        <f t="shared" si="2"/>
        <v>450</v>
      </c>
      <c r="G50" s="16">
        <f t="shared" si="3"/>
        <v>24.350649350649348</v>
      </c>
      <c r="H50" s="16" t="s">
        <v>113</v>
      </c>
      <c r="I50" s="42">
        <v>0.1933</v>
      </c>
      <c r="J50" s="29">
        <f t="shared" si="0"/>
        <v>8839.6509740259735</v>
      </c>
      <c r="K50">
        <v>1</v>
      </c>
      <c r="L50" s="76">
        <v>15</v>
      </c>
      <c r="M50">
        <v>30</v>
      </c>
      <c r="N50">
        <v>12</v>
      </c>
      <c r="O50">
        <f t="shared" si="5"/>
        <v>0</v>
      </c>
      <c r="P50">
        <v>10</v>
      </c>
      <c r="R50" s="74">
        <f t="shared" si="4"/>
        <v>660.0272727272727</v>
      </c>
      <c r="T50">
        <v>1</v>
      </c>
    </row>
    <row r="51" spans="1:20" x14ac:dyDescent="0.3">
      <c r="A51">
        <v>30</v>
      </c>
      <c r="B51" s="28">
        <v>39</v>
      </c>
      <c r="C51" s="16" t="s">
        <v>40</v>
      </c>
      <c r="D51" s="64">
        <v>22029920</v>
      </c>
      <c r="E51" s="69">
        <f t="shared" si="1"/>
        <v>150</v>
      </c>
      <c r="F51" s="69">
        <f t="shared" si="2"/>
        <v>150</v>
      </c>
      <c r="G51" s="16">
        <f t="shared" si="3"/>
        <v>24.350649350649348</v>
      </c>
      <c r="H51" s="16" t="s">
        <v>113</v>
      </c>
      <c r="I51" s="42">
        <v>0.1933</v>
      </c>
      <c r="J51" s="29">
        <f t="shared" si="0"/>
        <v>2946.5503246753246</v>
      </c>
      <c r="K51">
        <v>1</v>
      </c>
      <c r="L51" s="76">
        <v>5</v>
      </c>
      <c r="M51">
        <v>30</v>
      </c>
      <c r="N51">
        <v>12</v>
      </c>
      <c r="O51">
        <f t="shared" si="5"/>
        <v>0</v>
      </c>
      <c r="P51">
        <v>10</v>
      </c>
      <c r="R51" s="74">
        <f t="shared" si="4"/>
        <v>660.0272727272727</v>
      </c>
      <c r="T51">
        <v>1</v>
      </c>
    </row>
    <row r="52" spans="1:20" x14ac:dyDescent="0.3">
      <c r="A52">
        <v>30</v>
      </c>
      <c r="B52" s="28">
        <v>40</v>
      </c>
      <c r="C52" s="16" t="s">
        <v>43</v>
      </c>
      <c r="D52" s="64">
        <v>22029920</v>
      </c>
      <c r="E52" s="69">
        <f t="shared" si="1"/>
        <v>300</v>
      </c>
      <c r="F52" s="69">
        <f t="shared" si="2"/>
        <v>300</v>
      </c>
      <c r="G52" s="16">
        <f t="shared" si="3"/>
        <v>24.350649350649348</v>
      </c>
      <c r="H52" s="16" t="s">
        <v>113</v>
      </c>
      <c r="I52" s="42">
        <v>0.1933</v>
      </c>
      <c r="J52" s="29">
        <f t="shared" si="0"/>
        <v>5893.1006493506493</v>
      </c>
      <c r="K52">
        <v>1</v>
      </c>
      <c r="L52" s="76">
        <v>10</v>
      </c>
      <c r="M52">
        <v>30</v>
      </c>
      <c r="N52">
        <v>12</v>
      </c>
      <c r="O52">
        <f t="shared" si="5"/>
        <v>0</v>
      </c>
      <c r="P52">
        <v>10</v>
      </c>
      <c r="R52" s="74">
        <f t="shared" si="4"/>
        <v>660.0272727272727</v>
      </c>
      <c r="T52">
        <v>1</v>
      </c>
    </row>
    <row r="53" spans="1:20" x14ac:dyDescent="0.3">
      <c r="A53">
        <v>30</v>
      </c>
      <c r="B53" s="28">
        <v>41</v>
      </c>
      <c r="C53" s="16" t="s">
        <v>42</v>
      </c>
      <c r="D53" s="64">
        <v>22029920</v>
      </c>
      <c r="E53" s="69">
        <f t="shared" si="1"/>
        <v>150</v>
      </c>
      <c r="F53" s="69">
        <f t="shared" si="2"/>
        <v>150</v>
      </c>
      <c r="G53" s="16">
        <f t="shared" si="3"/>
        <v>24.350649350649348</v>
      </c>
      <c r="H53" s="16" t="s">
        <v>113</v>
      </c>
      <c r="I53" s="42">
        <v>0.1933</v>
      </c>
      <c r="J53" s="29">
        <f t="shared" si="0"/>
        <v>2946.5503246753246</v>
      </c>
      <c r="K53">
        <v>1</v>
      </c>
      <c r="L53" s="76">
        <v>5</v>
      </c>
      <c r="M53">
        <v>30</v>
      </c>
      <c r="N53">
        <v>12</v>
      </c>
      <c r="O53">
        <f t="shared" si="5"/>
        <v>0</v>
      </c>
      <c r="P53">
        <v>10</v>
      </c>
      <c r="R53" s="74">
        <f t="shared" si="4"/>
        <v>660.0272727272727</v>
      </c>
      <c r="T53">
        <v>1</v>
      </c>
    </row>
    <row r="54" spans="1:20" x14ac:dyDescent="0.3">
      <c r="A54">
        <v>20</v>
      </c>
      <c r="B54" s="28">
        <v>42</v>
      </c>
      <c r="C54" s="16" t="s">
        <v>39</v>
      </c>
      <c r="D54" s="64">
        <v>22029920</v>
      </c>
      <c r="E54" s="69">
        <f t="shared" si="1"/>
        <v>24</v>
      </c>
      <c r="F54" s="69">
        <f t="shared" si="2"/>
        <v>24</v>
      </c>
      <c r="G54" s="16">
        <f t="shared" si="3"/>
        <v>16.233766233766236</v>
      </c>
      <c r="H54" s="16" t="s">
        <v>113</v>
      </c>
      <c r="I54" s="42">
        <v>8.3299999999999999E-2</v>
      </c>
      <c r="J54" s="29">
        <f t="shared" si="0"/>
        <v>357.15584415584425</v>
      </c>
      <c r="K54">
        <v>1</v>
      </c>
      <c r="L54" s="76">
        <v>2</v>
      </c>
      <c r="M54">
        <v>12</v>
      </c>
      <c r="N54">
        <v>12</v>
      </c>
      <c r="O54">
        <f t="shared" si="5"/>
        <v>0</v>
      </c>
      <c r="P54">
        <v>10</v>
      </c>
      <c r="R54" s="74">
        <f t="shared" si="4"/>
        <v>200.00727272727278</v>
      </c>
      <c r="T54">
        <v>1</v>
      </c>
    </row>
    <row r="55" spans="1:20" x14ac:dyDescent="0.3">
      <c r="A55">
        <v>10</v>
      </c>
      <c r="B55" s="28">
        <v>43</v>
      </c>
      <c r="C55" s="16" t="s">
        <v>18</v>
      </c>
      <c r="D55" s="64">
        <v>22029920</v>
      </c>
      <c r="E55" s="69">
        <f t="shared" si="1"/>
        <v>1000</v>
      </c>
      <c r="F55" s="69">
        <f t="shared" si="2"/>
        <v>1000</v>
      </c>
      <c r="G55" s="16">
        <f t="shared" si="3"/>
        <v>8.1168831168831179</v>
      </c>
      <c r="H55" s="16" t="s">
        <v>113</v>
      </c>
      <c r="I55" s="42">
        <v>0.155</v>
      </c>
      <c r="J55" s="29">
        <f t="shared" si="0"/>
        <v>6858.7662337662341</v>
      </c>
      <c r="K55">
        <v>1</v>
      </c>
      <c r="L55" s="76">
        <v>25</v>
      </c>
      <c r="M55">
        <v>40</v>
      </c>
      <c r="N55">
        <v>12</v>
      </c>
      <c r="O55">
        <f t="shared" si="5"/>
        <v>0</v>
      </c>
      <c r="P55">
        <v>10</v>
      </c>
      <c r="R55" s="74">
        <f t="shared" si="4"/>
        <v>307.27272727272725</v>
      </c>
      <c r="T55">
        <v>1</v>
      </c>
    </row>
    <row r="56" spans="1:20" x14ac:dyDescent="0.3">
      <c r="A56">
        <v>10</v>
      </c>
      <c r="B56" s="28">
        <v>44</v>
      </c>
      <c r="C56" s="16" t="s">
        <v>21</v>
      </c>
      <c r="D56" s="64">
        <v>22029920</v>
      </c>
      <c r="E56" s="69">
        <f t="shared" si="1"/>
        <v>1960</v>
      </c>
      <c r="F56" s="69">
        <f t="shared" si="2"/>
        <v>1960</v>
      </c>
      <c r="G56" s="16">
        <f t="shared" si="3"/>
        <v>8.1168831168831179</v>
      </c>
      <c r="H56" s="16" t="s">
        <v>113</v>
      </c>
      <c r="I56" s="42">
        <v>0.155</v>
      </c>
      <c r="J56" s="29">
        <f t="shared" si="0"/>
        <v>13443.18181818182</v>
      </c>
      <c r="K56">
        <v>1</v>
      </c>
      <c r="L56" s="76">
        <v>49</v>
      </c>
      <c r="M56">
        <v>40</v>
      </c>
      <c r="N56">
        <v>12</v>
      </c>
      <c r="O56">
        <f t="shared" si="5"/>
        <v>0</v>
      </c>
      <c r="P56">
        <v>10</v>
      </c>
      <c r="R56" s="74">
        <f t="shared" si="4"/>
        <v>307.27272727272731</v>
      </c>
      <c r="T56">
        <v>1</v>
      </c>
    </row>
    <row r="57" spans="1:20" x14ac:dyDescent="0.3">
      <c r="A57">
        <v>10</v>
      </c>
      <c r="B57" s="28">
        <v>45</v>
      </c>
      <c r="C57" s="16" t="s">
        <v>15</v>
      </c>
      <c r="D57" s="64">
        <v>22029920</v>
      </c>
      <c r="E57" s="69">
        <f t="shared" si="1"/>
        <v>1160</v>
      </c>
      <c r="F57" s="69">
        <f t="shared" si="2"/>
        <v>1160</v>
      </c>
      <c r="G57" s="16">
        <f t="shared" si="3"/>
        <v>8.1168831168831179</v>
      </c>
      <c r="H57" s="16" t="s">
        <v>113</v>
      </c>
      <c r="I57" s="42">
        <v>0.155</v>
      </c>
      <c r="J57" s="29">
        <f t="shared" si="0"/>
        <v>7956.1688311688322</v>
      </c>
      <c r="K57">
        <v>1</v>
      </c>
      <c r="L57" s="76">
        <v>29</v>
      </c>
      <c r="M57">
        <v>40</v>
      </c>
      <c r="N57">
        <v>12</v>
      </c>
      <c r="O57">
        <f t="shared" si="5"/>
        <v>0</v>
      </c>
      <c r="P57">
        <v>10</v>
      </c>
      <c r="R57" s="74">
        <f t="shared" si="4"/>
        <v>307.27272727272731</v>
      </c>
      <c r="T57">
        <v>1</v>
      </c>
    </row>
    <row r="58" spans="1:20" x14ac:dyDescent="0.3">
      <c r="A58">
        <v>55</v>
      </c>
      <c r="B58" s="28">
        <v>46</v>
      </c>
      <c r="C58" s="16" t="s">
        <v>38</v>
      </c>
      <c r="D58" s="64">
        <v>22029920</v>
      </c>
      <c r="E58" s="69">
        <f t="shared" si="1"/>
        <v>6</v>
      </c>
      <c r="F58" s="69">
        <f t="shared" si="2"/>
        <v>6</v>
      </c>
      <c r="G58" s="16">
        <f t="shared" si="3"/>
        <v>44.642857142857146</v>
      </c>
      <c r="H58" s="16" t="s">
        <v>113</v>
      </c>
      <c r="I58" s="42">
        <v>6.1699999999999998E-2</v>
      </c>
      <c r="J58" s="29">
        <f t="shared" si="0"/>
        <v>251.33035714285717</v>
      </c>
      <c r="K58">
        <v>1</v>
      </c>
      <c r="L58" s="76">
        <v>1</v>
      </c>
      <c r="M58">
        <v>6</v>
      </c>
      <c r="N58">
        <v>12</v>
      </c>
      <c r="O58">
        <f t="shared" si="5"/>
        <v>0</v>
      </c>
      <c r="P58">
        <v>10</v>
      </c>
      <c r="R58" s="74">
        <f t="shared" si="4"/>
        <v>281.49</v>
      </c>
      <c r="T58">
        <v>1</v>
      </c>
    </row>
    <row r="59" spans="1:20" x14ac:dyDescent="0.3">
      <c r="A59">
        <v>65</v>
      </c>
      <c r="B59" s="28">
        <v>47</v>
      </c>
      <c r="C59" s="16" t="s">
        <v>37</v>
      </c>
      <c r="D59" s="64">
        <v>22029920</v>
      </c>
      <c r="E59" s="69">
        <f t="shared" si="1"/>
        <v>6</v>
      </c>
      <c r="F59" s="69">
        <f t="shared" si="2"/>
        <v>6</v>
      </c>
      <c r="G59" s="16">
        <f t="shared" si="3"/>
        <v>52.759740259740262</v>
      </c>
      <c r="H59" s="16" t="s">
        <v>113</v>
      </c>
      <c r="I59" s="42">
        <v>6.1699999999999998E-2</v>
      </c>
      <c r="J59" s="29">
        <f t="shared" si="0"/>
        <v>297.02678571428572</v>
      </c>
      <c r="K59">
        <v>1</v>
      </c>
      <c r="L59" s="76">
        <v>1</v>
      </c>
      <c r="M59">
        <v>6</v>
      </c>
      <c r="N59">
        <v>12</v>
      </c>
      <c r="O59">
        <f t="shared" si="5"/>
        <v>0</v>
      </c>
      <c r="P59">
        <v>10</v>
      </c>
      <c r="R59" s="74">
        <f t="shared" si="4"/>
        <v>332.67</v>
      </c>
      <c r="T59">
        <v>1</v>
      </c>
    </row>
    <row r="60" spans="1:20" x14ac:dyDescent="0.3">
      <c r="A60">
        <v>5</v>
      </c>
      <c r="B60" s="28">
        <v>48</v>
      </c>
      <c r="C60" s="16" t="s">
        <v>55</v>
      </c>
      <c r="D60" s="64">
        <v>22029920</v>
      </c>
      <c r="E60" s="69">
        <f t="shared" si="1"/>
        <v>48</v>
      </c>
      <c r="F60" s="69">
        <f t="shared" si="2"/>
        <v>48</v>
      </c>
      <c r="G60" s="16">
        <f t="shared" si="3"/>
        <v>4.058441558441559</v>
      </c>
      <c r="H60" s="16" t="s">
        <v>113</v>
      </c>
      <c r="I60" s="42">
        <v>0.12330000000000001</v>
      </c>
      <c r="J60" s="29">
        <f t="shared" si="0"/>
        <v>170.78571428571433</v>
      </c>
      <c r="K60">
        <v>1</v>
      </c>
      <c r="L60" s="76">
        <v>2</v>
      </c>
      <c r="M60">
        <v>24</v>
      </c>
      <c r="N60">
        <v>12</v>
      </c>
      <c r="O60">
        <f t="shared" si="5"/>
        <v>0</v>
      </c>
      <c r="P60">
        <v>10</v>
      </c>
      <c r="R60" s="74">
        <f t="shared" si="4"/>
        <v>95.640000000000029</v>
      </c>
      <c r="T60">
        <v>1</v>
      </c>
    </row>
    <row r="61" spans="1:20" x14ac:dyDescent="0.3">
      <c r="A61">
        <v>150</v>
      </c>
      <c r="B61" s="28">
        <v>49</v>
      </c>
      <c r="C61" s="16" t="s">
        <v>44</v>
      </c>
      <c r="D61" s="64">
        <v>22029920</v>
      </c>
      <c r="E61" s="69">
        <f t="shared" si="1"/>
        <v>24</v>
      </c>
      <c r="F61" s="69">
        <f t="shared" si="2"/>
        <v>24</v>
      </c>
      <c r="G61" s="16">
        <f t="shared" si="3"/>
        <v>113.49878934624695</v>
      </c>
      <c r="H61" s="16" t="s">
        <v>113</v>
      </c>
      <c r="I61" s="42">
        <v>0.02</v>
      </c>
      <c r="J61" s="29">
        <f t="shared" si="0"/>
        <v>2669.4915254237285</v>
      </c>
      <c r="K61">
        <v>1</v>
      </c>
      <c r="L61" s="76">
        <v>2</v>
      </c>
      <c r="M61">
        <v>12</v>
      </c>
      <c r="N61">
        <v>18</v>
      </c>
      <c r="O61">
        <f t="shared" si="5"/>
        <v>0</v>
      </c>
      <c r="P61">
        <v>12</v>
      </c>
      <c r="R61">
        <f t="shared" si="4"/>
        <v>1574.9999999999998</v>
      </c>
      <c r="T61">
        <v>1</v>
      </c>
    </row>
    <row r="62" spans="1:20" x14ac:dyDescent="0.3">
      <c r="A62">
        <v>40</v>
      </c>
      <c r="B62" s="28">
        <v>50</v>
      </c>
      <c r="C62" s="16" t="s">
        <v>11</v>
      </c>
      <c r="D62" s="64">
        <v>22029920</v>
      </c>
      <c r="E62" s="69">
        <f t="shared" si="1"/>
        <v>240</v>
      </c>
      <c r="F62" s="69">
        <f t="shared" si="2"/>
        <v>240</v>
      </c>
      <c r="G62" s="16">
        <f t="shared" si="3"/>
        <v>32.467532467532472</v>
      </c>
      <c r="H62" s="16" t="s">
        <v>113</v>
      </c>
      <c r="I62" s="42">
        <v>9.3299999999999994E-2</v>
      </c>
      <c r="J62" s="29">
        <f t="shared" si="0"/>
        <v>7065.1948051948066</v>
      </c>
      <c r="K62">
        <v>1</v>
      </c>
      <c r="L62" s="76">
        <v>10</v>
      </c>
      <c r="M62">
        <v>24</v>
      </c>
      <c r="N62">
        <v>12</v>
      </c>
      <c r="O62">
        <f t="shared" si="5"/>
        <v>0</v>
      </c>
      <c r="P62">
        <v>10</v>
      </c>
      <c r="R62" s="74">
        <f t="shared" si="4"/>
        <v>791.30181818181836</v>
      </c>
      <c r="T62">
        <v>1</v>
      </c>
    </row>
    <row r="63" spans="1:20" x14ac:dyDescent="0.3">
      <c r="A63">
        <v>30</v>
      </c>
      <c r="B63" s="28">
        <v>51</v>
      </c>
      <c r="C63" s="16" t="s">
        <v>30</v>
      </c>
      <c r="D63" s="64">
        <v>22029920</v>
      </c>
      <c r="E63" s="69">
        <f t="shared" si="1"/>
        <v>300</v>
      </c>
      <c r="F63" s="69">
        <f t="shared" si="2"/>
        <v>300</v>
      </c>
      <c r="G63" s="16">
        <f t="shared" si="3"/>
        <v>24.350649350649348</v>
      </c>
      <c r="H63" s="16" t="s">
        <v>113</v>
      </c>
      <c r="I63" s="42">
        <v>7.0000000000000007E-2</v>
      </c>
      <c r="J63" s="29">
        <f t="shared" si="0"/>
        <v>6793.8311688311687</v>
      </c>
      <c r="K63">
        <v>1</v>
      </c>
      <c r="L63" s="76">
        <v>10</v>
      </c>
      <c r="M63">
        <v>30</v>
      </c>
      <c r="N63">
        <v>12</v>
      </c>
      <c r="O63">
        <f t="shared" si="5"/>
        <v>0</v>
      </c>
      <c r="P63">
        <v>10</v>
      </c>
      <c r="R63" s="74">
        <f t="shared" si="4"/>
        <v>760.90909090909088</v>
      </c>
      <c r="T63">
        <v>1</v>
      </c>
    </row>
    <row r="64" spans="1:20" x14ac:dyDescent="0.3">
      <c r="A64">
        <v>105</v>
      </c>
      <c r="B64" s="28">
        <v>52</v>
      </c>
      <c r="C64" s="16" t="s">
        <v>134</v>
      </c>
      <c r="D64" s="64">
        <v>22029920</v>
      </c>
      <c r="E64" s="69">
        <f t="shared" si="1"/>
        <v>24</v>
      </c>
      <c r="F64" s="69">
        <f t="shared" si="2"/>
        <v>24</v>
      </c>
      <c r="G64" s="16">
        <f t="shared" si="3"/>
        <v>82.236842105263165</v>
      </c>
      <c r="H64" s="16" t="s">
        <v>113</v>
      </c>
      <c r="I64" s="42">
        <v>0.11</v>
      </c>
      <c r="J64" s="29">
        <f t="shared" si="0"/>
        <v>1756.578947368421</v>
      </c>
      <c r="K64">
        <v>1</v>
      </c>
      <c r="L64" s="76">
        <v>2</v>
      </c>
      <c r="M64">
        <v>12</v>
      </c>
      <c r="N64">
        <v>12</v>
      </c>
      <c r="O64">
        <f t="shared" si="5"/>
        <v>0</v>
      </c>
      <c r="P64">
        <v>14</v>
      </c>
      <c r="R64" s="74">
        <f t="shared" si="4"/>
        <v>983.68421052631584</v>
      </c>
      <c r="T64">
        <v>2</v>
      </c>
    </row>
    <row r="65" spans="1:21" x14ac:dyDescent="0.3">
      <c r="A65">
        <v>110</v>
      </c>
      <c r="B65" s="28">
        <v>53</v>
      </c>
      <c r="C65" s="16" t="s">
        <v>10</v>
      </c>
      <c r="D65" s="64">
        <v>22029920</v>
      </c>
      <c r="E65" s="69">
        <f t="shared" si="1"/>
        <v>60</v>
      </c>
      <c r="F65" s="69">
        <f t="shared" si="2"/>
        <v>60</v>
      </c>
      <c r="G65" s="16">
        <f t="shared" si="3"/>
        <v>86.152882205513777</v>
      </c>
      <c r="H65" s="16" t="s">
        <v>113</v>
      </c>
      <c r="I65" s="42">
        <v>0.11</v>
      </c>
      <c r="J65" s="29">
        <f t="shared" si="0"/>
        <v>4600.5639097744352</v>
      </c>
      <c r="K65">
        <v>1</v>
      </c>
      <c r="L65" s="76">
        <v>5</v>
      </c>
      <c r="M65">
        <v>12</v>
      </c>
      <c r="N65">
        <v>12</v>
      </c>
      <c r="O65">
        <f t="shared" si="5"/>
        <v>0</v>
      </c>
      <c r="P65">
        <v>14</v>
      </c>
      <c r="R65" s="74">
        <f t="shared" si="4"/>
        <v>1030.5263157894735</v>
      </c>
      <c r="T65">
        <v>2</v>
      </c>
    </row>
    <row r="66" spans="1:21" x14ac:dyDescent="0.3">
      <c r="A66">
        <v>149</v>
      </c>
      <c r="B66" s="28">
        <v>54</v>
      </c>
      <c r="C66" s="16" t="s">
        <v>135</v>
      </c>
      <c r="D66" s="64">
        <v>22029920</v>
      </c>
      <c r="E66" s="69">
        <f t="shared" si="1"/>
        <v>60</v>
      </c>
      <c r="F66" s="69">
        <f t="shared" si="2"/>
        <v>60</v>
      </c>
      <c r="G66" s="16">
        <f t="shared" si="3"/>
        <v>116.69799498746869</v>
      </c>
      <c r="H66" s="16" t="s">
        <v>113</v>
      </c>
      <c r="I66" s="42">
        <v>0.11</v>
      </c>
      <c r="J66" s="29">
        <f t="shared" si="0"/>
        <v>6231.6729323308282</v>
      </c>
      <c r="K66">
        <v>1</v>
      </c>
      <c r="L66" s="76">
        <v>5</v>
      </c>
      <c r="M66">
        <v>12</v>
      </c>
      <c r="N66">
        <v>12</v>
      </c>
      <c r="O66">
        <f t="shared" si="5"/>
        <v>0</v>
      </c>
      <c r="P66">
        <v>14</v>
      </c>
      <c r="R66" s="74">
        <f t="shared" si="4"/>
        <v>1395.8947368421054</v>
      </c>
      <c r="T66">
        <v>2</v>
      </c>
    </row>
    <row r="67" spans="1:21" x14ac:dyDescent="0.3">
      <c r="A67">
        <v>50</v>
      </c>
      <c r="B67" s="28">
        <v>55</v>
      </c>
      <c r="C67" s="16" t="s">
        <v>29</v>
      </c>
      <c r="D67" s="64">
        <v>22029920</v>
      </c>
      <c r="E67" s="69">
        <f t="shared" si="1"/>
        <v>0</v>
      </c>
      <c r="F67" s="69">
        <f t="shared" si="2"/>
        <v>0</v>
      </c>
      <c r="G67" s="16">
        <f t="shared" si="3"/>
        <v>40.584415584415581</v>
      </c>
      <c r="H67" s="16" t="s">
        <v>113</v>
      </c>
      <c r="I67" s="42">
        <v>0.09</v>
      </c>
      <c r="J67" s="29">
        <f t="shared" si="0"/>
        <v>0</v>
      </c>
      <c r="L67" s="52"/>
      <c r="M67">
        <v>60</v>
      </c>
      <c r="N67">
        <v>12</v>
      </c>
      <c r="O67">
        <f t="shared" si="5"/>
        <v>0</v>
      </c>
      <c r="P67">
        <v>10</v>
      </c>
      <c r="R67" s="74" t="e">
        <f t="shared" si="4"/>
        <v>#DIV/0!</v>
      </c>
      <c r="T67">
        <v>3</v>
      </c>
    </row>
    <row r="68" spans="1:21" x14ac:dyDescent="0.3">
      <c r="A68">
        <v>310</v>
      </c>
      <c r="B68" s="28">
        <v>56</v>
      </c>
      <c r="C68" s="16" t="s">
        <v>136</v>
      </c>
      <c r="D68" s="64">
        <v>22029920</v>
      </c>
      <c r="E68" s="69">
        <f t="shared" si="1"/>
        <v>0</v>
      </c>
      <c r="F68" s="69">
        <f t="shared" si="2"/>
        <v>0</v>
      </c>
      <c r="G68" s="16">
        <f t="shared" si="3"/>
        <v>263.60544217687072</v>
      </c>
      <c r="H68" s="16" t="s">
        <v>113</v>
      </c>
      <c r="I68" s="42">
        <v>4.7500000000000001E-2</v>
      </c>
      <c r="J68" s="29">
        <f t="shared" si="0"/>
        <v>0</v>
      </c>
      <c r="L68" s="52"/>
      <c r="M68">
        <v>9</v>
      </c>
      <c r="N68">
        <v>5</v>
      </c>
      <c r="O68">
        <f t="shared" si="5"/>
        <v>0</v>
      </c>
      <c r="P68">
        <v>12</v>
      </c>
      <c r="R68" s="74" t="e">
        <f t="shared" si="4"/>
        <v>#DIV/0!</v>
      </c>
      <c r="T68">
        <v>3</v>
      </c>
    </row>
    <row r="69" spans="1:21" x14ac:dyDescent="0.3">
      <c r="A69">
        <v>310</v>
      </c>
      <c r="B69" s="28">
        <v>57</v>
      </c>
      <c r="C69" s="16" t="s">
        <v>136</v>
      </c>
      <c r="D69" s="64">
        <v>22029920</v>
      </c>
      <c r="E69" s="69">
        <f t="shared" si="1"/>
        <v>0</v>
      </c>
      <c r="F69" s="69">
        <f t="shared" si="2"/>
        <v>0</v>
      </c>
      <c r="G69" s="16">
        <f t="shared" si="3"/>
        <v>263.60544217687072</v>
      </c>
      <c r="H69" s="16" t="s">
        <v>113</v>
      </c>
      <c r="I69" s="42">
        <v>4.7500000000000001E-2</v>
      </c>
      <c r="J69" s="29">
        <f t="shared" si="0"/>
        <v>0</v>
      </c>
      <c r="L69" s="52"/>
      <c r="M69">
        <v>9</v>
      </c>
      <c r="N69">
        <v>5</v>
      </c>
      <c r="O69">
        <f t="shared" si="5"/>
        <v>0</v>
      </c>
      <c r="P69">
        <v>12</v>
      </c>
      <c r="R69" s="74" t="e">
        <f t="shared" si="4"/>
        <v>#DIV/0!</v>
      </c>
      <c r="T69">
        <v>3</v>
      </c>
    </row>
    <row r="70" spans="1:21" x14ac:dyDescent="0.3">
      <c r="A70">
        <v>10</v>
      </c>
      <c r="B70" s="28">
        <v>58</v>
      </c>
      <c r="C70" s="16" t="s">
        <v>137</v>
      </c>
      <c r="D70" s="64">
        <v>22029920</v>
      </c>
      <c r="E70" s="69">
        <f t="shared" si="1"/>
        <v>300</v>
      </c>
      <c r="F70" s="69">
        <f t="shared" si="2"/>
        <v>300</v>
      </c>
      <c r="G70" s="16">
        <f t="shared" si="3"/>
        <v>8.1168831168831179</v>
      </c>
      <c r="H70" s="16" t="s">
        <v>113</v>
      </c>
      <c r="I70" s="42">
        <v>0.12</v>
      </c>
      <c r="J70" s="29">
        <f t="shared" si="0"/>
        <v>2142.8571428571431</v>
      </c>
      <c r="K70">
        <v>1</v>
      </c>
      <c r="L70" s="76">
        <v>10</v>
      </c>
      <c r="M70">
        <v>30</v>
      </c>
      <c r="N70">
        <v>12</v>
      </c>
      <c r="O70">
        <f t="shared" si="5"/>
        <v>0</v>
      </c>
      <c r="P70">
        <v>10</v>
      </c>
      <c r="R70" s="74">
        <f t="shared" si="4"/>
        <v>240.00000000000006</v>
      </c>
      <c r="T70">
        <v>3</v>
      </c>
    </row>
    <row r="71" spans="1:21" x14ac:dyDescent="0.3">
      <c r="A71">
        <v>10</v>
      </c>
      <c r="B71" s="28">
        <v>59</v>
      </c>
      <c r="C71" s="16" t="s">
        <v>137</v>
      </c>
      <c r="D71" s="64">
        <v>22029920</v>
      </c>
      <c r="E71" s="69">
        <f t="shared" si="1"/>
        <v>1500</v>
      </c>
      <c r="F71" s="69">
        <f t="shared" si="2"/>
        <v>1500</v>
      </c>
      <c r="G71" s="16">
        <f t="shared" si="3"/>
        <v>8.1168831168831179</v>
      </c>
      <c r="H71" s="16" t="s">
        <v>113</v>
      </c>
      <c r="I71" s="42">
        <v>0.12</v>
      </c>
      <c r="J71" s="29">
        <f t="shared" si="0"/>
        <v>10714.285714285716</v>
      </c>
      <c r="K71">
        <v>1</v>
      </c>
      <c r="L71" s="76">
        <v>50</v>
      </c>
      <c r="M71">
        <v>30</v>
      </c>
      <c r="N71">
        <v>12</v>
      </c>
      <c r="O71">
        <f t="shared" si="5"/>
        <v>0</v>
      </c>
      <c r="P71">
        <v>10</v>
      </c>
      <c r="R71" s="74">
        <f t="shared" si="4"/>
        <v>240.00000000000003</v>
      </c>
      <c r="T71">
        <v>3</v>
      </c>
    </row>
    <row r="72" spans="1:21" x14ac:dyDescent="0.3">
      <c r="B72" s="28"/>
      <c r="C72" s="16"/>
      <c r="D72" s="64"/>
      <c r="E72" s="70"/>
      <c r="F72" s="70"/>
      <c r="G72" s="16"/>
      <c r="H72" s="16"/>
      <c r="I72" s="42"/>
      <c r="J72" s="29"/>
    </row>
    <row r="73" spans="1:21" x14ac:dyDescent="0.3">
      <c r="B73" s="28"/>
      <c r="C73" s="16"/>
      <c r="D73" s="64"/>
      <c r="E73" s="70"/>
      <c r="F73" s="70"/>
      <c r="G73" s="16"/>
      <c r="H73" s="16"/>
      <c r="I73" s="42"/>
      <c r="J73" s="29"/>
    </row>
    <row r="74" spans="1:21" x14ac:dyDescent="0.3">
      <c r="B74" s="28"/>
      <c r="C74" s="16"/>
      <c r="D74" s="64"/>
      <c r="E74" s="70"/>
      <c r="F74" s="70"/>
      <c r="G74" s="16"/>
      <c r="H74" s="16"/>
      <c r="I74" s="42"/>
      <c r="J74" s="30">
        <f>SUM(J13:J71)</f>
        <v>211359.30686544842</v>
      </c>
    </row>
    <row r="75" spans="1:21" x14ac:dyDescent="0.3">
      <c r="B75" s="28"/>
      <c r="C75" s="16"/>
      <c r="D75" s="64"/>
      <c r="E75" s="70"/>
      <c r="F75" s="70"/>
      <c r="G75" s="16"/>
      <c r="H75" s="16"/>
      <c r="I75" s="42"/>
      <c r="J75" s="31"/>
    </row>
    <row r="76" spans="1:21" x14ac:dyDescent="0.3">
      <c r="B76" s="28"/>
      <c r="C76" s="16"/>
      <c r="D76" s="64"/>
      <c r="E76" s="70"/>
      <c r="F76" s="70"/>
      <c r="G76" s="16"/>
      <c r="H76" s="16"/>
      <c r="I76" s="42"/>
      <c r="J76" s="31"/>
    </row>
    <row r="77" spans="1:21" x14ac:dyDescent="0.3">
      <c r="B77" s="28"/>
      <c r="C77" s="16" t="s">
        <v>85</v>
      </c>
      <c r="D77" s="64"/>
      <c r="E77" s="70"/>
      <c r="F77" s="70"/>
      <c r="G77" s="23">
        <v>0.06</v>
      </c>
      <c r="H77" s="16"/>
      <c r="I77" s="42"/>
      <c r="J77" s="29">
        <f>SUMIF($N$13:$N$71,"12",$J$13:$J$71)*G77</f>
        <v>12521.388920401481</v>
      </c>
      <c r="S77">
        <v>1</v>
      </c>
      <c r="T77">
        <f>SUMIF($T$13:$T$71,"1",$J$13:$J$71)</f>
        <v>185913.34821883187</v>
      </c>
      <c r="U77">
        <f>T77+T77*0.12</f>
        <v>208222.9500050917</v>
      </c>
    </row>
    <row r="78" spans="1:21" x14ac:dyDescent="0.3">
      <c r="B78" s="28"/>
      <c r="C78" s="16" t="s">
        <v>86</v>
      </c>
      <c r="D78" s="64"/>
      <c r="E78" s="70"/>
      <c r="F78" s="70"/>
      <c r="G78" s="23">
        <v>0.06</v>
      </c>
      <c r="H78" s="16"/>
      <c r="I78" s="42"/>
      <c r="J78" s="29">
        <f>SUMIF($N$13:$N$71,"12",$J$13:$J$71)*G78</f>
        <v>12521.388920401481</v>
      </c>
      <c r="S78">
        <v>2</v>
      </c>
      <c r="T78">
        <f>SUMIF($T$13:$T$71,"2",$J$13:$J$71)</f>
        <v>12588.815789473683</v>
      </c>
      <c r="U78">
        <f>T78+T78*0.12</f>
        <v>14099.473684210525</v>
      </c>
    </row>
    <row r="79" spans="1:21" x14ac:dyDescent="0.3">
      <c r="B79" s="28"/>
      <c r="C79" s="16" t="s">
        <v>125</v>
      </c>
      <c r="D79" s="64"/>
      <c r="E79" s="70"/>
      <c r="F79" s="70"/>
      <c r="G79" s="50">
        <v>2.5000000000000001E-2</v>
      </c>
      <c r="H79" s="16"/>
      <c r="I79" s="19"/>
      <c r="J79" s="29">
        <f>SUMIF($N$13:$N$71,"5",$J$13:$J$71)*G79</f>
        <v>0</v>
      </c>
      <c r="S79">
        <v>3</v>
      </c>
      <c r="T79">
        <f>SUMIF($T$13:$T$71,"3",$J$13:$J$71)</f>
        <v>12857.142857142859</v>
      </c>
      <c r="U79">
        <f>T79+T79*0.12</f>
        <v>14400.000000000002</v>
      </c>
    </row>
    <row r="80" spans="1:21" x14ac:dyDescent="0.3">
      <c r="B80" s="28"/>
      <c r="C80" s="16" t="s">
        <v>126</v>
      </c>
      <c r="D80" s="64"/>
      <c r="E80" s="70"/>
      <c r="F80" s="70"/>
      <c r="G80" s="50">
        <v>2.5000000000000001E-2</v>
      </c>
      <c r="H80" s="16"/>
      <c r="I80" s="19"/>
      <c r="J80" s="29">
        <f>SUMIF($N$13:$N$71,"5",$J$13:$J$71)*G80</f>
        <v>0</v>
      </c>
    </row>
    <row r="81" spans="2:17" x14ac:dyDescent="0.3">
      <c r="B81" s="28"/>
      <c r="C81" s="16"/>
      <c r="D81" s="64"/>
      <c r="E81" s="70"/>
      <c r="F81" s="70"/>
      <c r="G81" s="23"/>
      <c r="H81" s="16"/>
      <c r="I81" s="42"/>
      <c r="J81" s="29"/>
    </row>
    <row r="82" spans="2:17" x14ac:dyDescent="0.3">
      <c r="B82" s="28"/>
      <c r="C82" s="16" t="s">
        <v>87</v>
      </c>
      <c r="D82" s="64"/>
      <c r="E82" s="70"/>
      <c r="F82" s="70"/>
      <c r="G82" s="16"/>
      <c r="H82" s="16"/>
      <c r="I82" s="42"/>
      <c r="J82" s="31"/>
    </row>
    <row r="83" spans="2:17" x14ac:dyDescent="0.3">
      <c r="B83" s="28"/>
      <c r="C83" s="16"/>
      <c r="D83" s="64"/>
      <c r="E83" s="70"/>
      <c r="F83" s="70"/>
      <c r="G83" s="16"/>
      <c r="H83" s="16"/>
      <c r="I83" s="42"/>
      <c r="J83" s="31"/>
    </row>
    <row r="84" spans="2:17" x14ac:dyDescent="0.3">
      <c r="B84" s="28"/>
      <c r="C84" s="16"/>
      <c r="D84" s="64"/>
      <c r="E84" s="70"/>
      <c r="F84" s="70"/>
      <c r="G84" s="16"/>
      <c r="H84" s="16"/>
      <c r="I84" s="42"/>
      <c r="J84" s="31"/>
    </row>
    <row r="85" spans="2:17" x14ac:dyDescent="0.3">
      <c r="B85" s="32"/>
      <c r="C85" s="17"/>
      <c r="D85" s="65"/>
      <c r="E85" s="71"/>
      <c r="F85" s="71"/>
      <c r="G85" s="17"/>
      <c r="H85" s="17"/>
      <c r="I85" s="58"/>
      <c r="J85" s="33"/>
    </row>
    <row r="86" spans="2:17" x14ac:dyDescent="0.3">
      <c r="B86" s="14"/>
      <c r="C86" s="3" t="s">
        <v>88</v>
      </c>
      <c r="D86" s="3"/>
      <c r="E86" s="67"/>
      <c r="F86" s="3"/>
      <c r="G86" s="3"/>
      <c r="H86" s="3"/>
      <c r="I86" s="56"/>
      <c r="J86" s="24">
        <f>SUM(J74:J84)</f>
        <v>236402.08470625139</v>
      </c>
      <c r="L86">
        <v>609952</v>
      </c>
      <c r="M86">
        <v>100000</v>
      </c>
      <c r="N86">
        <v>60000</v>
      </c>
      <c r="O86">
        <f>L86+M86+N86</f>
        <v>769952</v>
      </c>
      <c r="Q86">
        <v>2.25</v>
      </c>
    </row>
    <row r="87" spans="2:17" x14ac:dyDescent="0.3">
      <c r="B87" s="34" t="s">
        <v>89</v>
      </c>
      <c r="C87" s="21"/>
      <c r="D87" s="21"/>
      <c r="E87" s="21"/>
      <c r="F87" s="21"/>
      <c r="G87" s="21"/>
      <c r="H87" s="21"/>
      <c r="I87" s="59"/>
      <c r="J87" s="35"/>
      <c r="O87">
        <v>107000</v>
      </c>
      <c r="Q87">
        <v>0.75</v>
      </c>
    </row>
    <row r="88" spans="2:17" x14ac:dyDescent="0.3">
      <c r="B88" s="7" t="s">
        <v>120</v>
      </c>
      <c r="C88" s="8"/>
      <c r="D88" s="8"/>
      <c r="E88" s="8"/>
      <c r="F88" s="8"/>
      <c r="G88" s="8"/>
      <c r="H88" s="8"/>
      <c r="I88" s="60"/>
      <c r="J88" s="36"/>
      <c r="O88">
        <f>O86+O87</f>
        <v>876952</v>
      </c>
      <c r="Q88">
        <v>1.58</v>
      </c>
    </row>
    <row r="89" spans="2:17" x14ac:dyDescent="0.3">
      <c r="B89" s="7"/>
      <c r="C89" s="8"/>
      <c r="D89" s="8"/>
      <c r="E89" s="8"/>
      <c r="F89" s="8"/>
      <c r="G89" s="8"/>
      <c r="H89" s="8"/>
      <c r="I89" s="60"/>
      <c r="J89" s="36"/>
      <c r="Q89">
        <v>1.26</v>
      </c>
    </row>
    <row r="90" spans="2:17" x14ac:dyDescent="0.3">
      <c r="B90" s="7"/>
      <c r="C90" s="8"/>
      <c r="D90" s="8"/>
      <c r="E90" s="8"/>
      <c r="F90" s="8"/>
      <c r="G90" s="8"/>
      <c r="H90" s="8"/>
      <c r="I90" s="60"/>
      <c r="J90" s="36"/>
      <c r="N90">
        <v>221519</v>
      </c>
      <c r="Q90">
        <v>0.3</v>
      </c>
    </row>
    <row r="91" spans="2:17" x14ac:dyDescent="0.3">
      <c r="B91" s="7" t="s">
        <v>91</v>
      </c>
      <c r="C91" s="8"/>
      <c r="D91" s="8"/>
      <c r="E91" s="8"/>
      <c r="F91" s="8"/>
      <c r="G91" s="8"/>
      <c r="H91" s="8"/>
      <c r="I91" s="60"/>
      <c r="J91" s="36"/>
      <c r="N91">
        <v>73719</v>
      </c>
      <c r="Q91">
        <v>0.25</v>
      </c>
    </row>
    <row r="92" spans="2:17" x14ac:dyDescent="0.3">
      <c r="B92" s="7" t="s">
        <v>92</v>
      </c>
      <c r="C92" s="8"/>
      <c r="D92" s="8"/>
      <c r="E92" s="8"/>
      <c r="F92" s="8"/>
      <c r="G92" s="8"/>
      <c r="H92" s="8"/>
      <c r="I92" s="60"/>
      <c r="J92" s="36"/>
      <c r="N92">
        <f>SUM(N89:N91)</f>
        <v>295238</v>
      </c>
      <c r="Q92">
        <v>0.18</v>
      </c>
    </row>
    <row r="93" spans="2:17" x14ac:dyDescent="0.3">
      <c r="B93" s="7"/>
      <c r="C93" s="8"/>
      <c r="D93" s="8"/>
      <c r="E93" s="8"/>
      <c r="F93" s="8"/>
      <c r="G93" s="8"/>
      <c r="H93" s="8"/>
      <c r="I93" s="60"/>
      <c r="J93" s="36"/>
      <c r="N93">
        <v>-107082</v>
      </c>
      <c r="Q93">
        <v>0.02</v>
      </c>
    </row>
    <row r="94" spans="2:17" x14ac:dyDescent="0.3">
      <c r="B94" s="7"/>
      <c r="C94" s="8"/>
      <c r="D94" s="8"/>
      <c r="E94" s="8"/>
      <c r="F94" s="8"/>
      <c r="G94" s="8"/>
      <c r="H94" s="8"/>
      <c r="I94" s="60"/>
      <c r="J94" s="36"/>
      <c r="N94">
        <f>N92+N93</f>
        <v>188156</v>
      </c>
      <c r="Q94">
        <v>0.08</v>
      </c>
    </row>
    <row r="95" spans="2:17" x14ac:dyDescent="0.3">
      <c r="B95" s="7" t="s">
        <v>93</v>
      </c>
      <c r="C95" s="8"/>
      <c r="D95" s="8"/>
      <c r="E95" s="8"/>
      <c r="F95" s="8"/>
      <c r="G95" s="22"/>
      <c r="H95" s="8" t="s">
        <v>94</v>
      </c>
      <c r="I95" s="60"/>
      <c r="J95" s="36"/>
      <c r="N95">
        <v>-609952</v>
      </c>
      <c r="Q95">
        <v>0.11</v>
      </c>
    </row>
    <row r="96" spans="2:17" ht="15" thickBot="1" x14ac:dyDescent="0.35">
      <c r="B96" s="37"/>
      <c r="C96" s="38"/>
      <c r="D96" s="38"/>
      <c r="E96" s="38"/>
      <c r="F96" s="38"/>
      <c r="G96" s="39"/>
      <c r="H96" s="38"/>
      <c r="I96" s="61" t="s">
        <v>95</v>
      </c>
      <c r="J96" s="40"/>
      <c r="N96">
        <v>-100000</v>
      </c>
      <c r="Q96">
        <v>0.16</v>
      </c>
    </row>
    <row r="97" spans="13:17" x14ac:dyDescent="0.3">
      <c r="N97">
        <v>-60000</v>
      </c>
      <c r="Q97">
        <v>0.04</v>
      </c>
    </row>
    <row r="98" spans="13:17" x14ac:dyDescent="0.3">
      <c r="N98">
        <f>N94+N95+N96+N97</f>
        <v>-581796</v>
      </c>
      <c r="Q98">
        <v>0.05</v>
      </c>
    </row>
    <row r="99" spans="13:17" x14ac:dyDescent="0.3">
      <c r="M99" t="s">
        <v>143</v>
      </c>
      <c r="N99">
        <v>39321</v>
      </c>
      <c r="Q99">
        <v>0.2</v>
      </c>
    </row>
    <row r="100" spans="13:17" x14ac:dyDescent="0.3">
      <c r="Q100">
        <v>0.38</v>
      </c>
    </row>
  </sheetData>
  <autoFilter ref="A10:R71">
    <filterColumn colId="4" showButton="0"/>
  </autoFilter>
  <mergeCells count="9">
    <mergeCell ref="G7:H7"/>
    <mergeCell ref="H8:J9"/>
    <mergeCell ref="E10:F10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AC109"/>
  <sheetViews>
    <sheetView tabSelected="1" zoomScale="75" zoomScaleNormal="75" workbookViewId="0">
      <pane ySplit="11" topLeftCell="A12" activePane="bottomLeft" state="frozen"/>
      <selection pane="bottomLeft" activeCell="A13" sqref="A13"/>
    </sheetView>
  </sheetViews>
  <sheetFormatPr defaultRowHeight="14.4" x14ac:dyDescent="0.3"/>
  <cols>
    <col min="1" max="1" width="14.5546875" customWidth="1"/>
    <col min="3" max="3" width="4.109375" customWidth="1"/>
    <col min="4" max="4" width="38.44140625" bestFit="1" customWidth="1"/>
    <col min="5" max="5" width="9.33203125" bestFit="1" customWidth="1"/>
    <col min="9" max="9" width="8.109375" customWidth="1"/>
    <col min="10" max="10" width="8.109375" style="62" customWidth="1"/>
    <col min="11" max="11" width="22.109375" bestFit="1" customWidth="1"/>
    <col min="19" max="19" width="12" bestFit="1" customWidth="1"/>
    <col min="27" max="27" width="9.6640625" bestFit="1" customWidth="1"/>
  </cols>
  <sheetData>
    <row r="1" spans="1:29" ht="19.8" customHeight="1" x14ac:dyDescent="0.3">
      <c r="C1" s="4" t="s">
        <v>127</v>
      </c>
      <c r="D1" s="5"/>
      <c r="E1" s="5"/>
      <c r="F1" s="5"/>
      <c r="G1" s="5"/>
      <c r="H1" s="92" t="s">
        <v>65</v>
      </c>
      <c r="I1" s="92"/>
      <c r="J1" s="53"/>
      <c r="K1" s="6" t="s">
        <v>66</v>
      </c>
    </row>
    <row r="2" spans="1:29" ht="19.8" customHeight="1" x14ac:dyDescent="0.3">
      <c r="C2" s="7" t="s">
        <v>60</v>
      </c>
      <c r="D2" s="8"/>
      <c r="E2" s="8"/>
      <c r="F2" s="8"/>
      <c r="G2" s="8"/>
      <c r="H2" s="88">
        <v>0</v>
      </c>
      <c r="I2" s="88"/>
      <c r="J2" s="54"/>
      <c r="K2" s="25">
        <v>44380</v>
      </c>
    </row>
    <row r="3" spans="1:29" ht="19.8" customHeight="1" x14ac:dyDescent="0.3">
      <c r="C3" s="7" t="s">
        <v>61</v>
      </c>
      <c r="D3" s="8"/>
      <c r="E3" s="8"/>
      <c r="F3" s="8"/>
      <c r="G3" s="8"/>
      <c r="H3" s="88" t="s">
        <v>67</v>
      </c>
      <c r="I3" s="88"/>
      <c r="J3" s="54"/>
      <c r="K3" s="9" t="s">
        <v>68</v>
      </c>
    </row>
    <row r="4" spans="1:29" ht="19.8" customHeight="1" x14ac:dyDescent="0.3">
      <c r="C4" s="7" t="s">
        <v>62</v>
      </c>
      <c r="D4" s="8"/>
      <c r="E4" s="8"/>
      <c r="F4" s="8"/>
      <c r="G4" s="8"/>
      <c r="H4" s="88" t="s">
        <v>69</v>
      </c>
      <c r="I4" s="88"/>
      <c r="J4" s="54"/>
      <c r="K4" s="9" t="s">
        <v>73</v>
      </c>
    </row>
    <row r="5" spans="1:29" ht="19.8" customHeight="1" x14ac:dyDescent="0.3">
      <c r="C5" s="7"/>
      <c r="D5" s="8"/>
      <c r="E5" s="8"/>
      <c r="F5" s="8"/>
      <c r="G5" s="8"/>
      <c r="H5" s="88" t="s">
        <v>70</v>
      </c>
      <c r="I5" s="88"/>
      <c r="J5" s="54"/>
      <c r="K5" s="9" t="s">
        <v>66</v>
      </c>
    </row>
    <row r="6" spans="1:29" ht="19.8" customHeight="1" x14ac:dyDescent="0.3">
      <c r="C6" s="7" t="s">
        <v>63</v>
      </c>
      <c r="D6" s="8"/>
      <c r="E6" s="8"/>
      <c r="F6" s="8"/>
      <c r="G6" s="8"/>
      <c r="H6" s="88" t="s">
        <v>71</v>
      </c>
      <c r="I6" s="88"/>
      <c r="J6" s="54"/>
      <c r="K6" s="9" t="s">
        <v>74</v>
      </c>
    </row>
    <row r="7" spans="1:29" ht="19.8" customHeight="1" x14ac:dyDescent="0.3">
      <c r="C7" s="10" t="s">
        <v>128</v>
      </c>
      <c r="D7" s="8"/>
      <c r="E7" s="8"/>
      <c r="F7" s="8"/>
      <c r="G7" s="8"/>
      <c r="H7" s="88" t="s">
        <v>72</v>
      </c>
      <c r="I7" s="88"/>
      <c r="J7" s="54"/>
      <c r="K7" s="9" t="s">
        <v>75</v>
      </c>
    </row>
    <row r="8" spans="1:29" ht="19.8" customHeight="1" x14ac:dyDescent="0.3">
      <c r="C8" s="7" t="s">
        <v>64</v>
      </c>
      <c r="D8" s="8"/>
      <c r="E8" s="8"/>
      <c r="F8" s="8"/>
      <c r="G8" s="8"/>
      <c r="H8" s="8"/>
      <c r="I8" s="89" t="s">
        <v>76</v>
      </c>
      <c r="J8" s="89"/>
      <c r="K8" s="90"/>
    </row>
    <row r="9" spans="1:29" x14ac:dyDescent="0.3">
      <c r="C9" s="7" t="s">
        <v>118</v>
      </c>
      <c r="D9" s="8"/>
      <c r="E9" s="8"/>
      <c r="F9" s="8"/>
      <c r="G9" s="8"/>
      <c r="H9" s="8"/>
      <c r="I9" s="89"/>
      <c r="J9" s="89"/>
      <c r="K9" s="90"/>
    </row>
    <row r="10" spans="1:29" x14ac:dyDescent="0.3">
      <c r="A10" s="79" t="s">
        <v>152</v>
      </c>
      <c r="B10" s="80"/>
      <c r="C10" s="81" t="s">
        <v>77</v>
      </c>
      <c r="D10" s="79" t="s">
        <v>78</v>
      </c>
      <c r="E10" s="79" t="s">
        <v>79</v>
      </c>
      <c r="F10" s="93" t="s">
        <v>80</v>
      </c>
      <c r="G10" s="93"/>
      <c r="H10" s="82" t="s">
        <v>57</v>
      </c>
      <c r="I10" s="82" t="s">
        <v>83</v>
      </c>
      <c r="J10" s="83" t="s">
        <v>114</v>
      </c>
      <c r="K10" s="84" t="s">
        <v>84</v>
      </c>
      <c r="L10" s="80" t="s">
        <v>147</v>
      </c>
      <c r="M10" s="80" t="s">
        <v>146</v>
      </c>
      <c r="N10" s="80" t="s">
        <v>142</v>
      </c>
      <c r="O10" s="80" t="s">
        <v>139</v>
      </c>
      <c r="P10" s="80" t="s">
        <v>140</v>
      </c>
      <c r="Q10" s="80" t="s">
        <v>141</v>
      </c>
      <c r="W10" t="s">
        <v>148</v>
      </c>
      <c r="X10" t="s">
        <v>172</v>
      </c>
      <c r="Y10" t="s">
        <v>172</v>
      </c>
      <c r="Z10" t="s">
        <v>172</v>
      </c>
      <c r="AA10" t="s">
        <v>172</v>
      </c>
      <c r="AB10" t="s">
        <v>149</v>
      </c>
      <c r="AC10" t="s">
        <v>88</v>
      </c>
    </row>
    <row r="11" spans="1:29" x14ac:dyDescent="0.3">
      <c r="A11" s="80"/>
      <c r="B11" s="80"/>
      <c r="C11" s="85"/>
      <c r="D11" s="79"/>
      <c r="E11" s="79"/>
      <c r="F11" s="86" t="s">
        <v>81</v>
      </c>
      <c r="G11" s="79" t="s">
        <v>82</v>
      </c>
      <c r="H11" s="79"/>
      <c r="I11" s="79"/>
      <c r="J11" s="87"/>
      <c r="K11" s="84"/>
      <c r="L11" s="80"/>
      <c r="M11" s="80">
        <f>SUM(M12:M84)</f>
        <v>114</v>
      </c>
      <c r="N11" s="80"/>
      <c r="O11" s="80"/>
      <c r="P11" s="80">
        <v>5</v>
      </c>
      <c r="Q11" s="80"/>
      <c r="W11">
        <v>0</v>
      </c>
      <c r="AA11">
        <v>1</v>
      </c>
      <c r="AB11">
        <v>0</v>
      </c>
    </row>
    <row r="12" spans="1:29" x14ac:dyDescent="0.3">
      <c r="B12" t="s">
        <v>138</v>
      </c>
      <c r="C12" s="26"/>
      <c r="D12" s="15"/>
      <c r="E12" s="63"/>
      <c r="F12" s="68"/>
      <c r="G12" s="68"/>
      <c r="H12" s="15"/>
      <c r="I12" s="15"/>
      <c r="J12" s="57"/>
      <c r="K12" s="27"/>
      <c r="W12" s="75">
        <f>SUM(W13:W84)</f>
        <v>108.73333333333333</v>
      </c>
      <c r="X12" s="75"/>
      <c r="Y12" s="75"/>
      <c r="Z12" s="75"/>
      <c r="AA12" s="78">
        <f>SUM(AA13:AA84)</f>
        <v>114</v>
      </c>
      <c r="AB12" s="75">
        <f>SUM(AB13:AB84)</f>
        <v>0</v>
      </c>
      <c r="AC12" s="77">
        <f>SUM(AC13:AC84)</f>
        <v>1366</v>
      </c>
    </row>
    <row r="13" spans="1:29" x14ac:dyDescent="0.3">
      <c r="A13" t="s">
        <v>153</v>
      </c>
      <c r="B13">
        <v>135</v>
      </c>
      <c r="C13" s="28">
        <v>1</v>
      </c>
      <c r="D13" s="16" t="s">
        <v>28</v>
      </c>
      <c r="E13" s="64">
        <v>22029920</v>
      </c>
      <c r="F13" s="69">
        <f>M13*N13</f>
        <v>0</v>
      </c>
      <c r="G13" s="69">
        <f>F13</f>
        <v>0</v>
      </c>
      <c r="H13" s="46">
        <f>B13/(100+Q13)*100/(100+P13)*100/(100+O13)*100</f>
        <v>100.69817400644467</v>
      </c>
      <c r="I13" s="16" t="s">
        <v>113</v>
      </c>
      <c r="J13" s="42">
        <v>0.12</v>
      </c>
      <c r="K13" s="29">
        <f t="shared" ref="K13:K84" si="0">(H13*G13)-(H13*G13)*J13</f>
        <v>0</v>
      </c>
      <c r="M13" s="52">
        <f t="shared" ref="M13:M57" si="1">SUMIF($W$11:$AC$11,1,$W13:$AC13)</f>
        <v>0</v>
      </c>
      <c r="N13">
        <v>12</v>
      </c>
      <c r="O13">
        <v>12</v>
      </c>
      <c r="P13">
        <f>$P$11</f>
        <v>5</v>
      </c>
      <c r="Q13">
        <v>14</v>
      </c>
      <c r="S13" s="74" t="e">
        <f>(K13+K13*O13%)/M13</f>
        <v>#DIV/0!</v>
      </c>
      <c r="U13">
        <v>1</v>
      </c>
      <c r="W13">
        <v>1</v>
      </c>
      <c r="AB13" s="41"/>
      <c r="AC13" s="52">
        <v>10</v>
      </c>
    </row>
    <row r="14" spans="1:29" x14ac:dyDescent="0.3">
      <c r="A14" t="s">
        <v>153</v>
      </c>
      <c r="B14">
        <v>135</v>
      </c>
      <c r="C14" s="28">
        <v>2</v>
      </c>
      <c r="D14" s="16" t="s">
        <v>31</v>
      </c>
      <c r="E14" s="64">
        <v>22029920</v>
      </c>
      <c r="F14" s="69">
        <f t="shared" ref="F14:F84" si="2">M14*N14</f>
        <v>0</v>
      </c>
      <c r="G14" s="69">
        <f t="shared" ref="G14:G84" si="3">F14</f>
        <v>0</v>
      </c>
      <c r="H14" s="46">
        <f t="shared" ref="H14:H84" si="4">B14/(100+Q14)*100/(100+P14)*100/(100+O14)*100</f>
        <v>100.69817400644467</v>
      </c>
      <c r="I14" s="16" t="s">
        <v>113</v>
      </c>
      <c r="J14" s="42">
        <v>0.12</v>
      </c>
      <c r="K14" s="29">
        <f t="shared" si="0"/>
        <v>0</v>
      </c>
      <c r="M14" s="52">
        <f t="shared" si="1"/>
        <v>0</v>
      </c>
      <c r="N14">
        <v>12</v>
      </c>
      <c r="O14">
        <v>12</v>
      </c>
      <c r="P14">
        <f t="shared" ref="P14:P84" si="5">$P$11</f>
        <v>5</v>
      </c>
      <c r="Q14">
        <v>14</v>
      </c>
      <c r="S14" s="74" t="e">
        <f t="shared" ref="S14:S84" si="6">(K14+K14*O14%)/M14</f>
        <v>#DIV/0!</v>
      </c>
      <c r="U14">
        <v>1</v>
      </c>
      <c r="AB14" s="41"/>
      <c r="AC14" s="52">
        <v>10</v>
      </c>
    </row>
    <row r="15" spans="1:29" x14ac:dyDescent="0.3">
      <c r="A15" t="s">
        <v>153</v>
      </c>
      <c r="B15">
        <v>135</v>
      </c>
      <c r="C15" s="28">
        <v>3</v>
      </c>
      <c r="D15" s="16" t="s">
        <v>51</v>
      </c>
      <c r="E15" s="64">
        <v>22029920</v>
      </c>
      <c r="F15" s="69">
        <f t="shared" si="2"/>
        <v>0</v>
      </c>
      <c r="G15" s="69">
        <f t="shared" si="3"/>
        <v>0</v>
      </c>
      <c r="H15" s="16">
        <f t="shared" si="4"/>
        <v>100.69817400644467</v>
      </c>
      <c r="I15" s="16" t="s">
        <v>113</v>
      </c>
      <c r="J15" s="42">
        <v>0.12</v>
      </c>
      <c r="K15" s="29">
        <f t="shared" si="0"/>
        <v>0</v>
      </c>
      <c r="M15" s="52">
        <f t="shared" si="1"/>
        <v>0</v>
      </c>
      <c r="N15">
        <v>12</v>
      </c>
      <c r="O15">
        <v>12</v>
      </c>
      <c r="P15">
        <f t="shared" si="5"/>
        <v>5</v>
      </c>
      <c r="Q15">
        <v>14</v>
      </c>
      <c r="S15" s="74" t="e">
        <f t="shared" si="6"/>
        <v>#DIV/0!</v>
      </c>
      <c r="U15">
        <v>1</v>
      </c>
      <c r="AB15" s="41"/>
      <c r="AC15" s="52">
        <v>2</v>
      </c>
    </row>
    <row r="16" spans="1:29" x14ac:dyDescent="0.3">
      <c r="A16" t="s">
        <v>154</v>
      </c>
      <c r="B16">
        <v>105</v>
      </c>
      <c r="C16" s="28">
        <v>4</v>
      </c>
      <c r="D16" s="16" t="s">
        <v>49</v>
      </c>
      <c r="E16" s="64">
        <v>22029920</v>
      </c>
      <c r="F16" s="69">
        <f t="shared" si="2"/>
        <v>0</v>
      </c>
      <c r="G16" s="69">
        <f t="shared" si="3"/>
        <v>0</v>
      </c>
      <c r="H16" s="46">
        <f t="shared" si="4"/>
        <v>78.320802005012538</v>
      </c>
      <c r="I16" s="16" t="s">
        <v>113</v>
      </c>
      <c r="J16" s="42">
        <v>0.11</v>
      </c>
      <c r="K16" s="29">
        <f t="shared" si="0"/>
        <v>0</v>
      </c>
      <c r="M16" s="52">
        <f t="shared" si="1"/>
        <v>0</v>
      </c>
      <c r="N16">
        <v>12</v>
      </c>
      <c r="O16">
        <v>12</v>
      </c>
      <c r="P16">
        <f t="shared" si="5"/>
        <v>5</v>
      </c>
      <c r="Q16">
        <v>14</v>
      </c>
      <c r="S16" s="74" t="e">
        <f t="shared" si="6"/>
        <v>#DIV/0!</v>
      </c>
      <c r="U16">
        <v>1</v>
      </c>
      <c r="AB16" s="41"/>
      <c r="AC16" s="52">
        <v>4</v>
      </c>
    </row>
    <row r="17" spans="1:29" x14ac:dyDescent="0.3">
      <c r="A17" t="s">
        <v>154</v>
      </c>
      <c r="B17">
        <v>105</v>
      </c>
      <c r="C17" s="28">
        <v>5</v>
      </c>
      <c r="D17" s="16" t="s">
        <v>50</v>
      </c>
      <c r="E17" s="64">
        <v>22029920</v>
      </c>
      <c r="F17" s="69">
        <f t="shared" si="2"/>
        <v>0</v>
      </c>
      <c r="G17" s="69">
        <f t="shared" si="3"/>
        <v>0</v>
      </c>
      <c r="H17" s="46">
        <f t="shared" si="4"/>
        <v>78.320802005012538</v>
      </c>
      <c r="I17" s="16" t="s">
        <v>113</v>
      </c>
      <c r="J17" s="42">
        <v>0.11</v>
      </c>
      <c r="K17" s="29">
        <f t="shared" si="0"/>
        <v>0</v>
      </c>
      <c r="M17" s="52">
        <f t="shared" si="1"/>
        <v>0</v>
      </c>
      <c r="N17">
        <v>12</v>
      </c>
      <c r="O17">
        <v>12</v>
      </c>
      <c r="P17">
        <f t="shared" si="5"/>
        <v>5</v>
      </c>
      <c r="Q17">
        <v>14</v>
      </c>
      <c r="S17" s="74" t="e">
        <f t="shared" si="6"/>
        <v>#DIV/0!</v>
      </c>
      <c r="U17">
        <v>1</v>
      </c>
      <c r="AB17" s="41"/>
      <c r="AC17" s="52">
        <v>5</v>
      </c>
    </row>
    <row r="18" spans="1:29" x14ac:dyDescent="0.3">
      <c r="A18" t="s">
        <v>154</v>
      </c>
      <c r="B18">
        <v>110</v>
      </c>
      <c r="C18" s="28">
        <v>6</v>
      </c>
      <c r="D18" s="16" t="s">
        <v>32</v>
      </c>
      <c r="E18" s="64">
        <v>22029920</v>
      </c>
      <c r="F18" s="69">
        <f t="shared" si="2"/>
        <v>24</v>
      </c>
      <c r="G18" s="69">
        <f t="shared" si="3"/>
        <v>24</v>
      </c>
      <c r="H18" s="46">
        <f t="shared" si="4"/>
        <v>82.050364005251225</v>
      </c>
      <c r="I18" s="16" t="s">
        <v>113</v>
      </c>
      <c r="J18" s="42">
        <v>0.11</v>
      </c>
      <c r="K18" s="29">
        <f t="shared" si="0"/>
        <v>1752.5957751521662</v>
      </c>
      <c r="M18" s="52">
        <f t="shared" si="1"/>
        <v>2</v>
      </c>
      <c r="N18">
        <v>12</v>
      </c>
      <c r="O18">
        <v>12</v>
      </c>
      <c r="P18">
        <f t="shared" si="5"/>
        <v>5</v>
      </c>
      <c r="Q18">
        <v>14</v>
      </c>
      <c r="S18" s="74">
        <f t="shared" si="6"/>
        <v>981.45363408521303</v>
      </c>
      <c r="U18">
        <v>1</v>
      </c>
      <c r="AA18">
        <v>2</v>
      </c>
      <c r="AB18" s="41"/>
      <c r="AC18" s="52">
        <v>2</v>
      </c>
    </row>
    <row r="19" spans="1:29" x14ac:dyDescent="0.3">
      <c r="A19" t="s">
        <v>154</v>
      </c>
      <c r="B19">
        <v>105</v>
      </c>
      <c r="C19" s="28">
        <v>7</v>
      </c>
      <c r="D19" s="16" t="s">
        <v>17</v>
      </c>
      <c r="E19" s="64">
        <v>22029920</v>
      </c>
      <c r="F19" s="69">
        <f t="shared" si="2"/>
        <v>60</v>
      </c>
      <c r="G19" s="69">
        <f t="shared" si="3"/>
        <v>60</v>
      </c>
      <c r="H19" s="46">
        <f t="shared" si="4"/>
        <v>78.320802005012538</v>
      </c>
      <c r="I19" s="16" t="s">
        <v>113</v>
      </c>
      <c r="J19" s="42">
        <v>0.11</v>
      </c>
      <c r="K19" s="29">
        <f t="shared" si="0"/>
        <v>4182.3308270676689</v>
      </c>
      <c r="M19" s="52">
        <f t="shared" si="1"/>
        <v>5</v>
      </c>
      <c r="N19">
        <v>12</v>
      </c>
      <c r="O19">
        <v>12</v>
      </c>
      <c r="P19">
        <f t="shared" si="5"/>
        <v>5</v>
      </c>
      <c r="Q19">
        <v>14</v>
      </c>
      <c r="S19" s="74">
        <f t="shared" si="6"/>
        <v>936.8421052631578</v>
      </c>
      <c r="U19">
        <v>1</v>
      </c>
      <c r="W19">
        <v>2</v>
      </c>
      <c r="AA19">
        <v>5</v>
      </c>
      <c r="AB19" s="41"/>
      <c r="AC19" s="52">
        <v>20</v>
      </c>
    </row>
    <row r="20" spans="1:29" x14ac:dyDescent="0.3">
      <c r="A20" t="s">
        <v>154</v>
      </c>
      <c r="B20">
        <v>115</v>
      </c>
      <c r="C20" s="28">
        <v>8</v>
      </c>
      <c r="D20" s="16" t="s">
        <v>24</v>
      </c>
      <c r="E20" s="64">
        <v>22029920</v>
      </c>
      <c r="F20" s="69">
        <f t="shared" si="2"/>
        <v>120</v>
      </c>
      <c r="G20" s="69">
        <f t="shared" si="3"/>
        <v>120</v>
      </c>
      <c r="H20" s="46">
        <f t="shared" si="4"/>
        <v>85.779926005489912</v>
      </c>
      <c r="I20" s="16" t="s">
        <v>113</v>
      </c>
      <c r="J20" s="42">
        <v>0.11</v>
      </c>
      <c r="K20" s="29">
        <f t="shared" si="0"/>
        <v>9161.2960973863228</v>
      </c>
      <c r="M20" s="52">
        <f t="shared" si="1"/>
        <v>10</v>
      </c>
      <c r="N20">
        <v>12</v>
      </c>
      <c r="O20">
        <v>12</v>
      </c>
      <c r="P20">
        <f t="shared" si="5"/>
        <v>5</v>
      </c>
      <c r="Q20">
        <v>14</v>
      </c>
      <c r="S20" s="74">
        <f t="shared" si="6"/>
        <v>1026.0651629072681</v>
      </c>
      <c r="U20">
        <v>1</v>
      </c>
      <c r="W20">
        <v>2</v>
      </c>
      <c r="AA20">
        <v>10</v>
      </c>
      <c r="AB20" s="41"/>
      <c r="AC20" s="52">
        <v>20</v>
      </c>
    </row>
    <row r="21" spans="1:29" x14ac:dyDescent="0.3">
      <c r="A21" t="s">
        <v>154</v>
      </c>
      <c r="B21">
        <v>105</v>
      </c>
      <c r="C21" s="28">
        <v>9</v>
      </c>
      <c r="D21" s="16" t="s">
        <v>12</v>
      </c>
      <c r="E21" s="64">
        <v>22029920</v>
      </c>
      <c r="F21" s="69">
        <f t="shared" si="2"/>
        <v>0</v>
      </c>
      <c r="G21" s="69">
        <f t="shared" si="3"/>
        <v>0</v>
      </c>
      <c r="H21" s="46">
        <f t="shared" si="4"/>
        <v>78.320802005012538</v>
      </c>
      <c r="I21" s="16" t="s">
        <v>113</v>
      </c>
      <c r="J21" s="42">
        <v>0.11</v>
      </c>
      <c r="K21" s="29">
        <f t="shared" si="0"/>
        <v>0</v>
      </c>
      <c r="M21" s="52">
        <f t="shared" si="1"/>
        <v>0</v>
      </c>
      <c r="N21">
        <v>12</v>
      </c>
      <c r="O21">
        <v>12</v>
      </c>
      <c r="P21">
        <f t="shared" si="5"/>
        <v>5</v>
      </c>
      <c r="Q21">
        <v>14</v>
      </c>
      <c r="S21" s="74" t="e">
        <f t="shared" si="6"/>
        <v>#DIV/0!</v>
      </c>
      <c r="U21">
        <v>1</v>
      </c>
      <c r="AB21" s="41"/>
      <c r="AC21" s="52">
        <v>4</v>
      </c>
    </row>
    <row r="22" spans="1:29" x14ac:dyDescent="0.3">
      <c r="A22" t="s">
        <v>154</v>
      </c>
      <c r="B22">
        <v>100</v>
      </c>
      <c r="C22" s="28">
        <v>10</v>
      </c>
      <c r="D22" s="16" t="s">
        <v>14</v>
      </c>
      <c r="E22" s="64">
        <v>22029920</v>
      </c>
      <c r="F22" s="69">
        <f t="shared" si="2"/>
        <v>120</v>
      </c>
      <c r="G22" s="69">
        <f t="shared" si="3"/>
        <v>120</v>
      </c>
      <c r="H22" s="16">
        <f t="shared" si="4"/>
        <v>74.591240004773837</v>
      </c>
      <c r="I22" s="16" t="s">
        <v>113</v>
      </c>
      <c r="J22" s="42">
        <v>0.11</v>
      </c>
      <c r="K22" s="29">
        <f t="shared" si="0"/>
        <v>7966.3444325098453</v>
      </c>
      <c r="M22" s="52">
        <f t="shared" si="1"/>
        <v>10</v>
      </c>
      <c r="N22">
        <v>12</v>
      </c>
      <c r="O22">
        <v>12</v>
      </c>
      <c r="P22">
        <f t="shared" si="5"/>
        <v>5</v>
      </c>
      <c r="Q22">
        <v>14</v>
      </c>
      <c r="S22" s="74">
        <f t="shared" si="6"/>
        <v>892.2305764411027</v>
      </c>
      <c r="U22">
        <v>1</v>
      </c>
      <c r="W22">
        <v>4</v>
      </c>
      <c r="AA22">
        <v>10</v>
      </c>
      <c r="AB22" s="41"/>
      <c r="AC22" s="52">
        <v>50</v>
      </c>
    </row>
    <row r="23" spans="1:29" x14ac:dyDescent="0.3">
      <c r="A23" t="s">
        <v>154</v>
      </c>
      <c r="B23">
        <v>110</v>
      </c>
      <c r="C23" s="28">
        <v>11</v>
      </c>
      <c r="D23" s="16" t="s">
        <v>20</v>
      </c>
      <c r="E23" s="64">
        <v>22029920</v>
      </c>
      <c r="F23" s="69">
        <f t="shared" si="2"/>
        <v>60</v>
      </c>
      <c r="G23" s="69">
        <f t="shared" si="3"/>
        <v>60</v>
      </c>
      <c r="H23" s="46">
        <f t="shared" si="4"/>
        <v>82.050364005251225</v>
      </c>
      <c r="I23" s="16" t="s">
        <v>113</v>
      </c>
      <c r="J23" s="42">
        <v>0.11</v>
      </c>
      <c r="K23" s="29">
        <f t="shared" si="0"/>
        <v>4381.4894378804156</v>
      </c>
      <c r="M23" s="52">
        <f t="shared" si="1"/>
        <v>5</v>
      </c>
      <c r="N23">
        <v>12</v>
      </c>
      <c r="O23">
        <v>12</v>
      </c>
      <c r="P23">
        <f t="shared" si="5"/>
        <v>5</v>
      </c>
      <c r="Q23">
        <v>14</v>
      </c>
      <c r="S23" s="74">
        <f t="shared" si="6"/>
        <v>981.45363408521314</v>
      </c>
      <c r="U23">
        <v>1</v>
      </c>
      <c r="W23">
        <v>2</v>
      </c>
      <c r="AA23">
        <v>5</v>
      </c>
      <c r="AB23" s="41"/>
      <c r="AC23" s="52">
        <v>25</v>
      </c>
    </row>
    <row r="24" spans="1:29" x14ac:dyDescent="0.3">
      <c r="A24" t="s">
        <v>154</v>
      </c>
      <c r="B24">
        <v>100</v>
      </c>
      <c r="C24" s="28">
        <v>12</v>
      </c>
      <c r="D24" s="16" t="s">
        <v>5</v>
      </c>
      <c r="E24" s="64">
        <v>22029920</v>
      </c>
      <c r="F24" s="69">
        <f t="shared" si="2"/>
        <v>0</v>
      </c>
      <c r="G24" s="69">
        <f t="shared" si="3"/>
        <v>0</v>
      </c>
      <c r="H24" s="46">
        <f t="shared" si="4"/>
        <v>74.591240004773837</v>
      </c>
      <c r="I24" s="16" t="s">
        <v>113</v>
      </c>
      <c r="J24" s="42">
        <v>0.11</v>
      </c>
      <c r="K24" s="29">
        <f t="shared" si="0"/>
        <v>0</v>
      </c>
      <c r="M24" s="52">
        <f t="shared" si="1"/>
        <v>0</v>
      </c>
      <c r="N24">
        <v>12</v>
      </c>
      <c r="O24">
        <v>12</v>
      </c>
      <c r="P24">
        <f t="shared" si="5"/>
        <v>5</v>
      </c>
      <c r="Q24">
        <v>14</v>
      </c>
      <c r="S24" s="74" t="e">
        <f t="shared" si="6"/>
        <v>#DIV/0!</v>
      </c>
      <c r="U24">
        <v>1</v>
      </c>
      <c r="AB24" s="41"/>
      <c r="AC24" s="52">
        <v>4</v>
      </c>
    </row>
    <row r="25" spans="1:29" x14ac:dyDescent="0.3">
      <c r="A25" t="s">
        <v>154</v>
      </c>
      <c r="B25">
        <v>110</v>
      </c>
      <c r="C25" s="28">
        <v>13</v>
      </c>
      <c r="D25" s="16" t="s">
        <v>26</v>
      </c>
      <c r="E25" s="64">
        <v>22029920</v>
      </c>
      <c r="F25" s="69">
        <f t="shared" si="2"/>
        <v>0</v>
      </c>
      <c r="G25" s="69">
        <f t="shared" si="3"/>
        <v>0</v>
      </c>
      <c r="H25" s="46">
        <f t="shared" si="4"/>
        <v>82.050364005251225</v>
      </c>
      <c r="I25" s="16" t="s">
        <v>113</v>
      </c>
      <c r="J25" s="42">
        <v>0.11</v>
      </c>
      <c r="K25" s="29">
        <f t="shared" si="0"/>
        <v>0</v>
      </c>
      <c r="M25" s="52">
        <f t="shared" si="1"/>
        <v>0</v>
      </c>
      <c r="N25">
        <v>12</v>
      </c>
      <c r="O25">
        <v>12</v>
      </c>
      <c r="P25">
        <f t="shared" si="5"/>
        <v>5</v>
      </c>
      <c r="Q25">
        <v>14</v>
      </c>
      <c r="S25" s="74" t="e">
        <f t="shared" si="6"/>
        <v>#DIV/0!</v>
      </c>
      <c r="U25">
        <v>1</v>
      </c>
      <c r="W25">
        <v>3</v>
      </c>
      <c r="AB25" s="41"/>
      <c r="AC25" s="52">
        <v>20</v>
      </c>
    </row>
    <row r="26" spans="1:29" x14ac:dyDescent="0.3">
      <c r="A26" t="s">
        <v>154</v>
      </c>
      <c r="B26">
        <v>110</v>
      </c>
      <c r="C26" s="28">
        <v>14</v>
      </c>
      <c r="D26" s="16" t="s">
        <v>7</v>
      </c>
      <c r="E26" s="64">
        <v>22029920</v>
      </c>
      <c r="F26" s="69">
        <f t="shared" si="2"/>
        <v>120</v>
      </c>
      <c r="G26" s="69">
        <f t="shared" si="3"/>
        <v>120</v>
      </c>
      <c r="H26" s="46">
        <f t="shared" si="4"/>
        <v>82.050364005251225</v>
      </c>
      <c r="I26" s="16" t="s">
        <v>113</v>
      </c>
      <c r="J26" s="42">
        <v>0.11</v>
      </c>
      <c r="K26" s="29">
        <f t="shared" si="0"/>
        <v>8762.9788757608312</v>
      </c>
      <c r="M26" s="52">
        <f t="shared" si="1"/>
        <v>10</v>
      </c>
      <c r="N26">
        <v>12</v>
      </c>
      <c r="O26">
        <v>12</v>
      </c>
      <c r="P26">
        <f t="shared" si="5"/>
        <v>5</v>
      </c>
      <c r="Q26">
        <v>14</v>
      </c>
      <c r="S26" s="74">
        <f t="shared" si="6"/>
        <v>981.45363408521314</v>
      </c>
      <c r="U26">
        <v>1</v>
      </c>
      <c r="W26">
        <v>3</v>
      </c>
      <c r="AA26">
        <v>10</v>
      </c>
      <c r="AB26" s="41"/>
      <c r="AC26" s="52">
        <v>25</v>
      </c>
    </row>
    <row r="27" spans="1:29" x14ac:dyDescent="0.3">
      <c r="A27" t="s">
        <v>154</v>
      </c>
      <c r="B27">
        <v>115</v>
      </c>
      <c r="C27" s="28">
        <v>15</v>
      </c>
      <c r="D27" s="16" t="s">
        <v>23</v>
      </c>
      <c r="E27" s="64">
        <v>22029920</v>
      </c>
      <c r="F27" s="69">
        <f t="shared" si="2"/>
        <v>0</v>
      </c>
      <c r="G27" s="69">
        <f t="shared" si="3"/>
        <v>0</v>
      </c>
      <c r="H27" s="16">
        <f t="shared" si="4"/>
        <v>85.779926005489912</v>
      </c>
      <c r="I27" s="16" t="s">
        <v>113</v>
      </c>
      <c r="J27" s="42">
        <v>0.11</v>
      </c>
      <c r="K27" s="29">
        <f t="shared" si="0"/>
        <v>0</v>
      </c>
      <c r="M27" s="52">
        <f t="shared" si="1"/>
        <v>0</v>
      </c>
      <c r="N27">
        <v>12</v>
      </c>
      <c r="O27">
        <v>12</v>
      </c>
      <c r="P27">
        <f t="shared" si="5"/>
        <v>5</v>
      </c>
      <c r="Q27">
        <v>14</v>
      </c>
      <c r="S27" s="74" t="e">
        <f t="shared" si="6"/>
        <v>#DIV/0!</v>
      </c>
      <c r="U27">
        <v>1</v>
      </c>
      <c r="W27">
        <f>8</f>
        <v>8</v>
      </c>
      <c r="AB27" s="41"/>
      <c r="AC27" s="52">
        <v>100</v>
      </c>
    </row>
    <row r="28" spans="1:29" x14ac:dyDescent="0.3">
      <c r="A28" t="s">
        <v>154</v>
      </c>
      <c r="B28">
        <v>120</v>
      </c>
      <c r="C28" s="28">
        <v>16</v>
      </c>
      <c r="D28" s="16" t="s">
        <v>47</v>
      </c>
      <c r="E28" s="64">
        <v>22029920</v>
      </c>
      <c r="F28" s="69">
        <f t="shared" si="2"/>
        <v>0</v>
      </c>
      <c r="G28" s="69">
        <f t="shared" si="3"/>
        <v>0</v>
      </c>
      <c r="H28" s="46">
        <f t="shared" si="4"/>
        <v>89.509488005728599</v>
      </c>
      <c r="I28" s="16" t="s">
        <v>113</v>
      </c>
      <c r="J28" s="42">
        <v>0.11</v>
      </c>
      <c r="K28" s="29">
        <f t="shared" si="0"/>
        <v>0</v>
      </c>
      <c r="M28" s="52">
        <f t="shared" si="1"/>
        <v>0</v>
      </c>
      <c r="N28">
        <v>12</v>
      </c>
      <c r="O28">
        <v>12</v>
      </c>
      <c r="P28">
        <f t="shared" si="5"/>
        <v>5</v>
      </c>
      <c r="Q28">
        <v>14</v>
      </c>
      <c r="S28" s="74" t="e">
        <f t="shared" si="6"/>
        <v>#DIV/0!</v>
      </c>
      <c r="U28">
        <v>1</v>
      </c>
      <c r="AB28" s="41"/>
      <c r="AC28" s="52">
        <v>4</v>
      </c>
    </row>
    <row r="29" spans="1:29" x14ac:dyDescent="0.3">
      <c r="A29" t="s">
        <v>154</v>
      </c>
      <c r="B29">
        <v>105</v>
      </c>
      <c r="C29" s="28">
        <v>17</v>
      </c>
      <c r="D29" s="16" t="s">
        <v>134</v>
      </c>
      <c r="E29" s="64">
        <v>22029920</v>
      </c>
      <c r="F29" s="69">
        <f>M29*N29</f>
        <v>132</v>
      </c>
      <c r="G29" s="69">
        <f>F29</f>
        <v>132</v>
      </c>
      <c r="H29" s="16">
        <f>B29/(100+Q29)*100/(100+P29)*100/(100+O29)*100</f>
        <v>78.320802005012538</v>
      </c>
      <c r="I29" s="16" t="s">
        <v>113</v>
      </c>
      <c r="J29" s="42">
        <v>0.11</v>
      </c>
      <c r="K29" s="29">
        <f>(H29*G29)-(H29*G29)*J29</f>
        <v>9201.1278195488721</v>
      </c>
      <c r="M29" s="52">
        <f t="shared" si="1"/>
        <v>11</v>
      </c>
      <c r="N29">
        <v>12</v>
      </c>
      <c r="O29">
        <v>12</v>
      </c>
      <c r="P29">
        <f t="shared" si="5"/>
        <v>5</v>
      </c>
      <c r="Q29">
        <v>14</v>
      </c>
      <c r="S29" s="74">
        <f t="shared" si="6"/>
        <v>936.84210526315792</v>
      </c>
      <c r="U29">
        <v>2</v>
      </c>
      <c r="W29">
        <v>2</v>
      </c>
      <c r="AA29">
        <v>11</v>
      </c>
      <c r="AB29" s="41"/>
      <c r="AC29" s="52">
        <v>10</v>
      </c>
    </row>
    <row r="30" spans="1:29" x14ac:dyDescent="0.3">
      <c r="A30" t="s">
        <v>154</v>
      </c>
      <c r="B30">
        <v>110</v>
      </c>
      <c r="C30" s="28">
        <v>18</v>
      </c>
      <c r="D30" s="16" t="s">
        <v>10</v>
      </c>
      <c r="E30" s="64">
        <v>22029920</v>
      </c>
      <c r="F30" s="69">
        <f>M30*N30</f>
        <v>0</v>
      </c>
      <c r="G30" s="69">
        <f>F30</f>
        <v>0</v>
      </c>
      <c r="H30" s="16">
        <f>B30/(100+Q30)*100/(100+P30)*100/(100+O30)*100</f>
        <v>82.050364005251225</v>
      </c>
      <c r="I30" s="16" t="s">
        <v>113</v>
      </c>
      <c r="J30" s="42">
        <v>0.11</v>
      </c>
      <c r="K30" s="29">
        <f>(H30*G30)-(H30*G30)*J30</f>
        <v>0</v>
      </c>
      <c r="M30" s="52">
        <f t="shared" si="1"/>
        <v>0</v>
      </c>
      <c r="N30">
        <v>12</v>
      </c>
      <c r="O30">
        <v>12</v>
      </c>
      <c r="P30">
        <f t="shared" si="5"/>
        <v>5</v>
      </c>
      <c r="Q30">
        <v>14</v>
      </c>
      <c r="S30" s="74" t="e">
        <f t="shared" si="6"/>
        <v>#DIV/0!</v>
      </c>
      <c r="U30">
        <v>2</v>
      </c>
      <c r="W30">
        <v>16</v>
      </c>
      <c r="AB30" s="41"/>
      <c r="AC30" s="52">
        <v>200</v>
      </c>
    </row>
    <row r="31" spans="1:29" x14ac:dyDescent="0.3">
      <c r="A31" t="s">
        <v>154</v>
      </c>
      <c r="B31">
        <v>149</v>
      </c>
      <c r="C31" s="28">
        <v>19</v>
      </c>
      <c r="D31" s="16" t="s">
        <v>135</v>
      </c>
      <c r="E31" s="64">
        <v>22029920</v>
      </c>
      <c r="F31" s="69">
        <f>M31*N31</f>
        <v>0</v>
      </c>
      <c r="G31" s="69">
        <f>F31</f>
        <v>0</v>
      </c>
      <c r="H31" s="16">
        <f>B31/(100+Q31)*100/(100+P31)*100/(100+O31)*100</f>
        <v>111.14094760711303</v>
      </c>
      <c r="I31" s="16" t="s">
        <v>113</v>
      </c>
      <c r="J31" s="42">
        <v>0.11</v>
      </c>
      <c r="K31" s="29">
        <f>(H31*G31)-(H31*G31)*J31</f>
        <v>0</v>
      </c>
      <c r="M31" s="52">
        <f t="shared" si="1"/>
        <v>0</v>
      </c>
      <c r="N31">
        <v>12</v>
      </c>
      <c r="O31">
        <v>12</v>
      </c>
      <c r="P31">
        <f t="shared" si="5"/>
        <v>5</v>
      </c>
      <c r="Q31">
        <v>14</v>
      </c>
      <c r="S31" s="74" t="e">
        <f t="shared" si="6"/>
        <v>#DIV/0!</v>
      </c>
      <c r="U31">
        <v>2</v>
      </c>
      <c r="AB31" s="41"/>
      <c r="AC31" s="52">
        <v>5</v>
      </c>
    </row>
    <row r="32" spans="1:29" x14ac:dyDescent="0.3">
      <c r="A32" t="s">
        <v>129</v>
      </c>
      <c r="B32">
        <v>20</v>
      </c>
      <c r="C32" s="28">
        <v>20</v>
      </c>
      <c r="D32" s="16" t="s">
        <v>27</v>
      </c>
      <c r="E32" s="64">
        <v>22029920</v>
      </c>
      <c r="F32" s="69">
        <f t="shared" si="2"/>
        <v>0</v>
      </c>
      <c r="G32" s="69">
        <f t="shared" si="3"/>
        <v>0</v>
      </c>
      <c r="H32" s="16">
        <f t="shared" si="4"/>
        <v>14.918248000954767</v>
      </c>
      <c r="I32" s="16" t="s">
        <v>113</v>
      </c>
      <c r="J32" s="42">
        <v>0.25</v>
      </c>
      <c r="K32" s="29">
        <f t="shared" si="0"/>
        <v>0</v>
      </c>
      <c r="M32" s="52">
        <f t="shared" si="1"/>
        <v>0</v>
      </c>
      <c r="N32">
        <v>30</v>
      </c>
      <c r="O32">
        <v>12</v>
      </c>
      <c r="P32">
        <f t="shared" si="5"/>
        <v>5</v>
      </c>
      <c r="Q32">
        <v>14</v>
      </c>
      <c r="S32" s="74" t="e">
        <f t="shared" si="6"/>
        <v>#DIV/0!</v>
      </c>
      <c r="U32">
        <v>1</v>
      </c>
      <c r="AB32" s="41"/>
      <c r="AC32" s="52">
        <v>5</v>
      </c>
    </row>
    <row r="33" spans="1:29" x14ac:dyDescent="0.3">
      <c r="A33" t="s">
        <v>129</v>
      </c>
      <c r="B33">
        <v>20</v>
      </c>
      <c r="C33" s="28">
        <v>21</v>
      </c>
      <c r="D33" s="16" t="s">
        <v>16</v>
      </c>
      <c r="E33" s="64">
        <v>22029920</v>
      </c>
      <c r="F33" s="69">
        <f t="shared" si="2"/>
        <v>0</v>
      </c>
      <c r="G33" s="69">
        <f t="shared" si="3"/>
        <v>0</v>
      </c>
      <c r="H33" s="16">
        <f t="shared" si="4"/>
        <v>14.918248000954767</v>
      </c>
      <c r="I33" s="16" t="s">
        <v>113</v>
      </c>
      <c r="J33" s="42">
        <v>0.25</v>
      </c>
      <c r="K33" s="29">
        <f t="shared" si="0"/>
        <v>0</v>
      </c>
      <c r="M33" s="52">
        <f t="shared" si="1"/>
        <v>0</v>
      </c>
      <c r="N33">
        <v>30</v>
      </c>
      <c r="O33">
        <v>12</v>
      </c>
      <c r="P33">
        <f t="shared" si="5"/>
        <v>5</v>
      </c>
      <c r="Q33">
        <v>14</v>
      </c>
      <c r="S33" s="74" t="e">
        <f t="shared" si="6"/>
        <v>#DIV/0!</v>
      </c>
      <c r="U33">
        <v>1</v>
      </c>
      <c r="W33">
        <v>1</v>
      </c>
      <c r="AB33" s="41"/>
      <c r="AC33" s="52">
        <v>20</v>
      </c>
    </row>
    <row r="34" spans="1:29" x14ac:dyDescent="0.3">
      <c r="A34" t="s">
        <v>129</v>
      </c>
      <c r="B34">
        <v>20</v>
      </c>
      <c r="C34" s="28">
        <v>22</v>
      </c>
      <c r="D34" s="16" t="s">
        <v>48</v>
      </c>
      <c r="E34" s="64">
        <v>22029920</v>
      </c>
      <c r="F34" s="69">
        <f t="shared" si="2"/>
        <v>0</v>
      </c>
      <c r="G34" s="69">
        <f t="shared" si="3"/>
        <v>0</v>
      </c>
      <c r="H34" s="16">
        <f t="shared" si="4"/>
        <v>14.918248000954767</v>
      </c>
      <c r="I34" s="16" t="s">
        <v>113</v>
      </c>
      <c r="J34" s="42">
        <v>0.25</v>
      </c>
      <c r="K34" s="29">
        <f t="shared" si="0"/>
        <v>0</v>
      </c>
      <c r="M34" s="52">
        <f t="shared" si="1"/>
        <v>0</v>
      </c>
      <c r="N34">
        <v>30</v>
      </c>
      <c r="O34">
        <v>12</v>
      </c>
      <c r="P34">
        <f t="shared" si="5"/>
        <v>5</v>
      </c>
      <c r="Q34">
        <v>14</v>
      </c>
      <c r="S34" s="74" t="e">
        <f t="shared" si="6"/>
        <v>#DIV/0!</v>
      </c>
      <c r="U34">
        <v>1</v>
      </c>
      <c r="AB34" s="41"/>
      <c r="AC34" s="52">
        <v>5</v>
      </c>
    </row>
    <row r="35" spans="1:29" x14ac:dyDescent="0.3">
      <c r="A35" t="s">
        <v>129</v>
      </c>
      <c r="B35">
        <v>20</v>
      </c>
      <c r="C35" s="28">
        <v>23</v>
      </c>
      <c r="D35" s="16" t="s">
        <v>13</v>
      </c>
      <c r="E35" s="64">
        <v>22029920</v>
      </c>
      <c r="F35" s="69">
        <f t="shared" si="2"/>
        <v>210</v>
      </c>
      <c r="G35" s="69">
        <f t="shared" si="3"/>
        <v>210</v>
      </c>
      <c r="H35" s="16">
        <f t="shared" si="4"/>
        <v>14.918248000954767</v>
      </c>
      <c r="I35" s="16" t="s">
        <v>113</v>
      </c>
      <c r="J35" s="42">
        <v>0.25</v>
      </c>
      <c r="K35" s="29">
        <f t="shared" si="0"/>
        <v>2349.624060150376</v>
      </c>
      <c r="M35" s="52">
        <f t="shared" si="1"/>
        <v>7</v>
      </c>
      <c r="N35">
        <v>30</v>
      </c>
      <c r="O35">
        <v>12</v>
      </c>
      <c r="P35">
        <f t="shared" si="5"/>
        <v>5</v>
      </c>
      <c r="Q35">
        <v>14</v>
      </c>
      <c r="S35" s="74">
        <f t="shared" si="6"/>
        <v>375.93984962406012</v>
      </c>
      <c r="U35">
        <v>1</v>
      </c>
      <c r="W35">
        <v>2</v>
      </c>
      <c r="AA35">
        <v>7</v>
      </c>
      <c r="AB35" s="41"/>
      <c r="AC35" s="52">
        <v>50</v>
      </c>
    </row>
    <row r="36" spans="1:29" x14ac:dyDescent="0.3">
      <c r="A36" t="s">
        <v>129</v>
      </c>
      <c r="B36">
        <v>20</v>
      </c>
      <c r="C36" s="28">
        <v>24</v>
      </c>
      <c r="D36" s="16" t="s">
        <v>19</v>
      </c>
      <c r="E36" s="64">
        <v>22029920</v>
      </c>
      <c r="F36" s="69">
        <f t="shared" si="2"/>
        <v>0</v>
      </c>
      <c r="G36" s="69">
        <f t="shared" si="3"/>
        <v>0</v>
      </c>
      <c r="H36" s="16">
        <f t="shared" si="4"/>
        <v>14.918248000954767</v>
      </c>
      <c r="I36" s="16" t="s">
        <v>113</v>
      </c>
      <c r="J36" s="42">
        <v>0.25</v>
      </c>
      <c r="K36" s="29">
        <f t="shared" si="0"/>
        <v>0</v>
      </c>
      <c r="M36" s="52">
        <f t="shared" si="1"/>
        <v>0</v>
      </c>
      <c r="N36">
        <v>30</v>
      </c>
      <c r="O36">
        <v>12</v>
      </c>
      <c r="P36">
        <f t="shared" si="5"/>
        <v>5</v>
      </c>
      <c r="Q36">
        <v>14</v>
      </c>
      <c r="S36" s="74" t="e">
        <f t="shared" si="6"/>
        <v>#DIV/0!</v>
      </c>
      <c r="U36">
        <v>1</v>
      </c>
      <c r="W36">
        <v>2</v>
      </c>
      <c r="AB36" s="41"/>
      <c r="AC36" s="52">
        <v>20</v>
      </c>
    </row>
    <row r="37" spans="1:29" x14ac:dyDescent="0.3">
      <c r="A37" t="s">
        <v>129</v>
      </c>
      <c r="B37">
        <v>20</v>
      </c>
      <c r="C37" s="28">
        <v>25</v>
      </c>
      <c r="D37" s="16" t="s">
        <v>4</v>
      </c>
      <c r="E37" s="64">
        <v>22029920</v>
      </c>
      <c r="F37" s="69">
        <f t="shared" si="2"/>
        <v>0</v>
      </c>
      <c r="G37" s="69">
        <f t="shared" si="3"/>
        <v>0</v>
      </c>
      <c r="H37" s="16">
        <f t="shared" si="4"/>
        <v>14.918248000954767</v>
      </c>
      <c r="I37" s="16" t="s">
        <v>113</v>
      </c>
      <c r="J37" s="42">
        <v>0.25</v>
      </c>
      <c r="K37" s="29">
        <f t="shared" si="0"/>
        <v>0</v>
      </c>
      <c r="M37" s="52">
        <f t="shared" si="1"/>
        <v>0</v>
      </c>
      <c r="N37">
        <v>30</v>
      </c>
      <c r="O37">
        <v>12</v>
      </c>
      <c r="P37">
        <f t="shared" si="5"/>
        <v>5</v>
      </c>
      <c r="Q37">
        <v>14</v>
      </c>
      <c r="S37" s="74" t="e">
        <f t="shared" si="6"/>
        <v>#DIV/0!</v>
      </c>
      <c r="U37">
        <v>1</v>
      </c>
      <c r="AB37" s="41"/>
      <c r="AC37" s="52">
        <v>4</v>
      </c>
    </row>
    <row r="38" spans="1:29" x14ac:dyDescent="0.3">
      <c r="A38" t="s">
        <v>129</v>
      </c>
      <c r="B38">
        <v>20</v>
      </c>
      <c r="C38" s="28">
        <v>26</v>
      </c>
      <c r="D38" s="16" t="s">
        <v>25</v>
      </c>
      <c r="E38" s="64">
        <v>22029920</v>
      </c>
      <c r="F38" s="69">
        <f t="shared" si="2"/>
        <v>150</v>
      </c>
      <c r="G38" s="69">
        <f t="shared" si="3"/>
        <v>150</v>
      </c>
      <c r="H38" s="16">
        <f t="shared" si="4"/>
        <v>14.918248000954767</v>
      </c>
      <c r="I38" s="16" t="s">
        <v>113</v>
      </c>
      <c r="J38" s="42">
        <v>0.25</v>
      </c>
      <c r="K38" s="29">
        <f t="shared" si="0"/>
        <v>1678.3029001074112</v>
      </c>
      <c r="M38" s="52">
        <f t="shared" si="1"/>
        <v>5</v>
      </c>
      <c r="N38">
        <v>30</v>
      </c>
      <c r="O38">
        <v>12</v>
      </c>
      <c r="P38">
        <f t="shared" si="5"/>
        <v>5</v>
      </c>
      <c r="Q38">
        <v>14</v>
      </c>
      <c r="S38" s="74">
        <f t="shared" si="6"/>
        <v>375.93984962406012</v>
      </c>
      <c r="U38">
        <v>1</v>
      </c>
      <c r="AA38">
        <v>5</v>
      </c>
      <c r="AB38" s="41"/>
      <c r="AC38" s="52">
        <v>20</v>
      </c>
    </row>
    <row r="39" spans="1:29" x14ac:dyDescent="0.3">
      <c r="A39" t="s">
        <v>129</v>
      </c>
      <c r="B39">
        <v>20</v>
      </c>
      <c r="C39" s="28">
        <v>27</v>
      </c>
      <c r="D39" s="16" t="s">
        <v>9</v>
      </c>
      <c r="E39" s="64">
        <v>22029920</v>
      </c>
      <c r="F39" s="69">
        <f t="shared" si="2"/>
        <v>0</v>
      </c>
      <c r="G39" s="69">
        <f t="shared" si="3"/>
        <v>0</v>
      </c>
      <c r="H39" s="16">
        <f t="shared" si="4"/>
        <v>14.918248000954767</v>
      </c>
      <c r="I39" s="16" t="s">
        <v>113</v>
      </c>
      <c r="J39" s="42">
        <v>0.25</v>
      </c>
      <c r="K39" s="29">
        <f t="shared" si="0"/>
        <v>0</v>
      </c>
      <c r="M39" s="52">
        <f t="shared" si="1"/>
        <v>0</v>
      </c>
      <c r="N39">
        <v>30</v>
      </c>
      <c r="O39">
        <v>12</v>
      </c>
      <c r="P39">
        <f t="shared" si="5"/>
        <v>5</v>
      </c>
      <c r="Q39">
        <v>14</v>
      </c>
      <c r="S39" s="74" t="e">
        <f t="shared" si="6"/>
        <v>#DIV/0!</v>
      </c>
      <c r="U39">
        <v>1</v>
      </c>
      <c r="W39">
        <v>8</v>
      </c>
      <c r="AB39" s="41"/>
      <c r="AC39" s="52">
        <v>200</v>
      </c>
    </row>
    <row r="40" spans="1:29" x14ac:dyDescent="0.3">
      <c r="A40" t="s">
        <v>129</v>
      </c>
      <c r="B40">
        <v>20</v>
      </c>
      <c r="C40" s="28">
        <v>28</v>
      </c>
      <c r="D40" s="16" t="s">
        <v>6</v>
      </c>
      <c r="E40" s="64">
        <v>22029920</v>
      </c>
      <c r="F40" s="69">
        <f t="shared" si="2"/>
        <v>60</v>
      </c>
      <c r="G40" s="69">
        <f t="shared" si="3"/>
        <v>60</v>
      </c>
      <c r="H40" s="16">
        <f t="shared" si="4"/>
        <v>14.918248000954767</v>
      </c>
      <c r="I40" s="16" t="s">
        <v>113</v>
      </c>
      <c r="J40" s="42">
        <v>0.25</v>
      </c>
      <c r="K40" s="29">
        <f t="shared" si="0"/>
        <v>671.32116004296449</v>
      </c>
      <c r="M40" s="52">
        <f t="shared" si="1"/>
        <v>2</v>
      </c>
      <c r="N40">
        <v>30</v>
      </c>
      <c r="O40">
        <v>12</v>
      </c>
      <c r="P40">
        <f t="shared" si="5"/>
        <v>5</v>
      </c>
      <c r="Q40">
        <v>14</v>
      </c>
      <c r="S40" s="74">
        <f t="shared" si="6"/>
        <v>375.93984962406012</v>
      </c>
      <c r="U40">
        <v>1</v>
      </c>
      <c r="AA40">
        <v>2</v>
      </c>
      <c r="AB40" s="41"/>
      <c r="AC40" s="52">
        <v>20</v>
      </c>
    </row>
    <row r="41" spans="1:29" x14ac:dyDescent="0.3">
      <c r="A41" t="s">
        <v>129</v>
      </c>
      <c r="B41">
        <v>20</v>
      </c>
      <c r="C41" s="28">
        <v>29</v>
      </c>
      <c r="D41" s="16" t="s">
        <v>8</v>
      </c>
      <c r="E41" s="64">
        <v>22029920</v>
      </c>
      <c r="F41" s="69">
        <f t="shared" si="2"/>
        <v>150</v>
      </c>
      <c r="G41" s="69">
        <f t="shared" si="3"/>
        <v>150</v>
      </c>
      <c r="H41" s="16">
        <f t="shared" si="4"/>
        <v>14.918248000954767</v>
      </c>
      <c r="I41" s="16" t="s">
        <v>113</v>
      </c>
      <c r="J41" s="42">
        <v>0.25</v>
      </c>
      <c r="K41" s="29">
        <f t="shared" si="0"/>
        <v>1678.3029001074112</v>
      </c>
      <c r="M41" s="52">
        <f t="shared" si="1"/>
        <v>5</v>
      </c>
      <c r="N41">
        <v>30</v>
      </c>
      <c r="O41">
        <v>12</v>
      </c>
      <c r="P41">
        <f t="shared" si="5"/>
        <v>5</v>
      </c>
      <c r="Q41">
        <v>14</v>
      </c>
      <c r="S41" s="74">
        <f t="shared" si="6"/>
        <v>375.93984962406012</v>
      </c>
      <c r="U41">
        <v>1</v>
      </c>
      <c r="AA41">
        <v>5</v>
      </c>
      <c r="AB41" s="41"/>
      <c r="AC41" s="52">
        <v>10</v>
      </c>
    </row>
    <row r="42" spans="1:29" x14ac:dyDescent="0.3">
      <c r="A42" t="s">
        <v>129</v>
      </c>
      <c r="B42">
        <v>20</v>
      </c>
      <c r="C42" s="28">
        <v>30</v>
      </c>
      <c r="D42" s="16" t="s">
        <v>22</v>
      </c>
      <c r="E42" s="64">
        <v>22029920</v>
      </c>
      <c r="F42" s="69">
        <f t="shared" si="2"/>
        <v>150</v>
      </c>
      <c r="G42" s="69">
        <f t="shared" si="3"/>
        <v>150</v>
      </c>
      <c r="H42" s="16">
        <f t="shared" si="4"/>
        <v>14.918248000954767</v>
      </c>
      <c r="I42" s="16" t="s">
        <v>113</v>
      </c>
      <c r="J42" s="42">
        <v>0.25</v>
      </c>
      <c r="K42" s="29">
        <f t="shared" si="0"/>
        <v>1678.3029001074112</v>
      </c>
      <c r="M42" s="52">
        <f t="shared" si="1"/>
        <v>5</v>
      </c>
      <c r="N42">
        <v>30</v>
      </c>
      <c r="O42">
        <v>12</v>
      </c>
      <c r="P42">
        <f t="shared" si="5"/>
        <v>5</v>
      </c>
      <c r="Q42">
        <v>14</v>
      </c>
      <c r="S42" s="74">
        <f t="shared" si="6"/>
        <v>375.93984962406012</v>
      </c>
      <c r="U42">
        <v>1</v>
      </c>
      <c r="W42">
        <v>3</v>
      </c>
      <c r="AA42">
        <v>5</v>
      </c>
      <c r="AB42" s="41"/>
      <c r="AC42" s="52">
        <v>50</v>
      </c>
    </row>
    <row r="43" spans="1:29" x14ac:dyDescent="0.3">
      <c r="A43" t="s">
        <v>155</v>
      </c>
      <c r="B43">
        <v>25</v>
      </c>
      <c r="C43" s="28">
        <v>31</v>
      </c>
      <c r="D43" s="16" t="s">
        <v>53</v>
      </c>
      <c r="E43" s="64">
        <v>22029920</v>
      </c>
      <c r="F43" s="69">
        <f t="shared" si="2"/>
        <v>0</v>
      </c>
      <c r="G43" s="69">
        <f t="shared" si="3"/>
        <v>0</v>
      </c>
      <c r="H43" s="16">
        <f t="shared" si="4"/>
        <v>18.485655131617865</v>
      </c>
      <c r="I43" s="16" t="s">
        <v>113</v>
      </c>
      <c r="J43" s="42">
        <v>0.27</v>
      </c>
      <c r="K43" s="29">
        <f t="shared" si="0"/>
        <v>0</v>
      </c>
      <c r="M43" s="52">
        <f t="shared" si="1"/>
        <v>0</v>
      </c>
      <c r="N43">
        <v>120</v>
      </c>
      <c r="O43">
        <v>12</v>
      </c>
      <c r="P43">
        <f t="shared" si="5"/>
        <v>5</v>
      </c>
      <c r="Q43">
        <v>15</v>
      </c>
      <c r="S43" s="74" t="e">
        <f t="shared" si="6"/>
        <v>#DIV/0!</v>
      </c>
      <c r="U43">
        <v>1</v>
      </c>
      <c r="AB43" s="41"/>
      <c r="AC43" s="52">
        <v>1</v>
      </c>
    </row>
    <row r="44" spans="1:29" x14ac:dyDescent="0.3">
      <c r="A44" t="s">
        <v>155</v>
      </c>
      <c r="B44">
        <v>50</v>
      </c>
      <c r="C44" s="28">
        <v>32</v>
      </c>
      <c r="D44" s="16" t="s">
        <v>33</v>
      </c>
      <c r="E44" s="64">
        <v>22029920</v>
      </c>
      <c r="F44" s="69">
        <f t="shared" si="2"/>
        <v>0</v>
      </c>
      <c r="G44" s="69">
        <f t="shared" si="3"/>
        <v>0</v>
      </c>
      <c r="H44" s="16">
        <f t="shared" si="4"/>
        <v>36.971310263235729</v>
      </c>
      <c r="I44" s="16" t="s">
        <v>113</v>
      </c>
      <c r="J44" s="42">
        <v>0.27</v>
      </c>
      <c r="K44" s="29">
        <f t="shared" si="0"/>
        <v>0</v>
      </c>
      <c r="M44" s="52">
        <f t="shared" si="1"/>
        <v>0</v>
      </c>
      <c r="N44">
        <v>60</v>
      </c>
      <c r="O44">
        <v>12</v>
      </c>
      <c r="P44">
        <f t="shared" si="5"/>
        <v>5</v>
      </c>
      <c r="Q44">
        <v>15</v>
      </c>
      <c r="S44" s="74" t="e">
        <f t="shared" si="6"/>
        <v>#DIV/0!</v>
      </c>
      <c r="U44">
        <v>1</v>
      </c>
      <c r="AB44" s="41"/>
      <c r="AC44" s="52">
        <v>1</v>
      </c>
    </row>
    <row r="45" spans="1:29" x14ac:dyDescent="0.3">
      <c r="A45" t="s">
        <v>155</v>
      </c>
      <c r="B45">
        <v>5</v>
      </c>
      <c r="C45" s="28">
        <v>33</v>
      </c>
      <c r="D45" s="16" t="s">
        <v>34</v>
      </c>
      <c r="E45" s="64">
        <v>22029920</v>
      </c>
      <c r="F45" s="69">
        <f t="shared" si="2"/>
        <v>300</v>
      </c>
      <c r="G45" s="69">
        <f t="shared" si="3"/>
        <v>300</v>
      </c>
      <c r="H45" s="16">
        <f t="shared" si="4"/>
        <v>3.6971310263235733</v>
      </c>
      <c r="I45" s="16" t="s">
        <v>113</v>
      </c>
      <c r="J45" s="42">
        <v>0.29499999999999998</v>
      </c>
      <c r="K45" s="29">
        <f t="shared" si="0"/>
        <v>781.94321206743575</v>
      </c>
      <c r="M45" s="52">
        <f t="shared" si="1"/>
        <v>1</v>
      </c>
      <c r="N45">
        <v>300</v>
      </c>
      <c r="O45">
        <v>12</v>
      </c>
      <c r="P45">
        <f t="shared" si="5"/>
        <v>5</v>
      </c>
      <c r="Q45">
        <v>15</v>
      </c>
      <c r="S45" s="74">
        <f t="shared" si="6"/>
        <v>875.77639751552806</v>
      </c>
      <c r="U45">
        <v>1</v>
      </c>
      <c r="W45">
        <f>220/300</f>
        <v>0.73333333333333328</v>
      </c>
      <c r="AA45">
        <v>1</v>
      </c>
      <c r="AB45" s="41"/>
      <c r="AC45" s="52">
        <v>2</v>
      </c>
    </row>
    <row r="46" spans="1:29" x14ac:dyDescent="0.3">
      <c r="A46" t="s">
        <v>155</v>
      </c>
      <c r="B46">
        <v>25</v>
      </c>
      <c r="C46" s="28">
        <v>34</v>
      </c>
      <c r="D46" s="16" t="s">
        <v>36</v>
      </c>
      <c r="E46" s="64">
        <v>22029920</v>
      </c>
      <c r="F46" s="69">
        <f t="shared" si="2"/>
        <v>0</v>
      </c>
      <c r="G46" s="69">
        <f t="shared" si="3"/>
        <v>0</v>
      </c>
      <c r="H46" s="16">
        <f t="shared" si="4"/>
        <v>19.325912183055038</v>
      </c>
      <c r="I46" s="16" t="s">
        <v>113</v>
      </c>
      <c r="J46" s="42">
        <v>0.13</v>
      </c>
      <c r="K46" s="29">
        <f t="shared" si="0"/>
        <v>0</v>
      </c>
      <c r="M46" s="52">
        <f t="shared" si="1"/>
        <v>0</v>
      </c>
      <c r="N46">
        <v>30</v>
      </c>
      <c r="O46">
        <v>12</v>
      </c>
      <c r="P46">
        <f t="shared" si="5"/>
        <v>5</v>
      </c>
      <c r="Q46">
        <v>10</v>
      </c>
      <c r="S46" s="74" t="e">
        <f t="shared" si="6"/>
        <v>#DIV/0!</v>
      </c>
      <c r="U46">
        <v>1</v>
      </c>
      <c r="W46">
        <v>1</v>
      </c>
      <c r="AB46" s="41"/>
      <c r="AC46" s="52">
        <v>5</v>
      </c>
    </row>
    <row r="47" spans="1:29" x14ac:dyDescent="0.3">
      <c r="A47" t="s">
        <v>155</v>
      </c>
      <c r="B47">
        <v>75</v>
      </c>
      <c r="C47" s="28">
        <v>35</v>
      </c>
      <c r="D47" s="16" t="s">
        <v>54</v>
      </c>
      <c r="E47" s="64">
        <v>22029920</v>
      </c>
      <c r="F47" s="69">
        <f t="shared" si="2"/>
        <v>0</v>
      </c>
      <c r="G47" s="69">
        <f t="shared" si="3"/>
        <v>0</v>
      </c>
      <c r="H47" s="16">
        <f t="shared" si="4"/>
        <v>55.456965394853597</v>
      </c>
      <c r="I47" s="16" t="s">
        <v>113</v>
      </c>
      <c r="J47" s="42">
        <v>0.03</v>
      </c>
      <c r="K47" s="29">
        <f t="shared" si="0"/>
        <v>0</v>
      </c>
      <c r="M47" s="52">
        <f t="shared" si="1"/>
        <v>0</v>
      </c>
      <c r="N47" s="51">
        <v>30</v>
      </c>
      <c r="O47">
        <v>12</v>
      </c>
      <c r="P47">
        <f t="shared" si="5"/>
        <v>5</v>
      </c>
      <c r="Q47">
        <v>15</v>
      </c>
      <c r="S47" s="74" t="e">
        <f t="shared" si="6"/>
        <v>#DIV/0!</v>
      </c>
      <c r="U47">
        <v>1</v>
      </c>
      <c r="AB47" s="41"/>
      <c r="AC47" s="52">
        <v>1</v>
      </c>
    </row>
    <row r="48" spans="1:29" x14ac:dyDescent="0.3">
      <c r="A48" t="s">
        <v>155</v>
      </c>
      <c r="B48">
        <v>75</v>
      </c>
      <c r="C48" s="28">
        <v>36</v>
      </c>
      <c r="D48" s="16" t="s">
        <v>35</v>
      </c>
      <c r="E48" s="64">
        <v>22029920</v>
      </c>
      <c r="F48" s="69">
        <f t="shared" si="2"/>
        <v>0</v>
      </c>
      <c r="G48" s="69">
        <f t="shared" si="3"/>
        <v>0</v>
      </c>
      <c r="H48" s="16">
        <f t="shared" si="4"/>
        <v>56.942419825072889</v>
      </c>
      <c r="I48" s="16" t="s">
        <v>113</v>
      </c>
      <c r="J48" s="42">
        <v>0.03</v>
      </c>
      <c r="K48" s="29">
        <f t="shared" si="0"/>
        <v>0</v>
      </c>
      <c r="M48" s="52">
        <f t="shared" si="1"/>
        <v>0</v>
      </c>
      <c r="N48">
        <v>30</v>
      </c>
      <c r="O48">
        <v>12</v>
      </c>
      <c r="P48">
        <f t="shared" si="5"/>
        <v>5</v>
      </c>
      <c r="Q48">
        <v>12</v>
      </c>
      <c r="S48" s="74" t="e">
        <f t="shared" si="6"/>
        <v>#DIV/0!</v>
      </c>
      <c r="U48">
        <v>1</v>
      </c>
      <c r="AB48" s="41"/>
      <c r="AC48" s="52">
        <v>1</v>
      </c>
    </row>
    <row r="49" spans="1:29" x14ac:dyDescent="0.3">
      <c r="A49" t="s">
        <v>155</v>
      </c>
      <c r="B49">
        <v>20</v>
      </c>
      <c r="C49" s="28">
        <v>37</v>
      </c>
      <c r="D49" s="16" t="s">
        <v>39</v>
      </c>
      <c r="E49" s="64">
        <v>22029920</v>
      </c>
      <c r="F49" s="69">
        <f>M49*N49</f>
        <v>0</v>
      </c>
      <c r="G49" s="69">
        <f>F49</f>
        <v>0</v>
      </c>
      <c r="H49" s="16">
        <f>B49/(100+Q49)*100/(100+P49)*100/(100+O49)*100</f>
        <v>15.460729746444034</v>
      </c>
      <c r="I49" s="16" t="s">
        <v>113</v>
      </c>
      <c r="J49" s="42">
        <v>8.3299999999999999E-2</v>
      </c>
      <c r="K49" s="29">
        <f>(H49*G49)-(H49*G49)*J49</f>
        <v>0</v>
      </c>
      <c r="M49" s="52">
        <f t="shared" si="1"/>
        <v>0</v>
      </c>
      <c r="N49">
        <v>12</v>
      </c>
      <c r="O49">
        <v>12</v>
      </c>
      <c r="P49">
        <f t="shared" si="5"/>
        <v>5</v>
      </c>
      <c r="Q49">
        <v>10</v>
      </c>
      <c r="S49" s="74" t="e">
        <f t="shared" si="6"/>
        <v>#DIV/0!</v>
      </c>
      <c r="U49">
        <v>1</v>
      </c>
      <c r="AB49" s="41"/>
      <c r="AC49" s="52">
        <v>2</v>
      </c>
    </row>
    <row r="50" spans="1:29" x14ac:dyDescent="0.3">
      <c r="A50" t="s">
        <v>155</v>
      </c>
      <c r="B50">
        <v>55</v>
      </c>
      <c r="C50" s="28">
        <v>38</v>
      </c>
      <c r="D50" s="16" t="s">
        <v>38</v>
      </c>
      <c r="E50" s="64">
        <v>22029920</v>
      </c>
      <c r="F50" s="69">
        <f>M50*N50</f>
        <v>0</v>
      </c>
      <c r="G50" s="69">
        <f>F50</f>
        <v>0</v>
      </c>
      <c r="H50" s="16">
        <f>B50/(100+Q50)*100/(100+P50)*100/(100+O50)*100</f>
        <v>42.517006802721085</v>
      </c>
      <c r="I50" s="16" t="s">
        <v>113</v>
      </c>
      <c r="J50" s="42">
        <v>6.1699999999999998E-2</v>
      </c>
      <c r="K50" s="29">
        <f>(H50*G50)-(H50*G50)*J50</f>
        <v>0</v>
      </c>
      <c r="M50" s="52">
        <f t="shared" si="1"/>
        <v>0</v>
      </c>
      <c r="N50">
        <v>6</v>
      </c>
      <c r="O50">
        <v>12</v>
      </c>
      <c r="P50">
        <f t="shared" si="5"/>
        <v>5</v>
      </c>
      <c r="Q50">
        <v>10</v>
      </c>
      <c r="S50" s="74" t="e">
        <f t="shared" si="6"/>
        <v>#DIV/0!</v>
      </c>
      <c r="U50">
        <v>1</v>
      </c>
      <c r="W50">
        <v>1</v>
      </c>
      <c r="AB50" s="41"/>
      <c r="AC50" s="52">
        <v>1</v>
      </c>
    </row>
    <row r="51" spans="1:29" x14ac:dyDescent="0.3">
      <c r="A51" t="s">
        <v>155</v>
      </c>
      <c r="B51">
        <v>65</v>
      </c>
      <c r="C51" s="28">
        <v>39</v>
      </c>
      <c r="D51" s="16" t="s">
        <v>37</v>
      </c>
      <c r="E51" s="64">
        <v>22029920</v>
      </c>
      <c r="F51" s="69">
        <f>M51*N51</f>
        <v>0</v>
      </c>
      <c r="G51" s="69">
        <f>F51</f>
        <v>0</v>
      </c>
      <c r="H51" s="16">
        <f>B51/(100+Q51)*100/(100+P51)*100/(100+O51)*100</f>
        <v>50.247371675943107</v>
      </c>
      <c r="I51" s="16" t="s">
        <v>113</v>
      </c>
      <c r="J51" s="42">
        <v>6.1699999999999998E-2</v>
      </c>
      <c r="K51" s="29">
        <f>(H51*G51)-(H51*G51)*J51</f>
        <v>0</v>
      </c>
      <c r="M51" s="52">
        <f t="shared" si="1"/>
        <v>0</v>
      </c>
      <c r="N51">
        <v>6</v>
      </c>
      <c r="O51">
        <v>12</v>
      </c>
      <c r="P51">
        <f t="shared" si="5"/>
        <v>5</v>
      </c>
      <c r="Q51">
        <v>10</v>
      </c>
      <c r="S51" s="74" t="e">
        <f t="shared" si="6"/>
        <v>#DIV/0!</v>
      </c>
      <c r="U51">
        <v>1</v>
      </c>
      <c r="W51">
        <v>1</v>
      </c>
      <c r="AB51" s="41"/>
      <c r="AC51" s="52">
        <v>1</v>
      </c>
    </row>
    <row r="52" spans="1:29" x14ac:dyDescent="0.3">
      <c r="A52" t="s">
        <v>155</v>
      </c>
      <c r="B52">
        <v>5</v>
      </c>
      <c r="C52" s="28">
        <v>40</v>
      </c>
      <c r="D52" s="16" t="s">
        <v>55</v>
      </c>
      <c r="E52" s="64">
        <v>22029920</v>
      </c>
      <c r="F52" s="69">
        <f>M52*N52</f>
        <v>0</v>
      </c>
      <c r="G52" s="69">
        <f>F52</f>
        <v>0</v>
      </c>
      <c r="H52" s="16">
        <f>B52/(100+Q52)*100/(100+P52)*100/(100+O52)*100</f>
        <v>3.8651824366110086</v>
      </c>
      <c r="I52" s="16" t="s">
        <v>113</v>
      </c>
      <c r="J52" s="42">
        <v>0.12330000000000001</v>
      </c>
      <c r="K52" s="29">
        <f>(H52*G52)-(H52*G52)*J52</f>
        <v>0</v>
      </c>
      <c r="M52" s="52">
        <f t="shared" si="1"/>
        <v>0</v>
      </c>
      <c r="N52">
        <v>24</v>
      </c>
      <c r="O52">
        <v>12</v>
      </c>
      <c r="P52">
        <f t="shared" si="5"/>
        <v>5</v>
      </c>
      <c r="Q52">
        <v>10</v>
      </c>
      <c r="S52" s="74" t="e">
        <f t="shared" si="6"/>
        <v>#DIV/0!</v>
      </c>
      <c r="U52">
        <v>1</v>
      </c>
      <c r="AB52" s="41"/>
      <c r="AC52" s="52">
        <v>2</v>
      </c>
    </row>
    <row r="53" spans="1:29" x14ac:dyDescent="0.3">
      <c r="A53" t="s">
        <v>156</v>
      </c>
      <c r="B53">
        <v>10</v>
      </c>
      <c r="C53" s="28">
        <v>41</v>
      </c>
      <c r="D53" s="16" t="s">
        <v>52</v>
      </c>
      <c r="E53" s="64">
        <v>22029920</v>
      </c>
      <c r="F53" s="69">
        <f t="shared" si="2"/>
        <v>0</v>
      </c>
      <c r="G53" s="69">
        <f t="shared" si="3"/>
        <v>0</v>
      </c>
      <c r="H53" s="16">
        <f t="shared" si="4"/>
        <v>7.7303648732220172</v>
      </c>
      <c r="I53" s="16" t="s">
        <v>113</v>
      </c>
      <c r="J53" s="42">
        <v>0.17</v>
      </c>
      <c r="K53" s="29">
        <f t="shared" si="0"/>
        <v>0</v>
      </c>
      <c r="M53" s="52">
        <f t="shared" si="1"/>
        <v>0</v>
      </c>
      <c r="N53">
        <v>40</v>
      </c>
      <c r="O53">
        <v>12</v>
      </c>
      <c r="P53">
        <f t="shared" si="5"/>
        <v>5</v>
      </c>
      <c r="Q53">
        <v>10</v>
      </c>
      <c r="S53" s="74" t="e">
        <f t="shared" si="6"/>
        <v>#DIV/0!</v>
      </c>
      <c r="U53">
        <v>1</v>
      </c>
      <c r="W53">
        <v>2</v>
      </c>
      <c r="AB53" s="41"/>
      <c r="AC53" s="52">
        <v>50</v>
      </c>
    </row>
    <row r="54" spans="1:29" x14ac:dyDescent="0.3">
      <c r="A54" t="s">
        <v>161</v>
      </c>
      <c r="B54">
        <v>70</v>
      </c>
      <c r="C54" s="28">
        <v>42</v>
      </c>
      <c r="D54" s="16" t="s">
        <v>56</v>
      </c>
      <c r="E54" s="64">
        <v>22029920</v>
      </c>
      <c r="F54" s="69">
        <f t="shared" si="2"/>
        <v>0</v>
      </c>
      <c r="G54" s="69">
        <f t="shared" si="3"/>
        <v>0</v>
      </c>
      <c r="H54" s="16">
        <f t="shared" si="4"/>
        <v>54.112554112554115</v>
      </c>
      <c r="I54" s="16" t="s">
        <v>113</v>
      </c>
      <c r="J54" s="42">
        <v>0.246</v>
      </c>
      <c r="K54" s="29">
        <f t="shared" si="0"/>
        <v>0</v>
      </c>
      <c r="M54" s="52">
        <f t="shared" si="1"/>
        <v>0</v>
      </c>
      <c r="N54">
        <v>12</v>
      </c>
      <c r="O54">
        <v>12</v>
      </c>
      <c r="P54">
        <f t="shared" si="5"/>
        <v>5</v>
      </c>
      <c r="Q54">
        <v>10</v>
      </c>
      <c r="S54" s="74" t="e">
        <f t="shared" si="6"/>
        <v>#DIV/0!</v>
      </c>
      <c r="U54">
        <v>1</v>
      </c>
      <c r="AB54" s="41"/>
      <c r="AC54" s="52">
        <v>10</v>
      </c>
    </row>
    <row r="55" spans="1:29" x14ac:dyDescent="0.3">
      <c r="A55" t="s">
        <v>161</v>
      </c>
      <c r="B55">
        <v>20</v>
      </c>
      <c r="C55" s="28">
        <v>43</v>
      </c>
      <c r="D55" s="16" t="s">
        <v>132</v>
      </c>
      <c r="E55" s="64">
        <v>22029920</v>
      </c>
      <c r="F55" s="69">
        <f t="shared" si="2"/>
        <v>0</v>
      </c>
      <c r="G55" s="69">
        <f t="shared" si="3"/>
        <v>0</v>
      </c>
      <c r="H55" s="16">
        <f t="shared" si="4"/>
        <v>15.460729746444034</v>
      </c>
      <c r="I55" s="16" t="s">
        <v>113</v>
      </c>
      <c r="J55" s="42">
        <v>0.1633</v>
      </c>
      <c r="K55" s="29">
        <f t="shared" si="0"/>
        <v>0</v>
      </c>
      <c r="M55" s="52">
        <f t="shared" si="1"/>
        <v>0</v>
      </c>
      <c r="N55">
        <v>24</v>
      </c>
      <c r="O55">
        <v>12</v>
      </c>
      <c r="P55">
        <f t="shared" si="5"/>
        <v>5</v>
      </c>
      <c r="Q55">
        <v>10</v>
      </c>
      <c r="S55" s="74" t="e">
        <f t="shared" si="6"/>
        <v>#DIV/0!</v>
      </c>
      <c r="U55">
        <v>1</v>
      </c>
      <c r="AB55" s="41"/>
      <c r="AC55" s="52">
        <v>10</v>
      </c>
    </row>
    <row r="56" spans="1:29" x14ac:dyDescent="0.3">
      <c r="A56" t="s">
        <v>161</v>
      </c>
      <c r="B56">
        <v>38</v>
      </c>
      <c r="C56" s="28">
        <v>44</v>
      </c>
      <c r="D56" s="16" t="s">
        <v>133</v>
      </c>
      <c r="E56" s="64">
        <v>22029920</v>
      </c>
      <c r="F56" s="69">
        <f t="shared" si="2"/>
        <v>0</v>
      </c>
      <c r="G56" s="69">
        <f t="shared" si="3"/>
        <v>0</v>
      </c>
      <c r="H56" s="16">
        <f t="shared" si="4"/>
        <v>29.375386518243662</v>
      </c>
      <c r="I56" s="16" t="s">
        <v>113</v>
      </c>
      <c r="J56" s="42">
        <v>0.30599999999999999</v>
      </c>
      <c r="K56" s="29">
        <f t="shared" si="0"/>
        <v>0</v>
      </c>
      <c r="M56" s="52">
        <f t="shared" si="1"/>
        <v>0</v>
      </c>
      <c r="N56">
        <v>24</v>
      </c>
      <c r="O56">
        <v>12</v>
      </c>
      <c r="P56">
        <f t="shared" si="5"/>
        <v>5</v>
      </c>
      <c r="Q56">
        <v>10</v>
      </c>
      <c r="S56" s="74" t="e">
        <f t="shared" si="6"/>
        <v>#DIV/0!</v>
      </c>
      <c r="U56">
        <v>1</v>
      </c>
      <c r="AB56" s="41"/>
      <c r="AC56" s="52">
        <v>10</v>
      </c>
    </row>
    <row r="57" spans="1:29" x14ac:dyDescent="0.3">
      <c r="A57" t="s">
        <v>161</v>
      </c>
      <c r="B57">
        <v>40</v>
      </c>
      <c r="C57" s="28">
        <v>45</v>
      </c>
      <c r="D57" s="16" t="s">
        <v>11</v>
      </c>
      <c r="E57" s="64">
        <v>22029920</v>
      </c>
      <c r="F57" s="69">
        <f>M57*N57</f>
        <v>0</v>
      </c>
      <c r="G57" s="69">
        <f>F57</f>
        <v>0</v>
      </c>
      <c r="H57" s="16">
        <f>B57/(100+Q57)*100/(100+P57)*100/(100+O57)*100</f>
        <v>30.921459492888069</v>
      </c>
      <c r="I57" s="16" t="s">
        <v>113</v>
      </c>
      <c r="J57" s="42">
        <v>9.3299999999999994E-2</v>
      </c>
      <c r="K57" s="29">
        <f>(H57*G57)-(H57*G57)*J57</f>
        <v>0</v>
      </c>
      <c r="M57" s="52">
        <f t="shared" si="1"/>
        <v>0</v>
      </c>
      <c r="N57">
        <v>24</v>
      </c>
      <c r="O57">
        <v>12</v>
      </c>
      <c r="P57">
        <f t="shared" si="5"/>
        <v>5</v>
      </c>
      <c r="Q57">
        <v>10</v>
      </c>
      <c r="S57" s="74" t="e">
        <f t="shared" si="6"/>
        <v>#DIV/0!</v>
      </c>
      <c r="U57">
        <v>1</v>
      </c>
      <c r="AB57" s="41"/>
      <c r="AC57" s="52">
        <v>10</v>
      </c>
    </row>
    <row r="58" spans="1:29" x14ac:dyDescent="0.3">
      <c r="A58" t="s">
        <v>131</v>
      </c>
      <c r="B58">
        <v>20</v>
      </c>
      <c r="C58" s="28">
        <v>46</v>
      </c>
      <c r="D58" s="16" t="s">
        <v>162</v>
      </c>
      <c r="E58" s="64">
        <v>22029920</v>
      </c>
      <c r="F58" s="69">
        <f t="shared" ref="F58:F59" si="7">M58*N58</f>
        <v>288</v>
      </c>
      <c r="G58" s="69">
        <f t="shared" ref="G58:G61" si="8">F58</f>
        <v>288</v>
      </c>
      <c r="H58" s="16">
        <f t="shared" ref="H58:H59" si="9">B58/(100+Q58)*100/(100+P58)*100/(100+O58)*100</f>
        <v>15.460729746444034</v>
      </c>
      <c r="I58" s="16" t="s">
        <v>113</v>
      </c>
      <c r="J58" s="42">
        <v>0.17499999999999999</v>
      </c>
      <c r="K58" s="29">
        <f t="shared" ref="K58:K59" si="10">(H58*G58)-(H58*G58)*J58</f>
        <v>3673.4693877551026</v>
      </c>
      <c r="M58" s="52">
        <f t="shared" ref="M58:M65" si="11">SUMIF($W$11:$AC$11,1,$W58:$AC58)</f>
        <v>12</v>
      </c>
      <c r="N58">
        <v>24</v>
      </c>
      <c r="O58">
        <v>12</v>
      </c>
      <c r="P58">
        <f t="shared" si="5"/>
        <v>5</v>
      </c>
      <c r="Q58">
        <v>10</v>
      </c>
      <c r="S58" s="74">
        <f t="shared" ref="S58:S59" si="12">(K58+K58*O58%)/M58</f>
        <v>342.85714285714289</v>
      </c>
      <c r="U58">
        <v>1</v>
      </c>
      <c r="W58">
        <v>14</v>
      </c>
      <c r="AA58">
        <v>12</v>
      </c>
      <c r="AB58" s="41"/>
      <c r="AC58" s="52"/>
    </row>
    <row r="59" spans="1:29" x14ac:dyDescent="0.3">
      <c r="A59" t="s">
        <v>131</v>
      </c>
      <c r="B59">
        <v>20</v>
      </c>
      <c r="C59" s="28">
        <v>47</v>
      </c>
      <c r="D59" s="16" t="s">
        <v>163</v>
      </c>
      <c r="E59" s="64">
        <v>22029920</v>
      </c>
      <c r="F59" s="69">
        <f t="shared" si="7"/>
        <v>0</v>
      </c>
      <c r="G59" s="69">
        <f t="shared" si="8"/>
        <v>0</v>
      </c>
      <c r="H59" s="16">
        <f t="shared" si="9"/>
        <v>15.460729746444034</v>
      </c>
      <c r="I59" s="16" t="s">
        <v>113</v>
      </c>
      <c r="J59" s="42">
        <v>0.17499999999999999</v>
      </c>
      <c r="K59" s="29">
        <f t="shared" si="10"/>
        <v>0</v>
      </c>
      <c r="M59" s="52">
        <f t="shared" si="11"/>
        <v>0</v>
      </c>
      <c r="N59">
        <v>24</v>
      </c>
      <c r="O59">
        <v>12</v>
      </c>
      <c r="P59">
        <f t="shared" si="5"/>
        <v>5</v>
      </c>
      <c r="Q59">
        <v>10</v>
      </c>
      <c r="S59" s="74" t="e">
        <f t="shared" si="12"/>
        <v>#DIV/0!</v>
      </c>
      <c r="U59">
        <v>1</v>
      </c>
      <c r="W59">
        <v>5</v>
      </c>
      <c r="AB59" s="41"/>
      <c r="AC59" s="52"/>
    </row>
    <row r="60" spans="1:29" x14ac:dyDescent="0.3">
      <c r="A60" t="s">
        <v>131</v>
      </c>
      <c r="B60">
        <v>20</v>
      </c>
      <c r="C60" s="28">
        <v>48</v>
      </c>
      <c r="D60" s="16" t="s">
        <v>164</v>
      </c>
      <c r="E60" s="64">
        <v>22029920</v>
      </c>
      <c r="F60" s="69">
        <f t="shared" ref="F60" si="13">M60*N60</f>
        <v>0</v>
      </c>
      <c r="G60" s="69">
        <f t="shared" si="8"/>
        <v>0</v>
      </c>
      <c r="H60" s="16">
        <f t="shared" ref="H60" si="14">B60/(100+Q60)*100/(100+P60)*100/(100+O60)*100</f>
        <v>15.460729746444034</v>
      </c>
      <c r="I60" s="16" t="s">
        <v>113</v>
      </c>
      <c r="J60" s="42">
        <v>0.17499999999999999</v>
      </c>
      <c r="K60" s="29">
        <f t="shared" ref="K60" si="15">(H60*G60)-(H60*G60)*J60</f>
        <v>0</v>
      </c>
      <c r="M60" s="52">
        <f t="shared" si="11"/>
        <v>0</v>
      </c>
      <c r="N60">
        <v>24</v>
      </c>
      <c r="O60">
        <v>12</v>
      </c>
      <c r="P60">
        <f t="shared" si="5"/>
        <v>5</v>
      </c>
      <c r="Q60">
        <v>10</v>
      </c>
      <c r="S60" s="74" t="e">
        <f t="shared" ref="S60" si="16">(K60+K60*O60%)/M60</f>
        <v>#DIV/0!</v>
      </c>
      <c r="U60">
        <v>1</v>
      </c>
      <c r="W60">
        <v>2</v>
      </c>
      <c r="AB60" s="41"/>
      <c r="AC60" s="52"/>
    </row>
    <row r="61" spans="1:29" x14ac:dyDescent="0.3">
      <c r="A61" t="s">
        <v>131</v>
      </c>
      <c r="B61">
        <v>20</v>
      </c>
      <c r="C61" s="28">
        <v>49</v>
      </c>
      <c r="D61" s="16" t="s">
        <v>165</v>
      </c>
      <c r="E61" s="64">
        <v>22029920</v>
      </c>
      <c r="F61" s="69">
        <f t="shared" ref="F61:F64" si="17">M61*N61</f>
        <v>0</v>
      </c>
      <c r="G61" s="69">
        <f t="shared" si="8"/>
        <v>0</v>
      </c>
      <c r="H61" s="16">
        <f t="shared" ref="H61:H64" si="18">B61/(100+Q61)*100/(100+P61)*100/(100+O61)*100</f>
        <v>15.460729746444034</v>
      </c>
      <c r="I61" s="16" t="s">
        <v>113</v>
      </c>
      <c r="J61" s="42">
        <v>0.17499999999999999</v>
      </c>
      <c r="K61" s="29">
        <f t="shared" ref="K61:K64" si="19">(H61*G61)-(H61*G61)*J61</f>
        <v>0</v>
      </c>
      <c r="M61" s="52">
        <f t="shared" si="11"/>
        <v>0</v>
      </c>
      <c r="N61">
        <v>24</v>
      </c>
      <c r="O61">
        <v>12</v>
      </c>
      <c r="P61">
        <f t="shared" si="5"/>
        <v>5</v>
      </c>
      <c r="Q61">
        <v>10</v>
      </c>
      <c r="S61" s="74" t="e">
        <f t="shared" ref="S61:S64" si="20">(K61+K61*O61%)/M61</f>
        <v>#DIV/0!</v>
      </c>
      <c r="U61">
        <v>1</v>
      </c>
      <c r="W61">
        <v>1</v>
      </c>
      <c r="AB61" s="41"/>
      <c r="AC61" s="52"/>
    </row>
    <row r="62" spans="1:29" x14ac:dyDescent="0.3">
      <c r="A62" t="s">
        <v>131</v>
      </c>
      <c r="B62">
        <v>40</v>
      </c>
      <c r="C62" s="28">
        <v>50</v>
      </c>
      <c r="D62" s="16" t="s">
        <v>173</v>
      </c>
      <c r="E62" s="64">
        <v>22029920</v>
      </c>
      <c r="F62" s="69">
        <f t="shared" si="17"/>
        <v>0</v>
      </c>
      <c r="G62" s="69">
        <f t="shared" ref="G62:G65" si="21">F62</f>
        <v>0</v>
      </c>
      <c r="H62" s="16">
        <f t="shared" si="18"/>
        <v>30.921459492888069</v>
      </c>
      <c r="I62" s="16" t="s">
        <v>113</v>
      </c>
      <c r="J62" s="42">
        <v>0.1333</v>
      </c>
      <c r="K62" s="29">
        <f t="shared" si="19"/>
        <v>0</v>
      </c>
      <c r="M62" s="52">
        <f t="shared" si="11"/>
        <v>0</v>
      </c>
      <c r="N62">
        <v>24</v>
      </c>
      <c r="O62">
        <v>12</v>
      </c>
      <c r="P62">
        <f t="shared" si="5"/>
        <v>5</v>
      </c>
      <c r="Q62">
        <v>10</v>
      </c>
      <c r="S62" s="74" t="e">
        <f t="shared" si="20"/>
        <v>#DIV/0!</v>
      </c>
      <c r="U62">
        <v>1</v>
      </c>
      <c r="AB62" s="41"/>
      <c r="AC62" s="52"/>
    </row>
    <row r="63" spans="1:29" x14ac:dyDescent="0.3">
      <c r="A63" t="s">
        <v>131</v>
      </c>
      <c r="B63">
        <v>40</v>
      </c>
      <c r="C63" s="28">
        <v>51</v>
      </c>
      <c r="D63" s="16" t="s">
        <v>174</v>
      </c>
      <c r="E63" s="64">
        <v>22029920</v>
      </c>
      <c r="F63" s="69">
        <f t="shared" si="17"/>
        <v>120</v>
      </c>
      <c r="G63" s="69">
        <f t="shared" si="21"/>
        <v>120</v>
      </c>
      <c r="H63" s="16">
        <f t="shared" si="18"/>
        <v>30.921459492888069</v>
      </c>
      <c r="I63" s="16" t="s">
        <v>113</v>
      </c>
      <c r="J63" s="42">
        <v>0.1333</v>
      </c>
      <c r="K63" s="29">
        <f t="shared" si="19"/>
        <v>3215.9554730983309</v>
      </c>
      <c r="M63" s="52">
        <f t="shared" si="11"/>
        <v>5</v>
      </c>
      <c r="N63">
        <v>24</v>
      </c>
      <c r="O63">
        <v>12</v>
      </c>
      <c r="P63">
        <f t="shared" si="5"/>
        <v>5</v>
      </c>
      <c r="Q63">
        <v>10</v>
      </c>
      <c r="S63" s="74">
        <f t="shared" si="20"/>
        <v>720.37402597402615</v>
      </c>
      <c r="U63">
        <v>1</v>
      </c>
      <c r="AA63">
        <v>5</v>
      </c>
      <c r="AB63" s="41"/>
      <c r="AC63" s="52"/>
    </row>
    <row r="64" spans="1:29" x14ac:dyDescent="0.3">
      <c r="A64" t="s">
        <v>131</v>
      </c>
      <c r="B64">
        <v>40</v>
      </c>
      <c r="C64" s="28">
        <v>52</v>
      </c>
      <c r="D64" s="16" t="s">
        <v>175</v>
      </c>
      <c r="E64" s="64">
        <v>22029920</v>
      </c>
      <c r="F64" s="69">
        <f t="shared" si="17"/>
        <v>120</v>
      </c>
      <c r="G64" s="69">
        <f t="shared" si="21"/>
        <v>120</v>
      </c>
      <c r="H64" s="16">
        <f t="shared" si="18"/>
        <v>30.921459492888069</v>
      </c>
      <c r="I64" s="16" t="s">
        <v>113</v>
      </c>
      <c r="J64" s="42">
        <v>0.1333</v>
      </c>
      <c r="K64" s="29">
        <f t="shared" si="19"/>
        <v>3215.9554730983309</v>
      </c>
      <c r="M64" s="52">
        <f t="shared" si="11"/>
        <v>5</v>
      </c>
      <c r="N64">
        <v>24</v>
      </c>
      <c r="O64">
        <v>12</v>
      </c>
      <c r="P64">
        <f t="shared" si="5"/>
        <v>5</v>
      </c>
      <c r="Q64">
        <v>10</v>
      </c>
      <c r="S64" s="74">
        <f t="shared" si="20"/>
        <v>720.37402597402615</v>
      </c>
      <c r="U64">
        <v>1</v>
      </c>
      <c r="AA64">
        <v>5</v>
      </c>
      <c r="AB64" s="41"/>
      <c r="AC64" s="52"/>
    </row>
    <row r="65" spans="1:29" x14ac:dyDescent="0.3">
      <c r="A65" t="s">
        <v>131</v>
      </c>
      <c r="B65">
        <v>40</v>
      </c>
      <c r="C65" s="28">
        <v>53</v>
      </c>
      <c r="D65" s="16" t="s">
        <v>176</v>
      </c>
      <c r="E65" s="64">
        <v>22029920</v>
      </c>
      <c r="F65" s="69">
        <f t="shared" ref="F65" si="22">M65*N65</f>
        <v>120</v>
      </c>
      <c r="G65" s="69">
        <f t="shared" si="21"/>
        <v>120</v>
      </c>
      <c r="H65" s="16">
        <f t="shared" ref="H65" si="23">B65/(100+Q65)*100/(100+P65)*100/(100+O65)*100</f>
        <v>30.921459492888069</v>
      </c>
      <c r="I65" s="16" t="s">
        <v>113</v>
      </c>
      <c r="J65" s="42">
        <v>0.1333</v>
      </c>
      <c r="K65" s="29">
        <f t="shared" ref="K65" si="24">(H65*G65)-(H65*G65)*J65</f>
        <v>3215.9554730983309</v>
      </c>
      <c r="M65" s="52">
        <f t="shared" si="11"/>
        <v>5</v>
      </c>
      <c r="N65">
        <v>24</v>
      </c>
      <c r="O65">
        <v>12</v>
      </c>
      <c r="P65">
        <f t="shared" si="5"/>
        <v>5</v>
      </c>
      <c r="Q65">
        <v>10</v>
      </c>
      <c r="S65" s="74">
        <f t="shared" ref="S65" si="25">(K65+K65*O65%)/M65</f>
        <v>720.37402597402615</v>
      </c>
      <c r="U65">
        <v>1</v>
      </c>
      <c r="AA65">
        <v>5</v>
      </c>
      <c r="AB65" s="41"/>
      <c r="AC65" s="52"/>
    </row>
    <row r="66" spans="1:29" x14ac:dyDescent="0.3">
      <c r="A66" t="s">
        <v>130</v>
      </c>
      <c r="B66">
        <v>30</v>
      </c>
      <c r="C66" s="28">
        <v>54</v>
      </c>
      <c r="D66" s="16" t="s">
        <v>41</v>
      </c>
      <c r="E66" s="64">
        <v>22029920</v>
      </c>
      <c r="F66" s="69">
        <f t="shared" si="2"/>
        <v>0</v>
      </c>
      <c r="G66" s="69">
        <f t="shared" si="3"/>
        <v>0</v>
      </c>
      <c r="H66" s="16">
        <f t="shared" si="4"/>
        <v>23.191094619666046</v>
      </c>
      <c r="I66" s="16" t="s">
        <v>113</v>
      </c>
      <c r="J66" s="42">
        <v>0.1933</v>
      </c>
      <c r="K66" s="29">
        <f t="shared" si="0"/>
        <v>0</v>
      </c>
      <c r="M66" s="52">
        <f t="shared" ref="M66:M84" si="26">SUMIF($W$11:$AC$11,1,$W66:$AC66)</f>
        <v>0</v>
      </c>
      <c r="N66">
        <v>30</v>
      </c>
      <c r="O66">
        <v>12</v>
      </c>
      <c r="P66">
        <f t="shared" si="5"/>
        <v>5</v>
      </c>
      <c r="Q66">
        <v>10</v>
      </c>
      <c r="S66" s="74" t="e">
        <f t="shared" si="6"/>
        <v>#DIV/0!</v>
      </c>
      <c r="U66">
        <v>1</v>
      </c>
      <c r="AB66" s="41"/>
      <c r="AC66" s="52">
        <v>15</v>
      </c>
    </row>
    <row r="67" spans="1:29" x14ac:dyDescent="0.3">
      <c r="A67" t="s">
        <v>130</v>
      </c>
      <c r="B67">
        <v>30</v>
      </c>
      <c r="C67" s="28">
        <v>55</v>
      </c>
      <c r="D67" s="16" t="s">
        <v>40</v>
      </c>
      <c r="E67" s="64">
        <v>22029920</v>
      </c>
      <c r="F67" s="69">
        <f t="shared" si="2"/>
        <v>0</v>
      </c>
      <c r="G67" s="69">
        <f t="shared" si="3"/>
        <v>0</v>
      </c>
      <c r="H67" s="16">
        <f t="shared" si="4"/>
        <v>23.191094619666046</v>
      </c>
      <c r="I67" s="16" t="s">
        <v>113</v>
      </c>
      <c r="J67" s="42">
        <v>0.1933</v>
      </c>
      <c r="K67" s="29">
        <f t="shared" si="0"/>
        <v>0</v>
      </c>
      <c r="M67" s="52">
        <f t="shared" si="26"/>
        <v>0</v>
      </c>
      <c r="N67">
        <v>30</v>
      </c>
      <c r="O67">
        <v>12</v>
      </c>
      <c r="P67">
        <f t="shared" si="5"/>
        <v>5</v>
      </c>
      <c r="Q67">
        <v>10</v>
      </c>
      <c r="S67" s="74" t="e">
        <f t="shared" si="6"/>
        <v>#DIV/0!</v>
      </c>
      <c r="U67">
        <v>1</v>
      </c>
      <c r="AB67" s="41"/>
      <c r="AC67" s="52">
        <v>5</v>
      </c>
    </row>
    <row r="68" spans="1:29" x14ac:dyDescent="0.3">
      <c r="A68" t="s">
        <v>130</v>
      </c>
      <c r="B68">
        <v>30</v>
      </c>
      <c r="C68" s="28">
        <v>56</v>
      </c>
      <c r="D68" s="16" t="s">
        <v>43</v>
      </c>
      <c r="E68" s="64">
        <v>22029920</v>
      </c>
      <c r="F68" s="69">
        <f t="shared" si="2"/>
        <v>0</v>
      </c>
      <c r="G68" s="69">
        <f t="shared" si="3"/>
        <v>0</v>
      </c>
      <c r="H68" s="16">
        <f t="shared" si="4"/>
        <v>23.191094619666046</v>
      </c>
      <c r="I68" s="16" t="s">
        <v>113</v>
      </c>
      <c r="J68" s="42">
        <v>0.1933</v>
      </c>
      <c r="K68" s="29">
        <f t="shared" si="0"/>
        <v>0</v>
      </c>
      <c r="M68" s="52">
        <f t="shared" si="26"/>
        <v>0</v>
      </c>
      <c r="N68">
        <v>30</v>
      </c>
      <c r="O68">
        <v>12</v>
      </c>
      <c r="P68">
        <f t="shared" si="5"/>
        <v>5</v>
      </c>
      <c r="Q68">
        <v>10</v>
      </c>
      <c r="S68" s="74" t="e">
        <f t="shared" si="6"/>
        <v>#DIV/0!</v>
      </c>
      <c r="U68">
        <v>1</v>
      </c>
      <c r="AB68" s="41"/>
      <c r="AC68" s="52">
        <v>10</v>
      </c>
    </row>
    <row r="69" spans="1:29" x14ac:dyDescent="0.3">
      <c r="A69" t="s">
        <v>130</v>
      </c>
      <c r="B69">
        <v>30</v>
      </c>
      <c r="C69" s="28">
        <v>57</v>
      </c>
      <c r="D69" s="16" t="s">
        <v>42</v>
      </c>
      <c r="E69" s="64">
        <v>22029920</v>
      </c>
      <c r="F69" s="69">
        <f t="shared" si="2"/>
        <v>0</v>
      </c>
      <c r="G69" s="69">
        <f t="shared" si="3"/>
        <v>0</v>
      </c>
      <c r="H69" s="16">
        <f t="shared" si="4"/>
        <v>23.191094619666046</v>
      </c>
      <c r="I69" s="16" t="s">
        <v>113</v>
      </c>
      <c r="J69" s="42">
        <v>0.1933</v>
      </c>
      <c r="K69" s="29">
        <f t="shared" si="0"/>
        <v>0</v>
      </c>
      <c r="M69" s="52">
        <f t="shared" si="26"/>
        <v>0</v>
      </c>
      <c r="N69">
        <v>30</v>
      </c>
      <c r="O69">
        <v>12</v>
      </c>
      <c r="P69">
        <f t="shared" si="5"/>
        <v>5</v>
      </c>
      <c r="Q69">
        <v>10</v>
      </c>
      <c r="S69" s="74" t="e">
        <f t="shared" si="6"/>
        <v>#DIV/0!</v>
      </c>
      <c r="U69">
        <v>1</v>
      </c>
      <c r="AB69" s="41"/>
      <c r="AC69" s="52">
        <v>5</v>
      </c>
    </row>
    <row r="70" spans="1:29" x14ac:dyDescent="0.3">
      <c r="A70" t="s">
        <v>157</v>
      </c>
      <c r="B70">
        <v>10</v>
      </c>
      <c r="C70" s="28">
        <v>58</v>
      </c>
      <c r="D70" s="16" t="s">
        <v>167</v>
      </c>
      <c r="E70" s="64">
        <v>22029920</v>
      </c>
      <c r="F70" s="69">
        <f t="shared" ref="F70:F71" si="27">M70*N70</f>
        <v>0</v>
      </c>
      <c r="G70" s="69">
        <f t="shared" ref="G70:G71" si="28">F70</f>
        <v>0</v>
      </c>
      <c r="H70" s="16">
        <f t="shared" ref="H70:H71" si="29">B70/(100+Q70)*100/(100+P70)*100/(100+O70)*100</f>
        <v>7.7303648732220172</v>
      </c>
      <c r="I70" s="16" t="s">
        <v>113</v>
      </c>
      <c r="J70" s="42">
        <v>0.155</v>
      </c>
      <c r="K70" s="29">
        <f t="shared" ref="K70:K71" si="30">(H70*G70)-(H70*G70)*J70</f>
        <v>0</v>
      </c>
      <c r="M70" s="52">
        <f t="shared" si="26"/>
        <v>0</v>
      </c>
      <c r="N70">
        <v>40</v>
      </c>
      <c r="O70">
        <v>12</v>
      </c>
      <c r="P70">
        <f t="shared" si="5"/>
        <v>5</v>
      </c>
      <c r="Q70">
        <v>10</v>
      </c>
      <c r="S70" s="74" t="e">
        <f t="shared" ref="S70:S71" si="31">(K70+K70*O70%)/M70</f>
        <v>#DIV/0!</v>
      </c>
      <c r="U70">
        <v>1</v>
      </c>
      <c r="W70">
        <v>2</v>
      </c>
      <c r="AB70" s="41"/>
      <c r="AC70" s="52">
        <v>25</v>
      </c>
    </row>
    <row r="71" spans="1:29" x14ac:dyDescent="0.3">
      <c r="A71" t="s">
        <v>157</v>
      </c>
      <c r="B71">
        <v>10</v>
      </c>
      <c r="C71" s="28">
        <v>59</v>
      </c>
      <c r="D71" s="16" t="s">
        <v>168</v>
      </c>
      <c r="E71" s="64">
        <v>22029920</v>
      </c>
      <c r="F71" s="69">
        <f t="shared" si="27"/>
        <v>0</v>
      </c>
      <c r="G71" s="69">
        <f t="shared" si="28"/>
        <v>0</v>
      </c>
      <c r="H71" s="16">
        <f t="shared" si="29"/>
        <v>7.7303648732220172</v>
      </c>
      <c r="I71" s="16" t="s">
        <v>113</v>
      </c>
      <c r="J71" s="42">
        <v>0.155</v>
      </c>
      <c r="K71" s="29">
        <f t="shared" si="30"/>
        <v>0</v>
      </c>
      <c r="M71" s="52">
        <f t="shared" si="26"/>
        <v>0</v>
      </c>
      <c r="N71">
        <v>40</v>
      </c>
      <c r="O71">
        <v>12</v>
      </c>
      <c r="P71">
        <f t="shared" si="5"/>
        <v>5</v>
      </c>
      <c r="Q71">
        <v>10</v>
      </c>
      <c r="S71" s="74" t="e">
        <f t="shared" si="31"/>
        <v>#DIV/0!</v>
      </c>
      <c r="U71">
        <v>1</v>
      </c>
      <c r="W71">
        <v>1</v>
      </c>
      <c r="AB71" s="41"/>
      <c r="AC71" s="52">
        <v>25</v>
      </c>
    </row>
    <row r="72" spans="1:29" x14ac:dyDescent="0.3">
      <c r="A72" t="s">
        <v>157</v>
      </c>
      <c r="B72">
        <v>10</v>
      </c>
      <c r="C72" s="28">
        <v>60</v>
      </c>
      <c r="D72" s="16" t="s">
        <v>18</v>
      </c>
      <c r="E72" s="64">
        <v>22029920</v>
      </c>
      <c r="F72" s="69">
        <f t="shared" si="2"/>
        <v>0</v>
      </c>
      <c r="G72" s="69">
        <f t="shared" si="3"/>
        <v>0</v>
      </c>
      <c r="H72" s="16">
        <f t="shared" si="4"/>
        <v>7.7303648732220172</v>
      </c>
      <c r="I72" s="16" t="s">
        <v>113</v>
      </c>
      <c r="J72" s="42">
        <v>0.155</v>
      </c>
      <c r="K72" s="29">
        <f t="shared" si="0"/>
        <v>0</v>
      </c>
      <c r="M72" s="52">
        <f t="shared" si="26"/>
        <v>0</v>
      </c>
      <c r="N72">
        <v>40</v>
      </c>
      <c r="O72">
        <v>12</v>
      </c>
      <c r="P72">
        <f t="shared" si="5"/>
        <v>5</v>
      </c>
      <c r="Q72">
        <v>10</v>
      </c>
      <c r="S72" s="74" t="e">
        <f t="shared" si="6"/>
        <v>#DIV/0!</v>
      </c>
      <c r="U72">
        <v>1</v>
      </c>
      <c r="W72">
        <v>1</v>
      </c>
      <c r="AB72" s="41"/>
      <c r="AC72" s="52">
        <v>25</v>
      </c>
    </row>
    <row r="73" spans="1:29" x14ac:dyDescent="0.3">
      <c r="A73" t="s">
        <v>157</v>
      </c>
      <c r="B73">
        <v>10</v>
      </c>
      <c r="C73" s="28">
        <v>61</v>
      </c>
      <c r="D73" s="16" t="s">
        <v>21</v>
      </c>
      <c r="E73" s="64">
        <v>22029920</v>
      </c>
      <c r="F73" s="69">
        <f t="shared" si="2"/>
        <v>0</v>
      </c>
      <c r="G73" s="69">
        <f t="shared" si="3"/>
        <v>0</v>
      </c>
      <c r="H73" s="16">
        <f t="shared" si="4"/>
        <v>7.7303648732220172</v>
      </c>
      <c r="I73" s="16" t="s">
        <v>113</v>
      </c>
      <c r="J73" s="42">
        <v>0.155</v>
      </c>
      <c r="K73" s="29">
        <f t="shared" si="0"/>
        <v>0</v>
      </c>
      <c r="M73" s="52">
        <f t="shared" si="26"/>
        <v>0</v>
      </c>
      <c r="N73">
        <v>40</v>
      </c>
      <c r="O73">
        <v>12</v>
      </c>
      <c r="P73">
        <f t="shared" si="5"/>
        <v>5</v>
      </c>
      <c r="Q73">
        <v>10</v>
      </c>
      <c r="S73" s="74" t="e">
        <f t="shared" si="6"/>
        <v>#DIV/0!</v>
      </c>
      <c r="U73">
        <v>1</v>
      </c>
      <c r="AB73" s="41"/>
      <c r="AC73" s="52">
        <v>50</v>
      </c>
    </row>
    <row r="74" spans="1:29" x14ac:dyDescent="0.3">
      <c r="A74" t="s">
        <v>157</v>
      </c>
      <c r="B74">
        <v>10</v>
      </c>
      <c r="C74" s="28">
        <v>62</v>
      </c>
      <c r="D74" s="16" t="s">
        <v>15</v>
      </c>
      <c r="E74" s="64">
        <v>22029920</v>
      </c>
      <c r="F74" s="69">
        <f t="shared" si="2"/>
        <v>0</v>
      </c>
      <c r="G74" s="69">
        <f t="shared" si="3"/>
        <v>0</v>
      </c>
      <c r="H74" s="16">
        <f t="shared" si="4"/>
        <v>7.7303648732220172</v>
      </c>
      <c r="I74" s="16" t="s">
        <v>113</v>
      </c>
      <c r="J74" s="42">
        <v>0.155</v>
      </c>
      <c r="K74" s="29">
        <f t="shared" si="0"/>
        <v>0</v>
      </c>
      <c r="M74" s="52">
        <f t="shared" si="26"/>
        <v>0</v>
      </c>
      <c r="N74">
        <v>40</v>
      </c>
      <c r="O74">
        <v>12</v>
      </c>
      <c r="P74">
        <f t="shared" si="5"/>
        <v>5</v>
      </c>
      <c r="Q74">
        <v>10</v>
      </c>
      <c r="S74" s="74" t="e">
        <f t="shared" si="6"/>
        <v>#DIV/0!</v>
      </c>
      <c r="U74">
        <v>1</v>
      </c>
      <c r="AB74" s="41"/>
      <c r="AC74" s="52">
        <v>30</v>
      </c>
    </row>
    <row r="75" spans="1:29" x14ac:dyDescent="0.3">
      <c r="B75">
        <v>150</v>
      </c>
      <c r="C75" s="28">
        <v>63</v>
      </c>
      <c r="D75" s="16" t="s">
        <v>44</v>
      </c>
      <c r="E75" s="64">
        <v>22029920</v>
      </c>
      <c r="F75" s="69">
        <f t="shared" si="2"/>
        <v>0</v>
      </c>
      <c r="G75" s="69">
        <f t="shared" si="3"/>
        <v>0</v>
      </c>
      <c r="H75" s="16">
        <f>B75/(100+Q75)*100/(100+P75)*100/(100+O75)*100</f>
        <v>108.09408509166379</v>
      </c>
      <c r="I75" s="16" t="s">
        <v>113</v>
      </c>
      <c r="J75" s="42">
        <v>0.02</v>
      </c>
      <c r="K75" s="29">
        <f t="shared" si="0"/>
        <v>0</v>
      </c>
      <c r="M75" s="52">
        <f t="shared" si="26"/>
        <v>0</v>
      </c>
      <c r="N75">
        <v>12</v>
      </c>
      <c r="O75">
        <v>18</v>
      </c>
      <c r="P75">
        <f t="shared" si="5"/>
        <v>5</v>
      </c>
      <c r="Q75">
        <v>12</v>
      </c>
      <c r="S75" s="74" t="e">
        <f t="shared" si="6"/>
        <v>#DIV/0!</v>
      </c>
      <c r="U75">
        <v>1</v>
      </c>
      <c r="AB75" s="41"/>
      <c r="AC75" s="52">
        <v>2</v>
      </c>
    </row>
    <row r="76" spans="1:29" x14ac:dyDescent="0.3">
      <c r="A76" t="s">
        <v>171</v>
      </c>
      <c r="B76">
        <v>150</v>
      </c>
      <c r="C76" s="28">
        <v>64</v>
      </c>
      <c r="D76" s="16" t="s">
        <v>170</v>
      </c>
      <c r="E76" s="64">
        <v>22029920</v>
      </c>
      <c r="F76" s="69">
        <f t="shared" ref="F76" si="32">M76*N76</f>
        <v>0</v>
      </c>
      <c r="G76" s="69">
        <f t="shared" ref="G76" si="33">F76</f>
        <v>0</v>
      </c>
      <c r="H76" s="16">
        <f t="shared" ref="H76" si="34">B76/(100+Q76)*100/(100+P76)*100/(100+O76)*100</f>
        <v>115.95547309833023</v>
      </c>
      <c r="I76" s="16" t="s">
        <v>113</v>
      </c>
      <c r="J76" s="42">
        <v>0.12</v>
      </c>
      <c r="K76" s="29">
        <f t="shared" ref="K76" si="35">(H76*G76)-(H76*G76)*J76</f>
        <v>0</v>
      </c>
      <c r="M76" s="52">
        <f t="shared" si="26"/>
        <v>0</v>
      </c>
      <c r="N76">
        <v>12</v>
      </c>
      <c r="O76">
        <v>12</v>
      </c>
      <c r="P76">
        <f t="shared" si="5"/>
        <v>5</v>
      </c>
      <c r="Q76">
        <v>10</v>
      </c>
      <c r="S76" s="74" t="e">
        <f t="shared" ref="S76" si="36">(K76+K76*O76%)/M76</f>
        <v>#DIV/0!</v>
      </c>
      <c r="U76">
        <v>1</v>
      </c>
      <c r="W76">
        <v>1</v>
      </c>
      <c r="AB76" s="41"/>
      <c r="AC76" s="52">
        <v>20</v>
      </c>
    </row>
    <row r="77" spans="1:29" x14ac:dyDescent="0.3">
      <c r="A77" t="s">
        <v>158</v>
      </c>
      <c r="B77">
        <v>30</v>
      </c>
      <c r="C77" s="28">
        <v>65</v>
      </c>
      <c r="D77" s="16" t="s">
        <v>30</v>
      </c>
      <c r="E77" s="64">
        <v>22029920</v>
      </c>
      <c r="F77" s="69">
        <f t="shared" si="2"/>
        <v>270</v>
      </c>
      <c r="G77" s="69">
        <f t="shared" si="3"/>
        <v>270</v>
      </c>
      <c r="H77" s="16">
        <f t="shared" si="4"/>
        <v>23.191094619666046</v>
      </c>
      <c r="I77" s="16" t="s">
        <v>113</v>
      </c>
      <c r="J77" s="42">
        <v>7.0000000000000007E-2</v>
      </c>
      <c r="K77" s="29">
        <f t="shared" si="0"/>
        <v>5823.2838589981448</v>
      </c>
      <c r="M77" s="52">
        <f t="shared" si="26"/>
        <v>9</v>
      </c>
      <c r="N77">
        <v>30</v>
      </c>
      <c r="O77">
        <v>12</v>
      </c>
      <c r="P77">
        <f t="shared" si="5"/>
        <v>5</v>
      </c>
      <c r="Q77">
        <v>10</v>
      </c>
      <c r="S77" s="74">
        <f t="shared" si="6"/>
        <v>724.67532467532465</v>
      </c>
      <c r="U77">
        <v>1</v>
      </c>
      <c r="W77">
        <v>1</v>
      </c>
      <c r="AA77">
        <v>9</v>
      </c>
      <c r="AB77" s="41"/>
      <c r="AC77" s="52">
        <v>20</v>
      </c>
    </row>
    <row r="78" spans="1:29" x14ac:dyDescent="0.3">
      <c r="A78" t="s">
        <v>158</v>
      </c>
      <c r="B78">
        <v>50</v>
      </c>
      <c r="C78" s="28">
        <v>66</v>
      </c>
      <c r="D78" s="16" t="s">
        <v>29</v>
      </c>
      <c r="E78" s="64">
        <v>22029920</v>
      </c>
      <c r="F78" s="69">
        <f t="shared" si="2"/>
        <v>0</v>
      </c>
      <c r="G78" s="69">
        <f t="shared" si="3"/>
        <v>0</v>
      </c>
      <c r="H78" s="16">
        <f t="shared" si="4"/>
        <v>38.651824366110077</v>
      </c>
      <c r="I78" s="16" t="s">
        <v>113</v>
      </c>
      <c r="J78" s="42">
        <v>0.09</v>
      </c>
      <c r="K78" s="29">
        <f t="shared" si="0"/>
        <v>0</v>
      </c>
      <c r="M78" s="52">
        <f t="shared" si="26"/>
        <v>0</v>
      </c>
      <c r="N78">
        <v>60</v>
      </c>
      <c r="O78">
        <v>12</v>
      </c>
      <c r="P78">
        <f t="shared" si="5"/>
        <v>5</v>
      </c>
      <c r="Q78">
        <v>10</v>
      </c>
      <c r="S78" s="74" t="e">
        <f t="shared" si="6"/>
        <v>#DIV/0!</v>
      </c>
      <c r="U78">
        <v>3</v>
      </c>
      <c r="W78">
        <v>1</v>
      </c>
      <c r="AB78" s="41"/>
      <c r="AC78" s="52">
        <v>20</v>
      </c>
    </row>
    <row r="79" spans="1:29" x14ac:dyDescent="0.3">
      <c r="A79" t="s">
        <v>159</v>
      </c>
      <c r="B79">
        <v>310</v>
      </c>
      <c r="C79" s="28">
        <v>67</v>
      </c>
      <c r="D79" s="16" t="s">
        <v>136</v>
      </c>
      <c r="E79" s="64">
        <v>22029920</v>
      </c>
      <c r="F79" s="69">
        <f t="shared" si="2"/>
        <v>0</v>
      </c>
      <c r="G79" s="69">
        <f t="shared" si="3"/>
        <v>0</v>
      </c>
      <c r="H79" s="16">
        <f t="shared" si="4"/>
        <v>251.05280207321022</v>
      </c>
      <c r="I79" s="16" t="s">
        <v>113</v>
      </c>
      <c r="J79" s="42">
        <v>4.7500000000000001E-2</v>
      </c>
      <c r="K79" s="29">
        <f t="shared" si="0"/>
        <v>0</v>
      </c>
      <c r="M79" s="52">
        <f t="shared" si="26"/>
        <v>0</v>
      </c>
      <c r="N79">
        <v>9</v>
      </c>
      <c r="O79">
        <v>5</v>
      </c>
      <c r="P79">
        <f t="shared" si="5"/>
        <v>5</v>
      </c>
      <c r="Q79">
        <v>12</v>
      </c>
      <c r="S79" s="74" t="e">
        <f t="shared" si="6"/>
        <v>#DIV/0!</v>
      </c>
      <c r="U79">
        <v>3</v>
      </c>
      <c r="AB79" s="41"/>
      <c r="AC79" s="52">
        <v>1</v>
      </c>
    </row>
    <row r="80" spans="1:29" x14ac:dyDescent="0.3">
      <c r="A80" t="s">
        <v>159</v>
      </c>
      <c r="B80">
        <v>310</v>
      </c>
      <c r="C80" s="28">
        <v>68</v>
      </c>
      <c r="D80" s="16" t="s">
        <v>136</v>
      </c>
      <c r="E80" s="64">
        <v>22029920</v>
      </c>
      <c r="F80" s="69">
        <f t="shared" si="2"/>
        <v>0</v>
      </c>
      <c r="G80" s="69">
        <f t="shared" si="3"/>
        <v>0</v>
      </c>
      <c r="H80" s="16">
        <f t="shared" si="4"/>
        <v>251.05280207321022</v>
      </c>
      <c r="I80" s="16" t="s">
        <v>113</v>
      </c>
      <c r="J80" s="42">
        <v>4.7500000000000001E-2</v>
      </c>
      <c r="K80" s="29">
        <f t="shared" si="0"/>
        <v>0</v>
      </c>
      <c r="M80" s="52">
        <f t="shared" si="26"/>
        <v>0</v>
      </c>
      <c r="N80">
        <v>9</v>
      </c>
      <c r="O80">
        <v>5</v>
      </c>
      <c r="P80">
        <f t="shared" si="5"/>
        <v>5</v>
      </c>
      <c r="Q80">
        <v>12</v>
      </c>
      <c r="S80" s="74" t="e">
        <f t="shared" si="6"/>
        <v>#DIV/0!</v>
      </c>
      <c r="U80">
        <v>3</v>
      </c>
      <c r="AB80" s="41"/>
      <c r="AC80" s="52">
        <v>2</v>
      </c>
    </row>
    <row r="81" spans="1:29" x14ac:dyDescent="0.3">
      <c r="A81" t="s">
        <v>160</v>
      </c>
      <c r="B81">
        <v>15</v>
      </c>
      <c r="C81" s="28">
        <v>69</v>
      </c>
      <c r="D81" s="16" t="s">
        <v>169</v>
      </c>
      <c r="E81" s="64">
        <v>22029920</v>
      </c>
      <c r="F81" s="69">
        <f t="shared" ref="F81" si="37">M81*N81</f>
        <v>0</v>
      </c>
      <c r="G81" s="69">
        <f t="shared" ref="G81" si="38">F81</f>
        <v>0</v>
      </c>
      <c r="H81" s="16">
        <f t="shared" ref="H81" si="39">B81/(100+Q81)*100/(100+P81)*100/(100+O81)*100</f>
        <v>11.595547309833023</v>
      </c>
      <c r="I81" s="16" t="s">
        <v>113</v>
      </c>
      <c r="J81" s="42">
        <v>0.12</v>
      </c>
      <c r="K81" s="29">
        <f t="shared" ref="K81" si="40">(H81*G81)-(H81*G81)*J81</f>
        <v>0</v>
      </c>
      <c r="M81" s="52">
        <f t="shared" si="26"/>
        <v>0</v>
      </c>
      <c r="N81">
        <v>30</v>
      </c>
      <c r="O81">
        <v>12</v>
      </c>
      <c r="P81">
        <f t="shared" si="5"/>
        <v>5</v>
      </c>
      <c r="Q81">
        <v>10</v>
      </c>
      <c r="S81" s="74" t="e">
        <f t="shared" ref="S81" si="41">(K81+K81*O81%)/M81</f>
        <v>#DIV/0!</v>
      </c>
      <c r="U81">
        <v>3</v>
      </c>
      <c r="W81">
        <v>1</v>
      </c>
      <c r="AB81" s="41"/>
      <c r="AC81" s="52">
        <v>10</v>
      </c>
    </row>
    <row r="82" spans="1:29" x14ac:dyDescent="0.3">
      <c r="A82" t="s">
        <v>160</v>
      </c>
      <c r="B82">
        <v>10</v>
      </c>
      <c r="C82" s="28">
        <v>70</v>
      </c>
      <c r="D82" s="16" t="s">
        <v>166</v>
      </c>
      <c r="E82" s="64">
        <v>22029920</v>
      </c>
      <c r="F82" s="69">
        <f t="shared" ref="F82" si="42">M82*N82</f>
        <v>0</v>
      </c>
      <c r="G82" s="69">
        <f t="shared" ref="G82" si="43">F82</f>
        <v>0</v>
      </c>
      <c r="H82" s="16">
        <f t="shared" ref="H82" si="44">B82/(100+Q82)*100/(100+P82)*100/(100+O82)*100</f>
        <v>7.7303648732220172</v>
      </c>
      <c r="I82" s="16" t="s">
        <v>113</v>
      </c>
      <c r="J82" s="42">
        <v>0.12</v>
      </c>
      <c r="K82" s="29">
        <f t="shared" ref="K82" si="45">(H82*G82)-(H82*G82)*J82</f>
        <v>0</v>
      </c>
      <c r="M82" s="52">
        <f t="shared" si="26"/>
        <v>0</v>
      </c>
      <c r="N82">
        <v>30</v>
      </c>
      <c r="O82">
        <v>12</v>
      </c>
      <c r="P82">
        <f t="shared" si="5"/>
        <v>5</v>
      </c>
      <c r="Q82">
        <v>10</v>
      </c>
      <c r="S82" s="74" t="e">
        <f t="shared" ref="S82" si="46">(K82+K82*O82%)/M82</f>
        <v>#DIV/0!</v>
      </c>
      <c r="U82">
        <v>3</v>
      </c>
      <c r="W82">
        <v>6</v>
      </c>
      <c r="AB82" s="41"/>
      <c r="AC82" s="52">
        <v>10</v>
      </c>
    </row>
    <row r="83" spans="1:29" x14ac:dyDescent="0.3">
      <c r="A83" t="s">
        <v>160</v>
      </c>
      <c r="B83">
        <v>10</v>
      </c>
      <c r="C83" s="28">
        <v>71</v>
      </c>
      <c r="D83" s="16" t="s">
        <v>137</v>
      </c>
      <c r="E83" s="64">
        <v>22029920</v>
      </c>
      <c r="F83" s="69">
        <f t="shared" si="2"/>
        <v>0</v>
      </c>
      <c r="G83" s="69">
        <f t="shared" si="3"/>
        <v>0</v>
      </c>
      <c r="H83" s="16">
        <f t="shared" si="4"/>
        <v>7.7303648732220172</v>
      </c>
      <c r="I83" s="16" t="s">
        <v>113</v>
      </c>
      <c r="J83" s="42">
        <v>0.12</v>
      </c>
      <c r="K83" s="29">
        <f t="shared" si="0"/>
        <v>0</v>
      </c>
      <c r="M83" s="52">
        <f t="shared" si="26"/>
        <v>0</v>
      </c>
      <c r="N83">
        <v>30</v>
      </c>
      <c r="O83">
        <v>12</v>
      </c>
      <c r="P83">
        <f t="shared" si="5"/>
        <v>5</v>
      </c>
      <c r="Q83">
        <v>10</v>
      </c>
      <c r="S83" s="74" t="e">
        <f t="shared" si="6"/>
        <v>#DIV/0!</v>
      </c>
      <c r="U83">
        <v>3</v>
      </c>
      <c r="W83">
        <v>6</v>
      </c>
      <c r="AB83" s="41"/>
      <c r="AC83" s="52">
        <v>10</v>
      </c>
    </row>
    <row r="84" spans="1:29" x14ac:dyDescent="0.3">
      <c r="A84" t="s">
        <v>160</v>
      </c>
      <c r="B84">
        <v>10</v>
      </c>
      <c r="C84" s="28">
        <v>72</v>
      </c>
      <c r="D84" s="16" t="s">
        <v>137</v>
      </c>
      <c r="E84" s="64">
        <v>22029920</v>
      </c>
      <c r="F84" s="69">
        <f t="shared" si="2"/>
        <v>0</v>
      </c>
      <c r="G84" s="69">
        <f t="shared" si="3"/>
        <v>0</v>
      </c>
      <c r="H84" s="16">
        <f t="shared" si="4"/>
        <v>7.7303648732220172</v>
      </c>
      <c r="I84" s="16" t="s">
        <v>113</v>
      </c>
      <c r="J84" s="42">
        <v>0.12</v>
      </c>
      <c r="K84" s="29">
        <f t="shared" si="0"/>
        <v>0</v>
      </c>
      <c r="M84" s="52">
        <f t="shared" si="26"/>
        <v>0</v>
      </c>
      <c r="N84">
        <v>30</v>
      </c>
      <c r="O84">
        <v>12</v>
      </c>
      <c r="P84">
        <f t="shared" si="5"/>
        <v>5</v>
      </c>
      <c r="Q84">
        <v>10</v>
      </c>
      <c r="S84" s="74" t="e">
        <f t="shared" si="6"/>
        <v>#DIV/0!</v>
      </c>
      <c r="U84">
        <v>3</v>
      </c>
      <c r="W84">
        <v>2</v>
      </c>
      <c r="AB84" s="41"/>
      <c r="AC84" s="52">
        <v>50</v>
      </c>
    </row>
    <row r="85" spans="1:29" x14ac:dyDescent="0.3">
      <c r="A85" s="64"/>
      <c r="B85" s="64"/>
      <c r="C85" s="64"/>
      <c r="D85" s="64"/>
      <c r="E85" s="64"/>
      <c r="F85" s="70"/>
      <c r="G85" s="70"/>
      <c r="H85" s="16"/>
      <c r="I85" s="16"/>
      <c r="J85" s="42"/>
      <c r="K85" s="29"/>
    </row>
    <row r="86" spans="1:29" x14ac:dyDescent="0.3">
      <c r="C86" s="28"/>
      <c r="D86" s="16"/>
      <c r="E86" s="64"/>
      <c r="F86" s="70"/>
      <c r="G86" s="70"/>
      <c r="H86" s="16"/>
      <c r="I86" s="16"/>
      <c r="J86" s="42"/>
      <c r="K86" s="29"/>
    </row>
    <row r="87" spans="1:29" x14ac:dyDescent="0.3">
      <c r="C87" s="28"/>
      <c r="D87" s="16"/>
      <c r="E87" s="64"/>
      <c r="F87" s="70"/>
      <c r="G87" s="70"/>
      <c r="H87" s="16"/>
      <c r="I87" s="16"/>
      <c r="J87" s="42"/>
      <c r="K87" s="30">
        <f>SUM(K13:K84)</f>
        <v>73390.580063937363</v>
      </c>
      <c r="L87">
        <f>K87*0.06</f>
        <v>4403.4348038362414</v>
      </c>
    </row>
    <row r="88" spans="1:29" x14ac:dyDescent="0.3">
      <c r="C88" s="28"/>
      <c r="D88" s="16"/>
      <c r="E88" s="64"/>
      <c r="F88" s="70"/>
      <c r="G88" s="70"/>
      <c r="H88" s="16"/>
      <c r="I88" s="16"/>
      <c r="J88" s="42"/>
      <c r="K88" s="31"/>
    </row>
    <row r="89" spans="1:29" x14ac:dyDescent="0.3">
      <c r="C89" s="28"/>
      <c r="D89" s="16"/>
      <c r="E89" s="64"/>
      <c r="F89" s="70"/>
      <c r="G89" s="70"/>
      <c r="H89" s="16"/>
      <c r="I89" s="16"/>
      <c r="J89" s="42"/>
      <c r="K89" s="31"/>
    </row>
    <row r="90" spans="1:29" x14ac:dyDescent="0.3">
      <c r="C90" s="28"/>
      <c r="D90" s="16" t="s">
        <v>85</v>
      </c>
      <c r="E90" s="64"/>
      <c r="F90" s="70"/>
      <c r="G90" s="70"/>
      <c r="H90" s="23">
        <v>0.06</v>
      </c>
      <c r="I90" s="16"/>
      <c r="J90" s="42"/>
      <c r="K90" s="29">
        <f>SUMIF($O$13:$O$84,"12",$K$13:$K$84)*H90</f>
        <v>4403.4348038362414</v>
      </c>
    </row>
    <row r="91" spans="1:29" x14ac:dyDescent="0.3">
      <c r="C91" s="28"/>
      <c r="D91" s="16" t="s">
        <v>86</v>
      </c>
      <c r="E91" s="64"/>
      <c r="F91" s="70"/>
      <c r="G91" s="70"/>
      <c r="H91" s="23">
        <v>0.06</v>
      </c>
      <c r="I91" s="16"/>
      <c r="J91" s="42"/>
      <c r="K91" s="29">
        <f>SUMIF($O$13:$O$84,"12",$K$13:$K$84)*H91</f>
        <v>4403.4348038362414</v>
      </c>
    </row>
    <row r="92" spans="1:29" x14ac:dyDescent="0.3">
      <c r="C92" s="28"/>
      <c r="D92" s="16" t="s">
        <v>150</v>
      </c>
      <c r="E92" s="64"/>
      <c r="F92" s="70"/>
      <c r="G92" s="70"/>
      <c r="H92" s="50">
        <v>0.09</v>
      </c>
      <c r="I92" s="16"/>
      <c r="J92" s="19"/>
      <c r="K92" s="29">
        <f>SUMIF($O$13:$O$84,"18",$K$13:$K$84)*H92</f>
        <v>0</v>
      </c>
    </row>
    <row r="93" spans="1:29" x14ac:dyDescent="0.3">
      <c r="C93" s="28"/>
      <c r="D93" s="16" t="s">
        <v>151</v>
      </c>
      <c r="E93" s="64"/>
      <c r="F93" s="70"/>
      <c r="G93" s="70"/>
      <c r="H93" s="50">
        <v>0.09</v>
      </c>
      <c r="I93" s="16"/>
      <c r="J93" s="19"/>
      <c r="K93" s="29">
        <f>SUMIF($O$13:$O$84,"18",$K$13:$K$84)*H93</f>
        <v>0</v>
      </c>
      <c r="P93">
        <f>150/1.1</f>
        <v>136.36363636363635</v>
      </c>
    </row>
    <row r="94" spans="1:29" x14ac:dyDescent="0.3">
      <c r="C94" s="28"/>
      <c r="D94" s="16" t="s">
        <v>125</v>
      </c>
      <c r="E94" s="64"/>
      <c r="F94" s="70"/>
      <c r="G94" s="70"/>
      <c r="H94" s="50">
        <v>2.5000000000000001E-2</v>
      </c>
      <c r="I94" s="16"/>
      <c r="J94" s="19"/>
      <c r="K94" s="29">
        <f>SUMIF($O$13:$O$84,"5",$K$13:$K$84)*H94</f>
        <v>0</v>
      </c>
    </row>
    <row r="95" spans="1:29" x14ac:dyDescent="0.3">
      <c r="C95" s="28"/>
      <c r="D95" s="16" t="s">
        <v>126</v>
      </c>
      <c r="E95" s="64"/>
      <c r="F95" s="70"/>
      <c r="G95" s="70"/>
      <c r="H95" s="50">
        <v>2.5000000000000001E-2</v>
      </c>
      <c r="I95" s="16"/>
      <c r="J95" s="19"/>
      <c r="K95" s="29">
        <f>SUMIF($O$13:$O$84,"5",$K$13:$K$84)*H95</f>
        <v>0</v>
      </c>
    </row>
    <row r="96" spans="1:29" x14ac:dyDescent="0.3">
      <c r="C96" s="28"/>
      <c r="D96" s="16"/>
      <c r="E96" s="64"/>
      <c r="F96" s="70"/>
      <c r="G96" s="70"/>
      <c r="H96" s="16"/>
      <c r="I96" s="16"/>
      <c r="J96" s="42"/>
      <c r="K96" s="31"/>
    </row>
    <row r="97" spans="3:11" x14ac:dyDescent="0.3">
      <c r="C97" s="28"/>
      <c r="D97" s="16" t="s">
        <v>87</v>
      </c>
      <c r="E97" s="64"/>
      <c r="F97" s="70"/>
      <c r="G97" s="70"/>
      <c r="H97" s="16"/>
      <c r="I97" s="16"/>
      <c r="J97" s="42"/>
      <c r="K97" s="31"/>
    </row>
    <row r="98" spans="3:11" x14ac:dyDescent="0.3">
      <c r="C98" s="32"/>
      <c r="D98" s="17"/>
      <c r="E98" s="65"/>
      <c r="F98" s="71"/>
      <c r="G98" s="71"/>
      <c r="H98" s="17"/>
      <c r="I98" s="17"/>
      <c r="J98" s="58"/>
      <c r="K98" s="33"/>
    </row>
    <row r="99" spans="3:11" x14ac:dyDescent="0.3">
      <c r="C99" s="14"/>
      <c r="D99" s="3" t="s">
        <v>88</v>
      </c>
      <c r="E99" s="3"/>
      <c r="F99" s="67"/>
      <c r="G99" s="3"/>
      <c r="H99" s="3"/>
      <c r="I99" s="3"/>
      <c r="J99" s="56"/>
      <c r="K99" s="24">
        <f>SUM(K87:K97)</f>
        <v>82197.449671609837</v>
      </c>
    </row>
    <row r="100" spans="3:11" x14ac:dyDescent="0.3">
      <c r="C100" s="34" t="s">
        <v>89</v>
      </c>
      <c r="D100" s="21"/>
      <c r="E100" s="21"/>
      <c r="F100" s="21"/>
      <c r="G100" s="21"/>
      <c r="H100" s="21"/>
      <c r="I100" s="21"/>
      <c r="J100" s="59"/>
      <c r="K100" s="35"/>
    </row>
    <row r="101" spans="3:11" x14ac:dyDescent="0.3">
      <c r="C101" s="7" t="s">
        <v>120</v>
      </c>
      <c r="D101" s="8"/>
      <c r="E101" s="8"/>
      <c r="F101" s="8"/>
      <c r="G101" s="8"/>
      <c r="H101" s="8"/>
      <c r="I101" s="8"/>
      <c r="J101" s="60"/>
      <c r="K101" s="36"/>
    </row>
    <row r="102" spans="3:11" x14ac:dyDescent="0.3">
      <c r="C102" s="7"/>
      <c r="D102" s="8"/>
      <c r="E102" s="8"/>
      <c r="F102" s="8"/>
      <c r="G102" s="8"/>
      <c r="H102" s="8"/>
      <c r="I102" s="8"/>
      <c r="J102" s="60"/>
      <c r="K102" s="36"/>
    </row>
    <row r="103" spans="3:11" x14ac:dyDescent="0.3">
      <c r="C103" s="7"/>
      <c r="D103" s="8"/>
      <c r="E103" s="8"/>
      <c r="F103" s="8"/>
      <c r="G103" s="8"/>
      <c r="H103" s="8"/>
      <c r="I103" s="8"/>
      <c r="J103" s="60"/>
      <c r="K103" s="36"/>
    </row>
    <row r="104" spans="3:11" x14ac:dyDescent="0.3">
      <c r="C104" s="7" t="s">
        <v>91</v>
      </c>
      <c r="D104" s="8"/>
      <c r="E104" s="8"/>
      <c r="F104" s="8"/>
      <c r="G104" s="8"/>
      <c r="H104" s="8"/>
      <c r="I104" s="8"/>
      <c r="J104" s="60"/>
      <c r="K104" s="36"/>
    </row>
    <row r="105" spans="3:11" x14ac:dyDescent="0.3">
      <c r="C105" s="7" t="s">
        <v>92</v>
      </c>
      <c r="D105" s="8"/>
      <c r="E105" s="8"/>
      <c r="F105" s="8"/>
      <c r="G105" s="8"/>
      <c r="H105" s="8"/>
      <c r="I105" s="8"/>
      <c r="J105" s="60"/>
      <c r="K105" s="36"/>
    </row>
    <row r="106" spans="3:11" x14ac:dyDescent="0.3">
      <c r="C106" s="7" t="s">
        <v>117</v>
      </c>
      <c r="D106" s="8"/>
      <c r="E106" s="8"/>
      <c r="F106" s="8"/>
      <c r="G106" s="8"/>
      <c r="H106" s="8"/>
      <c r="I106" s="8"/>
      <c r="J106" s="60"/>
      <c r="K106" s="36"/>
    </row>
    <row r="107" spans="3:11" x14ac:dyDescent="0.3">
      <c r="C107" s="7"/>
      <c r="D107" s="8"/>
      <c r="E107" s="8"/>
      <c r="F107" s="8"/>
      <c r="G107" s="8"/>
      <c r="H107" s="8"/>
      <c r="I107" s="8"/>
      <c r="J107" s="60"/>
      <c r="K107" s="36"/>
    </row>
    <row r="108" spans="3:11" x14ac:dyDescent="0.3">
      <c r="C108" s="7" t="s">
        <v>93</v>
      </c>
      <c r="D108" s="8"/>
      <c r="E108" s="8"/>
      <c r="F108" s="8"/>
      <c r="G108" s="8"/>
      <c r="H108" s="22"/>
      <c r="I108" s="8" t="s">
        <v>94</v>
      </c>
      <c r="J108" s="60"/>
      <c r="K108" s="36"/>
    </row>
    <row r="109" spans="3:11" ht="15" thickBot="1" x14ac:dyDescent="0.35">
      <c r="C109" s="37"/>
      <c r="D109" s="38"/>
      <c r="E109" s="38"/>
      <c r="F109" s="38"/>
      <c r="G109" s="38"/>
      <c r="H109" s="39"/>
      <c r="I109" s="38"/>
      <c r="J109" s="61" t="s">
        <v>95</v>
      </c>
      <c r="K109" s="40"/>
    </row>
  </sheetData>
  <autoFilter ref="B12:Q84"/>
  <mergeCells count="9">
    <mergeCell ref="H7:I7"/>
    <mergeCell ref="I8:K9"/>
    <mergeCell ref="F10:G10"/>
    <mergeCell ref="H1:I1"/>
    <mergeCell ref="H2:I2"/>
    <mergeCell ref="H3:I3"/>
    <mergeCell ref="H4:I4"/>
    <mergeCell ref="H5:I5"/>
    <mergeCell ref="H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mah1 (6)</vt:lpstr>
      <vt:lpstr>1</vt:lpstr>
      <vt:lpstr>2</vt:lpstr>
      <vt:lpstr>3</vt:lpstr>
      <vt:lpstr>4</vt:lpstr>
      <vt:lpstr>Sheet2</vt:lpstr>
      <vt:lpstr>Man-to-MB</vt:lpstr>
      <vt:lpstr>Manto SPA</vt:lpstr>
      <vt:lpstr>MbtoManish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2021-07-02T03:58:54Z</dcterms:created>
  <dcterms:modified xsi:type="dcterms:W3CDTF">2021-09-05T02:33:31Z</dcterms:modified>
</cp:coreProperties>
</file>