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sushilshah/Desktop/"/>
    </mc:Choice>
  </mc:AlternateContent>
  <xr:revisionPtr revIDLastSave="0" documentId="13_ncr:1_{2906C32C-552D-094C-B582-3D34A6EC57B9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Apartments Listings" sheetId="1" r:id="rId1"/>
    <sheet name="Cost Compari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2" i="1"/>
  <c r="R3" i="1"/>
  <c r="Q4" i="1"/>
  <c r="Q5" i="1"/>
  <c r="Q6" i="1"/>
  <c r="Q7" i="1"/>
  <c r="Q8" i="1"/>
  <c r="Q9" i="1"/>
  <c r="Q10" i="1"/>
  <c r="Q12" i="1"/>
  <c r="Q3" i="1"/>
  <c r="K6" i="2"/>
  <c r="K8" i="2" s="1"/>
  <c r="K3" i="2"/>
  <c r="E27" i="2"/>
  <c r="E17" i="2"/>
  <c r="I22" i="2"/>
  <c r="I12" i="2"/>
  <c r="E25" i="2"/>
  <c r="D25" i="2"/>
  <c r="C24" i="2"/>
  <c r="E24" i="2" s="1"/>
  <c r="D24" i="2" s="1"/>
  <c r="E23" i="2"/>
  <c r="D23" i="2" s="1"/>
  <c r="E22" i="2"/>
  <c r="L12" i="1"/>
  <c r="F11" i="1"/>
  <c r="E11" i="1"/>
  <c r="L10" i="1"/>
  <c r="L9" i="1"/>
  <c r="L8" i="1"/>
  <c r="L7" i="1"/>
  <c r="L6" i="1"/>
  <c r="D8" i="2"/>
  <c r="E8" i="2" s="1"/>
  <c r="D15" i="2"/>
  <c r="E15" i="2"/>
  <c r="C14" i="2"/>
  <c r="E14" i="2" s="1"/>
  <c r="D14" i="2" s="1"/>
  <c r="E13" i="2"/>
  <c r="D13" i="2" s="1"/>
  <c r="E12" i="2"/>
  <c r="D12" i="2" s="1"/>
  <c r="E6" i="2"/>
  <c r="E5" i="2"/>
  <c r="E4" i="2"/>
  <c r="E26" i="2" l="1"/>
  <c r="E28" i="2" s="1"/>
  <c r="D22" i="2"/>
  <c r="D26" i="2" s="1"/>
  <c r="D28" i="2" s="1"/>
  <c r="E7" i="2"/>
  <c r="D16" i="2"/>
  <c r="D18" i="2" s="1"/>
  <c r="E16" i="2"/>
  <c r="E18" i="2" s="1"/>
  <c r="L5" i="1"/>
  <c r="L4" i="1"/>
  <c r="L3" i="1"/>
</calcChain>
</file>

<file path=xl/sharedStrings.xml><?xml version="1.0" encoding="utf-8"?>
<sst xmlns="http://schemas.openxmlformats.org/spreadsheetml/2006/main" count="89" uniqueCount="73">
  <si>
    <t>Apartments</t>
  </si>
  <si>
    <t>Area</t>
  </si>
  <si>
    <t>Listed price Current</t>
  </si>
  <si>
    <t>Listed Price Original</t>
  </si>
  <si>
    <t>Date Listed</t>
  </si>
  <si>
    <t>Days on Site</t>
  </si>
  <si>
    <t>2019 Assesment</t>
  </si>
  <si>
    <t>2018 Assesment</t>
  </si>
  <si>
    <t>Hartford woods</t>
  </si>
  <si>
    <t>Year</t>
  </si>
  <si>
    <t>Strata Fees/month</t>
  </si>
  <si>
    <t>Property Taxes/yr</t>
  </si>
  <si>
    <t>Sr.no</t>
  </si>
  <si>
    <t>303-9865 140 Street</t>
  </si>
  <si>
    <t>Fraser Court</t>
  </si>
  <si>
    <t>Last Sold</t>
  </si>
  <si>
    <t>Price Sold</t>
  </si>
  <si>
    <t>Building Name</t>
  </si>
  <si>
    <t>312-9668 148 Street</t>
  </si>
  <si>
    <t>Whalley</t>
  </si>
  <si>
    <t>Guildford</t>
  </si>
  <si>
    <t>406-12125 75a Avenue</t>
  </si>
  <si>
    <t>West Newton</t>
  </si>
  <si>
    <t>Monthly Rent</t>
  </si>
  <si>
    <t>Months</t>
  </si>
  <si>
    <t>Amount</t>
  </si>
  <si>
    <t>July-17 - July 18</t>
  </si>
  <si>
    <t>Aug 18 - Nov19</t>
  </si>
  <si>
    <t>Dec19-Nov20</t>
  </si>
  <si>
    <t>Dec20-Dec21</t>
  </si>
  <si>
    <t>Month</t>
  </si>
  <si>
    <t>Mortgage</t>
  </si>
  <si>
    <t>Condo Fees/month</t>
  </si>
  <si>
    <t>Property Tax/yr</t>
  </si>
  <si>
    <t>Insurance/month</t>
  </si>
  <si>
    <t>Rent</t>
  </si>
  <si>
    <t>Interest</t>
  </si>
  <si>
    <t>116-6363 121 Street</t>
  </si>
  <si>
    <t>Panorama Ridge</t>
  </si>
  <si>
    <t>The Regency</t>
  </si>
  <si>
    <t>417-14333 104 Avenue</t>
  </si>
  <si>
    <t>407-8115 121a Street</t>
  </si>
  <si>
    <t>Queen Mary Park</t>
  </si>
  <si>
    <t>Area (Surrey)</t>
  </si>
  <si>
    <t>413-14358 60 Avenue</t>
  </si>
  <si>
    <t>Sullivan Station</t>
  </si>
  <si>
    <t>103-15140 29a Avenue</t>
  </si>
  <si>
    <t>King George Corridor</t>
  </si>
  <si>
    <t>51-6388 King George Boulevard</t>
  </si>
  <si>
    <t>-</t>
  </si>
  <si>
    <t>429-15380 102a Avenue</t>
  </si>
  <si>
    <t>Charlton Park</t>
  </si>
  <si>
    <t xml:space="preserve">Principal Amount </t>
  </si>
  <si>
    <t>Expenses</t>
  </si>
  <si>
    <t>Total Monthly</t>
  </si>
  <si>
    <t>Buy - General</t>
  </si>
  <si>
    <t>Buy - Specific</t>
  </si>
  <si>
    <t>Apartment Listing below 550K - 3 Beds 2 Bath (Surrey)</t>
  </si>
  <si>
    <t>Amortization</t>
  </si>
  <si>
    <t>Principal Monthly</t>
  </si>
  <si>
    <t>Calgary House Sold</t>
  </si>
  <si>
    <t>Mortgage Pending</t>
  </si>
  <si>
    <t>Pending Money Cash</t>
  </si>
  <si>
    <t>Ben Money Borrowed</t>
  </si>
  <si>
    <t>Final Balance</t>
  </si>
  <si>
    <t>Listing Amount more than Assessed 2019</t>
  </si>
  <si>
    <t>Listing Amount more than Assessed 2018</t>
  </si>
  <si>
    <t>Previous</t>
  </si>
  <si>
    <t>Money Received ( Less 20K)</t>
  </si>
  <si>
    <t>Equity raised to buy new house</t>
  </si>
  <si>
    <t>Interest Avg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</si>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</sst>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164" fontId="0" fillId="0" borderId="0" xfId="1" applyNumberFormat="1" applyFont="1"/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2" applyBorder="1" applyAlignment="1">
      <alignment wrapText="1"/>
    </xf>
    <xf numFmtId="0" fontId="0" fillId="0" borderId="1" xfId="1" applyNumberFormat="1" applyFont="1" applyBorder="1" applyAlignment="1">
      <alignment wrapText="1"/>
    </xf>
    <xf numFmtId="164" fontId="0" fillId="0" borderId="1" xfId="1" applyNumberFormat="1" applyFont="1" applyBorder="1" applyAlignment="1">
      <alignment wrapText="1"/>
    </xf>
    <xf numFmtId="164" fontId="0" fillId="0" borderId="1" xfId="0" applyNumberFormat="1" applyBorder="1" applyAlignment="1">
      <alignment wrapText="1"/>
    </xf>
    <xf numFmtId="15" fontId="0" fillId="0" borderId="1" xfId="0" applyNumberFormat="1" applyBorder="1" applyAlignment="1">
      <alignment wrapText="1"/>
    </xf>
    <xf numFmtId="1" fontId="0" fillId="0" borderId="1" xfId="0" applyNumberFormat="1" applyBorder="1" applyAlignment="1">
      <alignment wrapText="1"/>
    </xf>
    <xf numFmtId="17" fontId="0" fillId="0" borderId="1" xfId="0" applyNumberFormat="1" applyBorder="1"/>
    <xf numFmtId="0" fontId="2" fillId="0" borderId="1" xfId="2" applyBorder="1"/>
    <xf numFmtId="0" fontId="4" fillId="3" borderId="1" xfId="0" applyFont="1" applyFill="1" applyBorder="1"/>
    <xf numFmtId="164" fontId="4" fillId="3" borderId="1" xfId="1" applyNumberFormat="1" applyFont="1" applyFill="1" applyBorder="1"/>
    <xf numFmtId="164" fontId="0" fillId="0" borderId="1" xfId="1" applyNumberFormat="1" applyFont="1" applyBorder="1"/>
    <xf numFmtId="0" fontId="0" fillId="4" borderId="1" xfId="0" applyFill="1" applyBorder="1"/>
    <xf numFmtId="164" fontId="0" fillId="4" borderId="1" xfId="1" applyNumberFormat="1" applyFont="1" applyFill="1" applyBorder="1"/>
    <xf numFmtId="0" fontId="0" fillId="2" borderId="1" xfId="0" applyFill="1" applyBorder="1"/>
    <xf numFmtId="164" fontId="0" fillId="2" borderId="1" xfId="1" applyNumberFormat="1" applyFont="1" applyFill="1" applyBorder="1"/>
    <xf numFmtId="9" fontId="0" fillId="0" borderId="0" xfId="3" applyFont="1"/>
    <xf numFmtId="43" fontId="0" fillId="0" borderId="1" xfId="1" applyNumberFormat="1" applyFont="1" applyBorder="1"/>
    <xf numFmtId="0" fontId="3" fillId="3" borderId="1" xfId="0" applyFont="1" applyFill="1" applyBorder="1"/>
    <xf numFmtId="0" fontId="5" fillId="3" borderId="1" xfId="2" applyFont="1" applyFill="1" applyBorder="1"/>
    <xf numFmtId="0" fontId="0" fillId="0" borderId="2" xfId="0" applyBorder="1"/>
    <xf numFmtId="43" fontId="0" fillId="0" borderId="2" xfId="1" applyFont="1" applyBorder="1"/>
    <xf numFmtId="164" fontId="0" fillId="5" borderId="1" xfId="1" applyNumberFormat="1" applyFont="1" applyFill="1" applyBorder="1"/>
    <xf numFmtId="43" fontId="6" fillId="0" borderId="2" xfId="1" applyFont="1" applyBorder="1"/>
    <xf numFmtId="43" fontId="6" fillId="0" borderId="0" xfId="1" applyFont="1"/>
    <xf numFmtId="0" fontId="0" fillId="0" borderId="3" xfId="0" applyFill="1" applyBorder="1" applyAlignment="1">
      <alignment wrapText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w.ca/properties/2904755/103-15140-29a-avenue-surrey-bc?direction=asc&amp;page=1&amp;search_params%5Bis_exact_bedrooms%5D=false&amp;search_params%5Blist_price_from%5D=400000&amp;search_params%5Blist_price_to%5D=550000&amp;search_params%5Bnum_bathrooms%5D=2&amp;searc" TargetMode="External"/><Relationship Id="rId3" Type="http://schemas.openxmlformats.org/officeDocument/2006/relationships/hyperlink" Target="https://www.rew.ca/properties/2898297/406-12125-75a-avenue-surrey-bc?direction=asc&amp;page=1&amp;search_params%5Bis_exact_bedrooms%5D=false&amp;search_params%5Blist_price_from%5D=400000&amp;search_params%5Blist_price_to%5D=550000&amp;search_params%5Bnum_bathrooms%5D=2&amp;searc" TargetMode="External"/><Relationship Id="rId7" Type="http://schemas.openxmlformats.org/officeDocument/2006/relationships/hyperlink" Target="https://www.rew.ca/properties/2699124/413-14358-60-avenue-surrey-bc?direction=asc&amp;page=1&amp;search_params%5Bis_exact_bedrooms%5D=false&amp;search_params%5Blist_price_from%5D=400000&amp;search_params%5Blist_price_to%5D=550000&amp;search_params%5Bnum_bathrooms%5D=2&amp;search" TargetMode="External"/><Relationship Id="rId2" Type="http://schemas.openxmlformats.org/officeDocument/2006/relationships/hyperlink" Target="https://www.rew.ca/properties/2779553/312-9668-148-street-surrey-bc?direction=asc&amp;page=1&amp;search_params%5Bis_exact_bedrooms%5D=false&amp;search_params%5Blist_price_from%5D=400000&amp;search_params%5Blist_price_to%5D=550000&amp;search_params%5Bnum_bathrooms%5D=2&amp;search" TargetMode="External"/><Relationship Id="rId1" Type="http://schemas.openxmlformats.org/officeDocument/2006/relationships/hyperlink" Target="https://www.rew.ca/properties/2939136/303-9865-140-street-surrey-bc?direction=asc&amp;page=1&amp;search_params%5Bis_exact_bedrooms%5D=false&amp;search_params%5Blist_price_from%5D=400000&amp;search_params%5Blist_price_to%5D=500000&amp;search_params%5Bnum_bathrooms%5D=2&amp;search" TargetMode="External"/><Relationship Id="rId6" Type="http://schemas.openxmlformats.org/officeDocument/2006/relationships/hyperlink" Target="https://www.rew.ca/properties/2852437/407-8115-121a-street-surrey-bc?direction=asc&amp;page=1&amp;search_params%5Bis_exact_bedrooms%5D=false&amp;search_params%5Blist_price_from%5D=400000&amp;search_params%5Blist_price_to%5D=550000&amp;search_params%5Bnum_bathrooms%5D=2&amp;searc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rew.ca/properties/2847054/417-14333-104-avenue-surrey-bc?direction=asc&amp;page=1&amp;search_params%5Bis_exact_bedrooms%5D=false&amp;search_params%5Blist_price_from%5D=400000&amp;search_params%5Blist_price_to%5D=550000&amp;search_params%5Bnum_bathrooms%5D=2&amp;searc" TargetMode="External"/><Relationship Id="rId10" Type="http://schemas.openxmlformats.org/officeDocument/2006/relationships/hyperlink" Target="https://www.rew.ca/properties/2933328/429-15380-102a-avenue-surrey-bc?direction=asc&amp;page=1&amp;search_params%5Bis_exact_bedrooms%5D=false&amp;search_params%5Blist_price_from%5D=400000&amp;search_params%5Blist_price_to%5D=550000&amp;search_params%5Bnum_bathrooms%5D=2&amp;sear" TargetMode="External"/><Relationship Id="rId4" Type="http://schemas.openxmlformats.org/officeDocument/2006/relationships/hyperlink" Target="https://www.rew.ca/properties/2955669/116-6363-121-street-surrey-bc?direction=asc&amp;page=1&amp;search_params%5Bis_exact_bedrooms%5D=false&amp;search_params%5Blist_price_from%5D=400000&amp;search_params%5Blist_price_to%5D=550000&amp;search_params%5Bnum_bathrooms%5D=2&amp;search" TargetMode="External"/><Relationship Id="rId9" Type="http://schemas.openxmlformats.org/officeDocument/2006/relationships/hyperlink" Target="https://www.rew.ca/properties/R2417798/51-6388-king-george-boulevard-surrey-bc?direction=asc&amp;page=1&amp;search_params%5Bis_exact_bedrooms%5D=false&amp;search_params%5Blist_price_from%5D=400000&amp;search_params%5Blist_price_to%5D=550000&amp;search_params%5Bnum_bathrooms%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workbookViewId="0">
      <selection activeCell="Q17" sqref="Q17"/>
    </sheetView>
  </sheetViews>
  <sheetFormatPr baseColWidth="10" defaultColWidth="8.83203125" defaultRowHeight="15" x14ac:dyDescent="0.2"/>
  <cols>
    <col min="1" max="1" width="6.1640625" customWidth="1"/>
    <col min="2" max="2" width="28.83203125" style="2" bestFit="1" customWidth="1"/>
    <col min="3" max="3" width="5" style="2" bestFit="1" customWidth="1"/>
    <col min="4" max="4" width="5.1640625" style="2" bestFit="1" customWidth="1"/>
    <col min="5" max="5" width="12.33203125" style="2" customWidth="1"/>
    <col min="6" max="6" width="11.1640625" style="2" bestFit="1" customWidth="1"/>
    <col min="7" max="8" width="10.6640625" style="2" bestFit="1" customWidth="1"/>
    <col min="9" max="9" width="11.83203125" style="2" bestFit="1" customWidth="1"/>
    <col min="10" max="10" width="8.6640625" style="2" bestFit="1" customWidth="1"/>
    <col min="11" max="11" width="10.83203125" style="2" bestFit="1" customWidth="1"/>
    <col min="12" max="12" width="6.1640625" style="2" customWidth="1"/>
    <col min="13" max="13" width="9.1640625" customWidth="1"/>
    <col min="14" max="14" width="9.6640625" style="2" bestFit="1" customWidth="1"/>
    <col min="15" max="15" width="19.6640625" bestFit="1" customWidth="1"/>
    <col min="16" max="16" width="14.83203125" style="2" bestFit="1" customWidth="1"/>
    <col min="17" max="17" width="19" style="2" customWidth="1"/>
    <col min="18" max="18" width="18.83203125" style="2" customWidth="1"/>
  </cols>
  <sheetData>
    <row r="1" spans="1:20" x14ac:dyDescent="0.2">
      <c r="A1" s="4" t="s">
        <v>57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4"/>
      <c r="N1" s="5"/>
      <c r="O1" s="4"/>
      <c r="P1" s="5"/>
      <c r="Q1" s="5"/>
      <c r="R1" s="5"/>
    </row>
    <row r="2" spans="1:20" ht="48" x14ac:dyDescent="0.2">
      <c r="A2" s="6" t="s">
        <v>12</v>
      </c>
      <c r="B2" s="6" t="s">
        <v>0</v>
      </c>
      <c r="C2" s="7" t="s">
        <v>9</v>
      </c>
      <c r="D2" s="7" t="s">
        <v>1</v>
      </c>
      <c r="E2" s="7" t="s">
        <v>2</v>
      </c>
      <c r="F2" s="7" t="s">
        <v>3</v>
      </c>
      <c r="G2" s="7" t="s">
        <v>6</v>
      </c>
      <c r="H2" s="7" t="s">
        <v>7</v>
      </c>
      <c r="I2" s="7" t="s">
        <v>10</v>
      </c>
      <c r="J2" s="7" t="s">
        <v>11</v>
      </c>
      <c r="K2" s="7" t="s">
        <v>4</v>
      </c>
      <c r="L2" s="7" t="s">
        <v>5</v>
      </c>
      <c r="M2" s="7" t="s">
        <v>15</v>
      </c>
      <c r="N2" s="7" t="s">
        <v>16</v>
      </c>
      <c r="O2" s="7" t="s">
        <v>43</v>
      </c>
      <c r="P2" s="7" t="s">
        <v>17</v>
      </c>
      <c r="Q2" s="7" t="s">
        <v>65</v>
      </c>
      <c r="R2" s="7" t="s">
        <v>66</v>
      </c>
      <c r="S2" s="32" t="s">
        <v>72</v>
      </c>
      <c r="T2" s="32" t="s">
        <v>71</v>
      </c>
    </row>
    <row r="3" spans="1:20" ht="16" x14ac:dyDescent="0.2">
      <c r="A3" s="6">
        <v>1</v>
      </c>
      <c r="B3" s="8" t="s">
        <v>13</v>
      </c>
      <c r="C3" s="9">
        <v>1993</v>
      </c>
      <c r="D3" s="7">
        <v>1308</v>
      </c>
      <c r="E3" s="10">
        <v>449900</v>
      </c>
      <c r="F3" s="11">
        <v>449900</v>
      </c>
      <c r="G3" s="10">
        <v>359000</v>
      </c>
      <c r="H3" s="10">
        <v>391000</v>
      </c>
      <c r="I3" s="10">
        <v>551</v>
      </c>
      <c r="J3" s="10">
        <v>1609</v>
      </c>
      <c r="K3" s="12">
        <v>44113</v>
      </c>
      <c r="L3" s="13">
        <f t="shared" ref="L3:L12" ca="1" si="0">TODAY()-K3</f>
        <v>62</v>
      </c>
      <c r="M3" s="14">
        <v>42370</v>
      </c>
      <c r="N3" s="10">
        <v>205000</v>
      </c>
      <c r="O3" s="6" t="s">
        <v>19</v>
      </c>
      <c r="P3" s="7" t="s">
        <v>14</v>
      </c>
      <c r="Q3" s="10">
        <f>E3-G3</f>
        <v>90900</v>
      </c>
      <c r="R3" s="10">
        <f>E3-H3</f>
        <v>58900</v>
      </c>
      <c r="S3">
        <v>49.181862452816702</v>
      </c>
      <c r="T3">
        <v>-122.834697328997</v>
      </c>
    </row>
    <row r="4" spans="1:20" ht="16" x14ac:dyDescent="0.2">
      <c r="A4" s="6">
        <v>5</v>
      </c>
      <c r="B4" s="8" t="s">
        <v>18</v>
      </c>
      <c r="C4" s="9">
        <v>1997</v>
      </c>
      <c r="D4" s="7">
        <v>1819</v>
      </c>
      <c r="E4" s="10">
        <v>519000</v>
      </c>
      <c r="F4" s="11">
        <v>519000</v>
      </c>
      <c r="G4" s="10">
        <v>448000</v>
      </c>
      <c r="H4" s="10">
        <v>516000</v>
      </c>
      <c r="I4" s="10">
        <v>834</v>
      </c>
      <c r="J4" s="10">
        <v>1830</v>
      </c>
      <c r="K4" s="12">
        <v>44040</v>
      </c>
      <c r="L4" s="13">
        <f t="shared" ca="1" si="0"/>
        <v>135</v>
      </c>
      <c r="M4" s="14">
        <v>42856</v>
      </c>
      <c r="N4" s="10">
        <v>488000</v>
      </c>
      <c r="O4" s="6" t="s">
        <v>20</v>
      </c>
      <c r="P4" s="7" t="s">
        <v>8</v>
      </c>
      <c r="Q4" s="10">
        <f t="shared" ref="Q4:Q12" si="1">E4-G4</f>
        <v>71000</v>
      </c>
      <c r="R4" s="10">
        <f t="shared" ref="R4:R12" si="2">E4-H4</f>
        <v>3000</v>
      </c>
      <c r="S4">
        <v>49.178199999999997</v>
      </c>
      <c r="T4">
        <v>-122.81099</v>
      </c>
    </row>
    <row r="5" spans="1:20" ht="16" x14ac:dyDescent="0.2">
      <c r="A5" s="6">
        <v>6</v>
      </c>
      <c r="B5" s="8" t="s">
        <v>21</v>
      </c>
      <c r="C5" s="9">
        <v>1997</v>
      </c>
      <c r="D5" s="7">
        <v>1300</v>
      </c>
      <c r="E5" s="10">
        <v>495000</v>
      </c>
      <c r="F5" s="11">
        <v>495000</v>
      </c>
      <c r="G5" s="10">
        <v>466000</v>
      </c>
      <c r="H5" s="10">
        <v>507000</v>
      </c>
      <c r="I5" s="10">
        <v>496</v>
      </c>
      <c r="J5" s="10">
        <v>1975</v>
      </c>
      <c r="K5" s="12">
        <v>44097</v>
      </c>
      <c r="L5" s="13">
        <f t="shared" ca="1" si="0"/>
        <v>78</v>
      </c>
      <c r="M5" s="14">
        <v>43556</v>
      </c>
      <c r="N5" s="10">
        <v>442000</v>
      </c>
      <c r="O5" s="6" t="s">
        <v>22</v>
      </c>
      <c r="P5" s="7"/>
      <c r="Q5" s="10">
        <f t="shared" si="1"/>
        <v>29000</v>
      </c>
      <c r="R5" s="10">
        <f t="shared" si="2"/>
        <v>-12000</v>
      </c>
      <c r="S5">
        <v>49.178088486205802</v>
      </c>
      <c r="T5">
        <v>-122.81189048852001</v>
      </c>
    </row>
    <row r="6" spans="1:20" ht="16" x14ac:dyDescent="0.2">
      <c r="A6" s="6">
        <v>7</v>
      </c>
      <c r="B6" s="15" t="s">
        <v>37</v>
      </c>
      <c r="C6" s="9">
        <v>1994</v>
      </c>
      <c r="D6" s="7">
        <v>1238</v>
      </c>
      <c r="E6" s="10">
        <v>498000</v>
      </c>
      <c r="F6" s="10">
        <v>498000</v>
      </c>
      <c r="G6" s="10">
        <v>447000</v>
      </c>
      <c r="H6" s="10">
        <v>486000</v>
      </c>
      <c r="I6" s="10">
        <v>481</v>
      </c>
      <c r="J6" s="10">
        <v>1913</v>
      </c>
      <c r="K6" s="12">
        <v>44123</v>
      </c>
      <c r="L6" s="13">
        <f t="shared" ca="1" si="0"/>
        <v>52</v>
      </c>
      <c r="M6" s="14">
        <v>40360</v>
      </c>
      <c r="N6" s="10">
        <v>270000</v>
      </c>
      <c r="O6" s="6" t="s">
        <v>38</v>
      </c>
      <c r="P6" s="7" t="s">
        <v>39</v>
      </c>
      <c r="Q6" s="10">
        <f t="shared" si="1"/>
        <v>51000</v>
      </c>
      <c r="R6" s="10">
        <f t="shared" si="2"/>
        <v>12000</v>
      </c>
      <c r="S6">
        <v>49.118221498015998</v>
      </c>
      <c r="T6">
        <v>-122.887728188522</v>
      </c>
    </row>
    <row r="7" spans="1:20" ht="16" x14ac:dyDescent="0.2">
      <c r="A7" s="6">
        <v>8</v>
      </c>
      <c r="B7" s="8" t="s">
        <v>40</v>
      </c>
      <c r="C7" s="9">
        <v>2010</v>
      </c>
      <c r="D7" s="7">
        <v>1280</v>
      </c>
      <c r="E7" s="10">
        <v>499000</v>
      </c>
      <c r="F7" s="11">
        <v>529000</v>
      </c>
      <c r="G7" s="10">
        <v>488000</v>
      </c>
      <c r="H7" s="10">
        <v>541000</v>
      </c>
      <c r="I7" s="10">
        <v>351</v>
      </c>
      <c r="J7" s="10">
        <v>2093</v>
      </c>
      <c r="K7" s="12">
        <v>44071</v>
      </c>
      <c r="L7" s="13">
        <f t="shared" ca="1" si="0"/>
        <v>104</v>
      </c>
      <c r="M7" s="14">
        <v>40695</v>
      </c>
      <c r="N7" s="10">
        <v>326000</v>
      </c>
      <c r="O7" s="6" t="s">
        <v>19</v>
      </c>
      <c r="P7" s="7"/>
      <c r="Q7" s="10">
        <f t="shared" si="1"/>
        <v>11000</v>
      </c>
      <c r="R7" s="10">
        <f t="shared" si="2"/>
        <v>-42000</v>
      </c>
      <c r="S7">
        <v>49.192313102608999</v>
      </c>
      <c r="T7">
        <v>-122.825149761535</v>
      </c>
    </row>
    <row r="8" spans="1:20" ht="16" x14ac:dyDescent="0.2">
      <c r="A8" s="6">
        <v>9</v>
      </c>
      <c r="B8" s="8" t="s">
        <v>41</v>
      </c>
      <c r="C8" s="9">
        <v>1999</v>
      </c>
      <c r="D8" s="7">
        <v>1428</v>
      </c>
      <c r="E8" s="10">
        <v>499000</v>
      </c>
      <c r="F8" s="11">
        <v>499000</v>
      </c>
      <c r="G8" s="10">
        <v>446000</v>
      </c>
      <c r="H8" s="10">
        <v>485000</v>
      </c>
      <c r="I8" s="10">
        <v>483</v>
      </c>
      <c r="J8" s="10">
        <v>1915</v>
      </c>
      <c r="K8" s="12">
        <v>44074</v>
      </c>
      <c r="L8" s="13">
        <f t="shared" ca="1" si="0"/>
        <v>101</v>
      </c>
      <c r="M8" s="14">
        <v>43525</v>
      </c>
      <c r="N8" s="10">
        <v>425000</v>
      </c>
      <c r="O8" s="6" t="s">
        <v>42</v>
      </c>
      <c r="P8" s="7"/>
      <c r="Q8" s="10">
        <f t="shared" si="1"/>
        <v>53000</v>
      </c>
      <c r="R8" s="10">
        <f t="shared" si="2"/>
        <v>14000</v>
      </c>
      <c r="S8">
        <v>49.150702693179902</v>
      </c>
      <c r="T8">
        <v>-122.887098617357</v>
      </c>
    </row>
    <row r="9" spans="1:20" ht="16" x14ac:dyDescent="0.2">
      <c r="A9" s="6">
        <v>10</v>
      </c>
      <c r="B9" s="8" t="s">
        <v>44</v>
      </c>
      <c r="C9" s="9">
        <v>2013</v>
      </c>
      <c r="D9" s="7">
        <v>1035</v>
      </c>
      <c r="E9" s="10">
        <v>500000</v>
      </c>
      <c r="F9" s="11">
        <v>500000</v>
      </c>
      <c r="G9" s="10">
        <v>522000</v>
      </c>
      <c r="H9" s="10">
        <v>567000</v>
      </c>
      <c r="I9" s="10">
        <v>347</v>
      </c>
      <c r="J9" s="10">
        <v>2137</v>
      </c>
      <c r="K9" s="12">
        <v>44003</v>
      </c>
      <c r="L9" s="13">
        <f ca="1">TODAY()-K9</f>
        <v>172</v>
      </c>
      <c r="M9" s="14">
        <v>44093</v>
      </c>
      <c r="N9" s="10">
        <v>465000</v>
      </c>
      <c r="O9" s="6" t="s">
        <v>45</v>
      </c>
      <c r="P9" s="7"/>
      <c r="Q9" s="10">
        <f t="shared" si="1"/>
        <v>-22000</v>
      </c>
      <c r="R9" s="10">
        <f t="shared" si="2"/>
        <v>-67000</v>
      </c>
      <c r="S9">
        <v>49.111841952889399</v>
      </c>
      <c r="T9">
        <v>-122.825152815507</v>
      </c>
    </row>
    <row r="10" spans="1:20" ht="16" x14ac:dyDescent="0.2">
      <c r="A10" s="6">
        <v>11</v>
      </c>
      <c r="B10" s="8" t="s">
        <v>46</v>
      </c>
      <c r="C10" s="9">
        <v>1997</v>
      </c>
      <c r="D10" s="7">
        <v>1179</v>
      </c>
      <c r="E10" s="10">
        <v>509900</v>
      </c>
      <c r="F10" s="11">
        <v>509900</v>
      </c>
      <c r="G10" s="10">
        <v>455000</v>
      </c>
      <c r="H10" s="10">
        <v>495000</v>
      </c>
      <c r="I10" s="10">
        <v>438</v>
      </c>
      <c r="J10" s="10">
        <v>1963</v>
      </c>
      <c r="K10" s="12">
        <v>44098</v>
      </c>
      <c r="L10" s="13">
        <f t="shared" ca="1" si="0"/>
        <v>77</v>
      </c>
      <c r="M10" s="14">
        <v>42156</v>
      </c>
      <c r="N10" s="10">
        <v>275000</v>
      </c>
      <c r="O10" s="6" t="s">
        <v>47</v>
      </c>
      <c r="P10" s="7"/>
      <c r="Q10" s="10">
        <f t="shared" si="1"/>
        <v>54900</v>
      </c>
      <c r="R10" s="10">
        <f t="shared" si="2"/>
        <v>14900</v>
      </c>
      <c r="S10">
        <v>49.054247718834802</v>
      </c>
      <c r="T10">
        <v>-122.803119929001</v>
      </c>
    </row>
    <row r="11" spans="1:20" ht="16" x14ac:dyDescent="0.2">
      <c r="A11" s="6">
        <v>12</v>
      </c>
      <c r="B11" s="8" t="s">
        <v>48</v>
      </c>
      <c r="C11" s="9">
        <v>2022</v>
      </c>
      <c r="D11" s="7">
        <v>1187</v>
      </c>
      <c r="E11" s="10">
        <f>518900+5%*518900</f>
        <v>544845</v>
      </c>
      <c r="F11" s="11">
        <f>508900+5%*508900</f>
        <v>534345</v>
      </c>
      <c r="G11" s="10">
        <v>0</v>
      </c>
      <c r="H11" s="10">
        <v>0</v>
      </c>
      <c r="I11" s="10">
        <v>150</v>
      </c>
      <c r="J11" s="10">
        <v>0</v>
      </c>
      <c r="K11" s="12"/>
      <c r="L11" s="13"/>
      <c r="M11" s="14" t="s">
        <v>49</v>
      </c>
      <c r="N11" s="10" t="s">
        <v>49</v>
      </c>
      <c r="O11" s="6" t="s">
        <v>45</v>
      </c>
      <c r="P11" s="7"/>
      <c r="Q11" s="10"/>
      <c r="R11" s="10"/>
      <c r="S11">
        <v>49.118278419901699</v>
      </c>
      <c r="T11">
        <v>-122.844905842491</v>
      </c>
    </row>
    <row r="12" spans="1:20" ht="16" x14ac:dyDescent="0.2">
      <c r="A12" s="6">
        <v>13</v>
      </c>
      <c r="B12" s="8" t="s">
        <v>50</v>
      </c>
      <c r="C12" s="9">
        <v>2006</v>
      </c>
      <c r="D12" s="7">
        <v>1210</v>
      </c>
      <c r="E12" s="10">
        <v>528900</v>
      </c>
      <c r="F12" s="11">
        <v>528900</v>
      </c>
      <c r="G12" s="10">
        <v>541000</v>
      </c>
      <c r="H12" s="10">
        <v>588000</v>
      </c>
      <c r="I12" s="10">
        <v>429</v>
      </c>
      <c r="J12" s="10">
        <v>2204</v>
      </c>
      <c r="K12" s="12">
        <v>44112</v>
      </c>
      <c r="L12" s="13">
        <f t="shared" ca="1" si="0"/>
        <v>63</v>
      </c>
      <c r="M12" s="14">
        <v>41275</v>
      </c>
      <c r="N12" s="10">
        <v>300000</v>
      </c>
      <c r="O12" s="6" t="s">
        <v>20</v>
      </c>
      <c r="P12" s="7" t="s">
        <v>51</v>
      </c>
      <c r="Q12" s="10">
        <f t="shared" si="1"/>
        <v>-12100</v>
      </c>
      <c r="R12" s="10">
        <f t="shared" si="2"/>
        <v>-59100</v>
      </c>
      <c r="S12">
        <v>49.1886319843804</v>
      </c>
      <c r="T12">
        <v>-122.796322328996</v>
      </c>
    </row>
  </sheetData>
  <hyperlinks>
    <hyperlink ref="B3" r:id="rId1" xr:uid="{00000000-0004-0000-0000-000001000000}"/>
    <hyperlink ref="B4" r:id="rId2" xr:uid="{00000000-0004-0000-0000-000004000000}"/>
    <hyperlink ref="B5" r:id="rId3" xr:uid="{00000000-0004-0000-0000-000005000000}"/>
    <hyperlink ref="B6" r:id="rId4" xr:uid="{00000000-0004-0000-0000-000006000000}"/>
    <hyperlink ref="B7" r:id="rId5" xr:uid="{00000000-0004-0000-0000-000007000000}"/>
    <hyperlink ref="B8" r:id="rId6" xr:uid="{00000000-0004-0000-0000-000008000000}"/>
    <hyperlink ref="B9" r:id="rId7" xr:uid="{00000000-0004-0000-0000-000009000000}"/>
    <hyperlink ref="B10" r:id="rId8" xr:uid="{00000000-0004-0000-0000-00000A000000}"/>
    <hyperlink ref="B11" r:id="rId9" xr:uid="{00000000-0004-0000-0000-00000B000000}"/>
    <hyperlink ref="B12" r:id="rId10" xr:uid="{00000000-0004-0000-0000-00000C000000}"/>
  </hyperlinks>
  <pageMargins left="0.7" right="0.7" top="0.75" bottom="0.75" header="0.3" footer="0.3"/>
  <pageSetup orientation="portrait" horizontalDpi="1200" verticalDpi="12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8"/>
  <sheetViews>
    <sheetView zoomScale="80" zoomScaleNormal="80" workbookViewId="0">
      <selection activeCell="J20" sqref="J20"/>
    </sheetView>
  </sheetViews>
  <sheetFormatPr baseColWidth="10" defaultColWidth="8.83203125" defaultRowHeight="15" x14ac:dyDescent="0.2"/>
  <cols>
    <col min="1" max="1" width="3.5" customWidth="1"/>
    <col min="2" max="2" width="20" bestFit="1" customWidth="1"/>
    <col min="3" max="3" width="13.1640625" style="3" bestFit="1" customWidth="1"/>
    <col min="4" max="4" width="14.5" style="3" bestFit="1" customWidth="1"/>
    <col min="5" max="5" width="11.33203125" style="3" bestFit="1" customWidth="1"/>
    <col min="8" max="8" width="18.5" bestFit="1" customWidth="1"/>
    <col min="9" max="9" width="11.5" style="3" bestFit="1" customWidth="1"/>
    <col min="10" max="10" width="32.33203125" bestFit="1" customWidth="1"/>
    <col min="11" max="11" width="13.5" customWidth="1"/>
  </cols>
  <sheetData>
    <row r="2" spans="2:11" x14ac:dyDescent="0.2">
      <c r="B2" s="25" t="s">
        <v>35</v>
      </c>
      <c r="C2" s="17"/>
      <c r="D2" s="17"/>
      <c r="E2" s="17"/>
      <c r="F2" s="16"/>
      <c r="G2" s="16"/>
      <c r="J2" t="s">
        <v>60</v>
      </c>
      <c r="K2" s="1">
        <v>450000</v>
      </c>
    </row>
    <row r="3" spans="2:11" x14ac:dyDescent="0.2">
      <c r="B3" s="6"/>
      <c r="C3" s="14" t="s">
        <v>24</v>
      </c>
      <c r="D3" s="18" t="s">
        <v>23</v>
      </c>
      <c r="E3" s="18" t="s">
        <v>25</v>
      </c>
      <c r="F3" s="6"/>
      <c r="G3" s="6"/>
      <c r="J3" s="27" t="s">
        <v>68</v>
      </c>
      <c r="K3" s="30">
        <f>K2-20000</f>
        <v>430000</v>
      </c>
    </row>
    <row r="4" spans="2:11" x14ac:dyDescent="0.2">
      <c r="B4" s="6" t="s">
        <v>26</v>
      </c>
      <c r="C4" s="6">
        <v>12</v>
      </c>
      <c r="D4" s="18">
        <v>1400</v>
      </c>
      <c r="E4" s="18">
        <f>D4*C4</f>
        <v>16800</v>
      </c>
      <c r="F4" s="6"/>
      <c r="G4" s="6"/>
      <c r="J4" t="s">
        <v>61</v>
      </c>
      <c r="K4" s="1">
        <v>106000</v>
      </c>
    </row>
    <row r="5" spans="2:11" x14ac:dyDescent="0.2">
      <c r="B5" s="6" t="s">
        <v>27</v>
      </c>
      <c r="C5" s="6">
        <v>16</v>
      </c>
      <c r="D5" s="18">
        <v>1800</v>
      </c>
      <c r="E5" s="18">
        <f>D5*C5</f>
        <v>28800</v>
      </c>
      <c r="F5" s="6"/>
      <c r="G5" s="6"/>
      <c r="J5" s="27" t="s">
        <v>69</v>
      </c>
      <c r="K5" s="28">
        <v>80000</v>
      </c>
    </row>
    <row r="6" spans="2:11" x14ac:dyDescent="0.2">
      <c r="B6" s="6" t="s">
        <v>28</v>
      </c>
      <c r="C6" s="6">
        <v>12</v>
      </c>
      <c r="D6" s="18">
        <v>2000</v>
      </c>
      <c r="E6" s="18">
        <f>D6*C6</f>
        <v>24000</v>
      </c>
      <c r="F6" s="6"/>
      <c r="G6" s="6"/>
      <c r="J6" t="s">
        <v>62</v>
      </c>
      <c r="K6" s="31">
        <f>K3-K4-K5</f>
        <v>244000</v>
      </c>
    </row>
    <row r="7" spans="2:11" x14ac:dyDescent="0.2">
      <c r="B7" s="6"/>
      <c r="C7" s="6"/>
      <c r="D7" s="18"/>
      <c r="E7" s="29">
        <f>SUM(E4:E6)</f>
        <v>69600</v>
      </c>
      <c r="F7" s="6" t="s">
        <v>67</v>
      </c>
      <c r="G7" s="6"/>
      <c r="J7" s="27" t="s">
        <v>63</v>
      </c>
      <c r="K7" s="28">
        <v>100000</v>
      </c>
    </row>
    <row r="8" spans="2:11" x14ac:dyDescent="0.2">
      <c r="B8" s="6" t="s">
        <v>29</v>
      </c>
      <c r="C8" s="6">
        <v>12</v>
      </c>
      <c r="D8" s="18">
        <f>2400+50</f>
        <v>2450</v>
      </c>
      <c r="E8" s="22">
        <f>D8*C8</f>
        <v>29400</v>
      </c>
      <c r="F8" s="6"/>
      <c r="G8" s="6"/>
      <c r="J8" t="s">
        <v>64</v>
      </c>
      <c r="K8" s="31">
        <f>K6-K7</f>
        <v>144000</v>
      </c>
    </row>
    <row r="10" spans="2:11" x14ac:dyDescent="0.2">
      <c r="B10" s="25" t="s">
        <v>55</v>
      </c>
      <c r="C10" s="17"/>
      <c r="D10" s="17"/>
      <c r="E10" s="17"/>
      <c r="F10" s="16"/>
      <c r="G10" s="16"/>
    </row>
    <row r="11" spans="2:11" x14ac:dyDescent="0.2">
      <c r="B11" s="6"/>
      <c r="C11" s="18"/>
      <c r="D11" s="18" t="s">
        <v>30</v>
      </c>
      <c r="E11" s="18" t="s">
        <v>9</v>
      </c>
      <c r="F11" s="6"/>
      <c r="G11" s="6"/>
      <c r="H11" t="s">
        <v>70</v>
      </c>
      <c r="I11" s="23">
        <v>0.03</v>
      </c>
    </row>
    <row r="12" spans="2:11" x14ac:dyDescent="0.2">
      <c r="B12" s="6" t="s">
        <v>31</v>
      </c>
      <c r="C12" s="18">
        <v>500000</v>
      </c>
      <c r="D12" s="18">
        <f>E12/12</f>
        <v>1250</v>
      </c>
      <c r="E12" s="18">
        <f>C12*I11</f>
        <v>15000</v>
      </c>
      <c r="F12" s="6"/>
      <c r="G12" s="6"/>
      <c r="H12" t="s">
        <v>59</v>
      </c>
      <c r="I12" s="3">
        <f>C12/(I13*12)</f>
        <v>1388.8888888888889</v>
      </c>
    </row>
    <row r="13" spans="2:11" x14ac:dyDescent="0.2">
      <c r="B13" s="6" t="s">
        <v>32</v>
      </c>
      <c r="C13" s="18">
        <v>800</v>
      </c>
      <c r="D13" s="18">
        <f>E13/12</f>
        <v>800</v>
      </c>
      <c r="E13" s="18">
        <f>C13*12</f>
        <v>9600</v>
      </c>
      <c r="F13" s="6"/>
      <c r="G13" s="6"/>
      <c r="H13" t="s">
        <v>58</v>
      </c>
      <c r="I13" s="3">
        <v>30</v>
      </c>
    </row>
    <row r="14" spans="2:11" x14ac:dyDescent="0.2">
      <c r="B14" s="6" t="s">
        <v>33</v>
      </c>
      <c r="C14" s="18">
        <f>2500</f>
        <v>2500</v>
      </c>
      <c r="D14" s="18">
        <f>E14/12</f>
        <v>208.33333333333334</v>
      </c>
      <c r="E14" s="18">
        <f>C14</f>
        <v>2500</v>
      </c>
      <c r="F14" s="6"/>
      <c r="G14" s="6"/>
    </row>
    <row r="15" spans="2:11" x14ac:dyDescent="0.2">
      <c r="B15" s="6" t="s">
        <v>34</v>
      </c>
      <c r="C15" s="18">
        <v>100</v>
      </c>
      <c r="D15" s="18">
        <f>C15</f>
        <v>100</v>
      </c>
      <c r="E15" s="18">
        <f>C15*12</f>
        <v>1200</v>
      </c>
      <c r="F15" s="6"/>
      <c r="G15" s="6"/>
    </row>
    <row r="16" spans="2:11" x14ac:dyDescent="0.2">
      <c r="B16" s="19" t="s">
        <v>53</v>
      </c>
      <c r="C16" s="20"/>
      <c r="D16" s="20">
        <f>SUM(D12:D15)</f>
        <v>2358.3333333333335</v>
      </c>
      <c r="E16" s="20">
        <f>SUM(E12:E15)</f>
        <v>28300</v>
      </c>
      <c r="F16" s="6"/>
      <c r="G16" s="6"/>
    </row>
    <row r="17" spans="2:9" x14ac:dyDescent="0.2">
      <c r="B17" s="6" t="s">
        <v>52</v>
      </c>
      <c r="C17" s="18"/>
      <c r="D17" s="18">
        <v>1388.8889999999999</v>
      </c>
      <c r="E17" s="24">
        <f>D17*12</f>
        <v>16666.667999999998</v>
      </c>
      <c r="F17" s="6"/>
      <c r="G17" s="6"/>
    </row>
    <row r="18" spans="2:9" x14ac:dyDescent="0.2">
      <c r="B18" s="21" t="s">
        <v>54</v>
      </c>
      <c r="C18" s="22"/>
      <c r="D18" s="22">
        <f>SUM(D16:D17)</f>
        <v>3747.2223333333332</v>
      </c>
      <c r="E18" s="22">
        <f>SUM(E16:E17)</f>
        <v>44966.667999999998</v>
      </c>
      <c r="F18" s="6"/>
      <c r="G18" s="6"/>
    </row>
    <row r="20" spans="2:9" x14ac:dyDescent="0.2">
      <c r="B20" s="26" t="s">
        <v>56</v>
      </c>
      <c r="C20" s="17"/>
      <c r="D20" s="17"/>
      <c r="E20" s="17"/>
      <c r="F20" s="16"/>
      <c r="G20" s="16"/>
    </row>
    <row r="21" spans="2:9" x14ac:dyDescent="0.2">
      <c r="B21" s="6"/>
      <c r="C21" s="18"/>
      <c r="D21" s="18" t="s">
        <v>30</v>
      </c>
      <c r="E21" s="18" t="s">
        <v>9</v>
      </c>
      <c r="F21" s="6"/>
      <c r="G21" s="6"/>
      <c r="H21" t="s">
        <v>36</v>
      </c>
      <c r="I21" s="23">
        <v>0.02</v>
      </c>
    </row>
    <row r="22" spans="2:9" x14ac:dyDescent="0.2">
      <c r="B22" s="6" t="s">
        <v>31</v>
      </c>
      <c r="C22" s="18">
        <v>450000</v>
      </c>
      <c r="D22" s="18">
        <f>E22/12</f>
        <v>750</v>
      </c>
      <c r="E22" s="18">
        <f>C22*I21</f>
        <v>9000</v>
      </c>
      <c r="F22" s="6"/>
      <c r="G22" s="6"/>
      <c r="H22" t="s">
        <v>59</v>
      </c>
      <c r="I22" s="3">
        <f>C22/(I23*12)</f>
        <v>1250</v>
      </c>
    </row>
    <row r="23" spans="2:9" x14ac:dyDescent="0.2">
      <c r="B23" s="6" t="s">
        <v>32</v>
      </c>
      <c r="C23" s="18">
        <v>800</v>
      </c>
      <c r="D23" s="18">
        <f>E23/12</f>
        <v>800</v>
      </c>
      <c r="E23" s="18">
        <f>C23*12</f>
        <v>9600</v>
      </c>
      <c r="F23" s="6"/>
      <c r="G23" s="6"/>
      <c r="H23" t="s">
        <v>58</v>
      </c>
      <c r="I23" s="3">
        <v>30</v>
      </c>
    </row>
    <row r="24" spans="2:9" x14ac:dyDescent="0.2">
      <c r="B24" s="6" t="s">
        <v>33</v>
      </c>
      <c r="C24" s="18">
        <f>2500</f>
        <v>2500</v>
      </c>
      <c r="D24" s="18">
        <f>E24/12</f>
        <v>208.33333333333334</v>
      </c>
      <c r="E24" s="18">
        <f>C24</f>
        <v>2500</v>
      </c>
      <c r="F24" s="6"/>
      <c r="G24" s="6"/>
    </row>
    <row r="25" spans="2:9" x14ac:dyDescent="0.2">
      <c r="B25" s="6" t="s">
        <v>34</v>
      </c>
      <c r="C25" s="18">
        <v>100</v>
      </c>
      <c r="D25" s="18">
        <f>C25</f>
        <v>100</v>
      </c>
      <c r="E25" s="18">
        <f>C25*12</f>
        <v>1200</v>
      </c>
      <c r="F25" s="6"/>
      <c r="G25" s="6"/>
    </row>
    <row r="26" spans="2:9" x14ac:dyDescent="0.2">
      <c r="B26" s="19" t="s">
        <v>53</v>
      </c>
      <c r="C26" s="20"/>
      <c r="D26" s="20">
        <f>SUM(D22:D25)</f>
        <v>1858.3333333333333</v>
      </c>
      <c r="E26" s="20">
        <f>SUM(E22:E25)</f>
        <v>22300</v>
      </c>
      <c r="F26" s="6"/>
      <c r="G26" s="6"/>
    </row>
    <row r="27" spans="2:9" x14ac:dyDescent="0.2">
      <c r="B27" s="6" t="s">
        <v>52</v>
      </c>
      <c r="C27" s="18"/>
      <c r="D27" s="18">
        <v>1000</v>
      </c>
      <c r="E27" s="24">
        <f>D27*12</f>
        <v>12000</v>
      </c>
      <c r="F27" s="6"/>
      <c r="G27" s="6"/>
    </row>
    <row r="28" spans="2:9" x14ac:dyDescent="0.2">
      <c r="B28" s="21" t="s">
        <v>54</v>
      </c>
      <c r="C28" s="22"/>
      <c r="D28" s="22">
        <f>SUM(D26:D27)</f>
        <v>2858.333333333333</v>
      </c>
      <c r="E28" s="22">
        <f>SUM(E26:E27)</f>
        <v>34300</v>
      </c>
      <c r="F28" s="6"/>
      <c r="G28" s="6"/>
    </row>
  </sheetData>
  <hyperlinks>
    <hyperlink ref="B20" location="'Apartments Listings'!A1" display="Buy - Specific" xr:uid="{00000000-0004-0000-0100-000000000000}"/>
  </hyperlink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Apartments Listings</vt:lpstr>
      <vt:lpstr>Cost Comparison</vt:lpstr>
    </vt:vector>
  </TitlesOfParts>
  <Company>AIC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Sushil Shah</dc:creator>
  <cp:lastModifiedBy>Sushil Shah</cp:lastModifiedBy>
  <dcterms:created xsi:type="dcterms:W3CDTF">2020-10-22T19:54:26Z</dcterms:created>
  <dcterms:modified xsi:type="dcterms:W3CDTF">2020-12-11T06:32:54Z</dcterms:modified>
</cp:coreProperties>
</file>