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3.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hidePivotFieldList="1"/>
  <xr:revisionPtr revIDLastSave="0" documentId="13_ncr:1_{06E775CF-89A9-4842-8647-76132CB5831C}" xr6:coauthVersionLast="47" xr6:coauthVersionMax="47" xr10:uidLastSave="{00000000-0000-0000-0000-000000000000}"/>
  <workbookProtection lockStructure="1"/>
  <bookViews>
    <workbookView xWindow="-110" yWindow="-110" windowWidth="19420" windowHeight="11020" activeTab="3" xr2:uid="{0A0D8D68-EFC2-4074-BDCA-85DAF874A3F1}"/>
  </bookViews>
  <sheets>
    <sheet name="Input Data" sheetId="2" r:id="rId1"/>
    <sheet name="Master Data" sheetId="1" r:id="rId2"/>
    <sheet name="Analysis1" sheetId="5" r:id="rId3"/>
    <sheet name="Dashboard" sheetId="4" r:id="rId4"/>
  </sheets>
  <definedNames>
    <definedName name="Category_1">OFFSET(Analysis1!$Y$1,1,0,COUNT(Analysis1!$Z:$Z))</definedName>
    <definedName name="Category_Range">Analysis1!$AC$2:$AC$6</definedName>
    <definedName name="Slicer_MONTH">#N/A</definedName>
    <definedName name="Slicer_PAYMENT_MODE">#N/A</definedName>
    <definedName name="Slicer_SALE_TYPE">#N/A</definedName>
    <definedName name="Slicer_YEAR">#N/A</definedName>
  </definedNames>
  <calcPr calcId="191029" iterate="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5" l="1"/>
  <c r="G21" i="5"/>
  <c r="H21" i="5" s="1"/>
  <c r="G22" i="5"/>
  <c r="H22" i="5" s="1"/>
  <c r="G23" i="5"/>
  <c r="H23" i="5" s="1"/>
  <c r="G24" i="5"/>
  <c r="H24" i="5" s="1"/>
  <c r="G25" i="5"/>
  <c r="H25" i="5" s="1"/>
  <c r="G26" i="5"/>
  <c r="H26" i="5" s="1"/>
  <c r="G27" i="5"/>
  <c r="H27" i="5" s="1"/>
  <c r="G28" i="5"/>
  <c r="G29" i="5"/>
  <c r="H29" i="5" s="1"/>
  <c r="G30" i="5"/>
  <c r="H30" i="5" s="1"/>
  <c r="G19" i="5"/>
  <c r="H19" i="5" s="1"/>
  <c r="AC3" i="5"/>
  <c r="AC4" i="5"/>
  <c r="AC5" i="5"/>
  <c r="AC6" i="5"/>
  <c r="AC2" i="5"/>
  <c r="AB2" i="5"/>
  <c r="AB3" i="5"/>
  <c r="AB4" i="5"/>
  <c r="AB5" i="5"/>
  <c r="AB6" i="5"/>
  <c r="T44" i="5"/>
  <c r="T31" i="5"/>
  <c r="T35" i="5"/>
  <c r="T6" i="5"/>
  <c r="T34" i="5"/>
  <c r="T4" i="5"/>
  <c r="T26" i="5"/>
  <c r="T43" i="5"/>
  <c r="T46" i="5"/>
  <c r="T40" i="5"/>
  <c r="T19" i="5"/>
  <c r="T20" i="5"/>
  <c r="T24" i="5"/>
  <c r="T30" i="5"/>
  <c r="T3" i="5"/>
  <c r="T27" i="5"/>
  <c r="T28" i="5"/>
  <c r="T38" i="5"/>
  <c r="T22" i="5"/>
  <c r="T41" i="5"/>
  <c r="T9" i="5"/>
  <c r="T8" i="5"/>
  <c r="T11" i="5"/>
  <c r="T18" i="5"/>
  <c r="T16" i="5"/>
  <c r="T14" i="5"/>
  <c r="T15" i="5"/>
  <c r="T33" i="5"/>
  <c r="T23" i="5"/>
  <c r="T36" i="5"/>
  <c r="T45" i="5"/>
  <c r="T5" i="5"/>
  <c r="T13" i="5"/>
  <c r="T32" i="5"/>
  <c r="T7" i="5"/>
  <c r="T39" i="5"/>
  <c r="T21" i="5"/>
  <c r="T10" i="5"/>
  <c r="T17" i="5"/>
  <c r="T42" i="5"/>
  <c r="T12" i="5"/>
  <c r="T29" i="5"/>
  <c r="T25" i="5"/>
  <c r="S44" i="5"/>
  <c r="S31" i="5"/>
  <c r="S35" i="5"/>
  <c r="S6" i="5"/>
  <c r="S34" i="5"/>
  <c r="S4" i="5"/>
  <c r="S26" i="5"/>
  <c r="S43" i="5"/>
  <c r="S46" i="5"/>
  <c r="S40" i="5"/>
  <c r="S19" i="5"/>
  <c r="S20" i="5"/>
  <c r="S24" i="5"/>
  <c r="S30" i="5"/>
  <c r="S3" i="5"/>
  <c r="S27" i="5"/>
  <c r="S28" i="5"/>
  <c r="S38" i="5"/>
  <c r="S22" i="5"/>
  <c r="S41" i="5"/>
  <c r="S9" i="5"/>
  <c r="S8" i="5"/>
  <c r="S11" i="5"/>
  <c r="S18" i="5"/>
  <c r="S16" i="5"/>
  <c r="S14" i="5"/>
  <c r="S15" i="5"/>
  <c r="S33" i="5"/>
  <c r="S23" i="5"/>
  <c r="S36" i="5"/>
  <c r="S45" i="5"/>
  <c r="S5" i="5"/>
  <c r="S13" i="5"/>
  <c r="S32" i="5"/>
  <c r="S7" i="5"/>
  <c r="S39" i="5"/>
  <c r="S21" i="5"/>
  <c r="S10" i="5"/>
  <c r="S17" i="5"/>
  <c r="S42" i="5"/>
  <c r="S12" i="5"/>
  <c r="S29" i="5"/>
  <c r="S25" i="5"/>
  <c r="R44" i="5"/>
  <c r="R31" i="5"/>
  <c r="R35" i="5"/>
  <c r="R6" i="5"/>
  <c r="R34" i="5"/>
  <c r="R4" i="5"/>
  <c r="R26" i="5"/>
  <c r="R43" i="5"/>
  <c r="R46" i="5"/>
  <c r="R40" i="5"/>
  <c r="R19" i="5"/>
  <c r="R20" i="5"/>
  <c r="R24" i="5"/>
  <c r="R30" i="5"/>
  <c r="R3" i="5"/>
  <c r="R27" i="5"/>
  <c r="R28" i="5"/>
  <c r="R38" i="5"/>
  <c r="R22" i="5"/>
  <c r="R41" i="5"/>
  <c r="R9" i="5"/>
  <c r="R8" i="5"/>
  <c r="R11" i="5"/>
  <c r="R18" i="5"/>
  <c r="R16" i="5"/>
  <c r="R14" i="5"/>
  <c r="R15" i="5"/>
  <c r="R33" i="5"/>
  <c r="R23" i="5"/>
  <c r="R36" i="5"/>
  <c r="R45" i="5"/>
  <c r="R5" i="5"/>
  <c r="R13" i="5"/>
  <c r="R32" i="5"/>
  <c r="R7" i="5"/>
  <c r="R39" i="5"/>
  <c r="R21" i="5"/>
  <c r="R10" i="5"/>
  <c r="R17" i="5"/>
  <c r="R42" i="5"/>
  <c r="R12" i="5"/>
  <c r="R29" i="5"/>
  <c r="R25" i="5"/>
  <c r="T37" i="5"/>
  <c r="S37" i="5"/>
  <c r="R37" i="5"/>
  <c r="Q44" i="5"/>
  <c r="Q31" i="5"/>
  <c r="Q35" i="5"/>
  <c r="Q6" i="5"/>
  <c r="Q34" i="5"/>
  <c r="Q4" i="5"/>
  <c r="Q26" i="5"/>
  <c r="Q43" i="5"/>
  <c r="Q46" i="5"/>
  <c r="Q40" i="5"/>
  <c r="Q19" i="5"/>
  <c r="Q20" i="5"/>
  <c r="Q24" i="5"/>
  <c r="Q30" i="5"/>
  <c r="Q3" i="5"/>
  <c r="Q27" i="5"/>
  <c r="Q28" i="5"/>
  <c r="Q38" i="5"/>
  <c r="Q22" i="5"/>
  <c r="Q41" i="5"/>
  <c r="Q9" i="5"/>
  <c r="Q8" i="5"/>
  <c r="Q11" i="5"/>
  <c r="Q18" i="5"/>
  <c r="Q16" i="5"/>
  <c r="Q14" i="5"/>
  <c r="Q15" i="5"/>
  <c r="Q33" i="5"/>
  <c r="Q23" i="5"/>
  <c r="Q36" i="5"/>
  <c r="Q45" i="5"/>
  <c r="Q5" i="5"/>
  <c r="Q13" i="5"/>
  <c r="Q32" i="5"/>
  <c r="Q7" i="5"/>
  <c r="Q39" i="5"/>
  <c r="Q21" i="5"/>
  <c r="Q10" i="5"/>
  <c r="Q17" i="5"/>
  <c r="Q42" i="5"/>
  <c r="Q12" i="5"/>
  <c r="Q29" i="5"/>
  <c r="Q25" i="5"/>
  <c r="Q37" i="5"/>
  <c r="H20" i="5"/>
  <c r="H28" i="5"/>
  <c r="F20" i="5"/>
  <c r="I20" i="5" s="1"/>
  <c r="F21" i="5"/>
  <c r="I21" i="5" s="1"/>
  <c r="F22" i="5"/>
  <c r="I22" i="5" s="1"/>
  <c r="F23" i="5"/>
  <c r="I23" i="5" s="1"/>
  <c r="F24" i="5"/>
  <c r="I24" i="5" s="1"/>
  <c r="F25" i="5"/>
  <c r="I25" i="5" s="1"/>
  <c r="F26" i="5"/>
  <c r="I26" i="5" s="1"/>
  <c r="F27" i="5"/>
  <c r="I27" i="5" s="1"/>
  <c r="F28" i="5"/>
  <c r="I28" i="5" s="1"/>
  <c r="F29" i="5"/>
  <c r="I29" i="5" s="1"/>
  <c r="F30" i="5"/>
  <c r="I30" i="5" s="1"/>
  <c r="F19" i="5"/>
  <c r="I19" i="5" s="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2"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L57" i="5"/>
  <c r="L56" i="5"/>
  <c r="AA3" i="5" l="1"/>
  <c r="AA2" i="5"/>
  <c r="AA6" i="5"/>
  <c r="AA5" i="5"/>
  <c r="AA4" i="5"/>
  <c r="P18" i="5"/>
  <c r="P36" i="5"/>
  <c r="P4" i="5"/>
  <c r="P15" i="5"/>
  <c r="P34" i="5"/>
  <c r="P38" i="5"/>
  <c r="P31" i="5"/>
  <c r="P13" i="5"/>
  <c r="P44" i="5"/>
  <c r="P42" i="5"/>
  <c r="P27" i="5"/>
  <c r="P17" i="5"/>
  <c r="P26" i="5"/>
  <c r="P21" i="5"/>
  <c r="P9" i="5"/>
  <c r="P24" i="5"/>
  <c r="P22" i="5"/>
  <c r="P29" i="5"/>
  <c r="P14" i="5"/>
  <c r="P40" i="5"/>
  <c r="P12" i="5"/>
  <c r="P16" i="5"/>
  <c r="P46" i="5"/>
  <c r="P37" i="5"/>
  <c r="P5" i="5"/>
  <c r="P45" i="5"/>
  <c r="P39" i="5"/>
  <c r="P20" i="5"/>
  <c r="P28" i="5"/>
  <c r="P3" i="5"/>
  <c r="P11" i="5"/>
  <c r="P8" i="5"/>
  <c r="P6" i="5"/>
  <c r="P41" i="5"/>
  <c r="P23" i="5"/>
  <c r="P43" i="5"/>
  <c r="P19" i="5"/>
  <c r="P10" i="5"/>
  <c r="P33" i="5"/>
  <c r="P35" i="5"/>
  <c r="P32" i="5"/>
  <c r="P25" i="5"/>
  <c r="P7" i="5"/>
  <c r="P30" i="5"/>
  <c r="L58" i="5"/>
  <c r="AB1" i="5" l="1"/>
  <c r="AC1" i="5"/>
  <c r="T1" i="5"/>
  <c r="S1" i="5"/>
  <c r="Q1" i="5"/>
  <c r="R1" i="5"/>
</calcChain>
</file>

<file path=xl/sharedStrings.xml><?xml version="1.0" encoding="utf-8"?>
<sst xmlns="http://schemas.openxmlformats.org/spreadsheetml/2006/main" count="1960" uniqueCount="146">
  <si>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</si>
  <si>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</si>
  <si>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</si>
  <si>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</si>
  <si>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</si>
  <si>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</si>
  <si>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</si>
  <si>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</si>
  <si>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</si>
  <si>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</si>
  <si>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</si>
  <si>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</si>
  <si>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</si>
  <si>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</si>
  <si>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</si>
  <si>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</si>
  <si>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</si>
  <si>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</si>
  <si>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</si>
  <si>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</si>
  <si>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</si>
  <si>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</si>
  <si>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</si>
  <si>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</si>
  <si>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</si>
  <si>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</si>
  <si>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</si>
  <si>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</si>
  <si>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</si>
  <si>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</si>
  <si>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</si>
  <si>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</si>
  <si>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</si>
  <si>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</si>
  <si>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</si>
  <si>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</si>
  <si>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</si>
  <si>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</si>
  <si>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</si>
  <si>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</si>
  <si>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</si>
  <si>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</si>
  <si>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</si>
  <si>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</si>
  <si>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</si>
  <si>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</si>
  <si>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</si>
  <si>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</si>
  <si>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</si>
  <si>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</si>
  <si>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</si>
  <si>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</si>
  <si>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</si>
  <si>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</si>
  <si>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</si>
  <si>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</si>
  <si>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</si>
  <si>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</si>
  <si>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</si>
  <si>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</si>
  <si>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</si>
  <si>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</si>
  <si>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</si>
  <si>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</si>
  <si>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</si>
  <si>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</si>
  <si>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</si>
  <si>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</si>
  <si>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</si>
  <si>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</si>
  <si>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</si>
  <si>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</si>
  <si>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</si>
  <si>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</si>
  <si>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</si>
  <si>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</si>
  <si>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</si>
  <si>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</si>
  <si>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</si>
  <si>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</si>
  <si>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</si>
  <si>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</si>
  <si>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</si>
  <si>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</si>
  <si>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</si>
  <si>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</si>
  <si>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</si>
  <si>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</si>
  <si>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</si>
  <si>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</si>
  <si>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</si>
  <si>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</si>
  <si>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</si>
  <si>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</si>
  <si>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</si>
  <si>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</si>
  <si>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</si>
  <si>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</si>
  <si>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</si>
  <si>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</si>
  <si>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</si>
  <si>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</si>
  <si>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</si>
  <si>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</si>
  <si>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</si>
  <si>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</si>
  <si>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</si>
  <si>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</si>
  <si>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</si>
  <si>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</si>
  <si>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</si>
  <si>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</si>
  <si>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</si>
  <si>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</si>
  <si>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</si>
  <si>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</si>
  <si>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MONTH</t>
  </si>
  <si>
    <t>YEAR</t>
  </si>
  <si>
    <t>DAY</t>
  </si>
  <si>
    <t>Row Labels</t>
  </si>
  <si>
    <t>Sum of TOTAL SELLING VALUE</t>
  </si>
  <si>
    <t>Sum of TOTAL BUYING VALUE</t>
  </si>
  <si>
    <t>Jan</t>
  </si>
  <si>
    <t>Feb</t>
  </si>
  <si>
    <t>Mar</t>
  </si>
  <si>
    <t>Apr</t>
  </si>
  <si>
    <t>May</t>
  </si>
  <si>
    <t>Jun</t>
  </si>
  <si>
    <t>Jul</t>
  </si>
  <si>
    <t>Aug</t>
  </si>
  <si>
    <t>Sep</t>
  </si>
  <si>
    <t>Oct</t>
  </si>
  <si>
    <t>Nov</t>
  </si>
  <si>
    <t>Dec</t>
  </si>
  <si>
    <t>Month</t>
  </si>
  <si>
    <t>Sum of QUANTITY</t>
  </si>
  <si>
    <t>Sales Type</t>
  </si>
  <si>
    <t>Category</t>
  </si>
  <si>
    <t>Payment Mode</t>
  </si>
  <si>
    <t xml:space="preserve">Total Sales </t>
  </si>
  <si>
    <t>Total Profit</t>
  </si>
  <si>
    <t>Profit %</t>
  </si>
  <si>
    <t>Sales</t>
  </si>
  <si>
    <t>Profit</t>
  </si>
  <si>
    <t>RANK</t>
  </si>
  <si>
    <t>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</si>
</sst>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0.0%"/>
    <numFmt numFmtId="165" formatCode="_ &quot;₹&quot;\ * #,##0_ ;_ &quot;₹&quot;\ * \-#,##0_ ;_ &quot;₹&quot;\ * &quot;-&quot;??_ ;_ @_ "/>
    <numFmt numFmtId="166" formatCode="&quot;₹&quot;\ #,##0"/>
  </numFmts>
  <fonts count="6" x14ac:knownFonts="1">
    <font>
      <sz val="11"/>
      <color theme="1"/>
      <name val="Calibri"/>
      <family val="2"/>
      <scheme val="minor"/>
    </font>
    <font>
      <b/>
      <sz val="11"/>
      <color rgb="FF7030A0"/>
      <name val="Calibri"/>
      <family val="2"/>
      <scheme val="minor"/>
    </font>
    <font>
      <sz val="11"/>
      <color theme="1"/>
      <name val="Calibri"/>
      <family val="2"/>
      <scheme val="minor"/>
    </font>
    <font>
      <sz val="8"/>
      <name val="Calibri"/>
      <family val="2"/>
      <scheme val="minor"/>
    </font>
    <font>
      <b/>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4" tint="0.79998168889431442"/>
        <bgColor theme="4" tint="0.79998168889431442"/>
      </patternFill>
    </fill>
  </fills>
  <borders count="4">
    <border>
      <left/>
      <right/>
      <top/>
      <bottom/>
      <diagonal/>
    </border>
    <border>
      <left/>
      <right/>
      <top/>
      <bottom style="medium">
        <color rgb="FF7030A0"/>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35">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164" fontId="0" fillId="5" borderId="0" xfId="0" applyNumberFormat="1" applyFill="1"/>
    <xf numFmtId="14" fontId="1" fillId="4" borderId="1" xfId="0" applyNumberFormat="1" applyFont="1" applyFill="1" applyBorder="1" applyAlignment="1">
      <alignment horizontal="center" vertical="center"/>
    </xf>
    <xf numFmtId="14" fontId="0" fillId="0" borderId="0" xfId="0" applyNumberFormat="1"/>
    <xf numFmtId="44" fontId="0" fillId="0" borderId="0" xfId="1" applyFont="1"/>
    <xf numFmtId="49" fontId="1" fillId="4" borderId="1" xfId="0" applyNumberFormat="1" applyFont="1" applyFill="1" applyBorder="1" applyAlignment="1">
      <alignment horizontal="center" vertical="center"/>
    </xf>
    <xf numFmtId="49" fontId="0" fillId="0" borderId="0" xfId="0" applyNumberFormat="1"/>
    <xf numFmtId="49" fontId="0" fillId="3" borderId="0" xfId="0" applyNumberFormat="1" applyFill="1" applyAlignment="1">
      <alignment horizontal="center" vertical="center"/>
    </xf>
    <xf numFmtId="49" fontId="0" fillId="5" borderId="0" xfId="0" applyNumberFormat="1" applyFill="1"/>
    <xf numFmtId="2" fontId="1" fillId="4" borderId="1" xfId="0" applyNumberFormat="1" applyFont="1" applyFill="1" applyBorder="1" applyAlignment="1">
      <alignment horizontal="center" vertical="center"/>
    </xf>
    <xf numFmtId="2" fontId="0" fillId="5" borderId="0" xfId="0" applyNumberFormat="1" applyFill="1"/>
    <xf numFmtId="2" fontId="0" fillId="0" borderId="0" xfId="0" applyNumberFormat="1"/>
    <xf numFmtId="165" fontId="1" fillId="4" borderId="1" xfId="1" applyNumberFormat="1" applyFont="1" applyFill="1" applyBorder="1" applyAlignment="1">
      <alignment horizontal="center" vertical="center"/>
    </xf>
    <xf numFmtId="165" fontId="0" fillId="0" borderId="0" xfId="1" applyNumberFormat="1" applyFont="1"/>
    <xf numFmtId="165" fontId="0" fillId="0" borderId="0" xfId="1" applyNumberFormat="1" applyFont="1" applyAlignment="1">
      <alignment horizontal="center"/>
    </xf>
    <xf numFmtId="0" fontId="0" fillId="0" borderId="0" xfId="0" pivotButton="1"/>
    <xf numFmtId="0" fontId="0" fillId="0" borderId="0" xfId="0" applyAlignment="1">
      <alignment horizontal="left"/>
    </xf>
    <xf numFmtId="9" fontId="0" fillId="0" borderId="0" xfId="2" applyFont="1"/>
    <xf numFmtId="166" fontId="0" fillId="0" borderId="0" xfId="0" applyNumberFormat="1"/>
    <xf numFmtId="0" fontId="0" fillId="6" borderId="2" xfId="0" applyFill="1" applyBorder="1" applyAlignment="1">
      <alignment horizontal="center" vertical="center"/>
    </xf>
    <xf numFmtId="0" fontId="0" fillId="0" borderId="2" xfId="0" applyBorder="1" applyAlignment="1">
      <alignment horizontal="center" vertical="center"/>
    </xf>
    <xf numFmtId="0" fontId="4" fillId="6" borderId="0" xfId="0" applyFont="1" applyFill="1"/>
    <xf numFmtId="1" fontId="0" fillId="6" borderId="2" xfId="0" applyNumberFormat="1" applyFill="1" applyBorder="1"/>
    <xf numFmtId="0" fontId="4" fillId="6" borderId="3" xfId="0" applyFont="1" applyFill="1" applyBorder="1" applyAlignment="1">
      <alignment horizontal="center" vertical="center"/>
    </xf>
    <xf numFmtId="1" fontId="0" fillId="6" borderId="3" xfId="0" applyNumberFormat="1"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applyAlignment="1">
      <alignment horizontal="center" vertical="center"/>
    </xf>
    <xf numFmtId="44" fontId="0" fillId="6" borderId="2" xfId="1" applyFont="1" applyFill="1" applyBorder="1" applyAlignment="1">
      <alignment horizontal="center" vertical="center"/>
    </xf>
    <xf numFmtId="44" fontId="0" fillId="0" borderId="0" xfId="0" applyNumberFormat="1"/>
    <xf numFmtId="165" fontId="0" fillId="0" borderId="2" xfId="1" applyNumberFormat="1" applyFont="1" applyBorder="1" applyAlignment="1">
      <alignment horizontal="center" vertical="center"/>
    </xf>
    <xf numFmtId="0" fontId="5" fillId="0" borderId="0" xfId="0" applyFont="1"/>
  </cellXfs>
  <cellStyles count="3">
    <cellStyle name="Currency" xfId="1" builtinId="4"/>
    <cellStyle name="Normal" xfId="0" builtinId="0"/>
    <cellStyle name="Percent" xfId="2" builtinId="5"/>
  </cellStyles>
  <dxfs count="47">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tint="0.79998168889431442"/>
          <bgColor theme="4" tint="0.79998168889431442"/>
        </patternFill>
      </fill>
    </dxf>
    <dxf>
      <numFmt numFmtId="34" formatCode="_ &quot;₹&quot;\ * #,##0.00_ ;_ &quot;₹&quot;\ * \-#,##0.00_ ;_ &quot;₹&quot;\ * &quot;-&quot;??_ ;_ @_ "/>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alignment horizontal="center" textRotation="0" wrapText="0" indent="0" justifyLastLine="0" shrinkToFit="0" readingOrder="0"/>
    </dxf>
    <dxf>
      <numFmt numFmtId="165" formatCode="_ &quot;₹&quot;\ * #,##0_ ;_ &quot;₹&quot;\ * \-#,##0_ ;_ &quot;₹&quot;\ * &quot;-&quot;??_ ;_ @_ "/>
      <alignment horizontal="center" textRotation="0" wrapText="0" indent="0" justifyLastLine="0" shrinkToFit="0" readingOrder="0"/>
    </dxf>
    <dxf>
      <numFmt numFmtId="30" formatCode="@"/>
    </dxf>
    <dxf>
      <numFmt numFmtId="30" formatCode="@"/>
    </dxf>
    <dxf>
      <numFmt numFmtId="30" formatCode="@"/>
    </dxf>
    <dxf>
      <numFmt numFmtId="164" formatCode="0.0%"/>
      <fill>
        <patternFill patternType="solid">
          <fgColor indexed="64"/>
          <bgColor theme="9" tint="0.59999389629810485"/>
        </patternFill>
      </fill>
    </dxf>
    <dxf>
      <numFmt numFmtId="30" formatCode="@"/>
      <fill>
        <patternFill patternType="solid">
          <fgColor indexed="64"/>
          <bgColor theme="9" tint="0.59999389629810485"/>
        </patternFill>
      </fill>
    </dxf>
    <dxf>
      <numFmt numFmtId="30" formatCode="@"/>
      <fill>
        <patternFill patternType="solid">
          <fgColor indexed="64"/>
          <bgColor theme="9" tint="0.59999389629810485"/>
        </patternFill>
      </fill>
    </dxf>
    <dxf>
      <numFmt numFmtId="2" formatCode="0.00"/>
      <fill>
        <patternFill patternType="solid">
          <fgColor indexed="64"/>
          <bgColor theme="9" tint="0.59999389629810485"/>
        </patternFill>
      </fill>
    </dxf>
    <dxf>
      <numFmt numFmtId="30" formatCode="@"/>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sz val="9"/>
        <color theme="0"/>
        <name val="Poppins"/>
      </font>
      <fill>
        <patternFill>
          <fgColor rgb="FF283539"/>
          <bgColor rgb="FF283539"/>
        </patternFill>
      </fill>
      <border diagonalUp="0" diagonalDown="0">
        <left/>
        <right/>
        <top/>
        <bottom/>
        <vertical/>
        <horizontal/>
      </border>
    </dxf>
    <dxf>
      <font>
        <sz val="9"/>
        <color theme="0"/>
        <name val="Poppins"/>
      </font>
      <fill>
        <patternFill>
          <fgColor rgb="FF283539"/>
          <bgColor rgb="FF283539"/>
        </patternFill>
      </fill>
      <border diagonalUp="0" diagonalDown="0">
        <left/>
        <right/>
        <top/>
        <bottom/>
        <vertical/>
        <horizontal/>
      </border>
    </dxf>
    <dxf>
      <font>
        <b/>
        <i val="0"/>
        <sz val="10"/>
        <color theme="0"/>
        <name val="Poppins"/>
      </font>
      <fill>
        <patternFill>
          <bgColor rgb="FF283539"/>
        </patternFill>
      </fill>
      <border diagonalUp="0" diagonalDown="0">
        <left/>
        <right/>
        <top/>
        <bottom/>
        <vertical/>
        <horizontal/>
      </border>
    </dxf>
    <dxf>
      <font>
        <b val="0"/>
        <i val="0"/>
        <strike val="0"/>
        <sz val="10"/>
        <color theme="0"/>
        <name val="Poppins"/>
      </font>
      <fill>
        <patternFill>
          <bgColor rgb="FF283539"/>
        </patternFill>
      </fill>
      <border diagonalUp="0" diagonalDown="0">
        <left/>
        <right/>
        <top/>
        <bottom/>
        <vertical/>
        <horizontal/>
      </border>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3" defaultTableStyle="TableStyleMedium2" defaultPivotStyle="PivotStyleLight16">
    <tableStyle name="SLICER" pivot="0" table="0" count="10" xr9:uid="{C2F4C036-8D81-403F-996E-142D1BF5CBC0}">
      <tableStyleElement type="wholeTable" dxfId="46"/>
      <tableStyleElement type="headerRow" dxfId="45"/>
    </tableStyle>
    <tableStyle name="SlicerDashboard" pivot="0" table="0" count="10" xr9:uid="{8A1298A5-5119-4C00-8D6F-EFE753C1C7FA}">
      <tableStyleElement type="wholeTable" dxfId="44"/>
      <tableStyleElement type="headerRow" dxfId="43"/>
    </tableStyle>
    <tableStyle name="SlicerStyleDark3 2" pivot="0" table="0" count="10" xr9:uid="{C2BCF9F5-45C9-4D89-83EA-C90965FEB832}">
      <tableStyleElement type="wholeTable" dxfId="42"/>
      <tableStyleElement type="headerRow" dxfId="41"/>
    </tableStyle>
  </tableStyles>
  <colors>
    <mruColors>
      <color rgb="FF283539"/>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Dark3 2">
        <x14:slicerStyle name="SLICER">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Dashboard">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1 BY SUSHMITHA.xlsx]Analysis1!DailySales</c:name>
    <c:fmtId val="5"/>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34000">
                <a:srgbClr val="FFC000"/>
              </a:gs>
              <a:gs pos="76000">
                <a:schemeClr val="accent3">
                  <a:lumMod val="75000"/>
                </a:schemeClr>
              </a:gs>
            </a:gsLst>
            <a:lin ang="162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Analysis1!$B$3</c:f>
              <c:strCache>
                <c:ptCount val="1"/>
                <c:pt idx="0">
                  <c:v>Total</c:v>
                </c:pt>
              </c:strCache>
            </c:strRef>
          </c:tx>
          <c:spPr>
            <a:gradFill flip="none" rotWithShape="1">
              <a:gsLst>
                <a:gs pos="34000">
                  <a:srgbClr val="FFC000"/>
                </a:gs>
                <a:gs pos="76000">
                  <a:schemeClr val="accent3">
                    <a:lumMod val="75000"/>
                  </a:schemeClr>
                </a:gs>
              </a:gsLst>
              <a:lin ang="16200000" scaled="0"/>
              <a:tileRect/>
            </a:gradFill>
            <a:ln>
              <a:noFill/>
            </a:ln>
            <a:effectLst/>
          </c:spPr>
          <c:cat>
            <c:strRef>
              <c:f>Analysis1!$A$4:$A$34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Analysis1!$B$4:$B$34</c:f>
              <c:numCache>
                <c:formatCode>"₹"\ #,##0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2F0B-48B5-8253-605B893C6A30}"/>
            </c:ext>
          </c:extLst>
        </c:ser>
        <c:dLbls>
          <c:showLegendKey val="0"/>
          <c:showVal val="0"/>
          <c:showCatName val="0"/>
          <c:showSerName val="0"/>
          <c:showPercent val="0"/>
          <c:showBubbleSize val="0"/>
        </c:dLbls>
        <c:axId val="2090732911"/>
        <c:axId val="2090733327"/>
      </c:areaChart>
      <c:catAx>
        <c:axId val="2090732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0733327"/>
        <c:crosses val="autoZero"/>
        <c:auto val="1"/>
        <c:lblAlgn val="ctr"/>
        <c:lblOffset val="100"/>
        <c:noMultiLvlLbl val="0"/>
      </c:catAx>
      <c:valAx>
        <c:axId val="2090733327"/>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07329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Analysis1!$F$18</c:f>
              <c:strCache>
                <c:ptCount val="1"/>
                <c:pt idx="0">
                  <c:v>Sales</c:v>
                </c:pt>
              </c:strCache>
            </c:strRef>
          </c:tx>
          <c:spPr>
            <a:solidFill>
              <a:schemeClr val="accent1"/>
            </a:solidFill>
            <a:ln>
              <a:noFill/>
            </a:ln>
            <a:effectLst/>
          </c:spPr>
          <c:invertIfNegative val="0"/>
          <c:dLbls>
            <c:dLbl>
              <c:idx val="0"/>
              <c:tx>
                <c:rich>
                  <a:bodyPr/>
                  <a:lstStyle/>
                  <a:p>
                    <a:fld id="{6F25E8D2-1C74-4BCF-8C0F-E42784BEBAF0}"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6BDE-42A4-9939-ED462DB56A6F}"/>
                </c:ext>
              </c:extLst>
            </c:dLbl>
            <c:dLbl>
              <c:idx val="1"/>
              <c:tx>
                <c:rich>
                  <a:bodyPr/>
                  <a:lstStyle/>
                  <a:p>
                    <a:fld id="{A7AED8D6-BA32-44D6-BD79-90B8F2AA0B09}"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BDE-42A4-9939-ED462DB56A6F}"/>
                </c:ext>
              </c:extLst>
            </c:dLbl>
            <c:dLbl>
              <c:idx val="2"/>
              <c:tx>
                <c:rich>
                  <a:bodyPr/>
                  <a:lstStyle/>
                  <a:p>
                    <a:fld id="{A9FBB7B5-0351-42B9-9477-AB4E8846CB4B}"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BDE-42A4-9939-ED462DB56A6F}"/>
                </c:ext>
              </c:extLst>
            </c:dLbl>
            <c:dLbl>
              <c:idx val="3"/>
              <c:tx>
                <c:rich>
                  <a:bodyPr/>
                  <a:lstStyle/>
                  <a:p>
                    <a:fld id="{B7CC8047-F0D2-4046-B957-379C4B355F21}"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BDE-42A4-9939-ED462DB56A6F}"/>
                </c:ext>
              </c:extLst>
            </c:dLbl>
            <c:dLbl>
              <c:idx val="4"/>
              <c:tx>
                <c:rich>
                  <a:bodyPr/>
                  <a:lstStyle/>
                  <a:p>
                    <a:fld id="{586A659A-218D-45F8-AA41-8882480BE42D}"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BDE-42A4-9939-ED462DB56A6F}"/>
                </c:ext>
              </c:extLst>
            </c:dLbl>
            <c:dLbl>
              <c:idx val="5"/>
              <c:tx>
                <c:rich>
                  <a:bodyPr/>
                  <a:lstStyle/>
                  <a:p>
                    <a:fld id="{6A8B65F8-6F4F-4BEE-BEE6-FFA9B1A2FD13}"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BDE-42A4-9939-ED462DB56A6F}"/>
                </c:ext>
              </c:extLst>
            </c:dLbl>
            <c:dLbl>
              <c:idx val="6"/>
              <c:tx>
                <c:rich>
                  <a:bodyPr/>
                  <a:lstStyle/>
                  <a:p>
                    <a:fld id="{0D1EED8D-A477-4019-B779-09C93D4BA1BC}"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BDE-42A4-9939-ED462DB56A6F}"/>
                </c:ext>
              </c:extLst>
            </c:dLbl>
            <c:dLbl>
              <c:idx val="7"/>
              <c:tx>
                <c:rich>
                  <a:bodyPr/>
                  <a:lstStyle/>
                  <a:p>
                    <a:fld id="{A2C3F446-CCF7-4D97-B198-E05CE8B101DE}"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BDE-42A4-9939-ED462DB56A6F}"/>
                </c:ext>
              </c:extLst>
            </c:dLbl>
            <c:dLbl>
              <c:idx val="8"/>
              <c:tx>
                <c:rich>
                  <a:bodyPr/>
                  <a:lstStyle/>
                  <a:p>
                    <a:fld id="{18F5B1F3-843B-4C80-AAF7-C3434682AF4F}"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BDE-42A4-9939-ED462DB56A6F}"/>
                </c:ext>
              </c:extLst>
            </c:dLbl>
            <c:dLbl>
              <c:idx val="9"/>
              <c:tx>
                <c:rich>
                  <a:bodyPr/>
                  <a:lstStyle/>
                  <a:p>
                    <a:fld id="{2856245D-3B80-4448-89E4-9C63F82597A0}"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BDE-42A4-9939-ED462DB56A6F}"/>
                </c:ext>
              </c:extLst>
            </c:dLbl>
            <c:dLbl>
              <c:idx val="10"/>
              <c:tx>
                <c:rich>
                  <a:bodyPr/>
                  <a:lstStyle/>
                  <a:p>
                    <a:fld id="{E3D0D1C4-FB6D-42DC-854A-F4967657B1E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BDE-42A4-9939-ED462DB56A6F}"/>
                </c:ext>
              </c:extLst>
            </c:dLbl>
            <c:dLbl>
              <c:idx val="11"/>
              <c:tx>
                <c:rich>
                  <a:bodyPr/>
                  <a:lstStyle/>
                  <a:p>
                    <a:fld id="{4956EF74-A63F-4EFA-93F9-014D6108F787}"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BDE-42A4-9939-ED462DB56A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Analysis1!$E$19:$E$30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Analysis1!$F$19:$F$30</c:f>
              <c:numCache>
                <c:formatCode>_("₹"* #,##0.00_);_("₹"* \(#,##0.00\);_("₹"* "-"??_);_(@_)</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Analysis1!$I$19:$I$30</c15:f>
                <c15:dlblRangeCache>
                  <c:ptCount val="12"/>
                  <c:pt idx="0">
                    <c:v>121%</c:v>
                  </c:pt>
                  <c:pt idx="1">
                    <c:v>122%</c:v>
                  </c:pt>
                  <c:pt idx="2">
                    <c:v>122%</c:v>
                  </c:pt>
                  <c:pt idx="3">
                    <c:v>125%</c:v>
                  </c:pt>
                  <c:pt idx="4">
                    <c:v>117%</c:v>
                  </c:pt>
                  <c:pt idx="5">
                    <c:v>123%</c:v>
                  </c:pt>
                  <c:pt idx="6">
                    <c:v>118%</c:v>
                  </c:pt>
                  <c:pt idx="7">
                    <c:v>119%</c:v>
                  </c:pt>
                  <c:pt idx="8">
                    <c:v>123%</c:v>
                  </c:pt>
                  <c:pt idx="9">
                    <c:v>120%</c:v>
                  </c:pt>
                  <c:pt idx="10">
                    <c:v>123%</c:v>
                  </c:pt>
                  <c:pt idx="11">
                    <c:v>119%</c:v>
                  </c:pt>
                </c15:dlblRangeCache>
              </c15:datalabelsRange>
            </c:ext>
            <c:ext xmlns:c16="http://schemas.microsoft.com/office/drawing/2014/chart" uri="{C3380CC4-5D6E-409C-BE32-E72D297353CC}">
              <c16:uniqueId val="{0000000C-6BDE-42A4-9939-ED462DB56A6F}"/>
            </c:ext>
          </c:extLst>
        </c:ser>
        <c:ser>
          <c:idx val="1"/>
          <c:order val="1"/>
          <c:tx>
            <c:strRef>
              <c:f>Analysis1!$G$18</c:f>
              <c:strCache>
                <c:ptCount val="1"/>
                <c:pt idx="0">
                  <c:v>Profit</c:v>
                </c:pt>
              </c:strCache>
            </c:strRef>
          </c:tx>
          <c:spPr>
            <a:solidFill>
              <a:schemeClr val="accent2"/>
            </a:solidFill>
            <a:ln>
              <a:noFill/>
            </a:ln>
            <a:effectLst/>
          </c:spPr>
          <c:invertIfNegative val="0"/>
          <c:dLbls>
            <c:dLbl>
              <c:idx val="0"/>
              <c:tx>
                <c:rich>
                  <a:bodyPr/>
                  <a:lstStyle/>
                  <a:p>
                    <a:fld id="{62AD2ADF-93F6-445E-AE05-07683BFB741E}"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6BDE-42A4-9939-ED462DB56A6F}"/>
                </c:ext>
              </c:extLst>
            </c:dLbl>
            <c:dLbl>
              <c:idx val="1"/>
              <c:tx>
                <c:rich>
                  <a:bodyPr/>
                  <a:lstStyle/>
                  <a:p>
                    <a:fld id="{1F513AD9-298A-410C-9653-BF777EFDEC77}"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6BDE-42A4-9939-ED462DB56A6F}"/>
                </c:ext>
              </c:extLst>
            </c:dLbl>
            <c:dLbl>
              <c:idx val="2"/>
              <c:tx>
                <c:rich>
                  <a:bodyPr/>
                  <a:lstStyle/>
                  <a:p>
                    <a:fld id="{2D05A3EE-0252-43E7-A08B-B286E38AE194}"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6BDE-42A4-9939-ED462DB56A6F}"/>
                </c:ext>
              </c:extLst>
            </c:dLbl>
            <c:dLbl>
              <c:idx val="3"/>
              <c:tx>
                <c:rich>
                  <a:bodyPr/>
                  <a:lstStyle/>
                  <a:p>
                    <a:fld id="{53CF195F-8790-432F-B543-0B2D2C17260A}"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6BDE-42A4-9939-ED462DB56A6F}"/>
                </c:ext>
              </c:extLst>
            </c:dLbl>
            <c:dLbl>
              <c:idx val="4"/>
              <c:tx>
                <c:rich>
                  <a:bodyPr/>
                  <a:lstStyle/>
                  <a:p>
                    <a:fld id="{6CD5661B-DA18-4E23-A4DE-623E682949F7}"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6BDE-42A4-9939-ED462DB56A6F}"/>
                </c:ext>
              </c:extLst>
            </c:dLbl>
            <c:dLbl>
              <c:idx val="5"/>
              <c:tx>
                <c:rich>
                  <a:bodyPr/>
                  <a:lstStyle/>
                  <a:p>
                    <a:fld id="{113F208B-CB8C-4F7E-AA8C-1074F847800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6BDE-42A4-9939-ED462DB56A6F}"/>
                </c:ext>
              </c:extLst>
            </c:dLbl>
            <c:dLbl>
              <c:idx val="6"/>
              <c:tx>
                <c:rich>
                  <a:bodyPr/>
                  <a:lstStyle/>
                  <a:p>
                    <a:fld id="{F3C47A86-5795-456C-BADD-6171A0940F5D}"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6BDE-42A4-9939-ED462DB56A6F}"/>
                </c:ext>
              </c:extLst>
            </c:dLbl>
            <c:dLbl>
              <c:idx val="7"/>
              <c:tx>
                <c:rich>
                  <a:bodyPr/>
                  <a:lstStyle/>
                  <a:p>
                    <a:fld id="{49D1AE68-DE9E-42AE-B56F-D859345C6F05}"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6BDE-42A4-9939-ED462DB56A6F}"/>
                </c:ext>
              </c:extLst>
            </c:dLbl>
            <c:dLbl>
              <c:idx val="8"/>
              <c:tx>
                <c:rich>
                  <a:bodyPr/>
                  <a:lstStyle/>
                  <a:p>
                    <a:fld id="{1BAE0702-9303-4B58-91C0-D186CAB8BC82}"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6BDE-42A4-9939-ED462DB56A6F}"/>
                </c:ext>
              </c:extLst>
            </c:dLbl>
            <c:dLbl>
              <c:idx val="9"/>
              <c:tx>
                <c:rich>
                  <a:bodyPr/>
                  <a:lstStyle/>
                  <a:p>
                    <a:fld id="{40971EB3-3935-4587-997F-52531BC5DBD2}"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6BDE-42A4-9939-ED462DB56A6F}"/>
                </c:ext>
              </c:extLst>
            </c:dLbl>
            <c:dLbl>
              <c:idx val="10"/>
              <c:tx>
                <c:rich>
                  <a:bodyPr/>
                  <a:lstStyle/>
                  <a:p>
                    <a:fld id="{E934FE77-0E27-441A-A00F-58EFC7BDBF05}"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6BDE-42A4-9939-ED462DB56A6F}"/>
                </c:ext>
              </c:extLst>
            </c:dLbl>
            <c:dLbl>
              <c:idx val="11"/>
              <c:tx>
                <c:rich>
                  <a:bodyPr/>
                  <a:lstStyle/>
                  <a:p>
                    <a:fld id="{D7B01627-49BB-455C-9FC9-63B235841D39}"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6BDE-42A4-9939-ED462DB56A6F}"/>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Analysis1!$E$19:$E$30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Analysis1!$G$19:$G$30</c:f>
              <c:numCache>
                <c:formatCode>_("₹"* #,##0.00_);_("₹"* \(#,##0.00\);_("₹"* "-"??_);_(@_)</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5="http://schemas.microsoft.com/office/drawing/2012/chart" uri="{02D57815-91ED-43cb-92C2-25804820EDAC}">
              <c15:datalabelsRange>
                <c15:f>Analysis1!$H$19:$H$30</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6BDE-42A4-9939-ED462DB56A6F}"/>
            </c:ext>
          </c:extLst>
        </c:ser>
        <c:dLbls>
          <c:dLblPos val="outEnd"/>
          <c:showLegendKey val="0"/>
          <c:showVal val="1"/>
          <c:showCatName val="0"/>
          <c:showSerName val="0"/>
          <c:showPercent val="0"/>
          <c:showBubbleSize val="0"/>
        </c:dLbls>
        <c:gapWidth val="100"/>
        <c:overlap val="100"/>
        <c:axId val="2090713359"/>
        <c:axId val="2090720431"/>
      </c:barChart>
      <c:catAx>
        <c:axId val="2090713359"/>
        <c:scaling>
          <c:orientation val="minMax"/>
        </c:scaling>
        <c:delete val="1"/>
        <c:axPos val="b"/>
        <c:numFmt formatCode="General" sourceLinked="1"/>
        <c:majorTickMark val="none"/>
        <c:minorTickMark val="none"/>
        <c:tickLblPos val="nextTo"/>
        <c:crossAx val="2090720431"/>
        <c:crosses val="autoZero"/>
        <c:auto val="1"/>
        <c:lblAlgn val="ctr"/>
        <c:lblOffset val="100"/>
        <c:noMultiLvlLbl val="0"/>
      </c:catAx>
      <c:valAx>
        <c:axId val="2090720431"/>
        <c:scaling>
          <c:orientation val="minMax"/>
          <c:min val="0"/>
        </c:scaling>
        <c:delete val="1"/>
        <c:axPos val="l"/>
        <c:numFmt formatCode="_(&quot;₹&quot;* #,##0.00_);_(&quot;₹&quot;* \(#,##0.00\);_(&quot;₹&quot;* &quot;-&quot;??_);_(@_)" sourceLinked="1"/>
        <c:majorTickMark val="none"/>
        <c:minorTickMark val="none"/>
        <c:tickLblPos val="nextTo"/>
        <c:crossAx val="2090713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r>
              <a:rPr lang="en-IN" sz="1100"/>
              <a:t>OVERALL TOP 10 PRODUCTS BY SELLING VALUE</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spPr>
            <a:gradFill flip="none" rotWithShape="1">
              <a:gsLst>
                <a:gs pos="34000">
                  <a:srgbClr val="00B0F0"/>
                </a:gs>
                <a:gs pos="76000">
                  <a:schemeClr val="accent3">
                    <a:lumMod val="20000"/>
                    <a:lumOff val="80000"/>
                  </a:schemeClr>
                </a:gs>
              </a:gsLst>
              <a:lin ang="16200000" scaled="1"/>
              <a:tileRect/>
            </a:gradFill>
            <a:ln>
              <a:noFill/>
            </a:ln>
            <a:effectLst/>
          </c:spPr>
          <c:invertIfNegative val="0"/>
          <c:dLbls>
            <c:dLbl>
              <c:idx val="0"/>
              <c:tx>
                <c:rich>
                  <a:bodyPr/>
                  <a:lstStyle/>
                  <a:p>
                    <a:fld id="{185C658E-D6E0-4B59-BD42-4213BCE45F67}" type="CELLRANGE">
                      <a:rPr lang="en-US"/>
                      <a:pPr/>
                      <a:t>[CELLRANGE]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769-4B7B-AC09-3BF818563E58}"/>
                </c:ext>
              </c:extLst>
            </c:dLbl>
            <c:dLbl>
              <c:idx val="1"/>
              <c:tx>
                <c:rich>
                  <a:bodyPr/>
                  <a:lstStyle/>
                  <a:p>
                    <a:fld id="{97A0FE78-48D8-481B-BCE7-A812C464204B}" type="CELLRANGE">
                      <a:rPr lang="en-US"/>
                      <a:pPr/>
                      <a:t>[CELLRANGE]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8769-4B7B-AC09-3BF818563E58}"/>
                </c:ext>
              </c:extLst>
            </c:dLbl>
            <c:dLbl>
              <c:idx val="2"/>
              <c:tx>
                <c:rich>
                  <a:bodyPr/>
                  <a:lstStyle/>
                  <a:p>
                    <a:fld id="{418F522F-4110-4088-B2B2-F372274088CD}" type="CELLRANGE">
                      <a:rPr lang="en-US"/>
                      <a:pPr/>
                      <a:t>[CELLRANGE]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769-4B7B-AC09-3BF818563E58}"/>
                </c:ext>
              </c:extLst>
            </c:dLbl>
            <c:dLbl>
              <c:idx val="3"/>
              <c:tx>
                <c:rich>
                  <a:bodyPr/>
                  <a:lstStyle/>
                  <a:p>
                    <a:fld id="{E2B2DB28-CD00-4246-9E24-5305941DA147}" type="CELLRANGE">
                      <a:rPr lang="en-US"/>
                      <a:pPr/>
                      <a:t>[CELLRANGE]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8769-4B7B-AC09-3BF818563E58}"/>
                </c:ext>
              </c:extLst>
            </c:dLbl>
            <c:dLbl>
              <c:idx val="4"/>
              <c:tx>
                <c:rich>
                  <a:bodyPr/>
                  <a:lstStyle/>
                  <a:p>
                    <a:fld id="{90EA454E-B400-4118-9909-4503AFE4317C}" type="CELLRANGE">
                      <a:rPr lang="en-US"/>
                      <a:pPr/>
                      <a:t>[CELLRANGE]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8769-4B7B-AC09-3BF818563E58}"/>
                </c:ext>
              </c:extLst>
            </c:dLbl>
            <c:dLbl>
              <c:idx val="5"/>
              <c:tx>
                <c:rich>
                  <a:bodyPr/>
                  <a:lstStyle/>
                  <a:p>
                    <a:fld id="{8406891E-8F3F-4765-B0F1-71CDAD5CBE50}" type="CELLRANGE">
                      <a:rPr lang="en-US"/>
                      <a:pPr/>
                      <a:t>[CELLRANGE]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8769-4B7B-AC09-3BF818563E58}"/>
                </c:ext>
              </c:extLst>
            </c:dLbl>
            <c:dLbl>
              <c:idx val="6"/>
              <c:tx>
                <c:rich>
                  <a:bodyPr/>
                  <a:lstStyle/>
                  <a:p>
                    <a:fld id="{62CE73E6-5475-4D37-A18C-007026986047}" type="CELLRANGE">
                      <a:rPr lang="en-US"/>
                      <a:pPr/>
                      <a:t>[CELLRANGE]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8769-4B7B-AC09-3BF818563E58}"/>
                </c:ext>
              </c:extLst>
            </c:dLbl>
            <c:dLbl>
              <c:idx val="7"/>
              <c:tx>
                <c:rich>
                  <a:bodyPr/>
                  <a:lstStyle/>
                  <a:p>
                    <a:fld id="{0D456160-5852-4D5E-9FCF-D847A8A40548}" type="CELLRANGE">
                      <a:rPr lang="en-US"/>
                      <a:pPr/>
                      <a:t>[CELLRANGE]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8769-4B7B-AC09-3BF818563E58}"/>
                </c:ext>
              </c:extLst>
            </c:dLbl>
            <c:dLbl>
              <c:idx val="8"/>
              <c:tx>
                <c:rich>
                  <a:bodyPr/>
                  <a:lstStyle/>
                  <a:p>
                    <a:fld id="{8C411B81-32B6-428B-9F45-EE94D6A8145C}" type="CELLRANGE">
                      <a:rPr lang="en-US"/>
                      <a:pPr/>
                      <a:t>[CELLRANGE]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8769-4B7B-AC09-3BF818563E58}"/>
                </c:ext>
              </c:extLst>
            </c:dLbl>
            <c:dLbl>
              <c:idx val="9"/>
              <c:tx>
                <c:rich>
                  <a:bodyPr/>
                  <a:lstStyle/>
                  <a:p>
                    <a:fld id="{DF0923AC-AD06-49A0-9AB7-099FCF9CA803}" type="CELLRANGE">
                      <a:rPr lang="en-US"/>
                      <a:pPr/>
                      <a:t>[CELLRANGE]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8769-4B7B-AC09-3BF818563E58}"/>
                </c:ext>
              </c:extLst>
            </c:dLbl>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Analysis1!$C$56:$C$65</c:f>
              <c:strCache>
                <c:ptCount val="10"/>
                <c:pt idx="0">
                  <c:v>Product41</c:v>
                </c:pt>
                <c:pt idx="1">
                  <c:v>Product30</c:v>
                </c:pt>
                <c:pt idx="2">
                  <c:v>Product42</c:v>
                </c:pt>
                <c:pt idx="3">
                  <c:v>Product19</c:v>
                </c:pt>
                <c:pt idx="4">
                  <c:v>Product10</c:v>
                </c:pt>
                <c:pt idx="5">
                  <c:v>Product44</c:v>
                </c:pt>
                <c:pt idx="6">
                  <c:v>Product32</c:v>
                </c:pt>
                <c:pt idx="7">
                  <c:v>Product05</c:v>
                </c:pt>
                <c:pt idx="8">
                  <c:v>Product33</c:v>
                </c:pt>
                <c:pt idx="9">
                  <c:v>Product02</c:v>
                </c:pt>
              </c:strCache>
            </c:strRef>
          </c:cat>
          <c:val>
            <c:numRef>
              <c:f>Analysis1!$E$56:$E$65</c:f>
              <c:numCache>
                <c:formatCode>General</c:formatCode>
                <c:ptCount val="10"/>
                <c:pt idx="0">
                  <c:v>22952.16</c:v>
                </c:pt>
                <c:pt idx="1">
                  <c:v>22945.919999999998</c:v>
                </c:pt>
                <c:pt idx="2">
                  <c:v>20574</c:v>
                </c:pt>
                <c:pt idx="3">
                  <c:v>20160</c:v>
                </c:pt>
                <c:pt idx="4">
                  <c:v>16428</c:v>
                </c:pt>
                <c:pt idx="5">
                  <c:v>16333.92</c:v>
                </c:pt>
                <c:pt idx="6">
                  <c:v>16329.72</c:v>
                </c:pt>
                <c:pt idx="7">
                  <c:v>15716.61</c:v>
                </c:pt>
                <c:pt idx="8">
                  <c:v>13645.800000000001</c:v>
                </c:pt>
                <c:pt idx="9">
                  <c:v>13423.199999999999</c:v>
                </c:pt>
              </c:numCache>
            </c:numRef>
          </c:val>
          <c:extLst>
            <c:ext xmlns:c15="http://schemas.microsoft.com/office/drawing/2012/chart" uri="{02D57815-91ED-43cb-92C2-25804820EDAC}">
              <c15:datalabelsRange>
                <c15:f>Analysis1!$B$56:$B$65</c15:f>
                <c15:dlblRangeCache>
                  <c:ptCount val="10"/>
                  <c:pt idx="0">
                    <c:v>1</c:v>
                  </c:pt>
                  <c:pt idx="1">
                    <c:v>2</c:v>
                  </c:pt>
                  <c:pt idx="2">
                    <c:v>3</c:v>
                  </c:pt>
                  <c:pt idx="3">
                    <c:v>4</c:v>
                  </c:pt>
                  <c:pt idx="4">
                    <c:v>5</c:v>
                  </c:pt>
                  <c:pt idx="5">
                    <c:v>6</c:v>
                  </c:pt>
                  <c:pt idx="6">
                    <c:v>7</c:v>
                  </c:pt>
                  <c:pt idx="7">
                    <c:v>8</c:v>
                  </c:pt>
                  <c:pt idx="8">
                    <c:v>9</c:v>
                  </c:pt>
                  <c:pt idx="9">
                    <c:v>10</c:v>
                  </c:pt>
                </c15:dlblRangeCache>
              </c15:datalabelsRange>
            </c:ext>
            <c:ext xmlns:c16="http://schemas.microsoft.com/office/drawing/2014/chart" uri="{C3380CC4-5D6E-409C-BE32-E72D297353CC}">
              <c16:uniqueId val="{0000000A-8769-4B7B-AC09-3BF818563E58}"/>
            </c:ext>
          </c:extLst>
        </c:ser>
        <c:dLbls>
          <c:showLegendKey val="0"/>
          <c:showVal val="1"/>
          <c:showCatName val="0"/>
          <c:showSerName val="0"/>
          <c:showPercent val="0"/>
          <c:showBubbleSize val="0"/>
        </c:dLbls>
        <c:gapWidth val="75"/>
        <c:axId val="2045205328"/>
        <c:axId val="2045207408"/>
      </c:barChart>
      <c:catAx>
        <c:axId val="2045205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bg1"/>
                </a:solidFill>
                <a:latin typeface="+mn-lt"/>
                <a:ea typeface="+mn-ea"/>
                <a:cs typeface="+mn-cs"/>
              </a:defRPr>
            </a:pPr>
            <a:endParaRPr lang="en-US"/>
          </a:p>
        </c:txPr>
        <c:crossAx val="2045207408"/>
        <c:crosses val="autoZero"/>
        <c:auto val="0"/>
        <c:lblAlgn val="ctr"/>
        <c:lblOffset val="100"/>
        <c:noMultiLvlLbl val="0"/>
      </c:catAx>
      <c:valAx>
        <c:axId val="20452074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0452053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200">
          <a:solidFill>
            <a:schemeClr val="bg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BY SUSHMITHA.xlsx]Analysis1!SalesType</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flip="none" rotWithShape="1">
            <a:gsLst>
              <a:gs pos="36000">
                <a:schemeClr val="accent5">
                  <a:lumMod val="90000"/>
                  <a:lumOff val="10000"/>
                </a:schemeClr>
              </a:gs>
              <a:gs pos="75000">
                <a:schemeClr val="accent4">
                  <a:lumMod val="20000"/>
                  <a:lumOff val="80000"/>
                </a:schemeClr>
              </a:gs>
            </a:gsLst>
            <a:path path="circle">
              <a:fillToRect t="100000" r="100000"/>
            </a:path>
            <a:tileRect l="-100000" b="-100000"/>
          </a:gra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flip="none" rotWithShape="1">
            <a:gsLst>
              <a:gs pos="60000">
                <a:schemeClr val="accent5">
                  <a:lumMod val="69000"/>
                </a:schemeClr>
              </a:gs>
              <a:gs pos="12000">
                <a:schemeClr val="accent4">
                  <a:lumMod val="49000"/>
                  <a:lumOff val="51000"/>
                </a:schemeClr>
              </a:gs>
            </a:gsLst>
            <a:path path="circle">
              <a:fillToRect t="100000" r="100000"/>
            </a:path>
            <a:tileRect l="-100000" b="-100000"/>
          </a:gradFill>
          <a:ln w="19050">
            <a:solidFill>
              <a:schemeClr val="lt1"/>
            </a:solidFill>
          </a:ln>
          <a:effectLst/>
        </c:spPr>
      </c:pivotFmt>
      <c:pivotFmt>
        <c:idx val="8"/>
        <c:spPr>
          <a:gradFill flip="none" rotWithShape="1">
            <a:gsLst>
              <a:gs pos="36000">
                <a:schemeClr val="accent5">
                  <a:lumMod val="90000"/>
                  <a:lumOff val="10000"/>
                </a:schemeClr>
              </a:gs>
              <a:gs pos="75000">
                <a:schemeClr val="accent4">
                  <a:lumMod val="20000"/>
                  <a:lumOff val="80000"/>
                </a:schemeClr>
              </a:gs>
            </a:gsLst>
            <a:path path="circle">
              <a:fillToRect t="100000" r="100000"/>
            </a:path>
            <a:tileRect l="-100000" b="-100000"/>
          </a:gradFill>
          <a:ln w="19050">
            <a:solidFill>
              <a:schemeClr val="lt1"/>
            </a:solidFill>
          </a:ln>
          <a:effectLst/>
        </c:spPr>
      </c:pivotFmt>
      <c:pivotFmt>
        <c:idx val="9"/>
        <c:spPr>
          <a:gradFill flip="none" rotWithShape="1">
            <a:gsLst>
              <a:gs pos="36000">
                <a:schemeClr val="accent5">
                  <a:lumMod val="90000"/>
                  <a:lumOff val="10000"/>
                </a:schemeClr>
              </a:gs>
              <a:gs pos="75000">
                <a:schemeClr val="accent4">
                  <a:lumMod val="20000"/>
                  <a:lumOff val="80000"/>
                </a:schemeClr>
              </a:gs>
            </a:gsLst>
            <a:path path="circle">
              <a:fillToRect t="100000" r="100000"/>
            </a:path>
            <a:tileRect l="-100000" b="-100000"/>
          </a:gradFill>
          <a:ln w="19050">
            <a:solidFill>
              <a:schemeClr val="lt1"/>
            </a:solidFill>
          </a:ln>
          <a:effectLst/>
        </c:spPr>
        <c:dLbl>
          <c:idx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Analysis1!$AF$1</c:f>
              <c:strCache>
                <c:ptCount val="1"/>
                <c:pt idx="0">
                  <c:v>Total</c:v>
                </c:pt>
              </c:strCache>
            </c:strRef>
          </c:tx>
          <c:spPr>
            <a:gradFill flip="none" rotWithShape="1">
              <a:gsLst>
                <a:gs pos="36000">
                  <a:schemeClr val="accent5">
                    <a:lumMod val="90000"/>
                    <a:lumOff val="10000"/>
                  </a:schemeClr>
                </a:gs>
                <a:gs pos="75000">
                  <a:schemeClr val="accent4">
                    <a:lumMod val="20000"/>
                    <a:lumOff val="80000"/>
                  </a:schemeClr>
                </a:gs>
              </a:gsLst>
              <a:path path="circle">
                <a:fillToRect t="100000" r="100000"/>
              </a:path>
              <a:tileRect l="-100000" b="-100000"/>
            </a:gradFill>
          </c:spPr>
          <c:dPt>
            <c:idx val="0"/>
            <c:bubble3D val="0"/>
            <c:spPr>
              <a:gradFill flip="none" rotWithShape="1">
                <a:gsLst>
                  <a:gs pos="60000">
                    <a:schemeClr val="accent5">
                      <a:lumMod val="69000"/>
                    </a:schemeClr>
                  </a:gs>
                  <a:gs pos="12000">
                    <a:schemeClr val="accent4">
                      <a:lumMod val="49000"/>
                      <a:lumOff val="51000"/>
                    </a:schemeClr>
                  </a:gs>
                </a:gsLst>
                <a:path path="circle">
                  <a:fillToRect t="100000" r="100000"/>
                </a:path>
                <a:tileRect l="-100000" b="-100000"/>
              </a:gradFill>
              <a:ln w="19050">
                <a:solidFill>
                  <a:schemeClr val="lt1"/>
                </a:solidFill>
              </a:ln>
              <a:effectLst/>
            </c:spPr>
            <c:extLst>
              <c:ext xmlns:c16="http://schemas.microsoft.com/office/drawing/2014/chart" uri="{C3380CC4-5D6E-409C-BE32-E72D297353CC}">
                <c16:uniqueId val="{00000001-045F-4CB9-B1DE-7EE8E1436482}"/>
              </c:ext>
            </c:extLst>
          </c:dPt>
          <c:dPt>
            <c:idx val="1"/>
            <c:bubble3D val="0"/>
            <c:spPr>
              <a:gradFill flip="none" rotWithShape="1">
                <a:gsLst>
                  <a:gs pos="36000">
                    <a:schemeClr val="accent5">
                      <a:lumMod val="90000"/>
                      <a:lumOff val="10000"/>
                    </a:schemeClr>
                  </a:gs>
                  <a:gs pos="75000">
                    <a:schemeClr val="accent4">
                      <a:lumMod val="20000"/>
                      <a:lumOff val="80000"/>
                    </a:schemeClr>
                  </a:gs>
                </a:gsLst>
                <a:path path="circle">
                  <a:fillToRect t="100000" r="100000"/>
                </a:path>
                <a:tileRect l="-100000" b="-100000"/>
              </a:gradFill>
              <a:ln w="19050">
                <a:solidFill>
                  <a:schemeClr val="lt1"/>
                </a:solidFill>
              </a:ln>
              <a:effectLst/>
            </c:spPr>
            <c:extLst>
              <c:ext xmlns:c16="http://schemas.microsoft.com/office/drawing/2014/chart" uri="{C3380CC4-5D6E-409C-BE32-E72D297353CC}">
                <c16:uniqueId val="{00000003-045F-4CB9-B1DE-7EE8E1436482}"/>
              </c:ext>
            </c:extLst>
          </c:dPt>
          <c:dPt>
            <c:idx val="2"/>
            <c:bubble3D val="0"/>
            <c:spPr>
              <a:gradFill flip="none" rotWithShape="1">
                <a:gsLst>
                  <a:gs pos="36000">
                    <a:schemeClr val="accent5">
                      <a:lumMod val="90000"/>
                      <a:lumOff val="10000"/>
                    </a:schemeClr>
                  </a:gs>
                  <a:gs pos="75000">
                    <a:schemeClr val="accent4">
                      <a:lumMod val="20000"/>
                      <a:lumOff val="80000"/>
                    </a:schemeClr>
                  </a:gs>
                </a:gsLst>
                <a:path path="circle">
                  <a:fillToRect t="100000" r="100000"/>
                </a:path>
                <a:tileRect l="-100000" b="-100000"/>
              </a:gradFill>
              <a:ln w="19050">
                <a:solidFill>
                  <a:schemeClr val="lt1"/>
                </a:solidFill>
              </a:ln>
              <a:effectLst/>
            </c:spPr>
            <c:extLst>
              <c:ext xmlns:c16="http://schemas.microsoft.com/office/drawing/2014/chart" uri="{C3380CC4-5D6E-409C-BE32-E72D297353CC}">
                <c16:uniqueId val="{00000005-045F-4CB9-B1DE-7EE8E1436482}"/>
              </c:ext>
            </c:extLst>
          </c:dPt>
          <c:dLbls>
            <c:dLbl>
              <c:idx val="2"/>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45F-4CB9-B1DE-7EE8E1436482}"/>
                </c:ext>
              </c:extLst>
            </c:dLbl>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Analysis1!$AE$2:$AE$4</c:f>
              <c:strCache>
                <c:ptCount val="3"/>
                <c:pt idx="0">
                  <c:v>Direct Sales</c:v>
                </c:pt>
                <c:pt idx="1">
                  <c:v>Online</c:v>
                </c:pt>
                <c:pt idx="2">
                  <c:v>Wholesaler</c:v>
                </c:pt>
              </c:strCache>
            </c:strRef>
          </c:cat>
          <c:val>
            <c:numRef>
              <c:f>Analysis1!$AF$2:$AF$4</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045F-4CB9-B1DE-7EE8E1436482}"/>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BY SUSHMITHA.xlsx]Analysis1!PaymentMethod</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gradFill flip="none" rotWithShape="1">
            <a:gsLst>
              <a:gs pos="36000">
                <a:schemeClr val="accent4">
                  <a:lumMod val="40000"/>
                  <a:lumOff val="60000"/>
                </a:schemeClr>
              </a:gs>
              <a:gs pos="75000">
                <a:schemeClr val="accent3">
                  <a:lumMod val="75000"/>
                </a:schemeClr>
              </a:gs>
            </a:gsLst>
            <a:path path="circle">
              <a:fillToRect l="100000" t="100000"/>
            </a:path>
            <a:tileRect r="-100000" b="-100000"/>
          </a:gradFill>
          <a:ln w="19050">
            <a:solidFill>
              <a:schemeClr val="lt1"/>
            </a:solid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Analysis1!$AI$1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4E-46AA-9E7B-143505653909}"/>
              </c:ext>
            </c:extLst>
          </c:dPt>
          <c:dPt>
            <c:idx val="1"/>
            <c:bubble3D val="0"/>
            <c:spPr>
              <a:gradFill flip="none" rotWithShape="1">
                <a:gsLst>
                  <a:gs pos="36000">
                    <a:schemeClr val="accent4">
                      <a:lumMod val="40000"/>
                      <a:lumOff val="60000"/>
                    </a:schemeClr>
                  </a:gs>
                  <a:gs pos="75000">
                    <a:schemeClr val="accent3">
                      <a:lumMod val="75000"/>
                    </a:scheme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3-224E-46AA-9E7B-143505653909}"/>
              </c:ext>
            </c:extLst>
          </c:dPt>
          <c:dLbls>
            <c:dLbl>
              <c:idx val="0"/>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24E-46AA-9E7B-143505653909}"/>
                </c:ext>
              </c:extLst>
            </c:dLbl>
            <c:dLbl>
              <c:idx val="1"/>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24E-46AA-9E7B-143505653909}"/>
                </c:ext>
              </c:extLst>
            </c:dLbl>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extLst>
          </c:dLbls>
          <c:cat>
            <c:strRef>
              <c:f>Analysis1!$AH$2:$AH$3</c:f>
              <c:strCache>
                <c:ptCount val="2"/>
                <c:pt idx="0">
                  <c:v>Cash</c:v>
                </c:pt>
                <c:pt idx="1">
                  <c:v>Online</c:v>
                </c:pt>
              </c:strCache>
            </c:strRef>
          </c:cat>
          <c:val>
            <c:numRef>
              <c:f>Analysis1!$AI$2:$AI$3</c:f>
              <c:numCache>
                <c:formatCode>General</c:formatCode>
                <c:ptCount val="2"/>
                <c:pt idx="0">
                  <c:v>199516.90000000008</c:v>
                </c:pt>
                <c:pt idx="1">
                  <c:v>201895.01999999993</c:v>
                </c:pt>
              </c:numCache>
            </c:numRef>
          </c:val>
          <c:extLst>
            <c:ext xmlns:c16="http://schemas.microsoft.com/office/drawing/2014/chart" uri="{C3380CC4-5D6E-409C-BE32-E72D297353CC}">
              <c16:uniqueId val="{00000004-224E-46AA-9E7B-143505653909}"/>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[0]!Category_1</cx:f>
      </cx:strDim>
      <cx:numDim type="size">
        <cx:f>[0]!Category_Range</cx:f>
      </cx:numDim>
    </cx:data>
  </cx:chartData>
  <cx:chart>
    <cx:plotArea>
      <cx:plotAreaRegion>
        <cx:series layoutId="treemap" uniqueId="{9853EB9F-192E-41D8-889E-3C6865CFC659}">
          <cx:dataLabels pos="inEnd">
            <cx:txPr>
              <a:bodyPr vertOverflow="overflow" horzOverflow="overflow" wrap="square" lIns="0" tIns="0" rIns="0" bIns="0"/>
              <a:lstStyle/>
              <a:p>
                <a:pPr algn="ctr" rtl="0">
                  <a:defRPr sz="12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sz="1200">
                  <a:solidFill>
                    <a:schemeClr val="bg1"/>
                  </a:solidFill>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1!$F$17" lockText="1" noThreeD="1"/>
</file>

<file path=xl/ctrlProps/ctrlProp2.xml><?xml version="1.0" encoding="utf-8"?>
<formControlPr xmlns="http://schemas.microsoft.com/office/spreadsheetml/2009/9/main" objectType="CheckBox" checked="Checked" fmlaLink="Analysis1!$G$17" lockText="1" noThreeD="1"/>
</file>

<file path=xl/ctrlProps/ctrlProp3.xml><?xml version="1.0" encoding="utf-8"?>
<formControlPr xmlns="http://schemas.microsoft.com/office/spreadsheetml/2009/9/main" objectType="CheckBox" checked="Checked" fmlaLink="Analysis1!$H$17"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5.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4.xml"/><Relationship Id="rId5" Type="http://schemas.microsoft.com/office/2014/relationships/chartEx" Target="../charts/chartEx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254000</xdr:colOff>
      <xdr:row>1</xdr:row>
      <xdr:rowOff>8466</xdr:rowOff>
    </xdr:from>
    <xdr:to>
      <xdr:col>38</xdr:col>
      <xdr:colOff>472180</xdr:colOff>
      <xdr:row>58</xdr:row>
      <xdr:rowOff>32564</xdr:rowOff>
    </xdr:to>
    <xdr:grpSp>
      <xdr:nvGrpSpPr>
        <xdr:cNvPr id="58" name="Group 57">
          <a:extLst>
            <a:ext uri="{FF2B5EF4-FFF2-40B4-BE49-F238E27FC236}">
              <a16:creationId xmlns:a16="http://schemas.microsoft.com/office/drawing/2014/main" id="{00000000-0008-0000-0300-00003A000000}"/>
            </a:ext>
          </a:extLst>
        </xdr:cNvPr>
        <xdr:cNvGrpSpPr/>
      </xdr:nvGrpSpPr>
      <xdr:grpSpPr>
        <a:xfrm>
          <a:off x="5715000" y="191910"/>
          <a:ext cx="17814736" cy="10480432"/>
          <a:chOff x="5683250" y="198966"/>
          <a:chExt cx="17712430" cy="10882598"/>
        </a:xfrm>
      </xdr:grpSpPr>
      <xdr:grpSp>
        <xdr:nvGrpSpPr>
          <xdr:cNvPr id="56" name="Group 55">
            <a:extLst>
              <a:ext uri="{FF2B5EF4-FFF2-40B4-BE49-F238E27FC236}">
                <a16:creationId xmlns:a16="http://schemas.microsoft.com/office/drawing/2014/main" id="{00000000-0008-0000-0300-000038000000}"/>
              </a:ext>
            </a:extLst>
          </xdr:cNvPr>
          <xdr:cNvGrpSpPr/>
        </xdr:nvGrpSpPr>
        <xdr:grpSpPr>
          <a:xfrm>
            <a:off x="5683250" y="198966"/>
            <a:ext cx="17712430" cy="10882598"/>
            <a:chOff x="6273331" y="679918"/>
            <a:chExt cx="19237794" cy="10988207"/>
          </a:xfrm>
        </xdr:grpSpPr>
        <xdr:grpSp>
          <xdr:nvGrpSpPr>
            <xdr:cNvPr id="54" name="MAIN CHART">
              <a:extLst>
                <a:ext uri="{FF2B5EF4-FFF2-40B4-BE49-F238E27FC236}">
                  <a16:creationId xmlns:a16="http://schemas.microsoft.com/office/drawing/2014/main" id="{00000000-0008-0000-0300-000036000000}"/>
                </a:ext>
              </a:extLst>
            </xdr:cNvPr>
            <xdr:cNvGrpSpPr/>
          </xdr:nvGrpSpPr>
          <xdr:grpSpPr>
            <a:xfrm>
              <a:off x="6273331" y="679918"/>
              <a:ext cx="19237794" cy="10988207"/>
              <a:chOff x="3288831" y="108418"/>
              <a:chExt cx="19440994" cy="10988207"/>
            </a:xfrm>
          </xdr:grpSpPr>
          <xdr:grpSp>
            <xdr:nvGrpSpPr>
              <xdr:cNvPr id="20" name="Group 19">
                <a:extLst>
                  <a:ext uri="{FF2B5EF4-FFF2-40B4-BE49-F238E27FC236}">
                    <a16:creationId xmlns:a16="http://schemas.microsoft.com/office/drawing/2014/main" id="{00000000-0008-0000-0300-000014000000}"/>
                  </a:ext>
                </a:extLst>
              </xdr:cNvPr>
              <xdr:cNvGrpSpPr/>
            </xdr:nvGrpSpPr>
            <xdr:grpSpPr>
              <a:xfrm>
                <a:off x="3288831" y="108418"/>
                <a:ext cx="19440994" cy="10988207"/>
                <a:chOff x="3352331" y="60793"/>
                <a:chExt cx="13614869" cy="8511707"/>
              </a:xfrm>
            </xdr:grpSpPr>
            <xdr:grpSp>
              <xdr:nvGrpSpPr>
                <xdr:cNvPr id="7" name="Group 6">
                  <a:extLst>
                    <a:ext uri="{FF2B5EF4-FFF2-40B4-BE49-F238E27FC236}">
                      <a16:creationId xmlns:a16="http://schemas.microsoft.com/office/drawing/2014/main" id="{00000000-0008-0000-0300-000007000000}"/>
                    </a:ext>
                  </a:extLst>
                </xdr:cNvPr>
                <xdr:cNvGrpSpPr/>
              </xdr:nvGrpSpPr>
              <xdr:grpSpPr>
                <a:xfrm>
                  <a:off x="3352331" y="60793"/>
                  <a:ext cx="13614869" cy="8511707"/>
                  <a:chOff x="3012497" y="111593"/>
                  <a:chExt cx="11104522" cy="6214806"/>
                </a:xfrm>
              </xdr:grpSpPr>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12497" y="111593"/>
                    <a:ext cx="11104522" cy="6214806"/>
                  </a:xfrm>
                  <a:prstGeom prst="rect">
                    <a:avLst/>
                  </a:prstGeom>
                </xdr:spPr>
              </xdr:pic>
              <xdr:sp macro="" textlink="">
                <xdr:nvSpPr>
                  <xdr:cNvPr id="6" name="Rectangle: Diagonal Corners Rounded 5">
                    <a:extLst>
                      <a:ext uri="{FF2B5EF4-FFF2-40B4-BE49-F238E27FC236}">
                        <a16:creationId xmlns:a16="http://schemas.microsoft.com/office/drawing/2014/main" id="{00000000-0008-0000-0300-000006000000}"/>
                      </a:ext>
                    </a:extLst>
                  </xdr:cNvPr>
                  <xdr:cNvSpPr/>
                </xdr:nvSpPr>
                <xdr:spPr>
                  <a:xfrm>
                    <a:off x="11427263" y="320238"/>
                    <a:ext cx="2394935" cy="643209"/>
                  </a:xfrm>
                  <a:prstGeom prst="round2DiagRect">
                    <a:avLst>
                      <a:gd name="adj1" fmla="val 0"/>
                      <a:gd name="adj2" fmla="val 47660"/>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Analysis1!L56">
              <xdr:nvSpPr>
                <xdr:cNvPr id="8" name="TextBox 7">
                  <a:extLst>
                    <a:ext uri="{FF2B5EF4-FFF2-40B4-BE49-F238E27FC236}">
                      <a16:creationId xmlns:a16="http://schemas.microsoft.com/office/drawing/2014/main" id="{00000000-0008-0000-0300-000008000000}"/>
                    </a:ext>
                  </a:extLst>
                </xdr:cNvPr>
                <xdr:cNvSpPr txBox="1"/>
              </xdr:nvSpPr>
              <xdr:spPr>
                <a:xfrm>
                  <a:off x="5321790" y="1745561"/>
                  <a:ext cx="1635052" cy="357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118EF7-06AD-42BE-8E85-8218C7B87555}" type="TxLink">
                    <a:rPr lang="en-US" sz="2400" b="1" i="0" u="none" strike="noStrike">
                      <a:solidFill>
                        <a:schemeClr val="bg1"/>
                      </a:solidFill>
                      <a:latin typeface="Calibri"/>
                      <a:ea typeface="Calibri"/>
                      <a:cs typeface="Calibri"/>
                    </a:rPr>
                    <a:pPr/>
                    <a:t> ₹ 4,01,411.92 </a:t>
                  </a:fld>
                  <a:endParaRPr lang="en-IN" sz="2400" b="1">
                    <a:solidFill>
                      <a:schemeClr val="bg1"/>
                    </a:solidFill>
                  </a:endParaRPr>
                </a:p>
              </xdr:txBody>
            </xdr:sp>
            <xdr:sp macro="" textlink="Analysis1!L58">
              <xdr:nvSpPr>
                <xdr:cNvPr id="9" name="TextBox 8">
                  <a:extLst>
                    <a:ext uri="{FF2B5EF4-FFF2-40B4-BE49-F238E27FC236}">
                      <a16:creationId xmlns:a16="http://schemas.microsoft.com/office/drawing/2014/main" id="{00000000-0008-0000-0300-000009000000}"/>
                    </a:ext>
                  </a:extLst>
                </xdr:cNvPr>
                <xdr:cNvSpPr txBox="1"/>
              </xdr:nvSpPr>
              <xdr:spPr>
                <a:xfrm>
                  <a:off x="10926397" y="1755290"/>
                  <a:ext cx="606668" cy="338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92AD6A-1ABB-4FF5-9417-4CD9C08EF8FD}" type="TxLink">
                    <a:rPr lang="en-US" sz="2400" b="1" i="0" u="none" strike="noStrike">
                      <a:solidFill>
                        <a:schemeClr val="bg1"/>
                      </a:solidFill>
                      <a:latin typeface="Calibri"/>
                      <a:ea typeface="Calibri"/>
                      <a:cs typeface="Calibri"/>
                    </a:rPr>
                    <a:pPr/>
                    <a:t>21%</a:t>
                  </a:fld>
                  <a:endParaRPr lang="en-IN" sz="2400" b="1">
                    <a:solidFill>
                      <a:schemeClr val="bg1"/>
                    </a:solidFill>
                  </a:endParaRPr>
                </a:p>
              </xdr:txBody>
            </xdr:sp>
            <xdr:sp macro="" textlink="Analysis1!L57">
              <xdr:nvSpPr>
                <xdr:cNvPr id="10" name="TextBox 9">
                  <a:extLst>
                    <a:ext uri="{FF2B5EF4-FFF2-40B4-BE49-F238E27FC236}">
                      <a16:creationId xmlns:a16="http://schemas.microsoft.com/office/drawing/2014/main" id="{00000000-0008-0000-0300-00000A000000}"/>
                    </a:ext>
                  </a:extLst>
                </xdr:cNvPr>
                <xdr:cNvSpPr txBox="1"/>
              </xdr:nvSpPr>
              <xdr:spPr>
                <a:xfrm>
                  <a:off x="8086480" y="1737458"/>
                  <a:ext cx="1768983" cy="373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8BCF12-FAC6-4F3F-8AF7-7E0CA94C360E}" type="TxLink">
                    <a:rPr lang="en-US" sz="2400" b="1" i="0" u="none" strike="noStrike">
                      <a:solidFill>
                        <a:schemeClr val="bg1"/>
                      </a:solidFill>
                      <a:latin typeface="Calibri"/>
                      <a:ea typeface="Calibri"/>
                      <a:cs typeface="Calibri"/>
                    </a:rPr>
                    <a:pPr/>
                    <a:t> ₹ 68,907.92 </a:t>
                  </a:fld>
                  <a:endParaRPr lang="en-IN" sz="2400" b="1">
                    <a:solidFill>
                      <a:schemeClr val="bg1"/>
                    </a:solidFill>
                  </a:endParaRPr>
                </a:p>
              </xdr:txBody>
            </xdr:sp>
            <xdr:grpSp>
              <xdr:nvGrpSpPr>
                <xdr:cNvPr id="18" name="Group 17">
                  <a:extLst>
                    <a:ext uri="{FF2B5EF4-FFF2-40B4-BE49-F238E27FC236}">
                      <a16:creationId xmlns:a16="http://schemas.microsoft.com/office/drawing/2014/main" id="{00000000-0008-0000-0300-000012000000}"/>
                    </a:ext>
                  </a:extLst>
                </xdr:cNvPr>
                <xdr:cNvGrpSpPr/>
              </xdr:nvGrpSpPr>
              <xdr:grpSpPr>
                <a:xfrm>
                  <a:off x="13938738" y="2067170"/>
                  <a:ext cx="848947" cy="739530"/>
                  <a:chOff x="13938738" y="2067170"/>
                  <a:chExt cx="848947" cy="739530"/>
                </a:xfrm>
              </xdr:grpSpPr>
              <xdr:sp macro="" textlink="Analysis1!Q1">
                <xdr:nvSpPr>
                  <xdr:cNvPr id="11" name="TextBox 10">
                    <a:extLst>
                      <a:ext uri="{FF2B5EF4-FFF2-40B4-BE49-F238E27FC236}">
                        <a16:creationId xmlns:a16="http://schemas.microsoft.com/office/drawing/2014/main" id="{00000000-0008-0000-0300-00000B000000}"/>
                      </a:ext>
                    </a:extLst>
                  </xdr:cNvPr>
                  <xdr:cNvSpPr txBox="1"/>
                </xdr:nvSpPr>
                <xdr:spPr>
                  <a:xfrm>
                    <a:off x="13938738" y="2067170"/>
                    <a:ext cx="848947" cy="205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1AA81F-96E0-4FEC-B4CB-6945F4ACA4C9}" type="TxLink">
                      <a:rPr lang="en-US" sz="1800" b="1" i="0" u="none" strike="noStrike">
                        <a:solidFill>
                          <a:schemeClr val="bg1"/>
                        </a:solidFill>
                        <a:latin typeface="Calibri"/>
                        <a:ea typeface="Calibri"/>
                        <a:cs typeface="Calibri"/>
                      </a:rPr>
                      <a:pPr algn="ctr"/>
                      <a:t>Product41</a:t>
                    </a:fld>
                    <a:endParaRPr lang="en-IN" sz="1800" b="1">
                      <a:solidFill>
                        <a:schemeClr val="bg1"/>
                      </a:solidFill>
                    </a:endParaRPr>
                  </a:p>
                </xdr:txBody>
              </xdr:sp>
              <xdr:sp macro="" textlink="Analysis1!S1">
                <xdr:nvSpPr>
                  <xdr:cNvPr id="14" name="TextBox 13">
                    <a:extLst>
                      <a:ext uri="{FF2B5EF4-FFF2-40B4-BE49-F238E27FC236}">
                        <a16:creationId xmlns:a16="http://schemas.microsoft.com/office/drawing/2014/main" id="{00000000-0008-0000-0300-00000E000000}"/>
                      </a:ext>
                    </a:extLst>
                  </xdr:cNvPr>
                  <xdr:cNvSpPr txBox="1"/>
                </xdr:nvSpPr>
                <xdr:spPr>
                  <a:xfrm>
                    <a:off x="13960231" y="2611316"/>
                    <a:ext cx="805962" cy="195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F319C5-6649-4CDE-82F3-C21641FDFFC8}" type="TxLink">
                      <a:rPr lang="en-US" sz="1800" b="1" i="0" u="none" strike="noStrike">
                        <a:solidFill>
                          <a:schemeClr val="bg1"/>
                        </a:solidFill>
                        <a:latin typeface="Calibri"/>
                        <a:ea typeface="Calibri"/>
                        <a:cs typeface="Calibri"/>
                      </a:rPr>
                      <a:pPr algn="ctr"/>
                      <a:t>22952.16</a:t>
                    </a:fld>
                    <a:endParaRPr lang="en-IN" sz="1800" b="1">
                      <a:solidFill>
                        <a:schemeClr val="bg1"/>
                      </a:solidFill>
                    </a:endParaRPr>
                  </a:p>
                </xdr:txBody>
              </xdr:sp>
              <xdr:grpSp>
                <xdr:nvGrpSpPr>
                  <xdr:cNvPr id="16" name="Group 15">
                    <a:extLst>
                      <a:ext uri="{FF2B5EF4-FFF2-40B4-BE49-F238E27FC236}">
                        <a16:creationId xmlns:a16="http://schemas.microsoft.com/office/drawing/2014/main" id="{00000000-0008-0000-0300-000010000000}"/>
                      </a:ext>
                    </a:extLst>
                  </xdr:cNvPr>
                  <xdr:cNvGrpSpPr/>
                </xdr:nvGrpSpPr>
                <xdr:grpSpPr>
                  <a:xfrm>
                    <a:off x="14022852" y="2318364"/>
                    <a:ext cx="629058" cy="270607"/>
                    <a:chOff x="14022852" y="2318365"/>
                    <a:chExt cx="629058" cy="270607"/>
                  </a:xfrm>
                </xdr:grpSpPr>
                <xdr:sp macro="" textlink="Analysis1!T1">
                  <xdr:nvSpPr>
                    <xdr:cNvPr id="13" name="TextBox 12">
                      <a:extLst>
                        <a:ext uri="{FF2B5EF4-FFF2-40B4-BE49-F238E27FC236}">
                          <a16:creationId xmlns:a16="http://schemas.microsoft.com/office/drawing/2014/main" id="{00000000-0008-0000-0300-00000D000000}"/>
                        </a:ext>
                      </a:extLst>
                    </xdr:cNvPr>
                    <xdr:cNvSpPr txBox="1"/>
                  </xdr:nvSpPr>
                  <xdr:spPr>
                    <a:xfrm>
                      <a:off x="14022852" y="2318365"/>
                      <a:ext cx="412262" cy="270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EFECDB-F6C2-44C5-AAF0-2C8CAA4E7BF4}" type="TxLink">
                        <a:rPr lang="en-US" sz="1800" b="1" i="0" u="none" strike="noStrike">
                          <a:solidFill>
                            <a:schemeClr val="bg1"/>
                          </a:solidFill>
                          <a:latin typeface="Calibri"/>
                          <a:ea typeface="Calibri"/>
                          <a:cs typeface="Calibri"/>
                        </a:rPr>
                        <a:pPr algn="ctr"/>
                        <a:t>132</a:t>
                      </a:fld>
                      <a:endParaRPr lang="en-IN" sz="1800" b="1">
                        <a:solidFill>
                          <a:schemeClr val="bg1"/>
                        </a:solidFill>
                      </a:endParaRPr>
                    </a:p>
                  </xdr:txBody>
                </xdr:sp>
                <xdr:sp macro="" textlink="Analysis1!R1">
                  <xdr:nvSpPr>
                    <xdr:cNvPr id="15" name="TextBox 14">
                      <a:extLst>
                        <a:ext uri="{FF2B5EF4-FFF2-40B4-BE49-F238E27FC236}">
                          <a16:creationId xmlns:a16="http://schemas.microsoft.com/office/drawing/2014/main" id="{00000000-0008-0000-0300-00000F000000}"/>
                        </a:ext>
                      </a:extLst>
                    </xdr:cNvPr>
                    <xdr:cNvSpPr txBox="1"/>
                  </xdr:nvSpPr>
                  <xdr:spPr>
                    <a:xfrm>
                      <a:off x="14341248" y="2329111"/>
                      <a:ext cx="310662" cy="249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48ADD9-0BCB-4E6B-BB47-3CC26BD2AC93}" type="TxLink">
                        <a:rPr lang="en-US" sz="1800" b="1" i="0" u="none" strike="noStrike">
                          <a:solidFill>
                            <a:schemeClr val="bg1"/>
                          </a:solidFill>
                          <a:latin typeface="Calibri"/>
                          <a:ea typeface="Calibri"/>
                          <a:cs typeface="Calibri"/>
                        </a:rPr>
                        <a:pPr algn="ctr"/>
                        <a:t>Ft</a:t>
                      </a:fld>
                      <a:endParaRPr lang="en-IN" sz="1800" b="1">
                        <a:solidFill>
                          <a:schemeClr val="bg1"/>
                        </a:solidFill>
                      </a:endParaRPr>
                    </a:p>
                  </xdr:txBody>
                </xdr:sp>
              </xdr:grpSp>
            </xdr:grpSp>
            <xdr:grpSp>
              <xdr:nvGrpSpPr>
                <xdr:cNvPr id="19" name="Group 18">
                  <a:extLst>
                    <a:ext uri="{FF2B5EF4-FFF2-40B4-BE49-F238E27FC236}">
                      <a16:creationId xmlns:a16="http://schemas.microsoft.com/office/drawing/2014/main" id="{00000000-0008-0000-0300-000013000000}"/>
                    </a:ext>
                  </a:extLst>
                </xdr:cNvPr>
                <xdr:cNvGrpSpPr/>
              </xdr:nvGrpSpPr>
              <xdr:grpSpPr>
                <a:xfrm>
                  <a:off x="15574660" y="2104490"/>
                  <a:ext cx="903703" cy="681567"/>
                  <a:chOff x="15574660" y="2104490"/>
                  <a:chExt cx="903703" cy="681567"/>
                </a:xfrm>
              </xdr:grpSpPr>
              <xdr:sp macro="" textlink="Analysis1!AB1">
                <xdr:nvSpPr>
                  <xdr:cNvPr id="12" name="TextBox 11">
                    <a:extLst>
                      <a:ext uri="{FF2B5EF4-FFF2-40B4-BE49-F238E27FC236}">
                        <a16:creationId xmlns:a16="http://schemas.microsoft.com/office/drawing/2014/main" id="{00000000-0008-0000-0300-00000C000000}"/>
                      </a:ext>
                    </a:extLst>
                  </xdr:cNvPr>
                  <xdr:cNvSpPr txBox="1"/>
                </xdr:nvSpPr>
                <xdr:spPr>
                  <a:xfrm>
                    <a:off x="15574660" y="2104490"/>
                    <a:ext cx="903703" cy="360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7D2122-80D1-4273-8F0B-FB424E2312C2}" type="TxLink">
                      <a:rPr lang="en-US" sz="1600" b="1" i="0" u="none" strike="noStrike">
                        <a:solidFill>
                          <a:schemeClr val="bg1"/>
                        </a:solidFill>
                        <a:latin typeface="Calibri"/>
                        <a:ea typeface="Calibri"/>
                        <a:cs typeface="Calibri"/>
                      </a:rPr>
                      <a:pPr/>
                      <a:t>Category04</a:t>
                    </a:fld>
                    <a:endParaRPr lang="en-IN" sz="1600" b="1">
                      <a:solidFill>
                        <a:schemeClr val="bg1"/>
                      </a:solidFill>
                    </a:endParaRPr>
                  </a:p>
                </xdr:txBody>
              </xdr:sp>
              <xdr:sp macro="" textlink="Analysis1!AC1">
                <xdr:nvSpPr>
                  <xdr:cNvPr id="17" name="TextBox 16">
                    <a:extLst>
                      <a:ext uri="{FF2B5EF4-FFF2-40B4-BE49-F238E27FC236}">
                        <a16:creationId xmlns:a16="http://schemas.microsoft.com/office/drawing/2014/main" id="{00000000-0008-0000-0300-000011000000}"/>
                      </a:ext>
                    </a:extLst>
                  </xdr:cNvPr>
                  <xdr:cNvSpPr txBox="1"/>
                </xdr:nvSpPr>
                <xdr:spPr>
                  <a:xfrm>
                    <a:off x="15631810" y="2409292"/>
                    <a:ext cx="789766" cy="376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00B6E0-10EE-4C76-AF01-6FFB3398A6F6}" type="TxLink">
                      <a:rPr lang="en-US" sz="1600" b="1" i="0" u="none" strike="noStrike">
                        <a:solidFill>
                          <a:schemeClr val="bg1"/>
                        </a:solidFill>
                        <a:latin typeface="Calibri"/>
                        <a:ea typeface="Calibri"/>
                        <a:cs typeface="Calibri"/>
                      </a:rPr>
                      <a:pPr/>
                      <a:t> ₹ 95,269 </a:t>
                    </a:fld>
                    <a:endParaRPr lang="en-IN" sz="1600" b="1">
                      <a:solidFill>
                        <a:schemeClr val="bg1"/>
                      </a:solidFill>
                    </a:endParaRPr>
                  </a:p>
                </xdr:txBody>
              </xdr:sp>
            </xdr:grpSp>
          </xdr:grpSp>
          <xdr:graphicFrame macro="">
            <xdr:nvGraphicFramePr>
              <xdr:cNvPr id="34" name="Chart 33">
                <a:extLst>
                  <a:ext uri="{FF2B5EF4-FFF2-40B4-BE49-F238E27FC236}">
                    <a16:creationId xmlns:a16="http://schemas.microsoft.com/office/drawing/2014/main" id="{00000000-0008-0000-0300-000022000000}"/>
                  </a:ext>
                </a:extLst>
              </xdr:cNvPr>
              <xdr:cNvGraphicFramePr>
                <a:graphicFrameLocks/>
              </xdr:cNvGraphicFramePr>
            </xdr:nvGraphicFramePr>
            <xdr:xfrm>
              <a:off x="6142547" y="8007685"/>
              <a:ext cx="8150635" cy="252246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5" name="Chart 34">
                <a:extLst>
                  <a:ext uri="{FF2B5EF4-FFF2-40B4-BE49-F238E27FC236}">
                    <a16:creationId xmlns:a16="http://schemas.microsoft.com/office/drawing/2014/main" id="{00000000-0008-0000-0300-000023000000}"/>
                  </a:ext>
                </a:extLst>
              </xdr:cNvPr>
              <xdr:cNvGraphicFramePr>
                <a:graphicFrameLocks/>
              </xdr:cNvGraphicFramePr>
            </xdr:nvGraphicFramePr>
            <xdr:xfrm>
              <a:off x="6141962" y="4016915"/>
              <a:ext cx="4762243" cy="263563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36" name="Chart 35">
                <a:extLst>
                  <a:ext uri="{FF2B5EF4-FFF2-40B4-BE49-F238E27FC236}">
                    <a16:creationId xmlns:a16="http://schemas.microsoft.com/office/drawing/2014/main" id="{00000000-0008-0000-0300-000024000000}"/>
                  </a:ext>
                </a:extLst>
              </xdr:cNvPr>
              <xdr:cNvGraphicFramePr>
                <a:graphicFrameLocks/>
              </xdr:cNvGraphicFramePr>
            </xdr:nvGraphicFramePr>
            <xdr:xfrm>
              <a:off x="11352519" y="4008429"/>
              <a:ext cx="3280974" cy="2669259"/>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cx1="http://schemas.microsoft.com/office/drawing/2015/9/8/chartex" Requires="cx1">
              <xdr:graphicFrame macro="">
                <xdr:nvGraphicFramePr>
                  <xdr:cNvPr id="37" name="Chart 36">
                    <a:extLst>
                      <a:ext uri="{FF2B5EF4-FFF2-40B4-BE49-F238E27FC236}">
                        <a16:creationId xmlns:a16="http://schemas.microsoft.com/office/drawing/2014/main" id="{00000000-0008-0000-0300-000025000000}"/>
                      </a:ext>
                    </a:extLst>
                  </xdr:cNvPr>
                  <xdr:cNvGraphicFramePr/>
                </xdr:nvGraphicFramePr>
                <xdr:xfrm>
                  <a:off x="18223533" y="5811701"/>
                  <a:ext cx="3943068" cy="4554881"/>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8223533" y="5811701"/>
                    <a:ext cx="3943068" cy="455488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aphicFrame macro="">
            <xdr:nvGraphicFramePr>
              <xdr:cNvPr id="38" name="Chart 37">
                <a:extLst>
                  <a:ext uri="{FF2B5EF4-FFF2-40B4-BE49-F238E27FC236}">
                    <a16:creationId xmlns:a16="http://schemas.microsoft.com/office/drawing/2014/main" id="{00000000-0008-0000-0300-000026000000}"/>
                  </a:ext>
                </a:extLst>
              </xdr:cNvPr>
              <xdr:cNvGraphicFramePr>
                <a:graphicFrameLocks/>
              </xdr:cNvGraphicFramePr>
            </xdr:nvGraphicFramePr>
            <xdr:xfrm>
              <a:off x="15151100" y="4052603"/>
              <a:ext cx="2324100" cy="2614898"/>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9" name="Chart 38">
                <a:extLst>
                  <a:ext uri="{FF2B5EF4-FFF2-40B4-BE49-F238E27FC236}">
                    <a16:creationId xmlns:a16="http://schemas.microsoft.com/office/drawing/2014/main" id="{00000000-0008-0000-0300-000027000000}"/>
                  </a:ext>
                </a:extLst>
              </xdr:cNvPr>
              <xdr:cNvGraphicFramePr>
                <a:graphicFrameLocks/>
              </xdr:cNvGraphicFramePr>
            </xdr:nvGraphicFramePr>
            <xdr:xfrm>
              <a:off x="15324755" y="8015260"/>
              <a:ext cx="2045355" cy="2436211"/>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a14="http://schemas.microsoft.com/office/drawing/2010/main">
            <mc:Choice Requires="a14">
              <xdr:graphicFrame macro="">
                <xdr:nvGraphicFramePr>
                  <xdr:cNvPr id="41" name="SALE TYPE">
                    <a:extLst>
                      <a:ext uri="{FF2B5EF4-FFF2-40B4-BE49-F238E27FC236}">
                        <a16:creationId xmlns:a16="http://schemas.microsoft.com/office/drawing/2014/main" id="{00000000-0008-0000-0300-000029000000}"/>
                      </a:ext>
                    </a:extLst>
                  </xdr:cNvPr>
                  <xdr:cNvGraphicFramePr/>
                </xdr:nvGraphicFramePr>
                <xdr:xfrm>
                  <a:off x="10968815" y="617444"/>
                  <a:ext cx="3984613" cy="916031"/>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12752546" y="677413"/>
                    <a:ext cx="3651296" cy="873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2" name="PAYMENT MODE">
                    <a:extLst>
                      <a:ext uri="{FF2B5EF4-FFF2-40B4-BE49-F238E27FC236}">
                        <a16:creationId xmlns:a16="http://schemas.microsoft.com/office/drawing/2014/main" id="{00000000-0008-0000-0300-00002A000000}"/>
                      </a:ext>
                    </a:extLst>
                  </xdr:cNvPr>
                  <xdr:cNvGraphicFramePr/>
                </xdr:nvGraphicFramePr>
                <xdr:xfrm>
                  <a:off x="14997253" y="616687"/>
                  <a:ext cx="2407429" cy="916788"/>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6444001" y="676691"/>
                    <a:ext cx="2206045" cy="874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3" name="MONTH">
                    <a:extLst>
                      <a:ext uri="{FF2B5EF4-FFF2-40B4-BE49-F238E27FC236}">
                        <a16:creationId xmlns:a16="http://schemas.microsoft.com/office/drawing/2014/main" id="{00000000-0008-0000-0300-00002B000000}"/>
                      </a:ext>
                    </a:extLst>
                  </xdr:cNvPr>
                  <xdr:cNvGraphicFramePr/>
                </xdr:nvGraphicFramePr>
                <xdr:xfrm>
                  <a:off x="3714371" y="4000502"/>
                  <a:ext cx="1657274" cy="4603749"/>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104943" y="3904137"/>
                    <a:ext cx="1518641" cy="43910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4" name="YEAR">
                    <a:extLst>
                      <a:ext uri="{FF2B5EF4-FFF2-40B4-BE49-F238E27FC236}">
                        <a16:creationId xmlns:a16="http://schemas.microsoft.com/office/drawing/2014/main" id="{00000000-0008-0000-0300-00002C000000}"/>
                      </a:ext>
                    </a:extLst>
                  </xdr:cNvPr>
                  <xdr:cNvGraphicFramePr/>
                </xdr:nvGraphicFramePr>
                <xdr:xfrm>
                  <a:off x="3729177" y="2013544"/>
                  <a:ext cx="1667872" cy="1171462"/>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118511" y="2008998"/>
                    <a:ext cx="1528353" cy="11173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55" name="TextBox 54">
              <a:extLst>
                <a:ext uri="{FF2B5EF4-FFF2-40B4-BE49-F238E27FC236}">
                  <a16:creationId xmlns:a16="http://schemas.microsoft.com/office/drawing/2014/main" id="{00000000-0008-0000-0300-000037000000}"/>
                </a:ext>
              </a:extLst>
            </xdr:cNvPr>
            <xdr:cNvSpPr txBox="1"/>
          </xdr:nvSpPr>
          <xdr:spPr>
            <a:xfrm>
              <a:off x="20833371" y="1028197"/>
              <a:ext cx="4198330" cy="1185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solidFill>
                </a:rPr>
                <a:t>DONE BY:</a:t>
              </a:r>
            </a:p>
            <a:p>
              <a:pPr algn="ctr"/>
              <a:r>
                <a:rPr lang="en-IN" sz="1600" b="1">
                  <a:solidFill>
                    <a:schemeClr val="tx1"/>
                  </a:solidFill>
                </a:rPr>
                <a:t>SUSHMITHA SUDHARSAN</a:t>
              </a:r>
            </a:p>
            <a:p>
              <a:pPr algn="l"/>
              <a:r>
                <a:rPr lang="en-IN" sz="1100">
                  <a:solidFill>
                    <a:schemeClr val="tx1"/>
                  </a:solidFill>
                </a:rPr>
                <a:t>    </a:t>
              </a:r>
            </a:p>
            <a:p>
              <a:pPr algn="l"/>
              <a:r>
                <a:rPr lang="en-IN" sz="1100" baseline="0">
                  <a:solidFill>
                    <a:schemeClr val="tx1"/>
                  </a:solidFill>
                </a:rPr>
                <a:t>       </a:t>
              </a:r>
              <a:r>
                <a:rPr lang="en-IN" sz="1100">
                  <a:solidFill>
                    <a:schemeClr val="tx1"/>
                  </a:solidFill>
                </a:rPr>
                <a:t>REFERENCE: YOUTUBE</a:t>
              </a:r>
            </a:p>
          </xdr:txBody>
        </xdr:sp>
      </xdr:grpSp>
      <xdr:grpSp>
        <xdr:nvGrpSpPr>
          <xdr:cNvPr id="52" name="TICKBOXES">
            <a:extLst>
              <a:ext uri="{FF2B5EF4-FFF2-40B4-BE49-F238E27FC236}">
                <a16:creationId xmlns:a16="http://schemas.microsoft.com/office/drawing/2014/main" id="{00000000-0008-0000-0300-000034000000}"/>
              </a:ext>
            </a:extLst>
          </xdr:cNvPr>
          <xdr:cNvGrpSpPr/>
        </xdr:nvGrpSpPr>
        <xdr:grpSpPr>
          <a:xfrm>
            <a:off x="9934094" y="3483431"/>
            <a:ext cx="2591283" cy="308159"/>
            <a:chOff x="7873999" y="3421582"/>
            <a:chExt cx="2845906" cy="311150"/>
          </a:xfrm>
          <a:noFill/>
        </xdr:grpSpPr>
        <mc:AlternateContent xmlns:mc="http://schemas.openxmlformats.org/markup-compatibility/2006">
          <mc:Choice xmlns:a14="http://schemas.microsoft.com/office/drawing/2010/main" Requires="a14">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7873999" y="3421582"/>
                  <a:ext cx="707230" cy="3111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8746517" y="3447898"/>
                  <a:ext cx="591765" cy="2585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9746035" y="3447898"/>
                  <a:ext cx="591765" cy="2585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mc:Choice>
          <mc:Fallback/>
        </mc:AlternateContent>
        <xdr:sp macro="" textlink="">
          <xdr:nvSpPr>
            <xdr:cNvPr id="49" name="TextBox 48">
              <a:extLst>
                <a:ext uri="{FF2B5EF4-FFF2-40B4-BE49-F238E27FC236}">
                  <a16:creationId xmlns:a16="http://schemas.microsoft.com/office/drawing/2014/main" id="{00000000-0008-0000-0300-000031000000}"/>
                </a:ext>
              </a:extLst>
            </xdr:cNvPr>
            <xdr:cNvSpPr txBox="1"/>
          </xdr:nvSpPr>
          <xdr:spPr>
            <a:xfrm>
              <a:off x="8102600" y="3444875"/>
              <a:ext cx="520700" cy="264560"/>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SALES</a:t>
              </a:r>
            </a:p>
          </xdr:txBody>
        </xdr:sp>
        <xdr:sp macro="" textlink="">
          <xdr:nvSpPr>
            <xdr:cNvPr id="50" name="TextBox 49">
              <a:extLst>
                <a:ext uri="{FF2B5EF4-FFF2-40B4-BE49-F238E27FC236}">
                  <a16:creationId xmlns:a16="http://schemas.microsoft.com/office/drawing/2014/main" id="{00000000-0008-0000-0300-000032000000}"/>
                </a:ext>
              </a:extLst>
            </xdr:cNvPr>
            <xdr:cNvSpPr txBox="1"/>
          </xdr:nvSpPr>
          <xdr:spPr>
            <a:xfrm>
              <a:off x="9004300" y="3444875"/>
              <a:ext cx="739250" cy="267128"/>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PROFIT</a:t>
              </a:r>
            </a:p>
          </xdr:txBody>
        </xdr:sp>
        <xdr:sp macro="" textlink="">
          <xdr:nvSpPr>
            <xdr:cNvPr id="51" name="TextBox 50">
              <a:extLst>
                <a:ext uri="{FF2B5EF4-FFF2-40B4-BE49-F238E27FC236}">
                  <a16:creationId xmlns:a16="http://schemas.microsoft.com/office/drawing/2014/main" id="{00000000-0008-0000-0300-000033000000}"/>
                </a:ext>
              </a:extLst>
            </xdr:cNvPr>
            <xdr:cNvSpPr txBox="1"/>
          </xdr:nvSpPr>
          <xdr:spPr>
            <a:xfrm>
              <a:off x="9902991" y="3460903"/>
              <a:ext cx="816914" cy="267128"/>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PROFIT %</a:t>
              </a:r>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943.555930208335" missingItemsLimit="1048576" createdVersion="8" refreshedVersion="8" minRefreshableVersion="3" recordCount="527" xr:uid="{3DE4F7BE-7B62-498A-A952-34C2A88F4117}">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49">
      <sharedItems/>
    </cacheField>
    <cacheField name="QUANTITY" numFmtId="2">
      <sharedItems containsSemiMixedTypes="0" containsString="0" containsNumber="1" containsInteger="1" minValue="1" maxValue="15"/>
    </cacheField>
    <cacheField name="SALE TYPE" numFmtId="49">
      <sharedItems count="3">
        <s v="Wholesaler"/>
        <s v="Online"/>
        <s v="Direct Sales"/>
      </sharedItems>
    </cacheField>
    <cacheField name="PAYMENT MODE" numFmtId="49">
      <sharedItems count="2">
        <s v="Online"/>
        <s v="Cash"/>
      </sharedItems>
    </cacheField>
    <cacheField name="DISCOUNT %" numFmtId="164">
      <sharedItems containsSemiMixedTypes="0" containsString="0" containsNumber="1" containsInteger="1" minValue="0" maxValue="0"/>
    </cacheField>
    <cacheField name="PRODUCT" numFmtId="49">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49">
      <sharedItems count="5">
        <s v="Category03"/>
        <s v="Category05"/>
        <s v="Category02"/>
        <s v="Category01"/>
        <s v="Category04"/>
      </sharedItems>
    </cacheField>
    <cacheField name="UOM" numFmtId="49">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84552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C8B9D4-3E4B-4FB9-A4E6-0BB23BEEC465}" name="ProductWise" cacheId="0" applyNumberFormats="0" applyBorderFormats="0" applyFontFormats="0" applyPatternFormats="0" applyAlignmentFormats="0" applyWidthHeightFormats="1" dataCaption="Values" updatedVersion="8" minRefreshableVersion="3" showDrill="0" useAutoFormatting="1" rowGrandTotals="0" itemPrintTitles="1" createdVersion="8" indent="0" compact="0" compactData="0" multipleFieldFilters="0" rowHeaderCaption="Product Wise">
  <location ref="K2:N46" firstHeaderRow="0" firstDataRow="1" firstDataCol="2"/>
  <pivotFields count="16">
    <pivotField compact="0" numFmtId="14" outline="0" showAll="0"/>
    <pivotField compact="0" outline="0" showAll="0"/>
    <pivotField dataField="1" compact="0" numFmtId="2"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pivotField axis="axisRow" compact="0" outline="0" showAll="0">
      <items count="5">
        <item x="0"/>
        <item x="1"/>
        <item x="2"/>
        <item x="3"/>
        <item t="default"/>
      </items>
    </pivotField>
    <pivotField compact="0" numFmtId="165" outline="0" showAll="0"/>
    <pivotField compact="0" numFmtId="165" outline="0" showAll="0"/>
    <pivotField compact="0" numFmtId="165" outline="0" showAll="0"/>
    <pivotField dataField="1" compact="0" numFmtId="165"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2">
    <field x="6"/>
    <field x="8"/>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TOTAL SELLING VALUE" fld="12" baseField="0" baseItem="0" numFmtId="44"/>
    <dataField name="Sum of QUANTITY" fld="2" baseField="0" baseItem="0"/>
  </dataFields>
  <formats count="1">
    <format dxfId="13">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7BD6B0-E91D-4190-AB55-74E58EAD77C3}" name="Category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ategory">
  <location ref="Y1:Z6" firstHeaderRow="1" firstDataRow="1" firstDataCol="1"/>
  <pivotFields count="16">
    <pivotField numFmtId="14" showAll="0"/>
    <pivotField showAll="0"/>
    <pivotField numFmtId="2"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A8A7EA-7394-4AD9-BE23-A7C8FA1B6A83}" name="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K53:L54" firstHeaderRow="0" firstDataRow="1" firstDataCol="0"/>
  <pivotFields count="16">
    <pivotField numFmtId="14" showAll="0"/>
    <pivotField showAll="0"/>
    <pivotField numFmtId="2"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B5A50E-81BE-401D-8CC3-6FE7BBD8C9E7}" name="Monthly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Month">
  <location ref="E3:G15" firstHeaderRow="0" firstDataRow="1" firstDataCol="1"/>
  <pivotFields count="16">
    <pivotField numFmtId="14" showAll="0"/>
    <pivotField showAll="0"/>
    <pivotField numFmtId="2"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B71250-DCFF-469B-AA32-E65A621CF123}" name="Sales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Sales Type">
  <location ref="AE1:AF4" firstHeaderRow="1" firstDataRow="1" firstDataCol="1"/>
  <pivotFields count="16">
    <pivotField numFmtId="14" showAll="0"/>
    <pivotField showAll="0"/>
    <pivotField numFmtId="2" showAll="0"/>
    <pivotField axis="axisRow"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4">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 chart="5" format="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0B8E4B-46A7-4373-9F48-FE682C44CB76}" name="PaymentMethod"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Payment Mode">
  <location ref="AH1:AI3" firstHeaderRow="1" firstDataRow="1" firstDataCol="1"/>
  <pivotFields count="16">
    <pivotField numFmtId="14" showAll="0"/>
    <pivotField showAll="0"/>
    <pivotField numFmtId="2" showAll="0"/>
    <pivotField showAll="0">
      <items count="4">
        <item x="2"/>
        <item x="1"/>
        <item x="0"/>
        <item t="default"/>
      </items>
    </pivotField>
    <pivotField axis="axisRow"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3">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0"/>
          </reference>
        </references>
      </pivotArea>
    </chartFormat>
    <chartFormat chart="6"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1BB007-B784-4CA5-84A2-01E965794EE2}" name="Daily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B34" firstHeaderRow="1" firstDataRow="1" firstDataCol="1"/>
  <pivotFields count="16">
    <pivotField numFmtId="14" showAll="0"/>
    <pivotField showAll="0"/>
    <pivotField numFmtId="2"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6"/>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CDC428B4-DD5E-4132-9B3E-A8392D47E8CF}" sourceName="SALE TYPE">
  <pivotTables>
    <pivotTable tabId="5" name="DailySales"/>
    <pivotTable tabId="5" name="CategoryWise"/>
    <pivotTable tabId="5" name="MonthlySales"/>
    <pivotTable tabId="5" name="PaymentMethod"/>
    <pivotTable tabId="5" name="ProductWise"/>
    <pivotTable tabId="5" name="Sales"/>
  </pivotTables>
  <data>
    <tabular pivotCacheId="8455276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3CBAE8EF-07E5-49AB-AB1E-8645099081B0}" sourceName="PAYMENT MODE">
  <pivotTables>
    <pivotTable tabId="5" name="DailySales"/>
    <pivotTable tabId="5" name="CategoryWise"/>
    <pivotTable tabId="5" name="ProductWise"/>
    <pivotTable tabId="5" name="Sales"/>
    <pivotTable tabId="5" name="SalesType"/>
    <pivotTable tabId="5" name="MonthlySales"/>
  </pivotTables>
  <data>
    <tabular pivotCacheId="8455276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F81BEF5-9E4A-47DB-9F72-B54F60B1FE08}" sourceName="MONTH">
  <pivotTables>
    <pivotTable tabId="5" name="CategoryWise"/>
    <pivotTable tabId="5" name="DailySales"/>
    <pivotTable tabId="5" name="PaymentMethod"/>
    <pivotTable tabId="5" name="ProductWise"/>
    <pivotTable tabId="5" name="Sales"/>
    <pivotTable tabId="5" name="SalesType"/>
  </pivotTables>
  <data>
    <tabular pivotCacheId="84552765">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3D1E562-90AD-4612-9202-A839E422CD5C}" sourceName="YEAR">
  <pivotTables>
    <pivotTable tabId="5" name="DailySales"/>
    <pivotTable tabId="5" name="CategoryWise"/>
    <pivotTable tabId="5" name="MonthlySales"/>
    <pivotTable tabId="5" name="PaymentMethod"/>
    <pivotTable tabId="5" name="ProductWise"/>
    <pivotTable tabId="5" name="Sales"/>
    <pivotTable tabId="5" name="SalesType"/>
  </pivotTables>
  <data>
    <tabular pivotCacheId="8455276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FE6AB3A4-3E4D-46DE-8F8D-1826A9738F36}" cache="Slicer_SALE_TYPE" caption="SALE TYPE" columnCount="3" style="SlicerDashboard" rowHeight="252000"/>
  <slicer name="PAYMENT MODE" xr10:uid="{5B44734F-1F0A-4ADB-9CFC-91376968FDBC}" cache="Slicer_PAYMENT_MODE" caption="PAYMENT MODE" columnCount="2" style="SlicerDashboard" rowHeight="252000"/>
  <slicer name="MONTH" xr10:uid="{63E1A9D3-EA6E-4EE1-BA20-1D54B6A75BBF}" cache="Slicer_MONTH" caption="MON" style="SlicerDashboard" rowHeight="252000"/>
  <slicer name="YEAR" xr10:uid="{7FD7B929-6FAD-40C1-B207-D3EBEAC73252}" cache="Slicer_YEAR" caption="YEAR" style="SlicerDashboard"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40" headerRowBorderDxfId="39">
  <autoFilter ref="A1:P528" xr:uid="{60351B27-4213-4B50-AF1E-6DD234ED1CD8}"/>
  <sortState xmlns:xlrd2="http://schemas.microsoft.com/office/spreadsheetml/2017/richdata2" ref="A2:E527">
    <sortCondition ref="A1:A527"/>
  </sortState>
  <tableColumns count="16">
    <tableColumn id="1" xr3:uid="{7E2D9722-C99A-4D79-AD8A-A4AF24D31B15}" name="DATE" dataDxfId="38"/>
    <tableColumn id="3" xr3:uid="{1B687DA1-746A-409E-8132-464ADA2D65F7}" name="PRODUCT ID" dataDxfId="37"/>
    <tableColumn id="2" xr3:uid="{3D21C161-3520-4EEB-95C2-BC89A67F811B}" name="QUANTITY" dataDxfId="36"/>
    <tableColumn id="4" xr3:uid="{51AFA112-3989-4C7A-B537-003512753602}" name="SALE TYPE" dataDxfId="35"/>
    <tableColumn id="5" xr3:uid="{057B8FDA-60FB-4816-999C-2030B688B9CF}" name="PAYMENT MODE" dataDxfId="34"/>
    <tableColumn id="6" xr3:uid="{A77A9445-20AF-4122-92EB-C3706E536AB4}" name="DISCOUNT %" dataDxfId="33"/>
    <tableColumn id="7" xr3:uid="{3169CADD-57E3-40FA-B892-15A308AF5484}" name="PRODUCT" dataDxfId="32">
      <calculatedColumnFormula>VLOOKUP(InputData[[#This Row],[PRODUCT ID]],MasterData[],2,)</calculatedColumnFormula>
    </tableColumn>
    <tableColumn id="8" xr3:uid="{1D3D8590-9D62-4BF6-947E-5D2D39C5160D}" name="CATEGORY" dataDxfId="31">
      <calculatedColumnFormula>VLOOKUP(InputData[[#This Row],[PRODUCT ID]],MasterData[],3)</calculatedColumnFormula>
    </tableColumn>
    <tableColumn id="9" xr3:uid="{917217BC-D642-4C57-AB38-A2D77F8926E5}" name="UOM" dataDxfId="30">
      <calculatedColumnFormula>VLOOKUP(InputData[[#This Row],[PRODUCT ID]],MasterData[],4)</calculatedColumnFormula>
    </tableColumn>
    <tableColumn id="10" xr3:uid="{FE1A909A-41AC-4F5A-83D7-855E10FEC361}" name="BUYING PRIZE" dataDxfId="29" dataCellStyle="Currency">
      <calculatedColumnFormula>VLOOKUP(InputData[[#This Row],[PRODUCT ID]],MasterData[],5)</calculatedColumnFormula>
    </tableColumn>
    <tableColumn id="11" xr3:uid="{886B3C22-4705-44A2-9C3C-271FA8296C20}" name="SELLING PRICE" dataDxfId="28" dataCellStyle="Currency">
      <calculatedColumnFormula>VLOOKUP(InputData[[#This Row],[PRODUCT ID]],MasterData[],6)</calculatedColumnFormula>
    </tableColumn>
    <tableColumn id="12" xr3:uid="{9C4A45D1-920F-4D4F-9706-E8D22DF94BDE}" name="TOTAL BUYING VALUE" dataDxfId="27" dataCellStyle="Currency">
      <calculatedColumnFormula>(InputData[[#This Row],[QUANTITY]]*InputData[[#This Row],[BUYING PRIZE]])</calculatedColumnFormula>
    </tableColumn>
    <tableColumn id="13" xr3:uid="{24F21986-2D0F-4D17-860B-A007142C395C}" name="TOTAL SELLING VALUE" dataDxfId="26" dataCellStyle="Currency">
      <calculatedColumnFormula>(InputData[[#This Row],[SELLING PRICE]]*InputData[[#This Row],[QUANTITY]]*(1-InputData[[#This Row],[DISCOUNT %]]))</calculatedColumnFormula>
    </tableColumn>
    <tableColumn id="14" xr3:uid="{BEBE769F-3FB6-476B-A613-E4862AD24CEB}" name="DAY" dataDxfId="25">
      <calculatedColumnFormula>DAY(InputData[[#This Row],[DATE]])</calculatedColumnFormula>
    </tableColumn>
    <tableColumn id="15" xr3:uid="{E802093E-E799-4939-8315-7B95C96E8487}" name="MONTH" dataDxfId="24">
      <calculatedColumnFormula>TEXT(InputData[[#This Row],[DATE]],"mmm")</calculatedColumnFormula>
    </tableColumn>
    <tableColumn id="16" xr3:uid="{E72D6702-839F-45CD-B051-BFA9AC65C688}" name="YEAR" dataDxfId="23">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22" dataDxfId="20" headerRowBorderDxfId="21">
  <autoFilter ref="A1:F46" xr:uid="{DE6FA1E2-6EE8-430A-AF62-020400F3E926}"/>
  <tableColumns count="6">
    <tableColumn id="1" xr3:uid="{106E50BA-9FFB-484D-AC75-176578AFED44}" name="PRODUCT ID" dataDxfId="19"/>
    <tableColumn id="2" xr3:uid="{C6063C4C-22AC-43C3-B630-5C0916CFA263}" name="PRODUCT" dataDxfId="18"/>
    <tableColumn id="3" xr3:uid="{FEA9A0A4-A0D7-45FA-BD75-4D9EBBD09441}" name="CATEGORY" dataDxfId="17"/>
    <tableColumn id="4" xr3:uid="{3BDFD3DA-79CD-4B0E-9F98-1F406523093B}" name="UOM" dataDxfId="16"/>
    <tableColumn id="5" xr3:uid="{C286276F-25D5-4D9D-9759-32EF67A133BE}" name="BUYING PRIZE" dataDxfId="15"/>
    <tableColumn id="6" xr3:uid="{BFC92544-6510-4B40-ABEE-FD6A4B0302D7}" name="SELLING PRICE" dataDxfId="14"/>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78EA87-497A-43FE-8136-D08D2B41D5C6}" name="TopItems" displayName="TopItems" ref="P2:T46" headerRowDxfId="12" dataDxfId="11" tableBorderDxfId="10">
  <autoFilter ref="P2:T46" xr:uid="{8578EA87-497A-43FE-8136-D08D2B41D5C6}"/>
  <tableColumns count="5">
    <tableColumn id="1" xr3:uid="{37E646C0-43CB-4609-913A-F2EE11E55AD8}" name="RANK" totalsRowLabel="Total" dataDxfId="9" totalsRowDxfId="8">
      <calculatedColumnFormula>IFERROR(RANK(S3,$S$3:$S$46,0)," ")</calculatedColumnFormula>
    </tableColumn>
    <tableColumn id="2" xr3:uid="{930570C2-03F4-4D4F-8286-CAC04DE5EE23}" name="PRODUCT" dataDxfId="7" totalsRowDxfId="6">
      <calculatedColumnFormula>IFERROR(OFFSET($K$2,1,0,COUNT($M:$M))," ")</calculatedColumnFormula>
    </tableColumn>
    <tableColumn id="3" xr3:uid="{23190762-3442-43FF-8782-A23BF8088CA0}" name="UOM" dataDxfId="5" totalsRowDxfId="4">
      <calculatedColumnFormula>IFERROR(OFFSET($K$2,1,1,COUNT($M:$M))," ")</calculatedColumnFormula>
    </tableColumn>
    <tableColumn id="4" xr3:uid="{65362839-7A36-4878-8475-7AB1DDB86446}" name="Sum of TOTAL SELLING VALUE" dataDxfId="3" totalsRowDxfId="2" dataCellStyle="Currency">
      <calculatedColumnFormula>IFERROR(OFFSET($K$2,1,2,COUNT($M:$M))," ")</calculatedColumnFormula>
    </tableColumn>
    <tableColumn id="5" xr3:uid="{2F56362B-A40C-43C8-B314-4BFC1B27EC7A}" name="Sum of QUANTITY" totalsRowFunction="sum" dataDxfId="1" totalsRowDxfId="0">
      <calculatedColumnFormula>IFERROR(OFFSET($K$2,1,3,COUNT($M:$M))," ")</calculatedColumnFormula>
    </tableColumn>
  </tableColumns>
  <tableStyleInfo name="TableStyleLight12" showFirstColumn="0" showLastColumn="0" showRowStripes="0"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topLeftCell="G511" zoomScale="80" zoomScaleNormal="80" workbookViewId="0">
      <selection activeCell="K540" sqref="K540"/>
    </sheetView>
  </sheetViews>
  <sheetFormatPr defaultRowHeight="14.5" x14ac:dyDescent="0.35"/>
  <cols>
    <col min="1" max="1" width="10.36328125" style="6" bestFit="1" customWidth="1"/>
    <col min="2" max="2" width="15.90625" style="9" bestFit="1" customWidth="1"/>
    <col min="3" max="3" width="14.1796875" style="14" bestFit="1" customWidth="1"/>
    <col min="4" max="4" width="14.08984375" style="9" bestFit="1" customWidth="1"/>
    <col min="5" max="5" width="19.81640625" style="9" bestFit="1" customWidth="1"/>
    <col min="6" max="6" width="16.1796875" bestFit="1" customWidth="1"/>
    <col min="7" max="7" width="13.54296875" style="9" bestFit="1" customWidth="1"/>
    <col min="8" max="8" width="14.36328125" style="9" bestFit="1" customWidth="1"/>
    <col min="9" max="9" width="9.7265625" style="9" bestFit="1" customWidth="1"/>
    <col min="10" max="10" width="17" style="17" bestFit="1" customWidth="1"/>
    <col min="11" max="11" width="17.26953125" style="17" bestFit="1" customWidth="1"/>
    <col min="12" max="12" width="24.1796875" style="16" bestFit="1" customWidth="1"/>
    <col min="13" max="13" width="24.54296875" style="16" bestFit="1" customWidth="1"/>
    <col min="14" max="14" width="10.1796875" bestFit="1" customWidth="1"/>
    <col min="15" max="15" width="13.54296875" bestFit="1" customWidth="1"/>
    <col min="16" max="16" width="11.08984375" bestFit="1" customWidth="1"/>
  </cols>
  <sheetData>
    <row r="1" spans="1:16" ht="15" thickBot="1" x14ac:dyDescent="0.4">
      <c r="A1" s="5" t="s">
        <v>100</v>
      </c>
      <c r="B1" s="8" t="s">
        <v>0</v>
      </c>
      <c r="C1" s="12" t="s">
        <v>101</v>
      </c>
      <c r="D1" s="8" t="s">
        <v>102</v>
      </c>
      <c r="E1" s="8" t="s">
        <v>103</v>
      </c>
      <c r="F1" s="2" t="s">
        <v>104</v>
      </c>
      <c r="G1" s="8" t="s">
        <v>1</v>
      </c>
      <c r="H1" s="8" t="s">
        <v>2</v>
      </c>
      <c r="I1" s="8" t="s">
        <v>3</v>
      </c>
      <c r="J1" s="15" t="s">
        <v>4</v>
      </c>
      <c r="K1" s="15" t="s">
        <v>5</v>
      </c>
      <c r="L1" s="16" t="s">
        <v>114</v>
      </c>
      <c r="M1" s="16" t="s">
        <v>115</v>
      </c>
      <c r="N1" s="2" t="s">
        <v>118</v>
      </c>
      <c r="O1" s="2" t="s">
        <v>116</v>
      </c>
      <c r="P1" s="2" t="s">
        <v>117</v>
      </c>
    </row>
    <row r="2" spans="1:16" x14ac:dyDescent="0.35">
      <c r="A2" s="3">
        <v>44197</v>
      </c>
      <c r="B2" s="10" t="s">
        <v>56</v>
      </c>
      <c r="C2" s="13">
        <v>9</v>
      </c>
      <c r="D2" s="11" t="s">
        <v>105</v>
      </c>
      <c r="E2" s="11" t="s">
        <v>106</v>
      </c>
      <c r="F2" s="4">
        <v>0</v>
      </c>
      <c r="G2" s="9" t="str">
        <f>VLOOKUP(InputData[[#This Row],[PRODUCT ID]],MasterData[],2,)</f>
        <v>Product24</v>
      </c>
      <c r="H2" s="9" t="str">
        <f>VLOOKUP(InputData[[#This Row],[PRODUCT ID]],MasterData[],3)</f>
        <v>Category03</v>
      </c>
      <c r="I2" s="9" t="str">
        <f>VLOOKUP(InputData[[#This Row],[PRODUCT ID]],MasterData[],4)</f>
        <v>Ft</v>
      </c>
      <c r="J2" s="17">
        <f>VLOOKUP(InputData[[#This Row],[PRODUCT ID]],MasterData[],5)</f>
        <v>144</v>
      </c>
      <c r="K2" s="17">
        <f>VLOOKUP(InputData[[#This Row],[PRODUCT ID]],MasterData[],6)</f>
        <v>156.96</v>
      </c>
      <c r="L2" s="16">
        <f>(InputData[[#This Row],[QUANTITY]]*InputData[[#This Row],[BUYING PRIZE]])</f>
        <v>1296</v>
      </c>
      <c r="M2" s="16">
        <f>(InputData[[#This Row],[SELLING PRICE]]*InputData[[#This Row],[QUANTITY]]*(1-InputData[[#This Row],[DISCOUNT %]]))</f>
        <v>1412.64</v>
      </c>
      <c r="N2">
        <f>DAY(InputData[[#This Row],[DATE]])</f>
        <v>1</v>
      </c>
      <c r="O2" t="str">
        <f>TEXT(InputData[[#This Row],[DATE]],"mmm")</f>
        <v>Jan</v>
      </c>
      <c r="P2">
        <f>YEAR(InputData[[#This Row],[DATE]])</f>
        <v>2021</v>
      </c>
    </row>
    <row r="3" spans="1:16" x14ac:dyDescent="0.35">
      <c r="A3" s="3">
        <v>44198</v>
      </c>
      <c r="B3" s="10" t="s">
        <v>86</v>
      </c>
      <c r="C3" s="13">
        <v>15</v>
      </c>
      <c r="D3" s="11" t="s">
        <v>106</v>
      </c>
      <c r="E3" s="11" t="s">
        <v>107</v>
      </c>
      <c r="F3" s="4">
        <v>0</v>
      </c>
      <c r="G3" s="9" t="str">
        <f>VLOOKUP(InputData[[#This Row],[PRODUCT ID]],MasterData[],2,)</f>
        <v>Product38</v>
      </c>
      <c r="H3" s="9" t="str">
        <f>VLOOKUP(InputData[[#This Row],[PRODUCT ID]],MasterData[],3)</f>
        <v>Category05</v>
      </c>
      <c r="I3" s="9" t="str">
        <f>VLOOKUP(InputData[[#This Row],[PRODUCT ID]],MasterData[],4)</f>
        <v>Kg</v>
      </c>
      <c r="J3" s="17">
        <f>VLOOKUP(InputData[[#This Row],[PRODUCT ID]],MasterData[],5)</f>
        <v>72</v>
      </c>
      <c r="K3" s="17">
        <f>VLOOKUP(InputData[[#This Row],[PRODUCT ID]],MasterData[],6)</f>
        <v>79.92</v>
      </c>
      <c r="L3" s="16">
        <f>(InputData[[#This Row],[QUANTITY]]*InputData[[#This Row],[BUYING PRIZE]])</f>
        <v>1080</v>
      </c>
      <c r="M3" s="16">
        <f>(InputData[[#This Row],[SELLING PRICE]]*InputData[[#This Row],[QUANTITY]]*(1-InputData[[#This Row],[DISCOUNT %]]))</f>
        <v>1198.8</v>
      </c>
      <c r="N3">
        <f>DAY(InputData[[#This Row],[DATE]])</f>
        <v>2</v>
      </c>
      <c r="O3" t="str">
        <f>TEXT(InputData[[#This Row],[DATE]],"mmm")</f>
        <v>Jan</v>
      </c>
      <c r="P3">
        <f>YEAR(InputData[[#This Row],[DATE]])</f>
        <v>2021</v>
      </c>
    </row>
    <row r="4" spans="1:16" x14ac:dyDescent="0.35">
      <c r="A4" s="3">
        <v>44198</v>
      </c>
      <c r="B4" s="10" t="s">
        <v>33</v>
      </c>
      <c r="C4" s="13">
        <v>6</v>
      </c>
      <c r="D4" s="11" t="s">
        <v>108</v>
      </c>
      <c r="E4" s="11" t="s">
        <v>107</v>
      </c>
      <c r="F4" s="4">
        <v>0</v>
      </c>
      <c r="G4" s="9" t="str">
        <f>VLOOKUP(InputData[[#This Row],[PRODUCT ID]],MasterData[],2,)</f>
        <v>Product13</v>
      </c>
      <c r="H4" s="9" t="str">
        <f>VLOOKUP(InputData[[#This Row],[PRODUCT ID]],MasterData[],3)</f>
        <v>Category02</v>
      </c>
      <c r="I4" s="9" t="str">
        <f>VLOOKUP(InputData[[#This Row],[PRODUCT ID]],MasterData[],4)</f>
        <v>Kg</v>
      </c>
      <c r="J4" s="17">
        <f>VLOOKUP(InputData[[#This Row],[PRODUCT ID]],MasterData[],5)</f>
        <v>112</v>
      </c>
      <c r="K4" s="17">
        <f>VLOOKUP(InputData[[#This Row],[PRODUCT ID]],MasterData[],6)</f>
        <v>122.08</v>
      </c>
      <c r="L4" s="16">
        <f>(InputData[[#This Row],[QUANTITY]]*InputData[[#This Row],[BUYING PRIZE]])</f>
        <v>672</v>
      </c>
      <c r="M4" s="16">
        <f>(InputData[[#This Row],[SELLING PRICE]]*InputData[[#This Row],[QUANTITY]]*(1-InputData[[#This Row],[DISCOUNT %]]))</f>
        <v>732.48</v>
      </c>
      <c r="N4">
        <f>DAY(InputData[[#This Row],[DATE]])</f>
        <v>2</v>
      </c>
      <c r="O4" t="str">
        <f>TEXT(InputData[[#This Row],[DATE]],"mmm")</f>
        <v>Jan</v>
      </c>
      <c r="P4">
        <f>YEAR(InputData[[#This Row],[DATE]])</f>
        <v>2021</v>
      </c>
    </row>
    <row r="5" spans="1:16" x14ac:dyDescent="0.35">
      <c r="A5" s="3">
        <v>44199</v>
      </c>
      <c r="B5" s="10" t="s">
        <v>14</v>
      </c>
      <c r="C5" s="13">
        <v>5</v>
      </c>
      <c r="D5" s="11" t="s">
        <v>108</v>
      </c>
      <c r="E5" s="11" t="s">
        <v>106</v>
      </c>
      <c r="F5" s="4">
        <v>0</v>
      </c>
      <c r="G5" s="9" t="str">
        <f>VLOOKUP(InputData[[#This Row],[PRODUCT ID]],MasterData[],2,)</f>
        <v>Product04</v>
      </c>
      <c r="H5" s="9" t="str">
        <f>VLOOKUP(InputData[[#This Row],[PRODUCT ID]],MasterData[],3)</f>
        <v>Category01</v>
      </c>
      <c r="I5" s="9" t="str">
        <f>VLOOKUP(InputData[[#This Row],[PRODUCT ID]],MasterData[],4)</f>
        <v>Lt</v>
      </c>
      <c r="J5" s="17">
        <f>VLOOKUP(InputData[[#This Row],[PRODUCT ID]],MasterData[],5)</f>
        <v>44</v>
      </c>
      <c r="K5" s="17">
        <f>VLOOKUP(InputData[[#This Row],[PRODUCT ID]],MasterData[],6)</f>
        <v>48.84</v>
      </c>
      <c r="L5" s="16">
        <f>(InputData[[#This Row],[QUANTITY]]*InputData[[#This Row],[BUYING PRIZE]])</f>
        <v>220</v>
      </c>
      <c r="M5" s="16">
        <f>(InputData[[#This Row],[SELLING PRICE]]*InputData[[#This Row],[QUANTITY]]*(1-InputData[[#This Row],[DISCOUNT %]]))</f>
        <v>244.20000000000002</v>
      </c>
      <c r="N5">
        <f>DAY(InputData[[#This Row],[DATE]])</f>
        <v>3</v>
      </c>
      <c r="O5" t="str">
        <f>TEXT(InputData[[#This Row],[DATE]],"mmm")</f>
        <v>Jan</v>
      </c>
      <c r="P5">
        <f>YEAR(InputData[[#This Row],[DATE]])</f>
        <v>2021</v>
      </c>
    </row>
    <row r="6" spans="1:16" x14ac:dyDescent="0.35">
      <c r="A6" s="3">
        <v>44200</v>
      </c>
      <c r="B6" s="10" t="s">
        <v>79</v>
      </c>
      <c r="C6" s="13">
        <v>12</v>
      </c>
      <c r="D6" s="11" t="s">
        <v>106</v>
      </c>
      <c r="E6" s="11" t="s">
        <v>106</v>
      </c>
      <c r="F6" s="4">
        <v>0</v>
      </c>
      <c r="G6" s="9" t="str">
        <f>VLOOKUP(InputData[[#This Row],[PRODUCT ID]],MasterData[],2,)</f>
        <v>Product35</v>
      </c>
      <c r="H6" s="9" t="str">
        <f>VLOOKUP(InputData[[#This Row],[PRODUCT ID]],MasterData[],3)</f>
        <v>Category04</v>
      </c>
      <c r="I6" s="9" t="str">
        <f>VLOOKUP(InputData[[#This Row],[PRODUCT ID]],MasterData[],4)</f>
        <v>No.</v>
      </c>
      <c r="J6" s="17">
        <f>VLOOKUP(InputData[[#This Row],[PRODUCT ID]],MasterData[],5)</f>
        <v>5</v>
      </c>
      <c r="K6" s="17">
        <f>VLOOKUP(InputData[[#This Row],[PRODUCT ID]],MasterData[],6)</f>
        <v>6.7</v>
      </c>
      <c r="L6" s="16">
        <f>(InputData[[#This Row],[QUANTITY]]*InputData[[#This Row],[BUYING PRIZE]])</f>
        <v>60</v>
      </c>
      <c r="M6" s="16">
        <f>(InputData[[#This Row],[SELLING PRICE]]*InputData[[#This Row],[QUANTITY]]*(1-InputData[[#This Row],[DISCOUNT %]]))</f>
        <v>80.400000000000006</v>
      </c>
      <c r="N6">
        <f>DAY(InputData[[#This Row],[DATE]])</f>
        <v>4</v>
      </c>
      <c r="O6" t="str">
        <f>TEXT(InputData[[#This Row],[DATE]],"mmm")</f>
        <v>Jan</v>
      </c>
      <c r="P6">
        <f>YEAR(InputData[[#This Row],[DATE]])</f>
        <v>2021</v>
      </c>
    </row>
    <row r="7" spans="1:16" x14ac:dyDescent="0.35">
      <c r="A7" s="3">
        <v>44205</v>
      </c>
      <c r="B7" s="10" t="s">
        <v>71</v>
      </c>
      <c r="C7" s="13">
        <v>1</v>
      </c>
      <c r="D7" s="11" t="s">
        <v>108</v>
      </c>
      <c r="E7" s="11" t="s">
        <v>107</v>
      </c>
      <c r="F7" s="4">
        <v>0</v>
      </c>
      <c r="G7" s="9" t="str">
        <f>VLOOKUP(InputData[[#This Row],[PRODUCT ID]],MasterData[],2,)</f>
        <v>Product31</v>
      </c>
      <c r="H7" s="9" t="str">
        <f>VLOOKUP(InputData[[#This Row],[PRODUCT ID]],MasterData[],3)</f>
        <v>Category04</v>
      </c>
      <c r="I7" s="9" t="str">
        <f>VLOOKUP(InputData[[#This Row],[PRODUCT ID]],MasterData[],4)</f>
        <v>Kg</v>
      </c>
      <c r="J7" s="17">
        <f>VLOOKUP(InputData[[#This Row],[PRODUCT ID]],MasterData[],5)</f>
        <v>93</v>
      </c>
      <c r="K7" s="17">
        <f>VLOOKUP(InputData[[#This Row],[PRODUCT ID]],MasterData[],6)</f>
        <v>104.16</v>
      </c>
      <c r="L7" s="16">
        <f>(InputData[[#This Row],[QUANTITY]]*InputData[[#This Row],[BUYING PRIZE]])</f>
        <v>93</v>
      </c>
      <c r="M7" s="16">
        <f>(InputData[[#This Row],[SELLING PRICE]]*InputData[[#This Row],[QUANTITY]]*(1-InputData[[#This Row],[DISCOUNT %]]))</f>
        <v>104.16</v>
      </c>
      <c r="N7">
        <f>DAY(InputData[[#This Row],[DATE]])</f>
        <v>9</v>
      </c>
      <c r="O7" t="str">
        <f>TEXT(InputData[[#This Row],[DATE]],"mmm")</f>
        <v>Jan</v>
      </c>
      <c r="P7">
        <f>YEAR(InputData[[#This Row],[DATE]])</f>
        <v>2021</v>
      </c>
    </row>
    <row r="8" spans="1:16" x14ac:dyDescent="0.35">
      <c r="A8" s="3">
        <v>44205</v>
      </c>
      <c r="B8" s="10" t="s">
        <v>12</v>
      </c>
      <c r="C8" s="13">
        <v>8</v>
      </c>
      <c r="D8" s="11" t="s">
        <v>108</v>
      </c>
      <c r="E8" s="11" t="s">
        <v>107</v>
      </c>
      <c r="F8" s="4">
        <v>0</v>
      </c>
      <c r="G8" s="9" t="str">
        <f>VLOOKUP(InputData[[#This Row],[PRODUCT ID]],MasterData[],2,)</f>
        <v>Product03</v>
      </c>
      <c r="H8" s="9" t="str">
        <f>VLOOKUP(InputData[[#This Row],[PRODUCT ID]],MasterData[],3)</f>
        <v>Category01</v>
      </c>
      <c r="I8" s="9" t="str">
        <f>VLOOKUP(InputData[[#This Row],[PRODUCT ID]],MasterData[],4)</f>
        <v>Kg</v>
      </c>
      <c r="J8" s="17">
        <f>VLOOKUP(InputData[[#This Row],[PRODUCT ID]],MasterData[],5)</f>
        <v>71</v>
      </c>
      <c r="K8" s="17">
        <f>VLOOKUP(InputData[[#This Row],[PRODUCT ID]],MasterData[],6)</f>
        <v>80.94</v>
      </c>
      <c r="L8" s="16">
        <f>(InputData[[#This Row],[QUANTITY]]*InputData[[#This Row],[BUYING PRIZE]])</f>
        <v>568</v>
      </c>
      <c r="M8" s="16">
        <f>(InputData[[#This Row],[SELLING PRICE]]*InputData[[#This Row],[QUANTITY]]*(1-InputData[[#This Row],[DISCOUNT %]]))</f>
        <v>647.52</v>
      </c>
      <c r="N8">
        <f>DAY(InputData[[#This Row],[DATE]])</f>
        <v>9</v>
      </c>
      <c r="O8" t="str">
        <f>TEXT(InputData[[#This Row],[DATE]],"mmm")</f>
        <v>Jan</v>
      </c>
      <c r="P8">
        <f>YEAR(InputData[[#This Row],[DATE]])</f>
        <v>2021</v>
      </c>
    </row>
    <row r="9" spans="1:16" x14ac:dyDescent="0.35">
      <c r="A9" s="3">
        <v>44205</v>
      </c>
      <c r="B9" s="10" t="s">
        <v>58</v>
      </c>
      <c r="C9" s="13">
        <v>4</v>
      </c>
      <c r="D9" s="11" t="s">
        <v>108</v>
      </c>
      <c r="E9" s="11" t="s">
        <v>106</v>
      </c>
      <c r="F9" s="4">
        <v>0</v>
      </c>
      <c r="G9" s="9" t="str">
        <f>VLOOKUP(InputData[[#This Row],[PRODUCT ID]],MasterData[],2,)</f>
        <v>Product25</v>
      </c>
      <c r="H9" s="9" t="str">
        <f>VLOOKUP(InputData[[#This Row],[PRODUCT ID]],MasterData[],3)</f>
        <v>Category03</v>
      </c>
      <c r="I9" s="9" t="str">
        <f>VLOOKUP(InputData[[#This Row],[PRODUCT ID]],MasterData[],4)</f>
        <v>No.</v>
      </c>
      <c r="J9" s="17">
        <f>VLOOKUP(InputData[[#This Row],[PRODUCT ID]],MasterData[],5)</f>
        <v>7</v>
      </c>
      <c r="K9" s="17">
        <f>VLOOKUP(InputData[[#This Row],[PRODUCT ID]],MasterData[],6)</f>
        <v>8.33</v>
      </c>
      <c r="L9" s="16">
        <f>(InputData[[#This Row],[QUANTITY]]*InputData[[#This Row],[BUYING PRIZE]])</f>
        <v>28</v>
      </c>
      <c r="M9" s="16">
        <f>(InputData[[#This Row],[SELLING PRICE]]*InputData[[#This Row],[QUANTITY]]*(1-InputData[[#This Row],[DISCOUNT %]]))</f>
        <v>33.32</v>
      </c>
      <c r="N9">
        <f>DAY(InputData[[#This Row],[DATE]])</f>
        <v>9</v>
      </c>
      <c r="O9" t="str">
        <f>TEXT(InputData[[#This Row],[DATE]],"mmm")</f>
        <v>Jan</v>
      </c>
      <c r="P9">
        <f>YEAR(InputData[[#This Row],[DATE]])</f>
        <v>2021</v>
      </c>
    </row>
    <row r="10" spans="1:16" x14ac:dyDescent="0.35">
      <c r="A10" s="3">
        <v>44207</v>
      </c>
      <c r="B10" s="10" t="s">
        <v>83</v>
      </c>
      <c r="C10" s="13">
        <v>3</v>
      </c>
      <c r="D10" s="11" t="s">
        <v>108</v>
      </c>
      <c r="E10" s="11" t="s">
        <v>107</v>
      </c>
      <c r="F10" s="4">
        <v>0</v>
      </c>
      <c r="G10" s="9" t="str">
        <f>VLOOKUP(InputData[[#This Row],[PRODUCT ID]],MasterData[],2,)</f>
        <v>Product37</v>
      </c>
      <c r="H10" s="9" t="str">
        <f>VLOOKUP(InputData[[#This Row],[PRODUCT ID]],MasterData[],3)</f>
        <v>Category05</v>
      </c>
      <c r="I10" s="9" t="str">
        <f>VLOOKUP(InputData[[#This Row],[PRODUCT ID]],MasterData[],4)</f>
        <v>Kg</v>
      </c>
      <c r="J10" s="17">
        <f>VLOOKUP(InputData[[#This Row],[PRODUCT ID]],MasterData[],5)</f>
        <v>67</v>
      </c>
      <c r="K10" s="17">
        <f>VLOOKUP(InputData[[#This Row],[PRODUCT ID]],MasterData[],6)</f>
        <v>85.76</v>
      </c>
      <c r="L10" s="16">
        <f>(InputData[[#This Row],[QUANTITY]]*InputData[[#This Row],[BUYING PRIZE]])</f>
        <v>201</v>
      </c>
      <c r="M10" s="16">
        <f>(InputData[[#This Row],[SELLING PRICE]]*InputData[[#This Row],[QUANTITY]]*(1-InputData[[#This Row],[DISCOUNT %]]))</f>
        <v>257.28000000000003</v>
      </c>
      <c r="N10">
        <f>DAY(InputData[[#This Row],[DATE]])</f>
        <v>11</v>
      </c>
      <c r="O10" t="str">
        <f>TEXT(InputData[[#This Row],[DATE]],"mmm")</f>
        <v>Jan</v>
      </c>
      <c r="P10">
        <f>YEAR(InputData[[#This Row],[DATE]])</f>
        <v>2021</v>
      </c>
    </row>
    <row r="11" spans="1:16" x14ac:dyDescent="0.35">
      <c r="A11" s="3">
        <v>44207</v>
      </c>
      <c r="B11" s="10" t="s">
        <v>35</v>
      </c>
      <c r="C11" s="13">
        <v>4</v>
      </c>
      <c r="D11" s="11" t="s">
        <v>105</v>
      </c>
      <c r="E11" s="11" t="s">
        <v>106</v>
      </c>
      <c r="F11" s="4">
        <v>0</v>
      </c>
      <c r="G11" s="9" t="str">
        <f>VLOOKUP(InputData[[#This Row],[PRODUCT ID]],MasterData[],2,)</f>
        <v>Product14</v>
      </c>
      <c r="H11" s="9" t="str">
        <f>VLOOKUP(InputData[[#This Row],[PRODUCT ID]],MasterData[],3)</f>
        <v>Category02</v>
      </c>
      <c r="I11" s="9" t="str">
        <f>VLOOKUP(InputData[[#This Row],[PRODUCT ID]],MasterData[],4)</f>
        <v>Kg</v>
      </c>
      <c r="J11" s="17">
        <f>VLOOKUP(InputData[[#This Row],[PRODUCT ID]],MasterData[],5)</f>
        <v>112</v>
      </c>
      <c r="K11" s="17">
        <f>VLOOKUP(InputData[[#This Row],[PRODUCT ID]],MasterData[],6)</f>
        <v>146.72</v>
      </c>
      <c r="L11" s="16">
        <f>(InputData[[#This Row],[QUANTITY]]*InputData[[#This Row],[BUYING PRIZE]])</f>
        <v>448</v>
      </c>
      <c r="M11" s="16">
        <f>(InputData[[#This Row],[SELLING PRICE]]*InputData[[#This Row],[QUANTITY]]*(1-InputData[[#This Row],[DISCOUNT %]]))</f>
        <v>586.88</v>
      </c>
      <c r="N11">
        <f>DAY(InputData[[#This Row],[DATE]])</f>
        <v>11</v>
      </c>
      <c r="O11" t="str">
        <f>TEXT(InputData[[#This Row],[DATE]],"mmm")</f>
        <v>Jan</v>
      </c>
      <c r="P11">
        <f>YEAR(InputData[[#This Row],[DATE]])</f>
        <v>2021</v>
      </c>
    </row>
    <row r="12" spans="1:16" x14ac:dyDescent="0.35">
      <c r="A12" s="3">
        <v>44207</v>
      </c>
      <c r="B12" s="10" t="s">
        <v>94</v>
      </c>
      <c r="C12" s="13">
        <v>4</v>
      </c>
      <c r="D12" s="11" t="s">
        <v>108</v>
      </c>
      <c r="E12" s="11" t="s">
        <v>106</v>
      </c>
      <c r="F12" s="4">
        <v>0</v>
      </c>
      <c r="G12" s="9" t="str">
        <f>VLOOKUP(InputData[[#This Row],[PRODUCT ID]],MasterData[],2,)</f>
        <v>Product42</v>
      </c>
      <c r="H12" s="9" t="str">
        <f>VLOOKUP(InputData[[#This Row],[PRODUCT ID]],MasterData[],3)</f>
        <v>Category05</v>
      </c>
      <c r="I12" s="9" t="str">
        <f>VLOOKUP(InputData[[#This Row],[PRODUCT ID]],MasterData[],4)</f>
        <v>Ft</v>
      </c>
      <c r="J12" s="17">
        <f>VLOOKUP(InputData[[#This Row],[PRODUCT ID]],MasterData[],5)</f>
        <v>120</v>
      </c>
      <c r="K12" s="17">
        <f>VLOOKUP(InputData[[#This Row],[PRODUCT ID]],MasterData[],6)</f>
        <v>162</v>
      </c>
      <c r="L12" s="16">
        <f>(InputData[[#This Row],[QUANTITY]]*InputData[[#This Row],[BUYING PRIZE]])</f>
        <v>480</v>
      </c>
      <c r="M12" s="16">
        <f>(InputData[[#This Row],[SELLING PRICE]]*InputData[[#This Row],[QUANTITY]]*(1-InputData[[#This Row],[DISCOUNT %]]))</f>
        <v>648</v>
      </c>
      <c r="N12">
        <f>DAY(InputData[[#This Row],[DATE]])</f>
        <v>11</v>
      </c>
      <c r="O12" t="str">
        <f>TEXT(InputData[[#This Row],[DATE]],"mmm")</f>
        <v>Jan</v>
      </c>
      <c r="P12">
        <f>YEAR(InputData[[#This Row],[DATE]])</f>
        <v>2021</v>
      </c>
    </row>
    <row r="13" spans="1:16" x14ac:dyDescent="0.35">
      <c r="A13" s="3">
        <v>44208</v>
      </c>
      <c r="B13" s="10" t="s">
        <v>94</v>
      </c>
      <c r="C13" s="13">
        <v>10</v>
      </c>
      <c r="D13" s="11" t="s">
        <v>106</v>
      </c>
      <c r="E13" s="11" t="s">
        <v>107</v>
      </c>
      <c r="F13" s="4">
        <v>0</v>
      </c>
      <c r="G13" s="9" t="str">
        <f>VLOOKUP(InputData[[#This Row],[PRODUCT ID]],MasterData[],2,)</f>
        <v>Product42</v>
      </c>
      <c r="H13" s="9" t="str">
        <f>VLOOKUP(InputData[[#This Row],[PRODUCT ID]],MasterData[],3)</f>
        <v>Category05</v>
      </c>
      <c r="I13" s="9" t="str">
        <f>VLOOKUP(InputData[[#This Row],[PRODUCT ID]],MasterData[],4)</f>
        <v>Ft</v>
      </c>
      <c r="J13" s="17">
        <f>VLOOKUP(InputData[[#This Row],[PRODUCT ID]],MasterData[],5)</f>
        <v>120</v>
      </c>
      <c r="K13" s="17">
        <f>VLOOKUP(InputData[[#This Row],[PRODUCT ID]],MasterData[],6)</f>
        <v>162</v>
      </c>
      <c r="L13" s="16">
        <f>(InputData[[#This Row],[QUANTITY]]*InputData[[#This Row],[BUYING PRIZE]])</f>
        <v>1200</v>
      </c>
      <c r="M13" s="16">
        <f>(InputData[[#This Row],[SELLING PRICE]]*InputData[[#This Row],[QUANTITY]]*(1-InputData[[#This Row],[DISCOUNT %]]))</f>
        <v>1620</v>
      </c>
      <c r="N13">
        <f>DAY(InputData[[#This Row],[DATE]])</f>
        <v>12</v>
      </c>
      <c r="O13" t="str">
        <f>TEXT(InputData[[#This Row],[DATE]],"mmm")</f>
        <v>Jan</v>
      </c>
      <c r="P13">
        <f>YEAR(InputData[[#This Row],[DATE]])</f>
        <v>2021</v>
      </c>
    </row>
    <row r="14" spans="1:16" x14ac:dyDescent="0.35">
      <c r="A14" s="3">
        <v>44214</v>
      </c>
      <c r="B14" s="10" t="s">
        <v>98</v>
      </c>
      <c r="C14" s="13">
        <v>13</v>
      </c>
      <c r="D14" s="11" t="s">
        <v>108</v>
      </c>
      <c r="E14" s="11" t="s">
        <v>106</v>
      </c>
      <c r="F14" s="4">
        <v>0</v>
      </c>
      <c r="G14" s="9" t="str">
        <f>VLOOKUP(InputData[[#This Row],[PRODUCT ID]],MasterData[],2,)</f>
        <v>Product44</v>
      </c>
      <c r="H14" s="9" t="str">
        <f>VLOOKUP(InputData[[#This Row],[PRODUCT ID]],MasterData[],3)</f>
        <v>Category05</v>
      </c>
      <c r="I14" s="9" t="str">
        <f>VLOOKUP(InputData[[#This Row],[PRODUCT ID]],MasterData[],4)</f>
        <v>Kg</v>
      </c>
      <c r="J14" s="17">
        <f>VLOOKUP(InputData[[#This Row],[PRODUCT ID]],MasterData[],5)</f>
        <v>76</v>
      </c>
      <c r="K14" s="17">
        <f>VLOOKUP(InputData[[#This Row],[PRODUCT ID]],MasterData[],6)</f>
        <v>82.08</v>
      </c>
      <c r="L14" s="16">
        <f>(InputData[[#This Row],[QUANTITY]]*InputData[[#This Row],[BUYING PRIZE]])</f>
        <v>988</v>
      </c>
      <c r="M14" s="16">
        <f>(InputData[[#This Row],[SELLING PRICE]]*InputData[[#This Row],[QUANTITY]]*(1-InputData[[#This Row],[DISCOUNT %]]))</f>
        <v>1067.04</v>
      </c>
      <c r="N14">
        <f>DAY(InputData[[#This Row],[DATE]])</f>
        <v>18</v>
      </c>
      <c r="O14" t="str">
        <f>TEXT(InputData[[#This Row],[DATE]],"mmm")</f>
        <v>Jan</v>
      </c>
      <c r="P14">
        <f>YEAR(InputData[[#This Row],[DATE]])</f>
        <v>2021</v>
      </c>
    </row>
    <row r="15" spans="1:16" x14ac:dyDescent="0.35">
      <c r="A15" s="3">
        <v>44214</v>
      </c>
      <c r="B15" s="10" t="s">
        <v>54</v>
      </c>
      <c r="C15" s="13">
        <v>3</v>
      </c>
      <c r="D15" s="11" t="s">
        <v>106</v>
      </c>
      <c r="E15" s="11" t="s">
        <v>107</v>
      </c>
      <c r="F15" s="4">
        <v>0</v>
      </c>
      <c r="G15" s="9" t="str">
        <f>VLOOKUP(InputData[[#This Row],[PRODUCT ID]],MasterData[],2,)</f>
        <v>Product23</v>
      </c>
      <c r="H15" s="9" t="str">
        <f>VLOOKUP(InputData[[#This Row],[PRODUCT ID]],MasterData[],3)</f>
        <v>Category03</v>
      </c>
      <c r="I15" s="9" t="str">
        <f>VLOOKUP(InputData[[#This Row],[PRODUCT ID]],MasterData[],4)</f>
        <v>Ft</v>
      </c>
      <c r="J15" s="17">
        <f>VLOOKUP(InputData[[#This Row],[PRODUCT ID]],MasterData[],5)</f>
        <v>141</v>
      </c>
      <c r="K15" s="17">
        <f>VLOOKUP(InputData[[#This Row],[PRODUCT ID]],MasterData[],6)</f>
        <v>149.46</v>
      </c>
      <c r="L15" s="16">
        <f>(InputData[[#This Row],[QUANTITY]]*InputData[[#This Row],[BUYING PRIZE]])</f>
        <v>423</v>
      </c>
      <c r="M15" s="16">
        <f>(InputData[[#This Row],[SELLING PRICE]]*InputData[[#This Row],[QUANTITY]]*(1-InputData[[#This Row],[DISCOUNT %]]))</f>
        <v>448.38</v>
      </c>
      <c r="N15">
        <f>DAY(InputData[[#This Row],[DATE]])</f>
        <v>18</v>
      </c>
      <c r="O15" t="str">
        <f>TEXT(InputData[[#This Row],[DATE]],"mmm")</f>
        <v>Jan</v>
      </c>
      <c r="P15">
        <f>YEAR(InputData[[#This Row],[DATE]])</f>
        <v>2021</v>
      </c>
    </row>
    <row r="16" spans="1:16" x14ac:dyDescent="0.35">
      <c r="A16" s="3">
        <v>44215</v>
      </c>
      <c r="B16" s="10" t="s">
        <v>79</v>
      </c>
      <c r="C16" s="13">
        <v>6</v>
      </c>
      <c r="D16" s="11" t="s">
        <v>108</v>
      </c>
      <c r="E16" s="11" t="s">
        <v>107</v>
      </c>
      <c r="F16" s="4">
        <v>0</v>
      </c>
      <c r="G16" s="9" t="str">
        <f>VLOOKUP(InputData[[#This Row],[PRODUCT ID]],MasterData[],2,)</f>
        <v>Product35</v>
      </c>
      <c r="H16" s="9" t="str">
        <f>VLOOKUP(InputData[[#This Row],[PRODUCT ID]],MasterData[],3)</f>
        <v>Category04</v>
      </c>
      <c r="I16" s="9" t="str">
        <f>VLOOKUP(InputData[[#This Row],[PRODUCT ID]],MasterData[],4)</f>
        <v>No.</v>
      </c>
      <c r="J16" s="17">
        <f>VLOOKUP(InputData[[#This Row],[PRODUCT ID]],MasterData[],5)</f>
        <v>5</v>
      </c>
      <c r="K16" s="17">
        <f>VLOOKUP(InputData[[#This Row],[PRODUCT ID]],MasterData[],6)</f>
        <v>6.7</v>
      </c>
      <c r="L16" s="16">
        <f>(InputData[[#This Row],[QUANTITY]]*InputData[[#This Row],[BUYING PRIZE]])</f>
        <v>30</v>
      </c>
      <c r="M16" s="16">
        <f>(InputData[[#This Row],[SELLING PRICE]]*InputData[[#This Row],[QUANTITY]]*(1-InputData[[#This Row],[DISCOUNT %]]))</f>
        <v>40.200000000000003</v>
      </c>
      <c r="N16">
        <f>DAY(InputData[[#This Row],[DATE]])</f>
        <v>19</v>
      </c>
      <c r="O16" t="str">
        <f>TEXT(InputData[[#This Row],[DATE]],"mmm")</f>
        <v>Jan</v>
      </c>
      <c r="P16">
        <f>YEAR(InputData[[#This Row],[DATE]])</f>
        <v>2021</v>
      </c>
    </row>
    <row r="17" spans="1:16" x14ac:dyDescent="0.35">
      <c r="A17" s="3">
        <v>44216</v>
      </c>
      <c r="B17" s="10" t="s">
        <v>77</v>
      </c>
      <c r="C17" s="13">
        <v>4</v>
      </c>
      <c r="D17" s="11" t="s">
        <v>108</v>
      </c>
      <c r="E17" s="11" t="s">
        <v>107</v>
      </c>
      <c r="F17" s="4">
        <v>0</v>
      </c>
      <c r="G17" s="9" t="str">
        <f>VLOOKUP(InputData[[#This Row],[PRODUCT ID]],MasterData[],2,)</f>
        <v>Product34</v>
      </c>
      <c r="H17" s="9" t="str">
        <f>VLOOKUP(InputData[[#This Row],[PRODUCT ID]],MasterData[],3)</f>
        <v>Category04</v>
      </c>
      <c r="I17" s="9" t="str">
        <f>VLOOKUP(InputData[[#This Row],[PRODUCT ID]],MasterData[],4)</f>
        <v>Lt</v>
      </c>
      <c r="J17" s="17">
        <f>VLOOKUP(InputData[[#This Row],[PRODUCT ID]],MasterData[],5)</f>
        <v>55</v>
      </c>
      <c r="K17" s="17">
        <f>VLOOKUP(InputData[[#This Row],[PRODUCT ID]],MasterData[],6)</f>
        <v>58.3</v>
      </c>
      <c r="L17" s="16">
        <f>(InputData[[#This Row],[QUANTITY]]*InputData[[#This Row],[BUYING PRIZE]])</f>
        <v>220</v>
      </c>
      <c r="M17" s="16">
        <f>(InputData[[#This Row],[SELLING PRICE]]*InputData[[#This Row],[QUANTITY]]*(1-InputData[[#This Row],[DISCOUNT %]]))</f>
        <v>233.2</v>
      </c>
      <c r="N17">
        <f>DAY(InputData[[#This Row],[DATE]])</f>
        <v>20</v>
      </c>
      <c r="O17" t="str">
        <f>TEXT(InputData[[#This Row],[DATE]],"mmm")</f>
        <v>Jan</v>
      </c>
      <c r="P17">
        <f>YEAR(InputData[[#This Row],[DATE]])</f>
        <v>2021</v>
      </c>
    </row>
    <row r="18" spans="1:16" x14ac:dyDescent="0.35">
      <c r="A18" s="3">
        <v>44216</v>
      </c>
      <c r="B18" s="10" t="s">
        <v>47</v>
      </c>
      <c r="C18" s="13">
        <v>4</v>
      </c>
      <c r="D18" s="11" t="s">
        <v>108</v>
      </c>
      <c r="E18" s="11" t="s">
        <v>107</v>
      </c>
      <c r="F18" s="4">
        <v>0</v>
      </c>
      <c r="G18" s="9" t="str">
        <f>VLOOKUP(InputData[[#This Row],[PRODUCT ID]],MasterData[],2,)</f>
        <v>Product20</v>
      </c>
      <c r="H18" s="9" t="str">
        <f>VLOOKUP(InputData[[#This Row],[PRODUCT ID]],MasterData[],3)</f>
        <v>Category03</v>
      </c>
      <c r="I18" s="9" t="str">
        <f>VLOOKUP(InputData[[#This Row],[PRODUCT ID]],MasterData[],4)</f>
        <v>Lt</v>
      </c>
      <c r="J18" s="17">
        <f>VLOOKUP(InputData[[#This Row],[PRODUCT ID]],MasterData[],5)</f>
        <v>61</v>
      </c>
      <c r="K18" s="17">
        <f>VLOOKUP(InputData[[#This Row],[PRODUCT ID]],MasterData[],6)</f>
        <v>76.25</v>
      </c>
      <c r="L18" s="16">
        <f>(InputData[[#This Row],[QUANTITY]]*InputData[[#This Row],[BUYING PRIZE]])</f>
        <v>244</v>
      </c>
      <c r="M18" s="16">
        <f>(InputData[[#This Row],[SELLING PRICE]]*InputData[[#This Row],[QUANTITY]]*(1-InputData[[#This Row],[DISCOUNT %]]))</f>
        <v>305</v>
      </c>
      <c r="N18">
        <f>DAY(InputData[[#This Row],[DATE]])</f>
        <v>20</v>
      </c>
      <c r="O18" t="str">
        <f>TEXT(InputData[[#This Row],[DATE]],"mmm")</f>
        <v>Jan</v>
      </c>
      <c r="P18">
        <f>YEAR(InputData[[#This Row],[DATE]])</f>
        <v>2021</v>
      </c>
    </row>
    <row r="19" spans="1:16" x14ac:dyDescent="0.35">
      <c r="A19" s="3">
        <v>44217</v>
      </c>
      <c r="B19" s="10" t="s">
        <v>14</v>
      </c>
      <c r="C19" s="13">
        <v>15</v>
      </c>
      <c r="D19" s="11" t="s">
        <v>105</v>
      </c>
      <c r="E19" s="11" t="s">
        <v>107</v>
      </c>
      <c r="F19" s="4">
        <v>0</v>
      </c>
      <c r="G19" s="9" t="str">
        <f>VLOOKUP(InputData[[#This Row],[PRODUCT ID]],MasterData[],2,)</f>
        <v>Product04</v>
      </c>
      <c r="H19" s="9" t="str">
        <f>VLOOKUP(InputData[[#This Row],[PRODUCT ID]],MasterData[],3)</f>
        <v>Category01</v>
      </c>
      <c r="I19" s="9" t="str">
        <f>VLOOKUP(InputData[[#This Row],[PRODUCT ID]],MasterData[],4)</f>
        <v>Lt</v>
      </c>
      <c r="J19" s="17">
        <f>VLOOKUP(InputData[[#This Row],[PRODUCT ID]],MasterData[],5)</f>
        <v>44</v>
      </c>
      <c r="K19" s="17">
        <f>VLOOKUP(InputData[[#This Row],[PRODUCT ID]],MasterData[],6)</f>
        <v>48.84</v>
      </c>
      <c r="L19" s="16">
        <f>(InputData[[#This Row],[QUANTITY]]*InputData[[#This Row],[BUYING PRIZE]])</f>
        <v>660</v>
      </c>
      <c r="M19" s="16">
        <f>(InputData[[#This Row],[SELLING PRICE]]*InputData[[#This Row],[QUANTITY]]*(1-InputData[[#This Row],[DISCOUNT %]]))</f>
        <v>732.6</v>
      </c>
      <c r="N19">
        <f>DAY(InputData[[#This Row],[DATE]])</f>
        <v>21</v>
      </c>
      <c r="O19" t="str">
        <f>TEXT(InputData[[#This Row],[DATE]],"mmm")</f>
        <v>Jan</v>
      </c>
      <c r="P19">
        <f>YEAR(InputData[[#This Row],[DATE]])</f>
        <v>2021</v>
      </c>
    </row>
    <row r="20" spans="1:16" x14ac:dyDescent="0.35">
      <c r="A20" s="3">
        <v>44217</v>
      </c>
      <c r="B20" s="10" t="s">
        <v>12</v>
      </c>
      <c r="C20" s="13">
        <v>9</v>
      </c>
      <c r="D20" s="11" t="s">
        <v>108</v>
      </c>
      <c r="E20" s="11" t="s">
        <v>106</v>
      </c>
      <c r="F20" s="4">
        <v>0</v>
      </c>
      <c r="G20" s="9" t="str">
        <f>VLOOKUP(InputData[[#This Row],[PRODUCT ID]],MasterData[],2,)</f>
        <v>Product03</v>
      </c>
      <c r="H20" s="9" t="str">
        <f>VLOOKUP(InputData[[#This Row],[PRODUCT ID]],MasterData[],3)</f>
        <v>Category01</v>
      </c>
      <c r="I20" s="9" t="str">
        <f>VLOOKUP(InputData[[#This Row],[PRODUCT ID]],MasterData[],4)</f>
        <v>Kg</v>
      </c>
      <c r="J20" s="17">
        <f>VLOOKUP(InputData[[#This Row],[PRODUCT ID]],MasterData[],5)</f>
        <v>71</v>
      </c>
      <c r="K20" s="17">
        <f>VLOOKUP(InputData[[#This Row],[PRODUCT ID]],MasterData[],6)</f>
        <v>80.94</v>
      </c>
      <c r="L20" s="16">
        <f>(InputData[[#This Row],[QUANTITY]]*InputData[[#This Row],[BUYING PRIZE]])</f>
        <v>639</v>
      </c>
      <c r="M20" s="16">
        <f>(InputData[[#This Row],[SELLING PRICE]]*InputData[[#This Row],[QUANTITY]]*(1-InputData[[#This Row],[DISCOUNT %]]))</f>
        <v>728.46</v>
      </c>
      <c r="N20">
        <f>DAY(InputData[[#This Row],[DATE]])</f>
        <v>21</v>
      </c>
      <c r="O20" t="str">
        <f>TEXT(InputData[[#This Row],[DATE]],"mmm")</f>
        <v>Jan</v>
      </c>
      <c r="P20">
        <f>YEAR(InputData[[#This Row],[DATE]])</f>
        <v>2021</v>
      </c>
    </row>
    <row r="21" spans="1:16" x14ac:dyDescent="0.35">
      <c r="A21" s="3">
        <v>44217</v>
      </c>
      <c r="B21" s="10" t="s">
        <v>94</v>
      </c>
      <c r="C21" s="13">
        <v>6</v>
      </c>
      <c r="D21" s="11" t="s">
        <v>108</v>
      </c>
      <c r="E21" s="11" t="s">
        <v>106</v>
      </c>
      <c r="F21" s="4">
        <v>0</v>
      </c>
      <c r="G21" s="9" t="str">
        <f>VLOOKUP(InputData[[#This Row],[PRODUCT ID]],MasterData[],2,)</f>
        <v>Product42</v>
      </c>
      <c r="H21" s="9" t="str">
        <f>VLOOKUP(InputData[[#This Row],[PRODUCT ID]],MasterData[],3)</f>
        <v>Category05</v>
      </c>
      <c r="I21" s="9" t="str">
        <f>VLOOKUP(InputData[[#This Row],[PRODUCT ID]],MasterData[],4)</f>
        <v>Ft</v>
      </c>
      <c r="J21" s="17">
        <f>VLOOKUP(InputData[[#This Row],[PRODUCT ID]],MasterData[],5)</f>
        <v>120</v>
      </c>
      <c r="K21" s="17">
        <f>VLOOKUP(InputData[[#This Row],[PRODUCT ID]],MasterData[],6)</f>
        <v>162</v>
      </c>
      <c r="L21" s="16">
        <f>(InputData[[#This Row],[QUANTITY]]*InputData[[#This Row],[BUYING PRIZE]])</f>
        <v>720</v>
      </c>
      <c r="M21" s="16">
        <f>(InputData[[#This Row],[SELLING PRICE]]*InputData[[#This Row],[QUANTITY]]*(1-InputData[[#This Row],[DISCOUNT %]]))</f>
        <v>972</v>
      </c>
      <c r="N21">
        <f>DAY(InputData[[#This Row],[DATE]])</f>
        <v>21</v>
      </c>
      <c r="O21" t="str">
        <f>TEXT(InputData[[#This Row],[DATE]],"mmm")</f>
        <v>Jan</v>
      </c>
      <c r="P21">
        <f>YEAR(InputData[[#This Row],[DATE]])</f>
        <v>2021</v>
      </c>
    </row>
    <row r="22" spans="1:16" x14ac:dyDescent="0.35">
      <c r="A22" s="3">
        <v>44221</v>
      </c>
      <c r="B22" s="10" t="s">
        <v>77</v>
      </c>
      <c r="C22" s="13">
        <v>6</v>
      </c>
      <c r="D22" s="11" t="s">
        <v>108</v>
      </c>
      <c r="E22" s="11" t="s">
        <v>107</v>
      </c>
      <c r="F22" s="4">
        <v>0</v>
      </c>
      <c r="G22" s="9" t="str">
        <f>VLOOKUP(InputData[[#This Row],[PRODUCT ID]],MasterData[],2,)</f>
        <v>Product34</v>
      </c>
      <c r="H22" s="9" t="str">
        <f>VLOOKUP(InputData[[#This Row],[PRODUCT ID]],MasterData[],3)</f>
        <v>Category04</v>
      </c>
      <c r="I22" s="9" t="str">
        <f>VLOOKUP(InputData[[#This Row],[PRODUCT ID]],MasterData[],4)</f>
        <v>Lt</v>
      </c>
      <c r="J22" s="17">
        <f>VLOOKUP(InputData[[#This Row],[PRODUCT ID]],MasterData[],5)</f>
        <v>55</v>
      </c>
      <c r="K22" s="17">
        <f>VLOOKUP(InputData[[#This Row],[PRODUCT ID]],MasterData[],6)</f>
        <v>58.3</v>
      </c>
      <c r="L22" s="16">
        <f>(InputData[[#This Row],[QUANTITY]]*InputData[[#This Row],[BUYING PRIZE]])</f>
        <v>330</v>
      </c>
      <c r="M22" s="16">
        <f>(InputData[[#This Row],[SELLING PRICE]]*InputData[[#This Row],[QUANTITY]]*(1-InputData[[#This Row],[DISCOUNT %]]))</f>
        <v>349.79999999999995</v>
      </c>
      <c r="N22">
        <f>DAY(InputData[[#This Row],[DATE]])</f>
        <v>25</v>
      </c>
      <c r="O22" t="str">
        <f>TEXT(InputData[[#This Row],[DATE]],"mmm")</f>
        <v>Jan</v>
      </c>
      <c r="P22">
        <f>YEAR(InputData[[#This Row],[DATE]])</f>
        <v>2021</v>
      </c>
    </row>
    <row r="23" spans="1:16" x14ac:dyDescent="0.35">
      <c r="A23" s="3">
        <v>44221</v>
      </c>
      <c r="B23" s="10" t="s">
        <v>79</v>
      </c>
      <c r="C23" s="13">
        <v>7</v>
      </c>
      <c r="D23" s="11" t="s">
        <v>108</v>
      </c>
      <c r="E23" s="11" t="s">
        <v>106</v>
      </c>
      <c r="F23" s="4">
        <v>0</v>
      </c>
      <c r="G23" s="9" t="str">
        <f>VLOOKUP(InputData[[#This Row],[PRODUCT ID]],MasterData[],2,)</f>
        <v>Product35</v>
      </c>
      <c r="H23" s="9" t="str">
        <f>VLOOKUP(InputData[[#This Row],[PRODUCT ID]],MasterData[],3)</f>
        <v>Category04</v>
      </c>
      <c r="I23" s="9" t="str">
        <f>VLOOKUP(InputData[[#This Row],[PRODUCT ID]],MasterData[],4)</f>
        <v>No.</v>
      </c>
      <c r="J23" s="17">
        <f>VLOOKUP(InputData[[#This Row],[PRODUCT ID]],MasterData[],5)</f>
        <v>5</v>
      </c>
      <c r="K23" s="17">
        <f>VLOOKUP(InputData[[#This Row],[PRODUCT ID]],MasterData[],6)</f>
        <v>6.7</v>
      </c>
      <c r="L23" s="16">
        <f>(InputData[[#This Row],[QUANTITY]]*InputData[[#This Row],[BUYING PRIZE]])</f>
        <v>35</v>
      </c>
      <c r="M23" s="16">
        <f>(InputData[[#This Row],[SELLING PRICE]]*InputData[[#This Row],[QUANTITY]]*(1-InputData[[#This Row],[DISCOUNT %]]))</f>
        <v>46.9</v>
      </c>
      <c r="N23">
        <f>DAY(InputData[[#This Row],[DATE]])</f>
        <v>25</v>
      </c>
      <c r="O23" t="str">
        <f>TEXT(InputData[[#This Row],[DATE]],"mmm")</f>
        <v>Jan</v>
      </c>
      <c r="P23">
        <f>YEAR(InputData[[#This Row],[DATE]])</f>
        <v>2021</v>
      </c>
    </row>
    <row r="24" spans="1:16" x14ac:dyDescent="0.35">
      <c r="A24" s="3">
        <v>44221</v>
      </c>
      <c r="B24" s="10" t="s">
        <v>71</v>
      </c>
      <c r="C24" s="13">
        <v>14</v>
      </c>
      <c r="D24" s="11" t="s">
        <v>108</v>
      </c>
      <c r="E24" s="11" t="s">
        <v>106</v>
      </c>
      <c r="F24" s="4">
        <v>0</v>
      </c>
      <c r="G24" s="9" t="str">
        <f>VLOOKUP(InputData[[#This Row],[PRODUCT ID]],MasterData[],2,)</f>
        <v>Product31</v>
      </c>
      <c r="H24" s="9" t="str">
        <f>VLOOKUP(InputData[[#This Row],[PRODUCT ID]],MasterData[],3)</f>
        <v>Category04</v>
      </c>
      <c r="I24" s="9" t="str">
        <f>VLOOKUP(InputData[[#This Row],[PRODUCT ID]],MasterData[],4)</f>
        <v>Kg</v>
      </c>
      <c r="J24" s="17">
        <f>VLOOKUP(InputData[[#This Row],[PRODUCT ID]],MasterData[],5)</f>
        <v>93</v>
      </c>
      <c r="K24" s="17">
        <f>VLOOKUP(InputData[[#This Row],[PRODUCT ID]],MasterData[],6)</f>
        <v>104.16</v>
      </c>
      <c r="L24" s="16">
        <f>(InputData[[#This Row],[QUANTITY]]*InputData[[#This Row],[BUYING PRIZE]])</f>
        <v>1302</v>
      </c>
      <c r="M24" s="16">
        <f>(InputData[[#This Row],[SELLING PRICE]]*InputData[[#This Row],[QUANTITY]]*(1-InputData[[#This Row],[DISCOUNT %]]))</f>
        <v>1458.24</v>
      </c>
      <c r="N24">
        <f>DAY(InputData[[#This Row],[DATE]])</f>
        <v>25</v>
      </c>
      <c r="O24" t="str">
        <f>TEXT(InputData[[#This Row],[DATE]],"mmm")</f>
        <v>Jan</v>
      </c>
      <c r="P24">
        <f>YEAR(InputData[[#This Row],[DATE]])</f>
        <v>2021</v>
      </c>
    </row>
    <row r="25" spans="1:16" x14ac:dyDescent="0.35">
      <c r="A25" s="3">
        <v>44222</v>
      </c>
      <c r="B25" s="10" t="s">
        <v>98</v>
      </c>
      <c r="C25" s="13">
        <v>9</v>
      </c>
      <c r="D25" s="11" t="s">
        <v>105</v>
      </c>
      <c r="E25" s="11" t="s">
        <v>107</v>
      </c>
      <c r="F25" s="4">
        <v>0</v>
      </c>
      <c r="G25" s="9" t="str">
        <f>VLOOKUP(InputData[[#This Row],[PRODUCT ID]],MasterData[],2,)</f>
        <v>Product44</v>
      </c>
      <c r="H25" s="9" t="str">
        <f>VLOOKUP(InputData[[#This Row],[PRODUCT ID]],MasterData[],3)</f>
        <v>Category05</v>
      </c>
      <c r="I25" s="9" t="str">
        <f>VLOOKUP(InputData[[#This Row],[PRODUCT ID]],MasterData[],4)</f>
        <v>Kg</v>
      </c>
      <c r="J25" s="17">
        <f>VLOOKUP(InputData[[#This Row],[PRODUCT ID]],MasterData[],5)</f>
        <v>76</v>
      </c>
      <c r="K25" s="17">
        <f>VLOOKUP(InputData[[#This Row],[PRODUCT ID]],MasterData[],6)</f>
        <v>82.08</v>
      </c>
      <c r="L25" s="16">
        <f>(InputData[[#This Row],[QUANTITY]]*InputData[[#This Row],[BUYING PRIZE]])</f>
        <v>684</v>
      </c>
      <c r="M25" s="16">
        <f>(InputData[[#This Row],[SELLING PRICE]]*InputData[[#This Row],[QUANTITY]]*(1-InputData[[#This Row],[DISCOUNT %]]))</f>
        <v>738.72</v>
      </c>
      <c r="N25">
        <f>DAY(InputData[[#This Row],[DATE]])</f>
        <v>26</v>
      </c>
      <c r="O25" t="str">
        <f>TEXT(InputData[[#This Row],[DATE]],"mmm")</f>
        <v>Jan</v>
      </c>
      <c r="P25">
        <f>YEAR(InputData[[#This Row],[DATE]])</f>
        <v>2021</v>
      </c>
    </row>
    <row r="26" spans="1:16" x14ac:dyDescent="0.35">
      <c r="A26" s="3">
        <v>44222</v>
      </c>
      <c r="B26" s="10" t="s">
        <v>18</v>
      </c>
      <c r="C26" s="13">
        <v>7</v>
      </c>
      <c r="D26" s="11" t="s">
        <v>106</v>
      </c>
      <c r="E26" s="11" t="s">
        <v>107</v>
      </c>
      <c r="F26" s="4">
        <v>0</v>
      </c>
      <c r="G26" s="9" t="str">
        <f>VLOOKUP(InputData[[#This Row],[PRODUCT ID]],MasterData[],2,)</f>
        <v>Product06</v>
      </c>
      <c r="H26" s="9" t="str">
        <f>VLOOKUP(InputData[[#This Row],[PRODUCT ID]],MasterData[],3)</f>
        <v>Category01</v>
      </c>
      <c r="I26" s="9" t="str">
        <f>VLOOKUP(InputData[[#This Row],[PRODUCT ID]],MasterData[],4)</f>
        <v>Kg</v>
      </c>
      <c r="J26" s="17">
        <f>VLOOKUP(InputData[[#This Row],[PRODUCT ID]],MasterData[],5)</f>
        <v>75</v>
      </c>
      <c r="K26" s="17">
        <f>VLOOKUP(InputData[[#This Row],[PRODUCT ID]],MasterData[],6)</f>
        <v>85.5</v>
      </c>
      <c r="L26" s="16">
        <f>(InputData[[#This Row],[QUANTITY]]*InputData[[#This Row],[BUYING PRIZE]])</f>
        <v>525</v>
      </c>
      <c r="M26" s="16">
        <f>(InputData[[#This Row],[SELLING PRICE]]*InputData[[#This Row],[QUANTITY]]*(1-InputData[[#This Row],[DISCOUNT %]]))</f>
        <v>598.5</v>
      </c>
      <c r="N26">
        <f>DAY(InputData[[#This Row],[DATE]])</f>
        <v>26</v>
      </c>
      <c r="O26" t="str">
        <f>TEXT(InputData[[#This Row],[DATE]],"mmm")</f>
        <v>Jan</v>
      </c>
      <c r="P26">
        <f>YEAR(InputData[[#This Row],[DATE]])</f>
        <v>2021</v>
      </c>
    </row>
    <row r="27" spans="1:16" x14ac:dyDescent="0.35">
      <c r="A27" s="3">
        <v>44222</v>
      </c>
      <c r="B27" s="10" t="s">
        <v>6</v>
      </c>
      <c r="C27" s="13">
        <v>7</v>
      </c>
      <c r="D27" s="11" t="s">
        <v>106</v>
      </c>
      <c r="E27" s="11" t="s">
        <v>106</v>
      </c>
      <c r="F27" s="4">
        <v>0</v>
      </c>
      <c r="G27" s="9" t="str">
        <f>VLOOKUP(InputData[[#This Row],[PRODUCT ID]],MasterData[],2,)</f>
        <v>Product01</v>
      </c>
      <c r="H27" s="9" t="str">
        <f>VLOOKUP(InputData[[#This Row],[PRODUCT ID]],MasterData[],3)</f>
        <v>Category01</v>
      </c>
      <c r="I27" s="9" t="str">
        <f>VLOOKUP(InputData[[#This Row],[PRODUCT ID]],MasterData[],4)</f>
        <v>Kg</v>
      </c>
      <c r="J27" s="17">
        <f>VLOOKUP(InputData[[#This Row],[PRODUCT ID]],MasterData[],5)</f>
        <v>98</v>
      </c>
      <c r="K27" s="17">
        <f>VLOOKUP(InputData[[#This Row],[PRODUCT ID]],MasterData[],6)</f>
        <v>103.88</v>
      </c>
      <c r="L27" s="16">
        <f>(InputData[[#This Row],[QUANTITY]]*InputData[[#This Row],[BUYING PRIZE]])</f>
        <v>686</v>
      </c>
      <c r="M27" s="16">
        <f>(InputData[[#This Row],[SELLING PRICE]]*InputData[[#This Row],[QUANTITY]]*(1-InputData[[#This Row],[DISCOUNT %]]))</f>
        <v>727.16</v>
      </c>
      <c r="N27">
        <f>DAY(InputData[[#This Row],[DATE]])</f>
        <v>26</v>
      </c>
      <c r="O27" t="str">
        <f>TEXT(InputData[[#This Row],[DATE]],"mmm")</f>
        <v>Jan</v>
      </c>
      <c r="P27">
        <f>YEAR(InputData[[#This Row],[DATE]])</f>
        <v>2021</v>
      </c>
    </row>
    <row r="28" spans="1:16" x14ac:dyDescent="0.35">
      <c r="A28" s="3">
        <v>44223</v>
      </c>
      <c r="B28" s="10" t="s">
        <v>90</v>
      </c>
      <c r="C28" s="13">
        <v>7</v>
      </c>
      <c r="D28" s="11" t="s">
        <v>105</v>
      </c>
      <c r="E28" s="11" t="s">
        <v>106</v>
      </c>
      <c r="F28" s="4">
        <v>0</v>
      </c>
      <c r="G28" s="9" t="str">
        <f>VLOOKUP(InputData[[#This Row],[PRODUCT ID]],MasterData[],2,)</f>
        <v>Product40</v>
      </c>
      <c r="H28" s="9" t="str">
        <f>VLOOKUP(InputData[[#This Row],[PRODUCT ID]],MasterData[],3)</f>
        <v>Category05</v>
      </c>
      <c r="I28" s="9" t="str">
        <f>VLOOKUP(InputData[[#This Row],[PRODUCT ID]],MasterData[],4)</f>
        <v>Kg</v>
      </c>
      <c r="J28" s="17">
        <f>VLOOKUP(InputData[[#This Row],[PRODUCT ID]],MasterData[],5)</f>
        <v>90</v>
      </c>
      <c r="K28" s="17">
        <f>VLOOKUP(InputData[[#This Row],[PRODUCT ID]],MasterData[],6)</f>
        <v>115.2</v>
      </c>
      <c r="L28" s="16">
        <f>(InputData[[#This Row],[QUANTITY]]*InputData[[#This Row],[BUYING PRIZE]])</f>
        <v>630</v>
      </c>
      <c r="M28" s="16">
        <f>(InputData[[#This Row],[SELLING PRICE]]*InputData[[#This Row],[QUANTITY]]*(1-InputData[[#This Row],[DISCOUNT %]]))</f>
        <v>806.4</v>
      </c>
      <c r="N28">
        <f>DAY(InputData[[#This Row],[DATE]])</f>
        <v>27</v>
      </c>
      <c r="O28" t="str">
        <f>TEXT(InputData[[#This Row],[DATE]],"mmm")</f>
        <v>Jan</v>
      </c>
      <c r="P28">
        <f>YEAR(InputData[[#This Row],[DATE]])</f>
        <v>2021</v>
      </c>
    </row>
    <row r="29" spans="1:16" x14ac:dyDescent="0.35">
      <c r="A29" s="3">
        <v>44223</v>
      </c>
      <c r="B29" s="10" t="s">
        <v>73</v>
      </c>
      <c r="C29" s="13">
        <v>3</v>
      </c>
      <c r="D29" s="11" t="s">
        <v>105</v>
      </c>
      <c r="E29" s="11" t="s">
        <v>106</v>
      </c>
      <c r="F29" s="4">
        <v>0</v>
      </c>
      <c r="G29" s="9" t="str">
        <f>VLOOKUP(InputData[[#This Row],[PRODUCT ID]],MasterData[],2,)</f>
        <v>Product32</v>
      </c>
      <c r="H29" s="9" t="str">
        <f>VLOOKUP(InputData[[#This Row],[PRODUCT ID]],MasterData[],3)</f>
        <v>Category04</v>
      </c>
      <c r="I29" s="9" t="str">
        <f>VLOOKUP(InputData[[#This Row],[PRODUCT ID]],MasterData[],4)</f>
        <v>Kg</v>
      </c>
      <c r="J29" s="17">
        <f>VLOOKUP(InputData[[#This Row],[PRODUCT ID]],MasterData[],5)</f>
        <v>89</v>
      </c>
      <c r="K29" s="17">
        <f>VLOOKUP(InputData[[#This Row],[PRODUCT ID]],MasterData[],6)</f>
        <v>117.48</v>
      </c>
      <c r="L29" s="16">
        <f>(InputData[[#This Row],[QUANTITY]]*InputData[[#This Row],[BUYING PRIZE]])</f>
        <v>267</v>
      </c>
      <c r="M29" s="16">
        <f>(InputData[[#This Row],[SELLING PRICE]]*InputData[[#This Row],[QUANTITY]]*(1-InputData[[#This Row],[DISCOUNT %]]))</f>
        <v>352.44</v>
      </c>
      <c r="N29">
        <f>DAY(InputData[[#This Row],[DATE]])</f>
        <v>27</v>
      </c>
      <c r="O29" t="str">
        <f>TEXT(InputData[[#This Row],[DATE]],"mmm")</f>
        <v>Jan</v>
      </c>
      <c r="P29">
        <f>YEAR(InputData[[#This Row],[DATE]])</f>
        <v>2021</v>
      </c>
    </row>
    <row r="30" spans="1:16" x14ac:dyDescent="0.35">
      <c r="A30" s="3">
        <v>44224</v>
      </c>
      <c r="B30" s="10" t="s">
        <v>14</v>
      </c>
      <c r="C30" s="13">
        <v>10</v>
      </c>
      <c r="D30" s="11" t="s">
        <v>106</v>
      </c>
      <c r="E30" s="11" t="s">
        <v>107</v>
      </c>
      <c r="F30" s="4">
        <v>0</v>
      </c>
      <c r="G30" s="9" t="str">
        <f>VLOOKUP(InputData[[#This Row],[PRODUCT ID]],MasterData[],2,)</f>
        <v>Product04</v>
      </c>
      <c r="H30" s="9" t="str">
        <f>VLOOKUP(InputData[[#This Row],[PRODUCT ID]],MasterData[],3)</f>
        <v>Category01</v>
      </c>
      <c r="I30" s="9" t="str">
        <f>VLOOKUP(InputData[[#This Row],[PRODUCT ID]],MasterData[],4)</f>
        <v>Lt</v>
      </c>
      <c r="J30" s="17">
        <f>VLOOKUP(InputData[[#This Row],[PRODUCT ID]],MasterData[],5)</f>
        <v>44</v>
      </c>
      <c r="K30" s="17">
        <f>VLOOKUP(InputData[[#This Row],[PRODUCT ID]],MasterData[],6)</f>
        <v>48.84</v>
      </c>
      <c r="L30" s="16">
        <f>(InputData[[#This Row],[QUANTITY]]*InputData[[#This Row],[BUYING PRIZE]])</f>
        <v>440</v>
      </c>
      <c r="M30" s="16">
        <f>(InputData[[#This Row],[SELLING PRICE]]*InputData[[#This Row],[QUANTITY]]*(1-InputData[[#This Row],[DISCOUNT %]]))</f>
        <v>488.40000000000003</v>
      </c>
      <c r="N30">
        <f>DAY(InputData[[#This Row],[DATE]])</f>
        <v>28</v>
      </c>
      <c r="O30" t="str">
        <f>TEXT(InputData[[#This Row],[DATE]],"mmm")</f>
        <v>Jan</v>
      </c>
      <c r="P30">
        <f>YEAR(InputData[[#This Row],[DATE]])</f>
        <v>2021</v>
      </c>
    </row>
    <row r="31" spans="1:16" x14ac:dyDescent="0.35">
      <c r="A31" s="3">
        <v>44224</v>
      </c>
      <c r="B31" s="10" t="s">
        <v>67</v>
      </c>
      <c r="C31" s="13">
        <v>2</v>
      </c>
      <c r="D31" s="11" t="s">
        <v>108</v>
      </c>
      <c r="E31" s="11" t="s">
        <v>107</v>
      </c>
      <c r="F31" s="4">
        <v>0</v>
      </c>
      <c r="G31" s="9" t="str">
        <f>VLOOKUP(InputData[[#This Row],[PRODUCT ID]],MasterData[],2,)</f>
        <v>Product29</v>
      </c>
      <c r="H31" s="9" t="str">
        <f>VLOOKUP(InputData[[#This Row],[PRODUCT ID]],MasterData[],3)</f>
        <v>Category04</v>
      </c>
      <c r="I31" s="9" t="str">
        <f>VLOOKUP(InputData[[#This Row],[PRODUCT ID]],MasterData[],4)</f>
        <v>Lt</v>
      </c>
      <c r="J31" s="17">
        <f>VLOOKUP(InputData[[#This Row],[PRODUCT ID]],MasterData[],5)</f>
        <v>47</v>
      </c>
      <c r="K31" s="17">
        <f>VLOOKUP(InputData[[#This Row],[PRODUCT ID]],MasterData[],6)</f>
        <v>53.11</v>
      </c>
      <c r="L31" s="16">
        <f>(InputData[[#This Row],[QUANTITY]]*InputData[[#This Row],[BUYING PRIZE]])</f>
        <v>94</v>
      </c>
      <c r="M31" s="16">
        <f>(InputData[[#This Row],[SELLING PRICE]]*InputData[[#This Row],[QUANTITY]]*(1-InputData[[#This Row],[DISCOUNT %]]))</f>
        <v>106.22</v>
      </c>
      <c r="N31">
        <f>DAY(InputData[[#This Row],[DATE]])</f>
        <v>28</v>
      </c>
      <c r="O31" t="str">
        <f>TEXT(InputData[[#This Row],[DATE]],"mmm")</f>
        <v>Jan</v>
      </c>
      <c r="P31">
        <f>YEAR(InputData[[#This Row],[DATE]])</f>
        <v>2021</v>
      </c>
    </row>
    <row r="32" spans="1:16" x14ac:dyDescent="0.35">
      <c r="A32" s="3">
        <v>44229</v>
      </c>
      <c r="B32" s="10" t="s">
        <v>26</v>
      </c>
      <c r="C32" s="13">
        <v>7</v>
      </c>
      <c r="D32" s="11" t="s">
        <v>106</v>
      </c>
      <c r="E32" s="11" t="s">
        <v>106</v>
      </c>
      <c r="F32" s="4">
        <v>0</v>
      </c>
      <c r="G32" s="9" t="str">
        <f>VLOOKUP(InputData[[#This Row],[PRODUCT ID]],MasterData[],2,)</f>
        <v>Product10</v>
      </c>
      <c r="H32" s="9" t="str">
        <f>VLOOKUP(InputData[[#This Row],[PRODUCT ID]],MasterData[],3)</f>
        <v>Category02</v>
      </c>
      <c r="I32" s="9" t="str">
        <f>VLOOKUP(InputData[[#This Row],[PRODUCT ID]],MasterData[],4)</f>
        <v>Ft</v>
      </c>
      <c r="J32" s="17">
        <f>VLOOKUP(InputData[[#This Row],[PRODUCT ID]],MasterData[],5)</f>
        <v>148</v>
      </c>
      <c r="K32" s="17">
        <f>VLOOKUP(InputData[[#This Row],[PRODUCT ID]],MasterData[],6)</f>
        <v>164.28</v>
      </c>
      <c r="L32" s="16">
        <f>(InputData[[#This Row],[QUANTITY]]*InputData[[#This Row],[BUYING PRIZE]])</f>
        <v>1036</v>
      </c>
      <c r="M32" s="16">
        <f>(InputData[[#This Row],[SELLING PRICE]]*InputData[[#This Row],[QUANTITY]]*(1-InputData[[#This Row],[DISCOUNT %]]))</f>
        <v>1149.96</v>
      </c>
      <c r="N32">
        <f>DAY(InputData[[#This Row],[DATE]])</f>
        <v>2</v>
      </c>
      <c r="O32" t="str">
        <f>TEXT(InputData[[#This Row],[DATE]],"mmm")</f>
        <v>Feb</v>
      </c>
      <c r="P32">
        <f>YEAR(InputData[[#This Row],[DATE]])</f>
        <v>2021</v>
      </c>
    </row>
    <row r="33" spans="1:16" x14ac:dyDescent="0.35">
      <c r="A33" s="3">
        <v>44230</v>
      </c>
      <c r="B33" s="10" t="s">
        <v>39</v>
      </c>
      <c r="C33" s="13">
        <v>13</v>
      </c>
      <c r="D33" s="11" t="s">
        <v>108</v>
      </c>
      <c r="E33" s="11" t="s">
        <v>106</v>
      </c>
      <c r="F33" s="4">
        <v>0</v>
      </c>
      <c r="G33" s="9" t="str">
        <f>VLOOKUP(InputData[[#This Row],[PRODUCT ID]],MasterData[],2,)</f>
        <v>Product16</v>
      </c>
      <c r="H33" s="9" t="str">
        <f>VLOOKUP(InputData[[#This Row],[PRODUCT ID]],MasterData[],3)</f>
        <v>Category02</v>
      </c>
      <c r="I33" s="9" t="str">
        <f>VLOOKUP(InputData[[#This Row],[PRODUCT ID]],MasterData[],4)</f>
        <v>No.</v>
      </c>
      <c r="J33" s="17">
        <f>VLOOKUP(InputData[[#This Row],[PRODUCT ID]],MasterData[],5)</f>
        <v>13</v>
      </c>
      <c r="K33" s="17">
        <f>VLOOKUP(InputData[[#This Row],[PRODUCT ID]],MasterData[],6)</f>
        <v>16.64</v>
      </c>
      <c r="L33" s="16">
        <f>(InputData[[#This Row],[QUANTITY]]*InputData[[#This Row],[BUYING PRIZE]])</f>
        <v>169</v>
      </c>
      <c r="M33" s="16">
        <f>(InputData[[#This Row],[SELLING PRICE]]*InputData[[#This Row],[QUANTITY]]*(1-InputData[[#This Row],[DISCOUNT %]]))</f>
        <v>216.32</v>
      </c>
      <c r="N33">
        <f>DAY(InputData[[#This Row],[DATE]])</f>
        <v>3</v>
      </c>
      <c r="O33" t="str">
        <f>TEXT(InputData[[#This Row],[DATE]],"mmm")</f>
        <v>Feb</v>
      </c>
      <c r="P33">
        <f>YEAR(InputData[[#This Row],[DATE]])</f>
        <v>2021</v>
      </c>
    </row>
    <row r="34" spans="1:16" x14ac:dyDescent="0.35">
      <c r="A34" s="3">
        <v>44230</v>
      </c>
      <c r="B34" s="10" t="s">
        <v>52</v>
      </c>
      <c r="C34" s="13">
        <v>2</v>
      </c>
      <c r="D34" s="11" t="s">
        <v>105</v>
      </c>
      <c r="E34" s="11" t="s">
        <v>107</v>
      </c>
      <c r="F34" s="4">
        <v>0</v>
      </c>
      <c r="G34" s="9" t="str">
        <f>VLOOKUP(InputData[[#This Row],[PRODUCT ID]],MasterData[],2,)</f>
        <v>Product22</v>
      </c>
      <c r="H34" s="9" t="str">
        <f>VLOOKUP(InputData[[#This Row],[PRODUCT ID]],MasterData[],3)</f>
        <v>Category03</v>
      </c>
      <c r="I34" s="9" t="str">
        <f>VLOOKUP(InputData[[#This Row],[PRODUCT ID]],MasterData[],4)</f>
        <v>Ft</v>
      </c>
      <c r="J34" s="17">
        <f>VLOOKUP(InputData[[#This Row],[PRODUCT ID]],MasterData[],5)</f>
        <v>121</v>
      </c>
      <c r="K34" s="17">
        <f>VLOOKUP(InputData[[#This Row],[PRODUCT ID]],MasterData[],6)</f>
        <v>141.57</v>
      </c>
      <c r="L34" s="16">
        <f>(InputData[[#This Row],[QUANTITY]]*InputData[[#This Row],[BUYING PRIZE]])</f>
        <v>242</v>
      </c>
      <c r="M34" s="16">
        <f>(InputData[[#This Row],[SELLING PRICE]]*InputData[[#This Row],[QUANTITY]]*(1-InputData[[#This Row],[DISCOUNT %]]))</f>
        <v>283.14</v>
      </c>
      <c r="N34">
        <f>DAY(InputData[[#This Row],[DATE]])</f>
        <v>3</v>
      </c>
      <c r="O34" t="str">
        <f>TEXT(InputData[[#This Row],[DATE]],"mmm")</f>
        <v>Feb</v>
      </c>
      <c r="P34">
        <f>YEAR(InputData[[#This Row],[DATE]])</f>
        <v>2021</v>
      </c>
    </row>
    <row r="35" spans="1:16" x14ac:dyDescent="0.35">
      <c r="A35" s="3">
        <v>44231</v>
      </c>
      <c r="B35" s="10" t="s">
        <v>83</v>
      </c>
      <c r="C35" s="13">
        <v>4</v>
      </c>
      <c r="D35" s="11" t="s">
        <v>106</v>
      </c>
      <c r="E35" s="11" t="s">
        <v>106</v>
      </c>
      <c r="F35" s="4">
        <v>0</v>
      </c>
      <c r="G35" s="9" t="str">
        <f>VLOOKUP(InputData[[#This Row],[PRODUCT ID]],MasterData[],2,)</f>
        <v>Product37</v>
      </c>
      <c r="H35" s="9" t="str">
        <f>VLOOKUP(InputData[[#This Row],[PRODUCT ID]],MasterData[],3)</f>
        <v>Category05</v>
      </c>
      <c r="I35" s="9" t="str">
        <f>VLOOKUP(InputData[[#This Row],[PRODUCT ID]],MasterData[],4)</f>
        <v>Kg</v>
      </c>
      <c r="J35" s="17">
        <f>VLOOKUP(InputData[[#This Row],[PRODUCT ID]],MasterData[],5)</f>
        <v>67</v>
      </c>
      <c r="K35" s="17">
        <f>VLOOKUP(InputData[[#This Row],[PRODUCT ID]],MasterData[],6)</f>
        <v>85.76</v>
      </c>
      <c r="L35" s="16">
        <f>(InputData[[#This Row],[QUANTITY]]*InputData[[#This Row],[BUYING PRIZE]])</f>
        <v>268</v>
      </c>
      <c r="M35" s="16">
        <f>(InputData[[#This Row],[SELLING PRICE]]*InputData[[#This Row],[QUANTITY]]*(1-InputData[[#This Row],[DISCOUNT %]]))</f>
        <v>343.04</v>
      </c>
      <c r="N35">
        <f>DAY(InputData[[#This Row],[DATE]])</f>
        <v>4</v>
      </c>
      <c r="O35" t="str">
        <f>TEXT(InputData[[#This Row],[DATE]],"mmm")</f>
        <v>Feb</v>
      </c>
      <c r="P35">
        <f>YEAR(InputData[[#This Row],[DATE]])</f>
        <v>2021</v>
      </c>
    </row>
    <row r="36" spans="1:16" x14ac:dyDescent="0.35">
      <c r="A36" s="3">
        <v>44232</v>
      </c>
      <c r="B36" s="10" t="s">
        <v>96</v>
      </c>
      <c r="C36" s="13">
        <v>7</v>
      </c>
      <c r="D36" s="11" t="s">
        <v>106</v>
      </c>
      <c r="E36" s="11" t="s">
        <v>107</v>
      </c>
      <c r="F36" s="4">
        <v>0</v>
      </c>
      <c r="G36" s="9" t="str">
        <f>VLOOKUP(InputData[[#This Row],[PRODUCT ID]],MasterData[],2,)</f>
        <v>Product43</v>
      </c>
      <c r="H36" s="9" t="str">
        <f>VLOOKUP(InputData[[#This Row],[PRODUCT ID]],MasterData[],3)</f>
        <v>Category05</v>
      </c>
      <c r="I36" s="9" t="str">
        <f>VLOOKUP(InputData[[#This Row],[PRODUCT ID]],MasterData[],4)</f>
        <v>Kg</v>
      </c>
      <c r="J36" s="17">
        <f>VLOOKUP(InputData[[#This Row],[PRODUCT ID]],MasterData[],5)</f>
        <v>67</v>
      </c>
      <c r="K36" s="17">
        <f>VLOOKUP(InputData[[#This Row],[PRODUCT ID]],MasterData[],6)</f>
        <v>83.08</v>
      </c>
      <c r="L36" s="16">
        <f>(InputData[[#This Row],[QUANTITY]]*InputData[[#This Row],[BUYING PRIZE]])</f>
        <v>469</v>
      </c>
      <c r="M36" s="16">
        <f>(InputData[[#This Row],[SELLING PRICE]]*InputData[[#This Row],[QUANTITY]]*(1-InputData[[#This Row],[DISCOUNT %]]))</f>
        <v>581.55999999999995</v>
      </c>
      <c r="N36">
        <f>DAY(InputData[[#This Row],[DATE]])</f>
        <v>5</v>
      </c>
      <c r="O36" t="str">
        <f>TEXT(InputData[[#This Row],[DATE]],"mmm")</f>
        <v>Feb</v>
      </c>
      <c r="P36">
        <f>YEAR(InputData[[#This Row],[DATE]])</f>
        <v>2021</v>
      </c>
    </row>
    <row r="37" spans="1:16" x14ac:dyDescent="0.35">
      <c r="A37" s="3">
        <v>44232</v>
      </c>
      <c r="B37" s="10" t="s">
        <v>16</v>
      </c>
      <c r="C37" s="13">
        <v>1</v>
      </c>
      <c r="D37" s="11" t="s">
        <v>108</v>
      </c>
      <c r="E37" s="11" t="s">
        <v>107</v>
      </c>
      <c r="F37" s="4">
        <v>0</v>
      </c>
      <c r="G37" s="9" t="str">
        <f>VLOOKUP(InputData[[#This Row],[PRODUCT ID]],MasterData[],2,)</f>
        <v>Product05</v>
      </c>
      <c r="H37" s="9" t="str">
        <f>VLOOKUP(InputData[[#This Row],[PRODUCT ID]],MasterData[],3)</f>
        <v>Category01</v>
      </c>
      <c r="I37" s="9" t="str">
        <f>VLOOKUP(InputData[[#This Row],[PRODUCT ID]],MasterData[],4)</f>
        <v>Ft</v>
      </c>
      <c r="J37" s="17">
        <f>VLOOKUP(InputData[[#This Row],[PRODUCT ID]],MasterData[],5)</f>
        <v>133</v>
      </c>
      <c r="K37" s="17">
        <f>VLOOKUP(InputData[[#This Row],[PRODUCT ID]],MasterData[],6)</f>
        <v>155.61000000000001</v>
      </c>
      <c r="L37" s="16">
        <f>(InputData[[#This Row],[QUANTITY]]*InputData[[#This Row],[BUYING PRIZE]])</f>
        <v>133</v>
      </c>
      <c r="M37" s="16">
        <f>(InputData[[#This Row],[SELLING PRICE]]*InputData[[#This Row],[QUANTITY]]*(1-InputData[[#This Row],[DISCOUNT %]]))</f>
        <v>155.61000000000001</v>
      </c>
      <c r="N37">
        <f>DAY(InputData[[#This Row],[DATE]])</f>
        <v>5</v>
      </c>
      <c r="O37" t="str">
        <f>TEXT(InputData[[#This Row],[DATE]],"mmm")</f>
        <v>Feb</v>
      </c>
      <c r="P37">
        <f>YEAR(InputData[[#This Row],[DATE]])</f>
        <v>2021</v>
      </c>
    </row>
    <row r="38" spans="1:16" x14ac:dyDescent="0.35">
      <c r="A38" s="3">
        <v>44232</v>
      </c>
      <c r="B38" s="10" t="s">
        <v>96</v>
      </c>
      <c r="C38" s="13">
        <v>9</v>
      </c>
      <c r="D38" s="11" t="s">
        <v>108</v>
      </c>
      <c r="E38" s="11" t="s">
        <v>107</v>
      </c>
      <c r="F38" s="4">
        <v>0</v>
      </c>
      <c r="G38" s="9" t="str">
        <f>VLOOKUP(InputData[[#This Row],[PRODUCT ID]],MasterData[],2,)</f>
        <v>Product43</v>
      </c>
      <c r="H38" s="9" t="str">
        <f>VLOOKUP(InputData[[#This Row],[PRODUCT ID]],MasterData[],3)</f>
        <v>Category05</v>
      </c>
      <c r="I38" s="9" t="str">
        <f>VLOOKUP(InputData[[#This Row],[PRODUCT ID]],MasterData[],4)</f>
        <v>Kg</v>
      </c>
      <c r="J38" s="17">
        <f>VLOOKUP(InputData[[#This Row],[PRODUCT ID]],MasterData[],5)</f>
        <v>67</v>
      </c>
      <c r="K38" s="17">
        <f>VLOOKUP(InputData[[#This Row],[PRODUCT ID]],MasterData[],6)</f>
        <v>83.08</v>
      </c>
      <c r="L38" s="16">
        <f>(InputData[[#This Row],[QUANTITY]]*InputData[[#This Row],[BUYING PRIZE]])</f>
        <v>603</v>
      </c>
      <c r="M38" s="16">
        <f>(InputData[[#This Row],[SELLING PRICE]]*InputData[[#This Row],[QUANTITY]]*(1-InputData[[#This Row],[DISCOUNT %]]))</f>
        <v>747.72</v>
      </c>
      <c r="N38">
        <f>DAY(InputData[[#This Row],[DATE]])</f>
        <v>5</v>
      </c>
      <c r="O38" t="str">
        <f>TEXT(InputData[[#This Row],[DATE]],"mmm")</f>
        <v>Feb</v>
      </c>
      <c r="P38">
        <f>YEAR(InputData[[#This Row],[DATE]])</f>
        <v>2021</v>
      </c>
    </row>
    <row r="39" spans="1:16" x14ac:dyDescent="0.35">
      <c r="A39" s="3">
        <v>44233</v>
      </c>
      <c r="B39" s="10" t="s">
        <v>79</v>
      </c>
      <c r="C39" s="13">
        <v>1</v>
      </c>
      <c r="D39" s="11" t="s">
        <v>108</v>
      </c>
      <c r="E39" s="11" t="s">
        <v>107</v>
      </c>
      <c r="F39" s="4">
        <v>0</v>
      </c>
      <c r="G39" s="9" t="str">
        <f>VLOOKUP(InputData[[#This Row],[PRODUCT ID]],MasterData[],2,)</f>
        <v>Product35</v>
      </c>
      <c r="H39" s="9" t="str">
        <f>VLOOKUP(InputData[[#This Row],[PRODUCT ID]],MasterData[],3)</f>
        <v>Category04</v>
      </c>
      <c r="I39" s="9" t="str">
        <f>VLOOKUP(InputData[[#This Row],[PRODUCT ID]],MasterData[],4)</f>
        <v>No.</v>
      </c>
      <c r="J39" s="17">
        <f>VLOOKUP(InputData[[#This Row],[PRODUCT ID]],MasterData[],5)</f>
        <v>5</v>
      </c>
      <c r="K39" s="17">
        <f>VLOOKUP(InputData[[#This Row],[PRODUCT ID]],MasterData[],6)</f>
        <v>6.7</v>
      </c>
      <c r="L39" s="16">
        <f>(InputData[[#This Row],[QUANTITY]]*InputData[[#This Row],[BUYING PRIZE]])</f>
        <v>5</v>
      </c>
      <c r="M39" s="16">
        <f>(InputData[[#This Row],[SELLING PRICE]]*InputData[[#This Row],[QUANTITY]]*(1-InputData[[#This Row],[DISCOUNT %]]))</f>
        <v>6.7</v>
      </c>
      <c r="N39">
        <f>DAY(InputData[[#This Row],[DATE]])</f>
        <v>6</v>
      </c>
      <c r="O39" t="str">
        <f>TEXT(InputData[[#This Row],[DATE]],"mmm")</f>
        <v>Feb</v>
      </c>
      <c r="P39">
        <f>YEAR(InputData[[#This Row],[DATE]])</f>
        <v>2021</v>
      </c>
    </row>
    <row r="40" spans="1:16" x14ac:dyDescent="0.35">
      <c r="A40" s="3">
        <v>44236</v>
      </c>
      <c r="B40" s="10" t="s">
        <v>77</v>
      </c>
      <c r="C40" s="13">
        <v>14</v>
      </c>
      <c r="D40" s="11" t="s">
        <v>108</v>
      </c>
      <c r="E40" s="11" t="s">
        <v>106</v>
      </c>
      <c r="F40" s="4">
        <v>0</v>
      </c>
      <c r="G40" s="9" t="str">
        <f>VLOOKUP(InputData[[#This Row],[PRODUCT ID]],MasterData[],2,)</f>
        <v>Product34</v>
      </c>
      <c r="H40" s="9" t="str">
        <f>VLOOKUP(InputData[[#This Row],[PRODUCT ID]],MasterData[],3)</f>
        <v>Category04</v>
      </c>
      <c r="I40" s="9" t="str">
        <f>VLOOKUP(InputData[[#This Row],[PRODUCT ID]],MasterData[],4)</f>
        <v>Lt</v>
      </c>
      <c r="J40" s="17">
        <f>VLOOKUP(InputData[[#This Row],[PRODUCT ID]],MasterData[],5)</f>
        <v>55</v>
      </c>
      <c r="K40" s="17">
        <f>VLOOKUP(InputData[[#This Row],[PRODUCT ID]],MasterData[],6)</f>
        <v>58.3</v>
      </c>
      <c r="L40" s="16">
        <f>(InputData[[#This Row],[QUANTITY]]*InputData[[#This Row],[BUYING PRIZE]])</f>
        <v>770</v>
      </c>
      <c r="M40" s="16">
        <f>(InputData[[#This Row],[SELLING PRICE]]*InputData[[#This Row],[QUANTITY]]*(1-InputData[[#This Row],[DISCOUNT %]]))</f>
        <v>816.19999999999993</v>
      </c>
      <c r="N40">
        <f>DAY(InputData[[#This Row],[DATE]])</f>
        <v>9</v>
      </c>
      <c r="O40" t="str">
        <f>TEXT(InputData[[#This Row],[DATE]],"mmm")</f>
        <v>Feb</v>
      </c>
      <c r="P40">
        <f>YEAR(InputData[[#This Row],[DATE]])</f>
        <v>2021</v>
      </c>
    </row>
    <row r="41" spans="1:16" x14ac:dyDescent="0.35">
      <c r="A41" s="3">
        <v>44239</v>
      </c>
      <c r="B41" s="10" t="s">
        <v>22</v>
      </c>
      <c r="C41" s="13">
        <v>7</v>
      </c>
      <c r="D41" s="11" t="s">
        <v>108</v>
      </c>
      <c r="E41" s="11" t="s">
        <v>107</v>
      </c>
      <c r="F41" s="4">
        <v>0</v>
      </c>
      <c r="G41" s="9" t="str">
        <f>VLOOKUP(InputData[[#This Row],[PRODUCT ID]],MasterData[],2,)</f>
        <v>Product08</v>
      </c>
      <c r="H41" s="9" t="str">
        <f>VLOOKUP(InputData[[#This Row],[PRODUCT ID]],MasterData[],3)</f>
        <v>Category01</v>
      </c>
      <c r="I41" s="9" t="str">
        <f>VLOOKUP(InputData[[#This Row],[PRODUCT ID]],MasterData[],4)</f>
        <v>Kg</v>
      </c>
      <c r="J41" s="17">
        <f>VLOOKUP(InputData[[#This Row],[PRODUCT ID]],MasterData[],5)</f>
        <v>83</v>
      </c>
      <c r="K41" s="17">
        <f>VLOOKUP(InputData[[#This Row],[PRODUCT ID]],MasterData[],6)</f>
        <v>94.62</v>
      </c>
      <c r="L41" s="16">
        <f>(InputData[[#This Row],[QUANTITY]]*InputData[[#This Row],[BUYING PRIZE]])</f>
        <v>581</v>
      </c>
      <c r="M41" s="16">
        <f>(InputData[[#This Row],[SELLING PRICE]]*InputData[[#This Row],[QUANTITY]]*(1-InputData[[#This Row],[DISCOUNT %]]))</f>
        <v>662.34</v>
      </c>
      <c r="N41">
        <f>DAY(InputData[[#This Row],[DATE]])</f>
        <v>12</v>
      </c>
      <c r="O41" t="str">
        <f>TEXT(InputData[[#This Row],[DATE]],"mmm")</f>
        <v>Feb</v>
      </c>
      <c r="P41">
        <f>YEAR(InputData[[#This Row],[DATE]])</f>
        <v>2021</v>
      </c>
    </row>
    <row r="42" spans="1:16" x14ac:dyDescent="0.35">
      <c r="A42" s="3">
        <v>44239</v>
      </c>
      <c r="B42" s="10" t="s">
        <v>54</v>
      </c>
      <c r="C42" s="13">
        <v>9</v>
      </c>
      <c r="D42" s="11" t="s">
        <v>106</v>
      </c>
      <c r="E42" s="11" t="s">
        <v>107</v>
      </c>
      <c r="F42" s="4">
        <v>0</v>
      </c>
      <c r="G42" s="9" t="str">
        <f>VLOOKUP(InputData[[#This Row],[PRODUCT ID]],MasterData[],2,)</f>
        <v>Product23</v>
      </c>
      <c r="H42" s="9" t="str">
        <f>VLOOKUP(InputData[[#This Row],[PRODUCT ID]],MasterData[],3)</f>
        <v>Category03</v>
      </c>
      <c r="I42" s="9" t="str">
        <f>VLOOKUP(InputData[[#This Row],[PRODUCT ID]],MasterData[],4)</f>
        <v>Ft</v>
      </c>
      <c r="J42" s="17">
        <f>VLOOKUP(InputData[[#This Row],[PRODUCT ID]],MasterData[],5)</f>
        <v>141</v>
      </c>
      <c r="K42" s="17">
        <f>VLOOKUP(InputData[[#This Row],[PRODUCT ID]],MasterData[],6)</f>
        <v>149.46</v>
      </c>
      <c r="L42" s="16">
        <f>(InputData[[#This Row],[QUANTITY]]*InputData[[#This Row],[BUYING PRIZE]])</f>
        <v>1269</v>
      </c>
      <c r="M42" s="16">
        <f>(InputData[[#This Row],[SELLING PRICE]]*InputData[[#This Row],[QUANTITY]]*(1-InputData[[#This Row],[DISCOUNT %]]))</f>
        <v>1345.14</v>
      </c>
      <c r="N42">
        <f>DAY(InputData[[#This Row],[DATE]])</f>
        <v>12</v>
      </c>
      <c r="O42" t="str">
        <f>TEXT(InputData[[#This Row],[DATE]],"mmm")</f>
        <v>Feb</v>
      </c>
      <c r="P42">
        <f>YEAR(InputData[[#This Row],[DATE]])</f>
        <v>2021</v>
      </c>
    </row>
    <row r="43" spans="1:16" x14ac:dyDescent="0.35">
      <c r="A43" s="3">
        <v>44242</v>
      </c>
      <c r="B43" s="10" t="s">
        <v>63</v>
      </c>
      <c r="C43" s="13">
        <v>4</v>
      </c>
      <c r="D43" s="11" t="s">
        <v>108</v>
      </c>
      <c r="E43" s="11" t="s">
        <v>106</v>
      </c>
      <c r="F43" s="4">
        <v>0</v>
      </c>
      <c r="G43" s="9" t="str">
        <f>VLOOKUP(InputData[[#This Row],[PRODUCT ID]],MasterData[],2,)</f>
        <v>Product27</v>
      </c>
      <c r="H43" s="9" t="str">
        <f>VLOOKUP(InputData[[#This Row],[PRODUCT ID]],MasterData[],3)</f>
        <v>Category04</v>
      </c>
      <c r="I43" s="9" t="str">
        <f>VLOOKUP(InputData[[#This Row],[PRODUCT ID]],MasterData[],4)</f>
        <v>Lt</v>
      </c>
      <c r="J43" s="17">
        <f>VLOOKUP(InputData[[#This Row],[PRODUCT ID]],MasterData[],5)</f>
        <v>48</v>
      </c>
      <c r="K43" s="17">
        <f>VLOOKUP(InputData[[#This Row],[PRODUCT ID]],MasterData[],6)</f>
        <v>57.120000000000005</v>
      </c>
      <c r="L43" s="16">
        <f>(InputData[[#This Row],[QUANTITY]]*InputData[[#This Row],[BUYING PRIZE]])</f>
        <v>192</v>
      </c>
      <c r="M43" s="16">
        <f>(InputData[[#This Row],[SELLING PRICE]]*InputData[[#This Row],[QUANTITY]]*(1-InputData[[#This Row],[DISCOUNT %]]))</f>
        <v>228.48000000000002</v>
      </c>
      <c r="N43">
        <f>DAY(InputData[[#This Row],[DATE]])</f>
        <v>15</v>
      </c>
      <c r="O43" t="str">
        <f>TEXT(InputData[[#This Row],[DATE]],"mmm")</f>
        <v>Feb</v>
      </c>
      <c r="P43">
        <f>YEAR(InputData[[#This Row],[DATE]])</f>
        <v>2021</v>
      </c>
    </row>
    <row r="44" spans="1:16" x14ac:dyDescent="0.35">
      <c r="A44" s="3">
        <v>44245</v>
      </c>
      <c r="B44" s="10" t="s">
        <v>37</v>
      </c>
      <c r="C44" s="13">
        <v>6</v>
      </c>
      <c r="D44" s="11" t="s">
        <v>106</v>
      </c>
      <c r="E44" s="11" t="s">
        <v>107</v>
      </c>
      <c r="F44" s="4">
        <v>0</v>
      </c>
      <c r="G44" s="9" t="str">
        <f>VLOOKUP(InputData[[#This Row],[PRODUCT ID]],MasterData[],2,)</f>
        <v>Product15</v>
      </c>
      <c r="H44" s="9" t="str">
        <f>VLOOKUP(InputData[[#This Row],[PRODUCT ID]],MasterData[],3)</f>
        <v>Category02</v>
      </c>
      <c r="I44" s="9" t="str">
        <f>VLOOKUP(InputData[[#This Row],[PRODUCT ID]],MasterData[],4)</f>
        <v>No.</v>
      </c>
      <c r="J44" s="17">
        <f>VLOOKUP(InputData[[#This Row],[PRODUCT ID]],MasterData[],5)</f>
        <v>12</v>
      </c>
      <c r="K44" s="17">
        <f>VLOOKUP(InputData[[#This Row],[PRODUCT ID]],MasterData[],6)</f>
        <v>15.719999999999999</v>
      </c>
      <c r="L44" s="16">
        <f>(InputData[[#This Row],[QUANTITY]]*InputData[[#This Row],[BUYING PRIZE]])</f>
        <v>72</v>
      </c>
      <c r="M44" s="16">
        <f>(InputData[[#This Row],[SELLING PRICE]]*InputData[[#This Row],[QUANTITY]]*(1-InputData[[#This Row],[DISCOUNT %]]))</f>
        <v>94.32</v>
      </c>
      <c r="N44">
        <f>DAY(InputData[[#This Row],[DATE]])</f>
        <v>18</v>
      </c>
      <c r="O44" t="str">
        <f>TEXT(InputData[[#This Row],[DATE]],"mmm")</f>
        <v>Feb</v>
      </c>
      <c r="P44">
        <f>YEAR(InputData[[#This Row],[DATE]])</f>
        <v>2021</v>
      </c>
    </row>
    <row r="45" spans="1:16" x14ac:dyDescent="0.35">
      <c r="A45" s="3">
        <v>44247</v>
      </c>
      <c r="B45" s="10" t="s">
        <v>69</v>
      </c>
      <c r="C45" s="13">
        <v>11</v>
      </c>
      <c r="D45" s="11" t="s">
        <v>106</v>
      </c>
      <c r="E45" s="11" t="s">
        <v>107</v>
      </c>
      <c r="F45" s="4">
        <v>0</v>
      </c>
      <c r="G45" s="9" t="str">
        <f>VLOOKUP(InputData[[#This Row],[PRODUCT ID]],MasterData[],2,)</f>
        <v>Product30</v>
      </c>
      <c r="H45" s="9" t="str">
        <f>VLOOKUP(InputData[[#This Row],[PRODUCT ID]],MasterData[],3)</f>
        <v>Category04</v>
      </c>
      <c r="I45" s="9" t="str">
        <f>VLOOKUP(InputData[[#This Row],[PRODUCT ID]],MasterData[],4)</f>
        <v>Ft</v>
      </c>
      <c r="J45" s="17">
        <f>VLOOKUP(InputData[[#This Row],[PRODUCT ID]],MasterData[],5)</f>
        <v>148</v>
      </c>
      <c r="K45" s="17">
        <f>VLOOKUP(InputData[[#This Row],[PRODUCT ID]],MasterData[],6)</f>
        <v>201.28</v>
      </c>
      <c r="L45" s="16">
        <f>(InputData[[#This Row],[QUANTITY]]*InputData[[#This Row],[BUYING PRIZE]])</f>
        <v>1628</v>
      </c>
      <c r="M45" s="16">
        <f>(InputData[[#This Row],[SELLING PRICE]]*InputData[[#This Row],[QUANTITY]]*(1-InputData[[#This Row],[DISCOUNT %]]))</f>
        <v>2214.08</v>
      </c>
      <c r="N45">
        <f>DAY(InputData[[#This Row],[DATE]])</f>
        <v>20</v>
      </c>
      <c r="O45" t="str">
        <f>TEXT(InputData[[#This Row],[DATE]],"mmm")</f>
        <v>Feb</v>
      </c>
      <c r="P45">
        <f>YEAR(InputData[[#This Row],[DATE]])</f>
        <v>2021</v>
      </c>
    </row>
    <row r="46" spans="1:16" x14ac:dyDescent="0.35">
      <c r="A46" s="3">
        <v>44249</v>
      </c>
      <c r="B46" s="10" t="s">
        <v>33</v>
      </c>
      <c r="C46" s="13">
        <v>5</v>
      </c>
      <c r="D46" s="11" t="s">
        <v>106</v>
      </c>
      <c r="E46" s="11" t="s">
        <v>107</v>
      </c>
      <c r="F46" s="4">
        <v>0</v>
      </c>
      <c r="G46" s="9" t="str">
        <f>VLOOKUP(InputData[[#This Row],[PRODUCT ID]],MasterData[],2,)</f>
        <v>Product13</v>
      </c>
      <c r="H46" s="9" t="str">
        <f>VLOOKUP(InputData[[#This Row],[PRODUCT ID]],MasterData[],3)</f>
        <v>Category02</v>
      </c>
      <c r="I46" s="9" t="str">
        <f>VLOOKUP(InputData[[#This Row],[PRODUCT ID]],MasterData[],4)</f>
        <v>Kg</v>
      </c>
      <c r="J46" s="17">
        <f>VLOOKUP(InputData[[#This Row],[PRODUCT ID]],MasterData[],5)</f>
        <v>112</v>
      </c>
      <c r="K46" s="17">
        <f>VLOOKUP(InputData[[#This Row],[PRODUCT ID]],MasterData[],6)</f>
        <v>122.08</v>
      </c>
      <c r="L46" s="16">
        <f>(InputData[[#This Row],[QUANTITY]]*InputData[[#This Row],[BUYING PRIZE]])</f>
        <v>560</v>
      </c>
      <c r="M46" s="16">
        <f>(InputData[[#This Row],[SELLING PRICE]]*InputData[[#This Row],[QUANTITY]]*(1-InputData[[#This Row],[DISCOUNT %]]))</f>
        <v>610.4</v>
      </c>
      <c r="N46">
        <f>DAY(InputData[[#This Row],[DATE]])</f>
        <v>22</v>
      </c>
      <c r="O46" t="str">
        <f>TEXT(InputData[[#This Row],[DATE]],"mmm")</f>
        <v>Feb</v>
      </c>
      <c r="P46">
        <f>YEAR(InputData[[#This Row],[DATE]])</f>
        <v>2021</v>
      </c>
    </row>
    <row r="47" spans="1:16" x14ac:dyDescent="0.35">
      <c r="A47" s="3">
        <v>44250</v>
      </c>
      <c r="B47" s="10" t="s">
        <v>58</v>
      </c>
      <c r="C47" s="13">
        <v>3</v>
      </c>
      <c r="D47" s="11" t="s">
        <v>108</v>
      </c>
      <c r="E47" s="11" t="s">
        <v>107</v>
      </c>
      <c r="F47" s="4">
        <v>0</v>
      </c>
      <c r="G47" s="9" t="str">
        <f>VLOOKUP(InputData[[#This Row],[PRODUCT ID]],MasterData[],2,)</f>
        <v>Product25</v>
      </c>
      <c r="H47" s="9" t="str">
        <f>VLOOKUP(InputData[[#This Row],[PRODUCT ID]],MasterData[],3)</f>
        <v>Category03</v>
      </c>
      <c r="I47" s="9" t="str">
        <f>VLOOKUP(InputData[[#This Row],[PRODUCT ID]],MasterData[],4)</f>
        <v>No.</v>
      </c>
      <c r="J47" s="17">
        <f>VLOOKUP(InputData[[#This Row],[PRODUCT ID]],MasterData[],5)</f>
        <v>7</v>
      </c>
      <c r="K47" s="17">
        <f>VLOOKUP(InputData[[#This Row],[PRODUCT ID]],MasterData[],6)</f>
        <v>8.33</v>
      </c>
      <c r="L47" s="16">
        <f>(InputData[[#This Row],[QUANTITY]]*InputData[[#This Row],[BUYING PRIZE]])</f>
        <v>21</v>
      </c>
      <c r="M47" s="16">
        <f>(InputData[[#This Row],[SELLING PRICE]]*InputData[[#This Row],[QUANTITY]]*(1-InputData[[#This Row],[DISCOUNT %]]))</f>
        <v>24.990000000000002</v>
      </c>
      <c r="N47">
        <f>DAY(InputData[[#This Row],[DATE]])</f>
        <v>23</v>
      </c>
      <c r="O47" t="str">
        <f>TEXT(InputData[[#This Row],[DATE]],"mmm")</f>
        <v>Feb</v>
      </c>
      <c r="P47">
        <f>YEAR(InputData[[#This Row],[DATE]])</f>
        <v>2021</v>
      </c>
    </row>
    <row r="48" spans="1:16" x14ac:dyDescent="0.35">
      <c r="A48" s="3">
        <v>44250</v>
      </c>
      <c r="B48" s="10" t="s">
        <v>16</v>
      </c>
      <c r="C48" s="13">
        <v>2</v>
      </c>
      <c r="D48" s="11" t="s">
        <v>108</v>
      </c>
      <c r="E48" s="11" t="s">
        <v>106</v>
      </c>
      <c r="F48" s="4">
        <v>0</v>
      </c>
      <c r="G48" s="9" t="str">
        <f>VLOOKUP(InputData[[#This Row],[PRODUCT ID]],MasterData[],2,)</f>
        <v>Product05</v>
      </c>
      <c r="H48" s="9" t="str">
        <f>VLOOKUP(InputData[[#This Row],[PRODUCT ID]],MasterData[],3)</f>
        <v>Category01</v>
      </c>
      <c r="I48" s="9" t="str">
        <f>VLOOKUP(InputData[[#This Row],[PRODUCT ID]],MasterData[],4)</f>
        <v>Ft</v>
      </c>
      <c r="J48" s="17">
        <f>VLOOKUP(InputData[[#This Row],[PRODUCT ID]],MasterData[],5)</f>
        <v>133</v>
      </c>
      <c r="K48" s="17">
        <f>VLOOKUP(InputData[[#This Row],[PRODUCT ID]],MasterData[],6)</f>
        <v>155.61000000000001</v>
      </c>
      <c r="L48" s="16">
        <f>(InputData[[#This Row],[QUANTITY]]*InputData[[#This Row],[BUYING PRIZE]])</f>
        <v>266</v>
      </c>
      <c r="M48" s="16">
        <f>(InputData[[#This Row],[SELLING PRICE]]*InputData[[#This Row],[QUANTITY]]*(1-InputData[[#This Row],[DISCOUNT %]]))</f>
        <v>311.22000000000003</v>
      </c>
      <c r="N48">
        <f>DAY(InputData[[#This Row],[DATE]])</f>
        <v>23</v>
      </c>
      <c r="O48" t="str">
        <f>TEXT(InputData[[#This Row],[DATE]],"mmm")</f>
        <v>Feb</v>
      </c>
      <c r="P48">
        <f>YEAR(InputData[[#This Row],[DATE]])</f>
        <v>2021</v>
      </c>
    </row>
    <row r="49" spans="1:16" x14ac:dyDescent="0.35">
      <c r="A49" s="3">
        <v>44252</v>
      </c>
      <c r="B49" s="10" t="s">
        <v>10</v>
      </c>
      <c r="C49" s="13">
        <v>4</v>
      </c>
      <c r="D49" s="11" t="s">
        <v>105</v>
      </c>
      <c r="E49" s="11" t="s">
        <v>106</v>
      </c>
      <c r="F49" s="4">
        <v>0</v>
      </c>
      <c r="G49" s="9" t="str">
        <f>VLOOKUP(InputData[[#This Row],[PRODUCT ID]],MasterData[],2,)</f>
        <v>Product02</v>
      </c>
      <c r="H49" s="9" t="str">
        <f>VLOOKUP(InputData[[#This Row],[PRODUCT ID]],MasterData[],3)</f>
        <v>Category01</v>
      </c>
      <c r="I49" s="9" t="str">
        <f>VLOOKUP(InputData[[#This Row],[PRODUCT ID]],MasterData[],4)</f>
        <v>Kg</v>
      </c>
      <c r="J49" s="17">
        <f>VLOOKUP(InputData[[#This Row],[PRODUCT ID]],MasterData[],5)</f>
        <v>105</v>
      </c>
      <c r="K49" s="17">
        <f>VLOOKUP(InputData[[#This Row],[PRODUCT ID]],MasterData[],6)</f>
        <v>142.80000000000001</v>
      </c>
      <c r="L49" s="16">
        <f>(InputData[[#This Row],[QUANTITY]]*InputData[[#This Row],[BUYING PRIZE]])</f>
        <v>420</v>
      </c>
      <c r="M49" s="16">
        <f>(InputData[[#This Row],[SELLING PRICE]]*InputData[[#This Row],[QUANTITY]]*(1-InputData[[#This Row],[DISCOUNT %]]))</f>
        <v>571.20000000000005</v>
      </c>
      <c r="N49">
        <f>DAY(InputData[[#This Row],[DATE]])</f>
        <v>25</v>
      </c>
      <c r="O49" t="str">
        <f>TEXT(InputData[[#This Row],[DATE]],"mmm")</f>
        <v>Feb</v>
      </c>
      <c r="P49">
        <f>YEAR(InputData[[#This Row],[DATE]])</f>
        <v>2021</v>
      </c>
    </row>
    <row r="50" spans="1:16" x14ac:dyDescent="0.35">
      <c r="A50" s="3">
        <v>44252</v>
      </c>
      <c r="B50" s="10" t="s">
        <v>73</v>
      </c>
      <c r="C50" s="13">
        <v>11</v>
      </c>
      <c r="D50" s="11" t="s">
        <v>106</v>
      </c>
      <c r="E50" s="11" t="s">
        <v>107</v>
      </c>
      <c r="F50" s="4">
        <v>0</v>
      </c>
      <c r="G50" s="9" t="str">
        <f>VLOOKUP(InputData[[#This Row],[PRODUCT ID]],MasterData[],2,)</f>
        <v>Product32</v>
      </c>
      <c r="H50" s="9" t="str">
        <f>VLOOKUP(InputData[[#This Row],[PRODUCT ID]],MasterData[],3)</f>
        <v>Category04</v>
      </c>
      <c r="I50" s="9" t="str">
        <f>VLOOKUP(InputData[[#This Row],[PRODUCT ID]],MasterData[],4)</f>
        <v>Kg</v>
      </c>
      <c r="J50" s="17">
        <f>VLOOKUP(InputData[[#This Row],[PRODUCT ID]],MasterData[],5)</f>
        <v>89</v>
      </c>
      <c r="K50" s="17">
        <f>VLOOKUP(InputData[[#This Row],[PRODUCT ID]],MasterData[],6)</f>
        <v>117.48</v>
      </c>
      <c r="L50" s="16">
        <f>(InputData[[#This Row],[QUANTITY]]*InputData[[#This Row],[BUYING PRIZE]])</f>
        <v>979</v>
      </c>
      <c r="M50" s="16">
        <f>(InputData[[#This Row],[SELLING PRICE]]*InputData[[#This Row],[QUANTITY]]*(1-InputData[[#This Row],[DISCOUNT %]]))</f>
        <v>1292.28</v>
      </c>
      <c r="N50">
        <f>DAY(InputData[[#This Row],[DATE]])</f>
        <v>25</v>
      </c>
      <c r="O50" t="str">
        <f>TEXT(InputData[[#This Row],[DATE]],"mmm")</f>
        <v>Feb</v>
      </c>
      <c r="P50">
        <f>YEAR(InputData[[#This Row],[DATE]])</f>
        <v>2021</v>
      </c>
    </row>
    <row r="51" spans="1:16" x14ac:dyDescent="0.35">
      <c r="A51" s="3">
        <v>44252</v>
      </c>
      <c r="B51" s="10" t="s">
        <v>69</v>
      </c>
      <c r="C51" s="13">
        <v>2</v>
      </c>
      <c r="D51" s="11" t="s">
        <v>108</v>
      </c>
      <c r="E51" s="11" t="s">
        <v>106</v>
      </c>
      <c r="F51" s="4">
        <v>0</v>
      </c>
      <c r="G51" s="9" t="str">
        <f>VLOOKUP(InputData[[#This Row],[PRODUCT ID]],MasterData[],2,)</f>
        <v>Product30</v>
      </c>
      <c r="H51" s="9" t="str">
        <f>VLOOKUP(InputData[[#This Row],[PRODUCT ID]],MasterData[],3)</f>
        <v>Category04</v>
      </c>
      <c r="I51" s="9" t="str">
        <f>VLOOKUP(InputData[[#This Row],[PRODUCT ID]],MasterData[],4)</f>
        <v>Ft</v>
      </c>
      <c r="J51" s="17">
        <f>VLOOKUP(InputData[[#This Row],[PRODUCT ID]],MasterData[],5)</f>
        <v>148</v>
      </c>
      <c r="K51" s="17">
        <f>VLOOKUP(InputData[[#This Row],[PRODUCT ID]],MasterData[],6)</f>
        <v>201.28</v>
      </c>
      <c r="L51" s="16">
        <f>(InputData[[#This Row],[QUANTITY]]*InputData[[#This Row],[BUYING PRIZE]])</f>
        <v>296</v>
      </c>
      <c r="M51" s="16">
        <f>(InputData[[#This Row],[SELLING PRICE]]*InputData[[#This Row],[QUANTITY]]*(1-InputData[[#This Row],[DISCOUNT %]]))</f>
        <v>402.56</v>
      </c>
      <c r="N51">
        <f>DAY(InputData[[#This Row],[DATE]])</f>
        <v>25</v>
      </c>
      <c r="O51" t="str">
        <f>TEXT(InputData[[#This Row],[DATE]],"mmm")</f>
        <v>Feb</v>
      </c>
      <c r="P51">
        <f>YEAR(InputData[[#This Row],[DATE]])</f>
        <v>2021</v>
      </c>
    </row>
    <row r="52" spans="1:16" x14ac:dyDescent="0.35">
      <c r="A52" s="3">
        <v>44254</v>
      </c>
      <c r="B52" s="10" t="s">
        <v>43</v>
      </c>
      <c r="C52" s="13">
        <v>11</v>
      </c>
      <c r="D52" s="11" t="s">
        <v>105</v>
      </c>
      <c r="E52" s="11" t="s">
        <v>106</v>
      </c>
      <c r="F52" s="4">
        <v>0</v>
      </c>
      <c r="G52" s="9" t="str">
        <f>VLOOKUP(InputData[[#This Row],[PRODUCT ID]],MasterData[],2,)</f>
        <v>Product18</v>
      </c>
      <c r="H52" s="9" t="str">
        <f>VLOOKUP(InputData[[#This Row],[PRODUCT ID]],MasterData[],3)</f>
        <v>Category02</v>
      </c>
      <c r="I52" s="9" t="str">
        <f>VLOOKUP(InputData[[#This Row],[PRODUCT ID]],MasterData[],4)</f>
        <v>No.</v>
      </c>
      <c r="J52" s="17">
        <f>VLOOKUP(InputData[[#This Row],[PRODUCT ID]],MasterData[],5)</f>
        <v>37</v>
      </c>
      <c r="K52" s="17">
        <f>VLOOKUP(InputData[[#This Row],[PRODUCT ID]],MasterData[],6)</f>
        <v>49.21</v>
      </c>
      <c r="L52" s="16">
        <f>(InputData[[#This Row],[QUANTITY]]*InputData[[#This Row],[BUYING PRIZE]])</f>
        <v>407</v>
      </c>
      <c r="M52" s="16">
        <f>(InputData[[#This Row],[SELLING PRICE]]*InputData[[#This Row],[QUANTITY]]*(1-InputData[[#This Row],[DISCOUNT %]]))</f>
        <v>541.31000000000006</v>
      </c>
      <c r="N52">
        <f>DAY(InputData[[#This Row],[DATE]])</f>
        <v>27</v>
      </c>
      <c r="O52" t="str">
        <f>TEXT(InputData[[#This Row],[DATE]],"mmm")</f>
        <v>Feb</v>
      </c>
      <c r="P52">
        <f>YEAR(InputData[[#This Row],[DATE]])</f>
        <v>2021</v>
      </c>
    </row>
    <row r="53" spans="1:16" x14ac:dyDescent="0.35">
      <c r="A53" s="3">
        <v>44258</v>
      </c>
      <c r="B53" s="10" t="s">
        <v>29</v>
      </c>
      <c r="C53" s="13">
        <v>1</v>
      </c>
      <c r="D53" s="11" t="s">
        <v>108</v>
      </c>
      <c r="E53" s="11" t="s">
        <v>106</v>
      </c>
      <c r="F53" s="4">
        <v>0</v>
      </c>
      <c r="G53" s="9" t="str">
        <f>VLOOKUP(InputData[[#This Row],[PRODUCT ID]],MasterData[],2,)</f>
        <v>Product11</v>
      </c>
      <c r="H53" s="9" t="str">
        <f>VLOOKUP(InputData[[#This Row],[PRODUCT ID]],MasterData[],3)</f>
        <v>Category02</v>
      </c>
      <c r="I53" s="9" t="str">
        <f>VLOOKUP(InputData[[#This Row],[PRODUCT ID]],MasterData[],4)</f>
        <v>Lt</v>
      </c>
      <c r="J53" s="17">
        <f>VLOOKUP(InputData[[#This Row],[PRODUCT ID]],MasterData[],5)</f>
        <v>44</v>
      </c>
      <c r="K53" s="17">
        <f>VLOOKUP(InputData[[#This Row],[PRODUCT ID]],MasterData[],6)</f>
        <v>48.4</v>
      </c>
      <c r="L53" s="16">
        <f>(InputData[[#This Row],[QUANTITY]]*InputData[[#This Row],[BUYING PRIZE]])</f>
        <v>44</v>
      </c>
      <c r="M53" s="16">
        <f>(InputData[[#This Row],[SELLING PRICE]]*InputData[[#This Row],[QUANTITY]]*(1-InputData[[#This Row],[DISCOUNT %]]))</f>
        <v>48.4</v>
      </c>
      <c r="N53">
        <f>DAY(InputData[[#This Row],[DATE]])</f>
        <v>3</v>
      </c>
      <c r="O53" t="str">
        <f>TEXT(InputData[[#This Row],[DATE]],"mmm")</f>
        <v>Mar</v>
      </c>
      <c r="P53">
        <f>YEAR(InputData[[#This Row],[DATE]])</f>
        <v>2021</v>
      </c>
    </row>
    <row r="54" spans="1:16" x14ac:dyDescent="0.35">
      <c r="A54" s="3">
        <v>44262</v>
      </c>
      <c r="B54" s="10" t="s">
        <v>50</v>
      </c>
      <c r="C54" s="13">
        <v>9</v>
      </c>
      <c r="D54" s="11" t="s">
        <v>108</v>
      </c>
      <c r="E54" s="11" t="s">
        <v>107</v>
      </c>
      <c r="F54" s="4">
        <v>0</v>
      </c>
      <c r="G54" s="9" t="str">
        <f>VLOOKUP(InputData[[#This Row],[PRODUCT ID]],MasterData[],2,)</f>
        <v>Product21</v>
      </c>
      <c r="H54" s="9" t="str">
        <f>VLOOKUP(InputData[[#This Row],[PRODUCT ID]],MasterData[],3)</f>
        <v>Category03</v>
      </c>
      <c r="I54" s="9" t="str">
        <f>VLOOKUP(InputData[[#This Row],[PRODUCT ID]],MasterData[],4)</f>
        <v>Ft</v>
      </c>
      <c r="J54" s="17">
        <f>VLOOKUP(InputData[[#This Row],[PRODUCT ID]],MasterData[],5)</f>
        <v>126</v>
      </c>
      <c r="K54" s="17">
        <f>VLOOKUP(InputData[[#This Row],[PRODUCT ID]],MasterData[],6)</f>
        <v>162.54</v>
      </c>
      <c r="L54" s="16">
        <f>(InputData[[#This Row],[QUANTITY]]*InputData[[#This Row],[BUYING PRIZE]])</f>
        <v>1134</v>
      </c>
      <c r="M54" s="16">
        <f>(InputData[[#This Row],[SELLING PRICE]]*InputData[[#This Row],[QUANTITY]]*(1-InputData[[#This Row],[DISCOUNT %]]))</f>
        <v>1462.86</v>
      </c>
      <c r="N54">
        <f>DAY(InputData[[#This Row],[DATE]])</f>
        <v>7</v>
      </c>
      <c r="O54" t="str">
        <f>TEXT(InputData[[#This Row],[DATE]],"mmm")</f>
        <v>Mar</v>
      </c>
      <c r="P54">
        <f>YEAR(InputData[[#This Row],[DATE]])</f>
        <v>2021</v>
      </c>
    </row>
    <row r="55" spans="1:16" x14ac:dyDescent="0.35">
      <c r="A55" s="3">
        <v>44263</v>
      </c>
      <c r="B55" s="10" t="s">
        <v>63</v>
      </c>
      <c r="C55" s="13">
        <v>6</v>
      </c>
      <c r="D55" s="11" t="s">
        <v>106</v>
      </c>
      <c r="E55" s="11" t="s">
        <v>107</v>
      </c>
      <c r="F55" s="4">
        <v>0</v>
      </c>
      <c r="G55" s="9" t="str">
        <f>VLOOKUP(InputData[[#This Row],[PRODUCT ID]],MasterData[],2,)</f>
        <v>Product27</v>
      </c>
      <c r="H55" s="9" t="str">
        <f>VLOOKUP(InputData[[#This Row],[PRODUCT ID]],MasterData[],3)</f>
        <v>Category04</v>
      </c>
      <c r="I55" s="9" t="str">
        <f>VLOOKUP(InputData[[#This Row],[PRODUCT ID]],MasterData[],4)</f>
        <v>Lt</v>
      </c>
      <c r="J55" s="17">
        <f>VLOOKUP(InputData[[#This Row],[PRODUCT ID]],MasterData[],5)</f>
        <v>48</v>
      </c>
      <c r="K55" s="17">
        <f>VLOOKUP(InputData[[#This Row],[PRODUCT ID]],MasterData[],6)</f>
        <v>57.120000000000005</v>
      </c>
      <c r="L55" s="16">
        <f>(InputData[[#This Row],[QUANTITY]]*InputData[[#This Row],[BUYING PRIZE]])</f>
        <v>288</v>
      </c>
      <c r="M55" s="16">
        <f>(InputData[[#This Row],[SELLING PRICE]]*InputData[[#This Row],[QUANTITY]]*(1-InputData[[#This Row],[DISCOUNT %]]))</f>
        <v>342.72</v>
      </c>
      <c r="N55">
        <f>DAY(InputData[[#This Row],[DATE]])</f>
        <v>8</v>
      </c>
      <c r="O55" t="str">
        <f>TEXT(InputData[[#This Row],[DATE]],"mmm")</f>
        <v>Mar</v>
      </c>
      <c r="P55">
        <f>YEAR(InputData[[#This Row],[DATE]])</f>
        <v>2021</v>
      </c>
    </row>
    <row r="56" spans="1:16" x14ac:dyDescent="0.35">
      <c r="A56" s="3">
        <v>44263</v>
      </c>
      <c r="B56" s="10" t="s">
        <v>98</v>
      </c>
      <c r="C56" s="13">
        <v>9</v>
      </c>
      <c r="D56" s="11" t="s">
        <v>106</v>
      </c>
      <c r="E56" s="11" t="s">
        <v>106</v>
      </c>
      <c r="F56" s="4">
        <v>0</v>
      </c>
      <c r="G56" s="9" t="str">
        <f>VLOOKUP(InputData[[#This Row],[PRODUCT ID]],MasterData[],2,)</f>
        <v>Product44</v>
      </c>
      <c r="H56" s="9" t="str">
        <f>VLOOKUP(InputData[[#This Row],[PRODUCT ID]],MasterData[],3)</f>
        <v>Category05</v>
      </c>
      <c r="I56" s="9" t="str">
        <f>VLOOKUP(InputData[[#This Row],[PRODUCT ID]],MasterData[],4)</f>
        <v>Kg</v>
      </c>
      <c r="J56" s="17">
        <f>VLOOKUP(InputData[[#This Row],[PRODUCT ID]],MasterData[],5)</f>
        <v>76</v>
      </c>
      <c r="K56" s="17">
        <f>VLOOKUP(InputData[[#This Row],[PRODUCT ID]],MasterData[],6)</f>
        <v>82.08</v>
      </c>
      <c r="L56" s="16">
        <f>(InputData[[#This Row],[QUANTITY]]*InputData[[#This Row],[BUYING PRIZE]])</f>
        <v>684</v>
      </c>
      <c r="M56" s="16">
        <f>(InputData[[#This Row],[SELLING PRICE]]*InputData[[#This Row],[QUANTITY]]*(1-InputData[[#This Row],[DISCOUNT %]]))</f>
        <v>738.72</v>
      </c>
      <c r="N56">
        <f>DAY(InputData[[#This Row],[DATE]])</f>
        <v>8</v>
      </c>
      <c r="O56" t="str">
        <f>TEXT(InputData[[#This Row],[DATE]],"mmm")</f>
        <v>Mar</v>
      </c>
      <c r="P56">
        <f>YEAR(InputData[[#This Row],[DATE]])</f>
        <v>2021</v>
      </c>
    </row>
    <row r="57" spans="1:16" x14ac:dyDescent="0.35">
      <c r="A57" s="3">
        <v>44264</v>
      </c>
      <c r="B57" s="10" t="s">
        <v>67</v>
      </c>
      <c r="C57" s="13">
        <v>6</v>
      </c>
      <c r="D57" s="11" t="s">
        <v>105</v>
      </c>
      <c r="E57" s="11" t="s">
        <v>106</v>
      </c>
      <c r="F57" s="4">
        <v>0</v>
      </c>
      <c r="G57" s="9" t="str">
        <f>VLOOKUP(InputData[[#This Row],[PRODUCT ID]],MasterData[],2,)</f>
        <v>Product29</v>
      </c>
      <c r="H57" s="9" t="str">
        <f>VLOOKUP(InputData[[#This Row],[PRODUCT ID]],MasterData[],3)</f>
        <v>Category04</v>
      </c>
      <c r="I57" s="9" t="str">
        <f>VLOOKUP(InputData[[#This Row],[PRODUCT ID]],MasterData[],4)</f>
        <v>Lt</v>
      </c>
      <c r="J57" s="17">
        <f>VLOOKUP(InputData[[#This Row],[PRODUCT ID]],MasterData[],5)</f>
        <v>47</v>
      </c>
      <c r="K57" s="17">
        <f>VLOOKUP(InputData[[#This Row],[PRODUCT ID]],MasterData[],6)</f>
        <v>53.11</v>
      </c>
      <c r="L57" s="16">
        <f>(InputData[[#This Row],[QUANTITY]]*InputData[[#This Row],[BUYING PRIZE]])</f>
        <v>282</v>
      </c>
      <c r="M57" s="16">
        <f>(InputData[[#This Row],[SELLING PRICE]]*InputData[[#This Row],[QUANTITY]]*(1-InputData[[#This Row],[DISCOUNT %]]))</f>
        <v>318.65999999999997</v>
      </c>
      <c r="N57">
        <f>DAY(InputData[[#This Row],[DATE]])</f>
        <v>9</v>
      </c>
      <c r="O57" t="str">
        <f>TEXT(InputData[[#This Row],[DATE]],"mmm")</f>
        <v>Mar</v>
      </c>
      <c r="P57">
        <f>YEAR(InputData[[#This Row],[DATE]])</f>
        <v>2021</v>
      </c>
    </row>
    <row r="58" spans="1:16" x14ac:dyDescent="0.35">
      <c r="A58" s="3">
        <v>44266</v>
      </c>
      <c r="B58" s="10" t="s">
        <v>58</v>
      </c>
      <c r="C58" s="13">
        <v>11</v>
      </c>
      <c r="D58" s="11" t="s">
        <v>108</v>
      </c>
      <c r="E58" s="11" t="s">
        <v>107</v>
      </c>
      <c r="F58" s="4">
        <v>0</v>
      </c>
      <c r="G58" s="9" t="str">
        <f>VLOOKUP(InputData[[#This Row],[PRODUCT ID]],MasterData[],2,)</f>
        <v>Product25</v>
      </c>
      <c r="H58" s="9" t="str">
        <f>VLOOKUP(InputData[[#This Row],[PRODUCT ID]],MasterData[],3)</f>
        <v>Category03</v>
      </c>
      <c r="I58" s="9" t="str">
        <f>VLOOKUP(InputData[[#This Row],[PRODUCT ID]],MasterData[],4)</f>
        <v>No.</v>
      </c>
      <c r="J58" s="17">
        <f>VLOOKUP(InputData[[#This Row],[PRODUCT ID]],MasterData[],5)</f>
        <v>7</v>
      </c>
      <c r="K58" s="17">
        <f>VLOOKUP(InputData[[#This Row],[PRODUCT ID]],MasterData[],6)</f>
        <v>8.33</v>
      </c>
      <c r="L58" s="16">
        <f>(InputData[[#This Row],[QUANTITY]]*InputData[[#This Row],[BUYING PRIZE]])</f>
        <v>77</v>
      </c>
      <c r="M58" s="16">
        <f>(InputData[[#This Row],[SELLING PRICE]]*InputData[[#This Row],[QUANTITY]]*(1-InputData[[#This Row],[DISCOUNT %]]))</f>
        <v>91.63</v>
      </c>
      <c r="N58">
        <f>DAY(InputData[[#This Row],[DATE]])</f>
        <v>11</v>
      </c>
      <c r="O58" t="str">
        <f>TEXT(InputData[[#This Row],[DATE]],"mmm")</f>
        <v>Mar</v>
      </c>
      <c r="P58">
        <f>YEAR(InputData[[#This Row],[DATE]])</f>
        <v>2021</v>
      </c>
    </row>
    <row r="59" spans="1:16" x14ac:dyDescent="0.35">
      <c r="A59" s="3">
        <v>44268</v>
      </c>
      <c r="B59" s="10" t="s">
        <v>65</v>
      </c>
      <c r="C59" s="13">
        <v>10</v>
      </c>
      <c r="D59" s="11" t="s">
        <v>105</v>
      </c>
      <c r="E59" s="11" t="s">
        <v>107</v>
      </c>
      <c r="F59" s="4">
        <v>0</v>
      </c>
      <c r="G59" s="9" t="str">
        <f>VLOOKUP(InputData[[#This Row],[PRODUCT ID]],MasterData[],2,)</f>
        <v>Product28</v>
      </c>
      <c r="H59" s="9" t="str">
        <f>VLOOKUP(InputData[[#This Row],[PRODUCT ID]],MasterData[],3)</f>
        <v>Category04</v>
      </c>
      <c r="I59" s="9" t="str">
        <f>VLOOKUP(InputData[[#This Row],[PRODUCT ID]],MasterData[],4)</f>
        <v>No.</v>
      </c>
      <c r="J59" s="17">
        <f>VLOOKUP(InputData[[#This Row],[PRODUCT ID]],MasterData[],5)</f>
        <v>37</v>
      </c>
      <c r="K59" s="17">
        <f>VLOOKUP(InputData[[#This Row],[PRODUCT ID]],MasterData[],6)</f>
        <v>41.81</v>
      </c>
      <c r="L59" s="16">
        <f>(InputData[[#This Row],[QUANTITY]]*InputData[[#This Row],[BUYING PRIZE]])</f>
        <v>370</v>
      </c>
      <c r="M59" s="16">
        <f>(InputData[[#This Row],[SELLING PRICE]]*InputData[[#This Row],[QUANTITY]]*(1-InputData[[#This Row],[DISCOUNT %]]))</f>
        <v>418.1</v>
      </c>
      <c r="N59">
        <f>DAY(InputData[[#This Row],[DATE]])</f>
        <v>13</v>
      </c>
      <c r="O59" t="str">
        <f>TEXT(InputData[[#This Row],[DATE]],"mmm")</f>
        <v>Mar</v>
      </c>
      <c r="P59">
        <f>YEAR(InputData[[#This Row],[DATE]])</f>
        <v>2021</v>
      </c>
    </row>
    <row r="60" spans="1:16" x14ac:dyDescent="0.35">
      <c r="A60" s="3">
        <v>44270</v>
      </c>
      <c r="B60" s="10" t="s">
        <v>88</v>
      </c>
      <c r="C60" s="13">
        <v>11</v>
      </c>
      <c r="D60" s="11" t="s">
        <v>106</v>
      </c>
      <c r="E60" s="11" t="s">
        <v>107</v>
      </c>
      <c r="F60" s="4">
        <v>0</v>
      </c>
      <c r="G60" s="9" t="str">
        <f>VLOOKUP(InputData[[#This Row],[PRODUCT ID]],MasterData[],2,)</f>
        <v>Product39</v>
      </c>
      <c r="H60" s="9" t="str">
        <f>VLOOKUP(InputData[[#This Row],[PRODUCT ID]],MasterData[],3)</f>
        <v>Category05</v>
      </c>
      <c r="I60" s="9" t="str">
        <f>VLOOKUP(InputData[[#This Row],[PRODUCT ID]],MasterData[],4)</f>
        <v>No.</v>
      </c>
      <c r="J60" s="17">
        <f>VLOOKUP(InputData[[#This Row],[PRODUCT ID]],MasterData[],5)</f>
        <v>37</v>
      </c>
      <c r="K60" s="17">
        <f>VLOOKUP(InputData[[#This Row],[PRODUCT ID]],MasterData[],6)</f>
        <v>42.55</v>
      </c>
      <c r="L60" s="16">
        <f>(InputData[[#This Row],[QUANTITY]]*InputData[[#This Row],[BUYING PRIZE]])</f>
        <v>407</v>
      </c>
      <c r="M60" s="16">
        <f>(InputData[[#This Row],[SELLING PRICE]]*InputData[[#This Row],[QUANTITY]]*(1-InputData[[#This Row],[DISCOUNT %]]))</f>
        <v>468.04999999999995</v>
      </c>
      <c r="N60">
        <f>DAY(InputData[[#This Row],[DATE]])</f>
        <v>15</v>
      </c>
      <c r="O60" t="str">
        <f>TEXT(InputData[[#This Row],[DATE]],"mmm")</f>
        <v>Mar</v>
      </c>
      <c r="P60">
        <f>YEAR(InputData[[#This Row],[DATE]])</f>
        <v>2021</v>
      </c>
    </row>
    <row r="61" spans="1:16" x14ac:dyDescent="0.35">
      <c r="A61" s="3">
        <v>44271</v>
      </c>
      <c r="B61" s="10" t="s">
        <v>31</v>
      </c>
      <c r="C61" s="13">
        <v>14</v>
      </c>
      <c r="D61" s="11" t="s">
        <v>108</v>
      </c>
      <c r="E61" s="11" t="s">
        <v>107</v>
      </c>
      <c r="F61" s="4">
        <v>0</v>
      </c>
      <c r="G61" s="9" t="str">
        <f>VLOOKUP(InputData[[#This Row],[PRODUCT ID]],MasterData[],2,)</f>
        <v>Product12</v>
      </c>
      <c r="H61" s="9" t="str">
        <f>VLOOKUP(InputData[[#This Row],[PRODUCT ID]],MasterData[],3)</f>
        <v>Category02</v>
      </c>
      <c r="I61" s="9" t="str">
        <f>VLOOKUP(InputData[[#This Row],[PRODUCT ID]],MasterData[],4)</f>
        <v>Kg</v>
      </c>
      <c r="J61" s="17">
        <f>VLOOKUP(InputData[[#This Row],[PRODUCT ID]],MasterData[],5)</f>
        <v>73</v>
      </c>
      <c r="K61" s="17">
        <f>VLOOKUP(InputData[[#This Row],[PRODUCT ID]],MasterData[],6)</f>
        <v>94.17</v>
      </c>
      <c r="L61" s="16">
        <f>(InputData[[#This Row],[QUANTITY]]*InputData[[#This Row],[BUYING PRIZE]])</f>
        <v>1022</v>
      </c>
      <c r="M61" s="16">
        <f>(InputData[[#This Row],[SELLING PRICE]]*InputData[[#This Row],[QUANTITY]]*(1-InputData[[#This Row],[DISCOUNT %]]))</f>
        <v>1318.38</v>
      </c>
      <c r="N61">
        <f>DAY(InputData[[#This Row],[DATE]])</f>
        <v>16</v>
      </c>
      <c r="O61" t="str">
        <f>TEXT(InputData[[#This Row],[DATE]],"mmm")</f>
        <v>Mar</v>
      </c>
      <c r="P61">
        <f>YEAR(InputData[[#This Row],[DATE]])</f>
        <v>2021</v>
      </c>
    </row>
    <row r="62" spans="1:16" x14ac:dyDescent="0.35">
      <c r="A62" s="3">
        <v>44273</v>
      </c>
      <c r="B62" s="10" t="s">
        <v>94</v>
      </c>
      <c r="C62" s="13">
        <v>8</v>
      </c>
      <c r="D62" s="11" t="s">
        <v>105</v>
      </c>
      <c r="E62" s="11" t="s">
        <v>107</v>
      </c>
      <c r="F62" s="4">
        <v>0</v>
      </c>
      <c r="G62" s="9" t="str">
        <f>VLOOKUP(InputData[[#This Row],[PRODUCT ID]],MasterData[],2,)</f>
        <v>Product42</v>
      </c>
      <c r="H62" s="9" t="str">
        <f>VLOOKUP(InputData[[#This Row],[PRODUCT ID]],MasterData[],3)</f>
        <v>Category05</v>
      </c>
      <c r="I62" s="9" t="str">
        <f>VLOOKUP(InputData[[#This Row],[PRODUCT ID]],MasterData[],4)</f>
        <v>Ft</v>
      </c>
      <c r="J62" s="17">
        <f>VLOOKUP(InputData[[#This Row],[PRODUCT ID]],MasterData[],5)</f>
        <v>120</v>
      </c>
      <c r="K62" s="17">
        <f>VLOOKUP(InputData[[#This Row],[PRODUCT ID]],MasterData[],6)</f>
        <v>162</v>
      </c>
      <c r="L62" s="16">
        <f>(InputData[[#This Row],[QUANTITY]]*InputData[[#This Row],[BUYING PRIZE]])</f>
        <v>960</v>
      </c>
      <c r="M62" s="16">
        <f>(InputData[[#This Row],[SELLING PRICE]]*InputData[[#This Row],[QUANTITY]]*(1-InputData[[#This Row],[DISCOUNT %]]))</f>
        <v>1296</v>
      </c>
      <c r="N62">
        <f>DAY(InputData[[#This Row],[DATE]])</f>
        <v>18</v>
      </c>
      <c r="O62" t="str">
        <f>TEXT(InputData[[#This Row],[DATE]],"mmm")</f>
        <v>Mar</v>
      </c>
      <c r="P62">
        <f>YEAR(InputData[[#This Row],[DATE]])</f>
        <v>2021</v>
      </c>
    </row>
    <row r="63" spans="1:16" x14ac:dyDescent="0.35">
      <c r="A63" s="3">
        <v>44274</v>
      </c>
      <c r="B63" s="10" t="s">
        <v>65</v>
      </c>
      <c r="C63" s="13">
        <v>9</v>
      </c>
      <c r="D63" s="11" t="s">
        <v>106</v>
      </c>
      <c r="E63" s="11" t="s">
        <v>107</v>
      </c>
      <c r="F63" s="4">
        <v>0</v>
      </c>
      <c r="G63" s="9" t="str">
        <f>VLOOKUP(InputData[[#This Row],[PRODUCT ID]],MasterData[],2,)</f>
        <v>Product28</v>
      </c>
      <c r="H63" s="9" t="str">
        <f>VLOOKUP(InputData[[#This Row],[PRODUCT ID]],MasterData[],3)</f>
        <v>Category04</v>
      </c>
      <c r="I63" s="9" t="str">
        <f>VLOOKUP(InputData[[#This Row],[PRODUCT ID]],MasterData[],4)</f>
        <v>No.</v>
      </c>
      <c r="J63" s="17">
        <f>VLOOKUP(InputData[[#This Row],[PRODUCT ID]],MasterData[],5)</f>
        <v>37</v>
      </c>
      <c r="K63" s="17">
        <f>VLOOKUP(InputData[[#This Row],[PRODUCT ID]],MasterData[],6)</f>
        <v>41.81</v>
      </c>
      <c r="L63" s="16">
        <f>(InputData[[#This Row],[QUANTITY]]*InputData[[#This Row],[BUYING PRIZE]])</f>
        <v>333</v>
      </c>
      <c r="M63" s="16">
        <f>(InputData[[#This Row],[SELLING PRICE]]*InputData[[#This Row],[QUANTITY]]*(1-InputData[[#This Row],[DISCOUNT %]]))</f>
        <v>376.29</v>
      </c>
      <c r="N63">
        <f>DAY(InputData[[#This Row],[DATE]])</f>
        <v>19</v>
      </c>
      <c r="O63" t="str">
        <f>TEXT(InputData[[#This Row],[DATE]],"mmm")</f>
        <v>Mar</v>
      </c>
      <c r="P63">
        <f>YEAR(InputData[[#This Row],[DATE]])</f>
        <v>2021</v>
      </c>
    </row>
    <row r="64" spans="1:16" x14ac:dyDescent="0.35">
      <c r="A64" s="3">
        <v>44276</v>
      </c>
      <c r="B64" s="10" t="s">
        <v>47</v>
      </c>
      <c r="C64" s="13">
        <v>13</v>
      </c>
      <c r="D64" s="11" t="s">
        <v>106</v>
      </c>
      <c r="E64" s="11" t="s">
        <v>106</v>
      </c>
      <c r="F64" s="4">
        <v>0</v>
      </c>
      <c r="G64" s="9" t="str">
        <f>VLOOKUP(InputData[[#This Row],[PRODUCT ID]],MasterData[],2,)</f>
        <v>Product20</v>
      </c>
      <c r="H64" s="9" t="str">
        <f>VLOOKUP(InputData[[#This Row],[PRODUCT ID]],MasterData[],3)</f>
        <v>Category03</v>
      </c>
      <c r="I64" s="9" t="str">
        <f>VLOOKUP(InputData[[#This Row],[PRODUCT ID]],MasterData[],4)</f>
        <v>Lt</v>
      </c>
      <c r="J64" s="17">
        <f>VLOOKUP(InputData[[#This Row],[PRODUCT ID]],MasterData[],5)</f>
        <v>61</v>
      </c>
      <c r="K64" s="17">
        <f>VLOOKUP(InputData[[#This Row],[PRODUCT ID]],MasterData[],6)</f>
        <v>76.25</v>
      </c>
      <c r="L64" s="16">
        <f>(InputData[[#This Row],[QUANTITY]]*InputData[[#This Row],[BUYING PRIZE]])</f>
        <v>793</v>
      </c>
      <c r="M64" s="16">
        <f>(InputData[[#This Row],[SELLING PRICE]]*InputData[[#This Row],[QUANTITY]]*(1-InputData[[#This Row],[DISCOUNT %]]))</f>
        <v>991.25</v>
      </c>
      <c r="N64">
        <f>DAY(InputData[[#This Row],[DATE]])</f>
        <v>21</v>
      </c>
      <c r="O64" t="str">
        <f>TEXT(InputData[[#This Row],[DATE]],"mmm")</f>
        <v>Mar</v>
      </c>
      <c r="P64">
        <f>YEAR(InputData[[#This Row],[DATE]])</f>
        <v>2021</v>
      </c>
    </row>
    <row r="65" spans="1:16" x14ac:dyDescent="0.35">
      <c r="A65" s="3">
        <v>44276</v>
      </c>
      <c r="B65" s="10" t="s">
        <v>88</v>
      </c>
      <c r="C65" s="13">
        <v>7</v>
      </c>
      <c r="D65" s="11" t="s">
        <v>108</v>
      </c>
      <c r="E65" s="11" t="s">
        <v>106</v>
      </c>
      <c r="F65" s="4">
        <v>0</v>
      </c>
      <c r="G65" s="9" t="str">
        <f>VLOOKUP(InputData[[#This Row],[PRODUCT ID]],MasterData[],2,)</f>
        <v>Product39</v>
      </c>
      <c r="H65" s="9" t="str">
        <f>VLOOKUP(InputData[[#This Row],[PRODUCT ID]],MasterData[],3)</f>
        <v>Category05</v>
      </c>
      <c r="I65" s="9" t="str">
        <f>VLOOKUP(InputData[[#This Row],[PRODUCT ID]],MasterData[],4)</f>
        <v>No.</v>
      </c>
      <c r="J65" s="17">
        <f>VLOOKUP(InputData[[#This Row],[PRODUCT ID]],MasterData[],5)</f>
        <v>37</v>
      </c>
      <c r="K65" s="17">
        <f>VLOOKUP(InputData[[#This Row],[PRODUCT ID]],MasterData[],6)</f>
        <v>42.55</v>
      </c>
      <c r="L65" s="16">
        <f>(InputData[[#This Row],[QUANTITY]]*InputData[[#This Row],[BUYING PRIZE]])</f>
        <v>259</v>
      </c>
      <c r="M65" s="16">
        <f>(InputData[[#This Row],[SELLING PRICE]]*InputData[[#This Row],[QUANTITY]]*(1-InputData[[#This Row],[DISCOUNT %]]))</f>
        <v>297.84999999999997</v>
      </c>
      <c r="N65">
        <f>DAY(InputData[[#This Row],[DATE]])</f>
        <v>21</v>
      </c>
      <c r="O65" t="str">
        <f>TEXT(InputData[[#This Row],[DATE]],"mmm")</f>
        <v>Mar</v>
      </c>
      <c r="P65">
        <f>YEAR(InputData[[#This Row],[DATE]])</f>
        <v>2021</v>
      </c>
    </row>
    <row r="66" spans="1:16" x14ac:dyDescent="0.35">
      <c r="A66" s="3">
        <v>44277</v>
      </c>
      <c r="B66" s="10" t="s">
        <v>10</v>
      </c>
      <c r="C66" s="13">
        <v>8</v>
      </c>
      <c r="D66" s="11" t="s">
        <v>106</v>
      </c>
      <c r="E66" s="11" t="s">
        <v>106</v>
      </c>
      <c r="F66" s="4">
        <v>0</v>
      </c>
      <c r="G66" s="9" t="str">
        <f>VLOOKUP(InputData[[#This Row],[PRODUCT ID]],MasterData[],2,)</f>
        <v>Product02</v>
      </c>
      <c r="H66" s="9" t="str">
        <f>VLOOKUP(InputData[[#This Row],[PRODUCT ID]],MasterData[],3)</f>
        <v>Category01</v>
      </c>
      <c r="I66" s="9" t="str">
        <f>VLOOKUP(InputData[[#This Row],[PRODUCT ID]],MasterData[],4)</f>
        <v>Kg</v>
      </c>
      <c r="J66" s="17">
        <f>VLOOKUP(InputData[[#This Row],[PRODUCT ID]],MasterData[],5)</f>
        <v>105</v>
      </c>
      <c r="K66" s="17">
        <f>VLOOKUP(InputData[[#This Row],[PRODUCT ID]],MasterData[],6)</f>
        <v>142.80000000000001</v>
      </c>
      <c r="L66" s="16">
        <f>(InputData[[#This Row],[QUANTITY]]*InputData[[#This Row],[BUYING PRIZE]])</f>
        <v>840</v>
      </c>
      <c r="M66" s="16">
        <f>(InputData[[#This Row],[SELLING PRICE]]*InputData[[#This Row],[QUANTITY]]*(1-InputData[[#This Row],[DISCOUNT %]]))</f>
        <v>1142.4000000000001</v>
      </c>
      <c r="N66">
        <f>DAY(InputData[[#This Row],[DATE]])</f>
        <v>22</v>
      </c>
      <c r="O66" t="str">
        <f>TEXT(InputData[[#This Row],[DATE]],"mmm")</f>
        <v>Mar</v>
      </c>
      <c r="P66">
        <f>YEAR(InputData[[#This Row],[DATE]])</f>
        <v>2021</v>
      </c>
    </row>
    <row r="67" spans="1:16" x14ac:dyDescent="0.35">
      <c r="A67" s="3">
        <v>44277</v>
      </c>
      <c r="B67" s="10" t="s">
        <v>31</v>
      </c>
      <c r="C67" s="13">
        <v>4</v>
      </c>
      <c r="D67" s="11" t="s">
        <v>106</v>
      </c>
      <c r="E67" s="11" t="s">
        <v>106</v>
      </c>
      <c r="F67" s="4">
        <v>0</v>
      </c>
      <c r="G67" s="9" t="str">
        <f>VLOOKUP(InputData[[#This Row],[PRODUCT ID]],MasterData[],2,)</f>
        <v>Product12</v>
      </c>
      <c r="H67" s="9" t="str">
        <f>VLOOKUP(InputData[[#This Row],[PRODUCT ID]],MasterData[],3)</f>
        <v>Category02</v>
      </c>
      <c r="I67" s="9" t="str">
        <f>VLOOKUP(InputData[[#This Row],[PRODUCT ID]],MasterData[],4)</f>
        <v>Kg</v>
      </c>
      <c r="J67" s="17">
        <f>VLOOKUP(InputData[[#This Row],[PRODUCT ID]],MasterData[],5)</f>
        <v>73</v>
      </c>
      <c r="K67" s="17">
        <f>VLOOKUP(InputData[[#This Row],[PRODUCT ID]],MasterData[],6)</f>
        <v>94.17</v>
      </c>
      <c r="L67" s="16">
        <f>(InputData[[#This Row],[QUANTITY]]*InputData[[#This Row],[BUYING PRIZE]])</f>
        <v>292</v>
      </c>
      <c r="M67" s="16">
        <f>(InputData[[#This Row],[SELLING PRICE]]*InputData[[#This Row],[QUANTITY]]*(1-InputData[[#This Row],[DISCOUNT %]]))</f>
        <v>376.68</v>
      </c>
      <c r="N67">
        <f>DAY(InputData[[#This Row],[DATE]])</f>
        <v>22</v>
      </c>
      <c r="O67" t="str">
        <f>TEXT(InputData[[#This Row],[DATE]],"mmm")</f>
        <v>Mar</v>
      </c>
      <c r="P67">
        <f>YEAR(InputData[[#This Row],[DATE]])</f>
        <v>2021</v>
      </c>
    </row>
    <row r="68" spans="1:16" x14ac:dyDescent="0.35">
      <c r="A68" s="3">
        <v>44280</v>
      </c>
      <c r="B68" s="10" t="s">
        <v>56</v>
      </c>
      <c r="C68" s="13">
        <v>14</v>
      </c>
      <c r="D68" s="11" t="s">
        <v>106</v>
      </c>
      <c r="E68" s="11" t="s">
        <v>107</v>
      </c>
      <c r="F68" s="4">
        <v>0</v>
      </c>
      <c r="G68" s="9" t="str">
        <f>VLOOKUP(InputData[[#This Row],[PRODUCT ID]],MasterData[],2,)</f>
        <v>Product24</v>
      </c>
      <c r="H68" s="9" t="str">
        <f>VLOOKUP(InputData[[#This Row],[PRODUCT ID]],MasterData[],3)</f>
        <v>Category03</v>
      </c>
      <c r="I68" s="9" t="str">
        <f>VLOOKUP(InputData[[#This Row],[PRODUCT ID]],MasterData[],4)</f>
        <v>Ft</v>
      </c>
      <c r="J68" s="17">
        <f>VLOOKUP(InputData[[#This Row],[PRODUCT ID]],MasterData[],5)</f>
        <v>144</v>
      </c>
      <c r="K68" s="17">
        <f>VLOOKUP(InputData[[#This Row],[PRODUCT ID]],MasterData[],6)</f>
        <v>156.96</v>
      </c>
      <c r="L68" s="16">
        <f>(InputData[[#This Row],[QUANTITY]]*InputData[[#This Row],[BUYING PRIZE]])</f>
        <v>2016</v>
      </c>
      <c r="M68" s="16">
        <f>(InputData[[#This Row],[SELLING PRICE]]*InputData[[#This Row],[QUANTITY]]*(1-InputData[[#This Row],[DISCOUNT %]]))</f>
        <v>2197.44</v>
      </c>
      <c r="N68">
        <f>DAY(InputData[[#This Row],[DATE]])</f>
        <v>25</v>
      </c>
      <c r="O68" t="str">
        <f>TEXT(InputData[[#This Row],[DATE]],"mmm")</f>
        <v>Mar</v>
      </c>
      <c r="P68">
        <f>YEAR(InputData[[#This Row],[DATE]])</f>
        <v>2021</v>
      </c>
    </row>
    <row r="69" spans="1:16" x14ac:dyDescent="0.35">
      <c r="A69" s="3">
        <v>44280</v>
      </c>
      <c r="B69" s="10" t="s">
        <v>18</v>
      </c>
      <c r="C69" s="13">
        <v>4</v>
      </c>
      <c r="D69" s="11" t="s">
        <v>108</v>
      </c>
      <c r="E69" s="11" t="s">
        <v>107</v>
      </c>
      <c r="F69" s="4">
        <v>0</v>
      </c>
      <c r="G69" s="9" t="str">
        <f>VLOOKUP(InputData[[#This Row],[PRODUCT ID]],MasterData[],2,)</f>
        <v>Product06</v>
      </c>
      <c r="H69" s="9" t="str">
        <f>VLOOKUP(InputData[[#This Row],[PRODUCT ID]],MasterData[],3)</f>
        <v>Category01</v>
      </c>
      <c r="I69" s="9" t="str">
        <f>VLOOKUP(InputData[[#This Row],[PRODUCT ID]],MasterData[],4)</f>
        <v>Kg</v>
      </c>
      <c r="J69" s="17">
        <f>VLOOKUP(InputData[[#This Row],[PRODUCT ID]],MasterData[],5)</f>
        <v>75</v>
      </c>
      <c r="K69" s="17">
        <f>VLOOKUP(InputData[[#This Row],[PRODUCT ID]],MasterData[],6)</f>
        <v>85.5</v>
      </c>
      <c r="L69" s="16">
        <f>(InputData[[#This Row],[QUANTITY]]*InputData[[#This Row],[BUYING PRIZE]])</f>
        <v>300</v>
      </c>
      <c r="M69" s="16">
        <f>(InputData[[#This Row],[SELLING PRICE]]*InputData[[#This Row],[QUANTITY]]*(1-InputData[[#This Row],[DISCOUNT %]]))</f>
        <v>342</v>
      </c>
      <c r="N69">
        <f>DAY(InputData[[#This Row],[DATE]])</f>
        <v>25</v>
      </c>
      <c r="O69" t="str">
        <f>TEXT(InputData[[#This Row],[DATE]],"mmm")</f>
        <v>Mar</v>
      </c>
      <c r="P69">
        <f>YEAR(InputData[[#This Row],[DATE]])</f>
        <v>2021</v>
      </c>
    </row>
    <row r="70" spans="1:16" x14ac:dyDescent="0.35">
      <c r="A70" s="3">
        <v>44280</v>
      </c>
      <c r="B70" s="10" t="s">
        <v>67</v>
      </c>
      <c r="C70" s="13">
        <v>8</v>
      </c>
      <c r="D70" s="11" t="s">
        <v>108</v>
      </c>
      <c r="E70" s="11" t="s">
        <v>107</v>
      </c>
      <c r="F70" s="4">
        <v>0</v>
      </c>
      <c r="G70" s="9" t="str">
        <f>VLOOKUP(InputData[[#This Row],[PRODUCT ID]],MasterData[],2,)</f>
        <v>Product29</v>
      </c>
      <c r="H70" s="9" t="str">
        <f>VLOOKUP(InputData[[#This Row],[PRODUCT ID]],MasterData[],3)</f>
        <v>Category04</v>
      </c>
      <c r="I70" s="9" t="str">
        <f>VLOOKUP(InputData[[#This Row],[PRODUCT ID]],MasterData[],4)</f>
        <v>Lt</v>
      </c>
      <c r="J70" s="17">
        <f>VLOOKUP(InputData[[#This Row],[PRODUCT ID]],MasterData[],5)</f>
        <v>47</v>
      </c>
      <c r="K70" s="17">
        <f>VLOOKUP(InputData[[#This Row],[PRODUCT ID]],MasterData[],6)</f>
        <v>53.11</v>
      </c>
      <c r="L70" s="16">
        <f>(InputData[[#This Row],[QUANTITY]]*InputData[[#This Row],[BUYING PRIZE]])</f>
        <v>376</v>
      </c>
      <c r="M70" s="16">
        <f>(InputData[[#This Row],[SELLING PRICE]]*InputData[[#This Row],[QUANTITY]]*(1-InputData[[#This Row],[DISCOUNT %]]))</f>
        <v>424.88</v>
      </c>
      <c r="N70">
        <f>DAY(InputData[[#This Row],[DATE]])</f>
        <v>25</v>
      </c>
      <c r="O70" t="str">
        <f>TEXT(InputData[[#This Row],[DATE]],"mmm")</f>
        <v>Mar</v>
      </c>
      <c r="P70">
        <f>YEAR(InputData[[#This Row],[DATE]])</f>
        <v>2021</v>
      </c>
    </row>
    <row r="71" spans="1:16" x14ac:dyDescent="0.35">
      <c r="A71" s="3">
        <v>44280</v>
      </c>
      <c r="B71" s="10" t="s">
        <v>86</v>
      </c>
      <c r="C71" s="13">
        <v>2</v>
      </c>
      <c r="D71" s="11" t="s">
        <v>108</v>
      </c>
      <c r="E71" s="11" t="s">
        <v>106</v>
      </c>
      <c r="F71" s="4">
        <v>0</v>
      </c>
      <c r="G71" s="9" t="str">
        <f>VLOOKUP(InputData[[#This Row],[PRODUCT ID]],MasterData[],2,)</f>
        <v>Product38</v>
      </c>
      <c r="H71" s="9" t="str">
        <f>VLOOKUP(InputData[[#This Row],[PRODUCT ID]],MasterData[],3)</f>
        <v>Category05</v>
      </c>
      <c r="I71" s="9" t="str">
        <f>VLOOKUP(InputData[[#This Row],[PRODUCT ID]],MasterData[],4)</f>
        <v>Kg</v>
      </c>
      <c r="J71" s="17">
        <f>VLOOKUP(InputData[[#This Row],[PRODUCT ID]],MasterData[],5)</f>
        <v>72</v>
      </c>
      <c r="K71" s="17">
        <f>VLOOKUP(InputData[[#This Row],[PRODUCT ID]],MasterData[],6)</f>
        <v>79.92</v>
      </c>
      <c r="L71" s="16">
        <f>(InputData[[#This Row],[QUANTITY]]*InputData[[#This Row],[BUYING PRIZE]])</f>
        <v>144</v>
      </c>
      <c r="M71" s="16">
        <f>(InputData[[#This Row],[SELLING PRICE]]*InputData[[#This Row],[QUANTITY]]*(1-InputData[[#This Row],[DISCOUNT %]]))</f>
        <v>159.84</v>
      </c>
      <c r="N71">
        <f>DAY(InputData[[#This Row],[DATE]])</f>
        <v>25</v>
      </c>
      <c r="O71" t="str">
        <f>TEXT(InputData[[#This Row],[DATE]],"mmm")</f>
        <v>Mar</v>
      </c>
      <c r="P71">
        <f>YEAR(InputData[[#This Row],[DATE]])</f>
        <v>2021</v>
      </c>
    </row>
    <row r="72" spans="1:16" x14ac:dyDescent="0.35">
      <c r="A72" s="3">
        <v>44281</v>
      </c>
      <c r="B72" s="10" t="s">
        <v>6</v>
      </c>
      <c r="C72" s="13">
        <v>4</v>
      </c>
      <c r="D72" s="11" t="s">
        <v>108</v>
      </c>
      <c r="E72" s="11" t="s">
        <v>107</v>
      </c>
      <c r="F72" s="4">
        <v>0</v>
      </c>
      <c r="G72" s="9" t="str">
        <f>VLOOKUP(InputData[[#This Row],[PRODUCT ID]],MasterData[],2,)</f>
        <v>Product01</v>
      </c>
      <c r="H72" s="9" t="str">
        <f>VLOOKUP(InputData[[#This Row],[PRODUCT ID]],MasterData[],3)</f>
        <v>Category01</v>
      </c>
      <c r="I72" s="9" t="str">
        <f>VLOOKUP(InputData[[#This Row],[PRODUCT ID]],MasterData[],4)</f>
        <v>Kg</v>
      </c>
      <c r="J72" s="17">
        <f>VLOOKUP(InputData[[#This Row],[PRODUCT ID]],MasterData[],5)</f>
        <v>98</v>
      </c>
      <c r="K72" s="17">
        <f>VLOOKUP(InputData[[#This Row],[PRODUCT ID]],MasterData[],6)</f>
        <v>103.88</v>
      </c>
      <c r="L72" s="16">
        <f>(InputData[[#This Row],[QUANTITY]]*InputData[[#This Row],[BUYING PRIZE]])</f>
        <v>392</v>
      </c>
      <c r="M72" s="16">
        <f>(InputData[[#This Row],[SELLING PRICE]]*InputData[[#This Row],[QUANTITY]]*(1-InputData[[#This Row],[DISCOUNT %]]))</f>
        <v>415.52</v>
      </c>
      <c r="N72">
        <f>DAY(InputData[[#This Row],[DATE]])</f>
        <v>26</v>
      </c>
      <c r="O72" t="str">
        <f>TEXT(InputData[[#This Row],[DATE]],"mmm")</f>
        <v>Mar</v>
      </c>
      <c r="P72">
        <f>YEAR(InputData[[#This Row],[DATE]])</f>
        <v>2021</v>
      </c>
    </row>
    <row r="73" spans="1:16" x14ac:dyDescent="0.35">
      <c r="A73" s="3">
        <v>44281</v>
      </c>
      <c r="B73" s="10" t="s">
        <v>94</v>
      </c>
      <c r="C73" s="13">
        <v>1</v>
      </c>
      <c r="D73" s="11" t="s">
        <v>108</v>
      </c>
      <c r="E73" s="11" t="s">
        <v>107</v>
      </c>
      <c r="F73" s="4">
        <v>0</v>
      </c>
      <c r="G73" s="9" t="str">
        <f>VLOOKUP(InputData[[#This Row],[PRODUCT ID]],MasterData[],2,)</f>
        <v>Product42</v>
      </c>
      <c r="H73" s="9" t="str">
        <f>VLOOKUP(InputData[[#This Row],[PRODUCT ID]],MasterData[],3)</f>
        <v>Category05</v>
      </c>
      <c r="I73" s="9" t="str">
        <f>VLOOKUP(InputData[[#This Row],[PRODUCT ID]],MasterData[],4)</f>
        <v>Ft</v>
      </c>
      <c r="J73" s="17">
        <f>VLOOKUP(InputData[[#This Row],[PRODUCT ID]],MasterData[],5)</f>
        <v>120</v>
      </c>
      <c r="K73" s="17">
        <f>VLOOKUP(InputData[[#This Row],[PRODUCT ID]],MasterData[],6)</f>
        <v>162</v>
      </c>
      <c r="L73" s="16">
        <f>(InputData[[#This Row],[QUANTITY]]*InputData[[#This Row],[BUYING PRIZE]])</f>
        <v>120</v>
      </c>
      <c r="M73" s="16">
        <f>(InputData[[#This Row],[SELLING PRICE]]*InputData[[#This Row],[QUANTITY]]*(1-InputData[[#This Row],[DISCOUNT %]]))</f>
        <v>162</v>
      </c>
      <c r="N73">
        <f>DAY(InputData[[#This Row],[DATE]])</f>
        <v>26</v>
      </c>
      <c r="O73" t="str">
        <f>TEXT(InputData[[#This Row],[DATE]],"mmm")</f>
        <v>Mar</v>
      </c>
      <c r="P73">
        <f>YEAR(InputData[[#This Row],[DATE]])</f>
        <v>2021</v>
      </c>
    </row>
    <row r="74" spans="1:16" x14ac:dyDescent="0.35">
      <c r="A74" s="3">
        <v>44281</v>
      </c>
      <c r="B74" s="10" t="s">
        <v>26</v>
      </c>
      <c r="C74" s="13">
        <v>9</v>
      </c>
      <c r="D74" s="11" t="s">
        <v>108</v>
      </c>
      <c r="E74" s="11" t="s">
        <v>106</v>
      </c>
      <c r="F74" s="4">
        <v>0</v>
      </c>
      <c r="G74" s="9" t="str">
        <f>VLOOKUP(InputData[[#This Row],[PRODUCT ID]],MasterData[],2,)</f>
        <v>Product10</v>
      </c>
      <c r="H74" s="9" t="str">
        <f>VLOOKUP(InputData[[#This Row],[PRODUCT ID]],MasterData[],3)</f>
        <v>Category02</v>
      </c>
      <c r="I74" s="9" t="str">
        <f>VLOOKUP(InputData[[#This Row],[PRODUCT ID]],MasterData[],4)</f>
        <v>Ft</v>
      </c>
      <c r="J74" s="17">
        <f>VLOOKUP(InputData[[#This Row],[PRODUCT ID]],MasterData[],5)</f>
        <v>148</v>
      </c>
      <c r="K74" s="17">
        <f>VLOOKUP(InputData[[#This Row],[PRODUCT ID]],MasterData[],6)</f>
        <v>164.28</v>
      </c>
      <c r="L74" s="16">
        <f>(InputData[[#This Row],[QUANTITY]]*InputData[[#This Row],[BUYING PRIZE]])</f>
        <v>1332</v>
      </c>
      <c r="M74" s="16">
        <f>(InputData[[#This Row],[SELLING PRICE]]*InputData[[#This Row],[QUANTITY]]*(1-InputData[[#This Row],[DISCOUNT %]]))</f>
        <v>1478.52</v>
      </c>
      <c r="N74">
        <f>DAY(InputData[[#This Row],[DATE]])</f>
        <v>26</v>
      </c>
      <c r="O74" t="str">
        <f>TEXT(InputData[[#This Row],[DATE]],"mmm")</f>
        <v>Mar</v>
      </c>
      <c r="P74">
        <f>YEAR(InputData[[#This Row],[DATE]])</f>
        <v>2021</v>
      </c>
    </row>
    <row r="75" spans="1:16" x14ac:dyDescent="0.35">
      <c r="A75" s="3">
        <v>44282</v>
      </c>
      <c r="B75" s="10" t="s">
        <v>69</v>
      </c>
      <c r="C75" s="13">
        <v>3</v>
      </c>
      <c r="D75" s="11" t="s">
        <v>108</v>
      </c>
      <c r="E75" s="11" t="s">
        <v>106</v>
      </c>
      <c r="F75" s="4">
        <v>0</v>
      </c>
      <c r="G75" s="9" t="str">
        <f>VLOOKUP(InputData[[#This Row],[PRODUCT ID]],MasterData[],2,)</f>
        <v>Product30</v>
      </c>
      <c r="H75" s="9" t="str">
        <f>VLOOKUP(InputData[[#This Row],[PRODUCT ID]],MasterData[],3)</f>
        <v>Category04</v>
      </c>
      <c r="I75" s="9" t="str">
        <f>VLOOKUP(InputData[[#This Row],[PRODUCT ID]],MasterData[],4)</f>
        <v>Ft</v>
      </c>
      <c r="J75" s="17">
        <f>VLOOKUP(InputData[[#This Row],[PRODUCT ID]],MasterData[],5)</f>
        <v>148</v>
      </c>
      <c r="K75" s="17">
        <f>VLOOKUP(InputData[[#This Row],[PRODUCT ID]],MasterData[],6)</f>
        <v>201.28</v>
      </c>
      <c r="L75" s="16">
        <f>(InputData[[#This Row],[QUANTITY]]*InputData[[#This Row],[BUYING PRIZE]])</f>
        <v>444</v>
      </c>
      <c r="M75" s="16">
        <f>(InputData[[#This Row],[SELLING PRICE]]*InputData[[#This Row],[QUANTITY]]*(1-InputData[[#This Row],[DISCOUNT %]]))</f>
        <v>603.84</v>
      </c>
      <c r="N75">
        <f>DAY(InputData[[#This Row],[DATE]])</f>
        <v>27</v>
      </c>
      <c r="O75" t="str">
        <f>TEXT(InputData[[#This Row],[DATE]],"mmm")</f>
        <v>Mar</v>
      </c>
      <c r="P75">
        <f>YEAR(InputData[[#This Row],[DATE]])</f>
        <v>2021</v>
      </c>
    </row>
    <row r="76" spans="1:16" x14ac:dyDescent="0.35">
      <c r="A76" s="3">
        <v>44283</v>
      </c>
      <c r="B76" s="10" t="s">
        <v>20</v>
      </c>
      <c r="C76" s="13">
        <v>8</v>
      </c>
      <c r="D76" s="11" t="s">
        <v>106</v>
      </c>
      <c r="E76" s="11" t="s">
        <v>107</v>
      </c>
      <c r="F76" s="4">
        <v>0</v>
      </c>
      <c r="G76" s="9" t="str">
        <f>VLOOKUP(InputData[[#This Row],[PRODUCT ID]],MasterData[],2,)</f>
        <v>Product07</v>
      </c>
      <c r="H76" s="9" t="str">
        <f>VLOOKUP(InputData[[#This Row],[PRODUCT ID]],MasterData[],3)</f>
        <v>Category01</v>
      </c>
      <c r="I76" s="9" t="str">
        <f>VLOOKUP(InputData[[#This Row],[PRODUCT ID]],MasterData[],4)</f>
        <v>Lt</v>
      </c>
      <c r="J76" s="17">
        <f>VLOOKUP(InputData[[#This Row],[PRODUCT ID]],MasterData[],5)</f>
        <v>43</v>
      </c>
      <c r="K76" s="17">
        <f>VLOOKUP(InputData[[#This Row],[PRODUCT ID]],MasterData[],6)</f>
        <v>47.730000000000004</v>
      </c>
      <c r="L76" s="16">
        <f>(InputData[[#This Row],[QUANTITY]]*InputData[[#This Row],[BUYING PRIZE]])</f>
        <v>344</v>
      </c>
      <c r="M76" s="16">
        <f>(InputData[[#This Row],[SELLING PRICE]]*InputData[[#This Row],[QUANTITY]]*(1-InputData[[#This Row],[DISCOUNT %]]))</f>
        <v>381.84000000000003</v>
      </c>
      <c r="N76">
        <f>DAY(InputData[[#This Row],[DATE]])</f>
        <v>28</v>
      </c>
      <c r="O76" t="str">
        <f>TEXT(InputData[[#This Row],[DATE]],"mmm")</f>
        <v>Mar</v>
      </c>
      <c r="P76">
        <f>YEAR(InputData[[#This Row],[DATE]])</f>
        <v>2021</v>
      </c>
    </row>
    <row r="77" spans="1:16" x14ac:dyDescent="0.35">
      <c r="A77" s="3">
        <v>44285</v>
      </c>
      <c r="B77" s="10" t="s">
        <v>86</v>
      </c>
      <c r="C77" s="13">
        <v>1</v>
      </c>
      <c r="D77" s="11" t="s">
        <v>106</v>
      </c>
      <c r="E77" s="11" t="s">
        <v>107</v>
      </c>
      <c r="F77" s="4">
        <v>0</v>
      </c>
      <c r="G77" s="9" t="str">
        <f>VLOOKUP(InputData[[#This Row],[PRODUCT ID]],MasterData[],2,)</f>
        <v>Product38</v>
      </c>
      <c r="H77" s="9" t="str">
        <f>VLOOKUP(InputData[[#This Row],[PRODUCT ID]],MasterData[],3)</f>
        <v>Category05</v>
      </c>
      <c r="I77" s="9" t="str">
        <f>VLOOKUP(InputData[[#This Row],[PRODUCT ID]],MasterData[],4)</f>
        <v>Kg</v>
      </c>
      <c r="J77" s="17">
        <f>VLOOKUP(InputData[[#This Row],[PRODUCT ID]],MasterData[],5)</f>
        <v>72</v>
      </c>
      <c r="K77" s="17">
        <f>VLOOKUP(InputData[[#This Row],[PRODUCT ID]],MasterData[],6)</f>
        <v>79.92</v>
      </c>
      <c r="L77" s="16">
        <f>(InputData[[#This Row],[QUANTITY]]*InputData[[#This Row],[BUYING PRIZE]])</f>
        <v>72</v>
      </c>
      <c r="M77" s="16">
        <f>(InputData[[#This Row],[SELLING PRICE]]*InputData[[#This Row],[QUANTITY]]*(1-InputData[[#This Row],[DISCOUNT %]]))</f>
        <v>79.92</v>
      </c>
      <c r="N77">
        <f>DAY(InputData[[#This Row],[DATE]])</f>
        <v>30</v>
      </c>
      <c r="O77" t="str">
        <f>TEXT(InputData[[#This Row],[DATE]],"mmm")</f>
        <v>Mar</v>
      </c>
      <c r="P77">
        <f>YEAR(InputData[[#This Row],[DATE]])</f>
        <v>2021</v>
      </c>
    </row>
    <row r="78" spans="1:16" x14ac:dyDescent="0.35">
      <c r="A78" s="3">
        <v>44286</v>
      </c>
      <c r="B78" s="10" t="s">
        <v>94</v>
      </c>
      <c r="C78" s="13">
        <v>3</v>
      </c>
      <c r="D78" s="11" t="s">
        <v>108</v>
      </c>
      <c r="E78" s="11" t="s">
        <v>107</v>
      </c>
      <c r="F78" s="4">
        <v>0</v>
      </c>
      <c r="G78" s="9" t="str">
        <f>VLOOKUP(InputData[[#This Row],[PRODUCT ID]],MasterData[],2,)</f>
        <v>Product42</v>
      </c>
      <c r="H78" s="9" t="str">
        <f>VLOOKUP(InputData[[#This Row],[PRODUCT ID]],MasterData[],3)</f>
        <v>Category05</v>
      </c>
      <c r="I78" s="9" t="str">
        <f>VLOOKUP(InputData[[#This Row],[PRODUCT ID]],MasterData[],4)</f>
        <v>Ft</v>
      </c>
      <c r="J78" s="17">
        <f>VLOOKUP(InputData[[#This Row],[PRODUCT ID]],MasterData[],5)</f>
        <v>120</v>
      </c>
      <c r="K78" s="17">
        <f>VLOOKUP(InputData[[#This Row],[PRODUCT ID]],MasterData[],6)</f>
        <v>162</v>
      </c>
      <c r="L78" s="16">
        <f>(InputData[[#This Row],[QUANTITY]]*InputData[[#This Row],[BUYING PRIZE]])</f>
        <v>360</v>
      </c>
      <c r="M78" s="16">
        <f>(InputData[[#This Row],[SELLING PRICE]]*InputData[[#This Row],[QUANTITY]]*(1-InputData[[#This Row],[DISCOUNT %]]))</f>
        <v>486</v>
      </c>
      <c r="N78">
        <f>DAY(InputData[[#This Row],[DATE]])</f>
        <v>31</v>
      </c>
      <c r="O78" t="str">
        <f>TEXT(InputData[[#This Row],[DATE]],"mmm")</f>
        <v>Mar</v>
      </c>
      <c r="P78">
        <f>YEAR(InputData[[#This Row],[DATE]])</f>
        <v>2021</v>
      </c>
    </row>
    <row r="79" spans="1:16" x14ac:dyDescent="0.35">
      <c r="A79" s="3">
        <v>44290</v>
      </c>
      <c r="B79" s="10" t="s">
        <v>90</v>
      </c>
      <c r="C79" s="13">
        <v>4</v>
      </c>
      <c r="D79" s="11" t="s">
        <v>108</v>
      </c>
      <c r="E79" s="11" t="s">
        <v>107</v>
      </c>
      <c r="F79" s="4">
        <v>0</v>
      </c>
      <c r="G79" s="9" t="str">
        <f>VLOOKUP(InputData[[#This Row],[PRODUCT ID]],MasterData[],2,)</f>
        <v>Product40</v>
      </c>
      <c r="H79" s="9" t="str">
        <f>VLOOKUP(InputData[[#This Row],[PRODUCT ID]],MasterData[],3)</f>
        <v>Category05</v>
      </c>
      <c r="I79" s="9" t="str">
        <f>VLOOKUP(InputData[[#This Row],[PRODUCT ID]],MasterData[],4)</f>
        <v>Kg</v>
      </c>
      <c r="J79" s="17">
        <f>VLOOKUP(InputData[[#This Row],[PRODUCT ID]],MasterData[],5)</f>
        <v>90</v>
      </c>
      <c r="K79" s="17">
        <f>VLOOKUP(InputData[[#This Row],[PRODUCT ID]],MasterData[],6)</f>
        <v>115.2</v>
      </c>
      <c r="L79" s="16">
        <f>(InputData[[#This Row],[QUANTITY]]*InputData[[#This Row],[BUYING PRIZE]])</f>
        <v>360</v>
      </c>
      <c r="M79" s="16">
        <f>(InputData[[#This Row],[SELLING PRICE]]*InputData[[#This Row],[QUANTITY]]*(1-InputData[[#This Row],[DISCOUNT %]]))</f>
        <v>460.8</v>
      </c>
      <c r="N79">
        <f>DAY(InputData[[#This Row],[DATE]])</f>
        <v>4</v>
      </c>
      <c r="O79" t="str">
        <f>TEXT(InputData[[#This Row],[DATE]],"mmm")</f>
        <v>Apr</v>
      </c>
      <c r="P79">
        <f>YEAR(InputData[[#This Row],[DATE]])</f>
        <v>2021</v>
      </c>
    </row>
    <row r="80" spans="1:16" x14ac:dyDescent="0.35">
      <c r="A80" s="3">
        <v>44290</v>
      </c>
      <c r="B80" s="10" t="s">
        <v>24</v>
      </c>
      <c r="C80" s="13">
        <v>9</v>
      </c>
      <c r="D80" s="11" t="s">
        <v>106</v>
      </c>
      <c r="E80" s="11" t="s">
        <v>107</v>
      </c>
      <c r="F80" s="4">
        <v>0</v>
      </c>
      <c r="G80" s="9" t="str">
        <f>VLOOKUP(InputData[[#This Row],[PRODUCT ID]],MasterData[],2,)</f>
        <v>Product09</v>
      </c>
      <c r="H80" s="9" t="str">
        <f>VLOOKUP(InputData[[#This Row],[PRODUCT ID]],MasterData[],3)</f>
        <v>Category01</v>
      </c>
      <c r="I80" s="9" t="str">
        <f>VLOOKUP(InputData[[#This Row],[PRODUCT ID]],MasterData[],4)</f>
        <v>No.</v>
      </c>
      <c r="J80" s="17">
        <f>VLOOKUP(InputData[[#This Row],[PRODUCT ID]],MasterData[],5)</f>
        <v>6</v>
      </c>
      <c r="K80" s="17">
        <f>VLOOKUP(InputData[[#This Row],[PRODUCT ID]],MasterData[],6)</f>
        <v>7.8599999999999994</v>
      </c>
      <c r="L80" s="16">
        <f>(InputData[[#This Row],[QUANTITY]]*InputData[[#This Row],[BUYING PRIZE]])</f>
        <v>54</v>
      </c>
      <c r="M80" s="16">
        <f>(InputData[[#This Row],[SELLING PRICE]]*InputData[[#This Row],[QUANTITY]]*(1-InputData[[#This Row],[DISCOUNT %]]))</f>
        <v>70.739999999999995</v>
      </c>
      <c r="N80">
        <f>DAY(InputData[[#This Row],[DATE]])</f>
        <v>4</v>
      </c>
      <c r="O80" t="str">
        <f>TEXT(InputData[[#This Row],[DATE]],"mmm")</f>
        <v>Apr</v>
      </c>
      <c r="P80">
        <f>YEAR(InputData[[#This Row],[DATE]])</f>
        <v>2021</v>
      </c>
    </row>
    <row r="81" spans="1:16" x14ac:dyDescent="0.35">
      <c r="A81" s="3">
        <v>44291</v>
      </c>
      <c r="B81" s="10" t="s">
        <v>71</v>
      </c>
      <c r="C81" s="13">
        <v>15</v>
      </c>
      <c r="D81" s="11" t="s">
        <v>106</v>
      </c>
      <c r="E81" s="11" t="s">
        <v>106</v>
      </c>
      <c r="F81" s="4">
        <v>0</v>
      </c>
      <c r="G81" s="9" t="str">
        <f>VLOOKUP(InputData[[#This Row],[PRODUCT ID]],MasterData[],2,)</f>
        <v>Product31</v>
      </c>
      <c r="H81" s="9" t="str">
        <f>VLOOKUP(InputData[[#This Row],[PRODUCT ID]],MasterData[],3)</f>
        <v>Category04</v>
      </c>
      <c r="I81" s="9" t="str">
        <f>VLOOKUP(InputData[[#This Row],[PRODUCT ID]],MasterData[],4)</f>
        <v>Kg</v>
      </c>
      <c r="J81" s="17">
        <f>VLOOKUP(InputData[[#This Row],[PRODUCT ID]],MasterData[],5)</f>
        <v>93</v>
      </c>
      <c r="K81" s="17">
        <f>VLOOKUP(InputData[[#This Row],[PRODUCT ID]],MasterData[],6)</f>
        <v>104.16</v>
      </c>
      <c r="L81" s="16">
        <f>(InputData[[#This Row],[QUANTITY]]*InputData[[#This Row],[BUYING PRIZE]])</f>
        <v>1395</v>
      </c>
      <c r="M81" s="16">
        <f>(InputData[[#This Row],[SELLING PRICE]]*InputData[[#This Row],[QUANTITY]]*(1-InputData[[#This Row],[DISCOUNT %]]))</f>
        <v>1562.3999999999999</v>
      </c>
      <c r="N81">
        <f>DAY(InputData[[#This Row],[DATE]])</f>
        <v>5</v>
      </c>
      <c r="O81" t="str">
        <f>TEXT(InputData[[#This Row],[DATE]],"mmm")</f>
        <v>Apr</v>
      </c>
      <c r="P81">
        <f>YEAR(InputData[[#This Row],[DATE]])</f>
        <v>2021</v>
      </c>
    </row>
    <row r="82" spans="1:16" x14ac:dyDescent="0.35">
      <c r="A82" s="3">
        <v>44295</v>
      </c>
      <c r="B82" s="10" t="s">
        <v>16</v>
      </c>
      <c r="C82" s="13">
        <v>3</v>
      </c>
      <c r="D82" s="11" t="s">
        <v>106</v>
      </c>
      <c r="E82" s="11" t="s">
        <v>106</v>
      </c>
      <c r="F82" s="4">
        <v>0</v>
      </c>
      <c r="G82" s="9" t="str">
        <f>VLOOKUP(InputData[[#This Row],[PRODUCT ID]],MasterData[],2,)</f>
        <v>Product05</v>
      </c>
      <c r="H82" s="9" t="str">
        <f>VLOOKUP(InputData[[#This Row],[PRODUCT ID]],MasterData[],3)</f>
        <v>Category01</v>
      </c>
      <c r="I82" s="9" t="str">
        <f>VLOOKUP(InputData[[#This Row],[PRODUCT ID]],MasterData[],4)</f>
        <v>Ft</v>
      </c>
      <c r="J82" s="17">
        <f>VLOOKUP(InputData[[#This Row],[PRODUCT ID]],MasterData[],5)</f>
        <v>133</v>
      </c>
      <c r="K82" s="17">
        <f>VLOOKUP(InputData[[#This Row],[PRODUCT ID]],MasterData[],6)</f>
        <v>155.61000000000001</v>
      </c>
      <c r="L82" s="16">
        <f>(InputData[[#This Row],[QUANTITY]]*InputData[[#This Row],[BUYING PRIZE]])</f>
        <v>399</v>
      </c>
      <c r="M82" s="16">
        <f>(InputData[[#This Row],[SELLING PRICE]]*InputData[[#This Row],[QUANTITY]]*(1-InputData[[#This Row],[DISCOUNT %]]))</f>
        <v>466.83000000000004</v>
      </c>
      <c r="N82">
        <f>DAY(InputData[[#This Row],[DATE]])</f>
        <v>9</v>
      </c>
      <c r="O82" t="str">
        <f>TEXT(InputData[[#This Row],[DATE]],"mmm")</f>
        <v>Apr</v>
      </c>
      <c r="P82">
        <f>YEAR(InputData[[#This Row],[DATE]])</f>
        <v>2021</v>
      </c>
    </row>
    <row r="83" spans="1:16" x14ac:dyDescent="0.35">
      <c r="A83" s="3">
        <v>44296</v>
      </c>
      <c r="B83" s="10" t="s">
        <v>52</v>
      </c>
      <c r="C83" s="13">
        <v>14</v>
      </c>
      <c r="D83" s="11" t="s">
        <v>108</v>
      </c>
      <c r="E83" s="11" t="s">
        <v>106</v>
      </c>
      <c r="F83" s="4">
        <v>0</v>
      </c>
      <c r="G83" s="9" t="str">
        <f>VLOOKUP(InputData[[#This Row],[PRODUCT ID]],MasterData[],2,)</f>
        <v>Product22</v>
      </c>
      <c r="H83" s="9" t="str">
        <f>VLOOKUP(InputData[[#This Row],[PRODUCT ID]],MasterData[],3)</f>
        <v>Category03</v>
      </c>
      <c r="I83" s="9" t="str">
        <f>VLOOKUP(InputData[[#This Row],[PRODUCT ID]],MasterData[],4)</f>
        <v>Ft</v>
      </c>
      <c r="J83" s="17">
        <f>VLOOKUP(InputData[[#This Row],[PRODUCT ID]],MasterData[],5)</f>
        <v>121</v>
      </c>
      <c r="K83" s="17">
        <f>VLOOKUP(InputData[[#This Row],[PRODUCT ID]],MasterData[],6)</f>
        <v>141.57</v>
      </c>
      <c r="L83" s="16">
        <f>(InputData[[#This Row],[QUANTITY]]*InputData[[#This Row],[BUYING PRIZE]])</f>
        <v>1694</v>
      </c>
      <c r="M83" s="16">
        <f>(InputData[[#This Row],[SELLING PRICE]]*InputData[[#This Row],[QUANTITY]]*(1-InputData[[#This Row],[DISCOUNT %]]))</f>
        <v>1981.98</v>
      </c>
      <c r="N83">
        <f>DAY(InputData[[#This Row],[DATE]])</f>
        <v>10</v>
      </c>
      <c r="O83" t="str">
        <f>TEXT(InputData[[#This Row],[DATE]],"mmm")</f>
        <v>Apr</v>
      </c>
      <c r="P83">
        <f>YEAR(InputData[[#This Row],[DATE]])</f>
        <v>2021</v>
      </c>
    </row>
    <row r="84" spans="1:16" x14ac:dyDescent="0.35">
      <c r="A84" s="3">
        <v>44298</v>
      </c>
      <c r="B84" s="10" t="s">
        <v>83</v>
      </c>
      <c r="C84" s="13">
        <v>3</v>
      </c>
      <c r="D84" s="11" t="s">
        <v>108</v>
      </c>
      <c r="E84" s="11" t="s">
        <v>107</v>
      </c>
      <c r="F84" s="4">
        <v>0</v>
      </c>
      <c r="G84" s="9" t="str">
        <f>VLOOKUP(InputData[[#This Row],[PRODUCT ID]],MasterData[],2,)</f>
        <v>Product37</v>
      </c>
      <c r="H84" s="9" t="str">
        <f>VLOOKUP(InputData[[#This Row],[PRODUCT ID]],MasterData[],3)</f>
        <v>Category05</v>
      </c>
      <c r="I84" s="9" t="str">
        <f>VLOOKUP(InputData[[#This Row],[PRODUCT ID]],MasterData[],4)</f>
        <v>Kg</v>
      </c>
      <c r="J84" s="17">
        <f>VLOOKUP(InputData[[#This Row],[PRODUCT ID]],MasterData[],5)</f>
        <v>67</v>
      </c>
      <c r="K84" s="17">
        <f>VLOOKUP(InputData[[#This Row],[PRODUCT ID]],MasterData[],6)</f>
        <v>85.76</v>
      </c>
      <c r="L84" s="16">
        <f>(InputData[[#This Row],[QUANTITY]]*InputData[[#This Row],[BUYING PRIZE]])</f>
        <v>201</v>
      </c>
      <c r="M84" s="16">
        <f>(InputData[[#This Row],[SELLING PRICE]]*InputData[[#This Row],[QUANTITY]]*(1-InputData[[#This Row],[DISCOUNT %]]))</f>
        <v>257.28000000000003</v>
      </c>
      <c r="N84">
        <f>DAY(InputData[[#This Row],[DATE]])</f>
        <v>12</v>
      </c>
      <c r="O84" t="str">
        <f>TEXT(InputData[[#This Row],[DATE]],"mmm")</f>
        <v>Apr</v>
      </c>
      <c r="P84">
        <f>YEAR(InputData[[#This Row],[DATE]])</f>
        <v>2021</v>
      </c>
    </row>
    <row r="85" spans="1:16" x14ac:dyDescent="0.35">
      <c r="A85" s="3">
        <v>44298</v>
      </c>
      <c r="B85" s="10" t="s">
        <v>67</v>
      </c>
      <c r="C85" s="13">
        <v>4</v>
      </c>
      <c r="D85" s="11" t="s">
        <v>108</v>
      </c>
      <c r="E85" s="11" t="s">
        <v>106</v>
      </c>
      <c r="F85" s="4">
        <v>0</v>
      </c>
      <c r="G85" s="9" t="str">
        <f>VLOOKUP(InputData[[#This Row],[PRODUCT ID]],MasterData[],2,)</f>
        <v>Product29</v>
      </c>
      <c r="H85" s="9" t="str">
        <f>VLOOKUP(InputData[[#This Row],[PRODUCT ID]],MasterData[],3)</f>
        <v>Category04</v>
      </c>
      <c r="I85" s="9" t="str">
        <f>VLOOKUP(InputData[[#This Row],[PRODUCT ID]],MasterData[],4)</f>
        <v>Lt</v>
      </c>
      <c r="J85" s="17">
        <f>VLOOKUP(InputData[[#This Row],[PRODUCT ID]],MasterData[],5)</f>
        <v>47</v>
      </c>
      <c r="K85" s="17">
        <f>VLOOKUP(InputData[[#This Row],[PRODUCT ID]],MasterData[],6)</f>
        <v>53.11</v>
      </c>
      <c r="L85" s="16">
        <f>(InputData[[#This Row],[QUANTITY]]*InputData[[#This Row],[BUYING PRIZE]])</f>
        <v>188</v>
      </c>
      <c r="M85" s="16">
        <f>(InputData[[#This Row],[SELLING PRICE]]*InputData[[#This Row],[QUANTITY]]*(1-InputData[[#This Row],[DISCOUNT %]]))</f>
        <v>212.44</v>
      </c>
      <c r="N85">
        <f>DAY(InputData[[#This Row],[DATE]])</f>
        <v>12</v>
      </c>
      <c r="O85" t="str">
        <f>TEXT(InputData[[#This Row],[DATE]],"mmm")</f>
        <v>Apr</v>
      </c>
      <c r="P85">
        <f>YEAR(InputData[[#This Row],[DATE]])</f>
        <v>2021</v>
      </c>
    </row>
    <row r="86" spans="1:16" x14ac:dyDescent="0.35">
      <c r="A86" s="3">
        <v>44298</v>
      </c>
      <c r="B86" s="10" t="s">
        <v>63</v>
      </c>
      <c r="C86" s="13">
        <v>9</v>
      </c>
      <c r="D86" s="11" t="s">
        <v>108</v>
      </c>
      <c r="E86" s="11" t="s">
        <v>106</v>
      </c>
      <c r="F86" s="4">
        <v>0</v>
      </c>
      <c r="G86" s="9" t="str">
        <f>VLOOKUP(InputData[[#This Row],[PRODUCT ID]],MasterData[],2,)</f>
        <v>Product27</v>
      </c>
      <c r="H86" s="9" t="str">
        <f>VLOOKUP(InputData[[#This Row],[PRODUCT ID]],MasterData[],3)</f>
        <v>Category04</v>
      </c>
      <c r="I86" s="9" t="str">
        <f>VLOOKUP(InputData[[#This Row],[PRODUCT ID]],MasterData[],4)</f>
        <v>Lt</v>
      </c>
      <c r="J86" s="17">
        <f>VLOOKUP(InputData[[#This Row],[PRODUCT ID]],MasterData[],5)</f>
        <v>48</v>
      </c>
      <c r="K86" s="17">
        <f>VLOOKUP(InputData[[#This Row],[PRODUCT ID]],MasterData[],6)</f>
        <v>57.120000000000005</v>
      </c>
      <c r="L86" s="16">
        <f>(InputData[[#This Row],[QUANTITY]]*InputData[[#This Row],[BUYING PRIZE]])</f>
        <v>432</v>
      </c>
      <c r="M86" s="16">
        <f>(InputData[[#This Row],[SELLING PRICE]]*InputData[[#This Row],[QUANTITY]]*(1-InputData[[#This Row],[DISCOUNT %]]))</f>
        <v>514.08000000000004</v>
      </c>
      <c r="N86">
        <f>DAY(InputData[[#This Row],[DATE]])</f>
        <v>12</v>
      </c>
      <c r="O86" t="str">
        <f>TEXT(InputData[[#This Row],[DATE]],"mmm")</f>
        <v>Apr</v>
      </c>
      <c r="P86">
        <f>YEAR(InputData[[#This Row],[DATE]])</f>
        <v>2021</v>
      </c>
    </row>
    <row r="87" spans="1:16" x14ac:dyDescent="0.35">
      <c r="A87" s="3">
        <v>44298</v>
      </c>
      <c r="B87" s="10" t="s">
        <v>75</v>
      </c>
      <c r="C87" s="13">
        <v>13</v>
      </c>
      <c r="D87" s="11" t="s">
        <v>108</v>
      </c>
      <c r="E87" s="11" t="s">
        <v>107</v>
      </c>
      <c r="F87" s="4">
        <v>0</v>
      </c>
      <c r="G87" s="9" t="str">
        <f>VLOOKUP(InputData[[#This Row],[PRODUCT ID]],MasterData[],2,)</f>
        <v>Product33</v>
      </c>
      <c r="H87" s="9" t="str">
        <f>VLOOKUP(InputData[[#This Row],[PRODUCT ID]],MasterData[],3)</f>
        <v>Category04</v>
      </c>
      <c r="I87" s="9" t="str">
        <f>VLOOKUP(InputData[[#This Row],[PRODUCT ID]],MasterData[],4)</f>
        <v>Kg</v>
      </c>
      <c r="J87" s="17">
        <f>VLOOKUP(InputData[[#This Row],[PRODUCT ID]],MasterData[],5)</f>
        <v>95</v>
      </c>
      <c r="K87" s="17">
        <f>VLOOKUP(InputData[[#This Row],[PRODUCT ID]],MasterData[],6)</f>
        <v>119.7</v>
      </c>
      <c r="L87" s="16">
        <f>(InputData[[#This Row],[QUANTITY]]*InputData[[#This Row],[BUYING PRIZE]])</f>
        <v>1235</v>
      </c>
      <c r="M87" s="16">
        <f>(InputData[[#This Row],[SELLING PRICE]]*InputData[[#This Row],[QUANTITY]]*(1-InputData[[#This Row],[DISCOUNT %]]))</f>
        <v>1556.1000000000001</v>
      </c>
      <c r="N87">
        <f>DAY(InputData[[#This Row],[DATE]])</f>
        <v>12</v>
      </c>
      <c r="O87" t="str">
        <f>TEXT(InputData[[#This Row],[DATE]],"mmm")</f>
        <v>Apr</v>
      </c>
      <c r="P87">
        <f>YEAR(InputData[[#This Row],[DATE]])</f>
        <v>2021</v>
      </c>
    </row>
    <row r="88" spans="1:16" x14ac:dyDescent="0.35">
      <c r="A88" s="3">
        <v>44301</v>
      </c>
      <c r="B88" s="10" t="s">
        <v>41</v>
      </c>
      <c r="C88" s="13">
        <v>3</v>
      </c>
      <c r="D88" s="11" t="s">
        <v>108</v>
      </c>
      <c r="E88" s="11" t="s">
        <v>106</v>
      </c>
      <c r="F88" s="4">
        <v>0</v>
      </c>
      <c r="G88" s="9" t="str">
        <f>VLOOKUP(InputData[[#This Row],[PRODUCT ID]],MasterData[],2,)</f>
        <v>Product17</v>
      </c>
      <c r="H88" s="9" t="str">
        <f>VLOOKUP(InputData[[#This Row],[PRODUCT ID]],MasterData[],3)</f>
        <v>Category02</v>
      </c>
      <c r="I88" s="9" t="str">
        <f>VLOOKUP(InputData[[#This Row],[PRODUCT ID]],MasterData[],4)</f>
        <v>Ft</v>
      </c>
      <c r="J88" s="17">
        <f>VLOOKUP(InputData[[#This Row],[PRODUCT ID]],MasterData[],5)</f>
        <v>134</v>
      </c>
      <c r="K88" s="17">
        <f>VLOOKUP(InputData[[#This Row],[PRODUCT ID]],MasterData[],6)</f>
        <v>156.78</v>
      </c>
      <c r="L88" s="16">
        <f>(InputData[[#This Row],[QUANTITY]]*InputData[[#This Row],[BUYING PRIZE]])</f>
        <v>402</v>
      </c>
      <c r="M88" s="16">
        <f>(InputData[[#This Row],[SELLING PRICE]]*InputData[[#This Row],[QUANTITY]]*(1-InputData[[#This Row],[DISCOUNT %]]))</f>
        <v>470.34000000000003</v>
      </c>
      <c r="N88">
        <f>DAY(InputData[[#This Row],[DATE]])</f>
        <v>15</v>
      </c>
      <c r="O88" t="str">
        <f>TEXT(InputData[[#This Row],[DATE]],"mmm")</f>
        <v>Apr</v>
      </c>
      <c r="P88">
        <f>YEAR(InputData[[#This Row],[DATE]])</f>
        <v>2021</v>
      </c>
    </row>
    <row r="89" spans="1:16" x14ac:dyDescent="0.35">
      <c r="A89" s="3">
        <v>44302</v>
      </c>
      <c r="B89" s="10" t="s">
        <v>43</v>
      </c>
      <c r="C89" s="13">
        <v>15</v>
      </c>
      <c r="D89" s="11" t="s">
        <v>108</v>
      </c>
      <c r="E89" s="11" t="s">
        <v>107</v>
      </c>
      <c r="F89" s="4">
        <v>0</v>
      </c>
      <c r="G89" s="9" t="str">
        <f>VLOOKUP(InputData[[#This Row],[PRODUCT ID]],MasterData[],2,)</f>
        <v>Product18</v>
      </c>
      <c r="H89" s="9" t="str">
        <f>VLOOKUP(InputData[[#This Row],[PRODUCT ID]],MasterData[],3)</f>
        <v>Category02</v>
      </c>
      <c r="I89" s="9" t="str">
        <f>VLOOKUP(InputData[[#This Row],[PRODUCT ID]],MasterData[],4)</f>
        <v>No.</v>
      </c>
      <c r="J89" s="17">
        <f>VLOOKUP(InputData[[#This Row],[PRODUCT ID]],MasterData[],5)</f>
        <v>37</v>
      </c>
      <c r="K89" s="17">
        <f>VLOOKUP(InputData[[#This Row],[PRODUCT ID]],MasterData[],6)</f>
        <v>49.21</v>
      </c>
      <c r="L89" s="16">
        <f>(InputData[[#This Row],[QUANTITY]]*InputData[[#This Row],[BUYING PRIZE]])</f>
        <v>555</v>
      </c>
      <c r="M89" s="16">
        <f>(InputData[[#This Row],[SELLING PRICE]]*InputData[[#This Row],[QUANTITY]]*(1-InputData[[#This Row],[DISCOUNT %]]))</f>
        <v>738.15</v>
      </c>
      <c r="N89">
        <f>DAY(InputData[[#This Row],[DATE]])</f>
        <v>16</v>
      </c>
      <c r="O89" t="str">
        <f>TEXT(InputData[[#This Row],[DATE]],"mmm")</f>
        <v>Apr</v>
      </c>
      <c r="P89">
        <f>YEAR(InputData[[#This Row],[DATE]])</f>
        <v>2021</v>
      </c>
    </row>
    <row r="90" spans="1:16" x14ac:dyDescent="0.35">
      <c r="A90" s="3">
        <v>44304</v>
      </c>
      <c r="B90" s="10" t="s">
        <v>86</v>
      </c>
      <c r="C90" s="13">
        <v>9</v>
      </c>
      <c r="D90" s="11" t="s">
        <v>105</v>
      </c>
      <c r="E90" s="11" t="s">
        <v>106</v>
      </c>
      <c r="F90" s="4">
        <v>0</v>
      </c>
      <c r="G90" s="9" t="str">
        <f>VLOOKUP(InputData[[#This Row],[PRODUCT ID]],MasterData[],2,)</f>
        <v>Product38</v>
      </c>
      <c r="H90" s="9" t="str">
        <f>VLOOKUP(InputData[[#This Row],[PRODUCT ID]],MasterData[],3)</f>
        <v>Category05</v>
      </c>
      <c r="I90" s="9" t="str">
        <f>VLOOKUP(InputData[[#This Row],[PRODUCT ID]],MasterData[],4)</f>
        <v>Kg</v>
      </c>
      <c r="J90" s="17">
        <f>VLOOKUP(InputData[[#This Row],[PRODUCT ID]],MasterData[],5)</f>
        <v>72</v>
      </c>
      <c r="K90" s="17">
        <f>VLOOKUP(InputData[[#This Row],[PRODUCT ID]],MasterData[],6)</f>
        <v>79.92</v>
      </c>
      <c r="L90" s="16">
        <f>(InputData[[#This Row],[QUANTITY]]*InputData[[#This Row],[BUYING PRIZE]])</f>
        <v>648</v>
      </c>
      <c r="M90" s="16">
        <f>(InputData[[#This Row],[SELLING PRICE]]*InputData[[#This Row],[QUANTITY]]*(1-InputData[[#This Row],[DISCOUNT %]]))</f>
        <v>719.28</v>
      </c>
      <c r="N90">
        <f>DAY(InputData[[#This Row],[DATE]])</f>
        <v>18</v>
      </c>
      <c r="O90" t="str">
        <f>TEXT(InputData[[#This Row],[DATE]],"mmm")</f>
        <v>Apr</v>
      </c>
      <c r="P90">
        <f>YEAR(InputData[[#This Row],[DATE]])</f>
        <v>2021</v>
      </c>
    </row>
    <row r="91" spans="1:16" x14ac:dyDescent="0.35">
      <c r="A91" s="3">
        <v>44304</v>
      </c>
      <c r="B91" s="10" t="s">
        <v>45</v>
      </c>
      <c r="C91" s="13">
        <v>13</v>
      </c>
      <c r="D91" s="11" t="s">
        <v>108</v>
      </c>
      <c r="E91" s="11" t="s">
        <v>107</v>
      </c>
      <c r="F91" s="4">
        <v>0</v>
      </c>
      <c r="G91" s="9" t="str">
        <f>VLOOKUP(InputData[[#This Row],[PRODUCT ID]],MasterData[],2,)</f>
        <v>Product19</v>
      </c>
      <c r="H91" s="9" t="str">
        <f>VLOOKUP(InputData[[#This Row],[PRODUCT ID]],MasterData[],3)</f>
        <v>Category02</v>
      </c>
      <c r="I91" s="9" t="str">
        <f>VLOOKUP(InputData[[#This Row],[PRODUCT ID]],MasterData[],4)</f>
        <v>Ft</v>
      </c>
      <c r="J91" s="17">
        <f>VLOOKUP(InputData[[#This Row],[PRODUCT ID]],MasterData[],5)</f>
        <v>150</v>
      </c>
      <c r="K91" s="17">
        <f>VLOOKUP(InputData[[#This Row],[PRODUCT ID]],MasterData[],6)</f>
        <v>210</v>
      </c>
      <c r="L91" s="16">
        <f>(InputData[[#This Row],[QUANTITY]]*InputData[[#This Row],[BUYING PRIZE]])</f>
        <v>1950</v>
      </c>
      <c r="M91" s="16">
        <f>(InputData[[#This Row],[SELLING PRICE]]*InputData[[#This Row],[QUANTITY]]*(1-InputData[[#This Row],[DISCOUNT %]]))</f>
        <v>2730</v>
      </c>
      <c r="N91">
        <f>DAY(InputData[[#This Row],[DATE]])</f>
        <v>18</v>
      </c>
      <c r="O91" t="str">
        <f>TEXT(InputData[[#This Row],[DATE]],"mmm")</f>
        <v>Apr</v>
      </c>
      <c r="P91">
        <f>YEAR(InputData[[#This Row],[DATE]])</f>
        <v>2021</v>
      </c>
    </row>
    <row r="92" spans="1:16" x14ac:dyDescent="0.35">
      <c r="A92" s="3">
        <v>44309</v>
      </c>
      <c r="B92" s="10" t="s">
        <v>94</v>
      </c>
      <c r="C92" s="13">
        <v>6</v>
      </c>
      <c r="D92" s="11" t="s">
        <v>108</v>
      </c>
      <c r="E92" s="11" t="s">
        <v>106</v>
      </c>
      <c r="F92" s="4">
        <v>0</v>
      </c>
      <c r="G92" s="9" t="str">
        <f>VLOOKUP(InputData[[#This Row],[PRODUCT ID]],MasterData[],2,)</f>
        <v>Product42</v>
      </c>
      <c r="H92" s="9" t="str">
        <f>VLOOKUP(InputData[[#This Row],[PRODUCT ID]],MasterData[],3)</f>
        <v>Category05</v>
      </c>
      <c r="I92" s="9" t="str">
        <f>VLOOKUP(InputData[[#This Row],[PRODUCT ID]],MasterData[],4)</f>
        <v>Ft</v>
      </c>
      <c r="J92" s="17">
        <f>VLOOKUP(InputData[[#This Row],[PRODUCT ID]],MasterData[],5)</f>
        <v>120</v>
      </c>
      <c r="K92" s="17">
        <f>VLOOKUP(InputData[[#This Row],[PRODUCT ID]],MasterData[],6)</f>
        <v>162</v>
      </c>
      <c r="L92" s="16">
        <f>(InputData[[#This Row],[QUANTITY]]*InputData[[#This Row],[BUYING PRIZE]])</f>
        <v>720</v>
      </c>
      <c r="M92" s="16">
        <f>(InputData[[#This Row],[SELLING PRICE]]*InputData[[#This Row],[QUANTITY]]*(1-InputData[[#This Row],[DISCOUNT %]]))</f>
        <v>972</v>
      </c>
      <c r="N92">
        <f>DAY(InputData[[#This Row],[DATE]])</f>
        <v>23</v>
      </c>
      <c r="O92" t="str">
        <f>TEXT(InputData[[#This Row],[DATE]],"mmm")</f>
        <v>Apr</v>
      </c>
      <c r="P92">
        <f>YEAR(InputData[[#This Row],[DATE]])</f>
        <v>2021</v>
      </c>
    </row>
    <row r="93" spans="1:16" x14ac:dyDescent="0.35">
      <c r="A93" s="3">
        <v>44309</v>
      </c>
      <c r="B93" s="10" t="s">
        <v>65</v>
      </c>
      <c r="C93" s="13">
        <v>10</v>
      </c>
      <c r="D93" s="11" t="s">
        <v>108</v>
      </c>
      <c r="E93" s="11" t="s">
        <v>106</v>
      </c>
      <c r="F93" s="4">
        <v>0</v>
      </c>
      <c r="G93" s="9" t="str">
        <f>VLOOKUP(InputData[[#This Row],[PRODUCT ID]],MasterData[],2,)</f>
        <v>Product28</v>
      </c>
      <c r="H93" s="9" t="str">
        <f>VLOOKUP(InputData[[#This Row],[PRODUCT ID]],MasterData[],3)</f>
        <v>Category04</v>
      </c>
      <c r="I93" s="9" t="str">
        <f>VLOOKUP(InputData[[#This Row],[PRODUCT ID]],MasterData[],4)</f>
        <v>No.</v>
      </c>
      <c r="J93" s="17">
        <f>VLOOKUP(InputData[[#This Row],[PRODUCT ID]],MasterData[],5)</f>
        <v>37</v>
      </c>
      <c r="K93" s="17">
        <f>VLOOKUP(InputData[[#This Row],[PRODUCT ID]],MasterData[],6)</f>
        <v>41.81</v>
      </c>
      <c r="L93" s="16">
        <f>(InputData[[#This Row],[QUANTITY]]*InputData[[#This Row],[BUYING PRIZE]])</f>
        <v>370</v>
      </c>
      <c r="M93" s="16">
        <f>(InputData[[#This Row],[SELLING PRICE]]*InputData[[#This Row],[QUANTITY]]*(1-InputData[[#This Row],[DISCOUNT %]]))</f>
        <v>418.1</v>
      </c>
      <c r="N93">
        <f>DAY(InputData[[#This Row],[DATE]])</f>
        <v>23</v>
      </c>
      <c r="O93" t="str">
        <f>TEXT(InputData[[#This Row],[DATE]],"mmm")</f>
        <v>Apr</v>
      </c>
      <c r="P93">
        <f>YEAR(InputData[[#This Row],[DATE]])</f>
        <v>2021</v>
      </c>
    </row>
    <row r="94" spans="1:16" x14ac:dyDescent="0.35">
      <c r="A94" s="3">
        <v>44310</v>
      </c>
      <c r="B94" s="10" t="s">
        <v>69</v>
      </c>
      <c r="C94" s="13">
        <v>2</v>
      </c>
      <c r="D94" s="11" t="s">
        <v>106</v>
      </c>
      <c r="E94" s="11" t="s">
        <v>106</v>
      </c>
      <c r="F94" s="4">
        <v>0</v>
      </c>
      <c r="G94" s="9" t="str">
        <f>VLOOKUP(InputData[[#This Row],[PRODUCT ID]],MasterData[],2,)</f>
        <v>Product30</v>
      </c>
      <c r="H94" s="9" t="str">
        <f>VLOOKUP(InputData[[#This Row],[PRODUCT ID]],MasterData[],3)</f>
        <v>Category04</v>
      </c>
      <c r="I94" s="9" t="str">
        <f>VLOOKUP(InputData[[#This Row],[PRODUCT ID]],MasterData[],4)</f>
        <v>Ft</v>
      </c>
      <c r="J94" s="17">
        <f>VLOOKUP(InputData[[#This Row],[PRODUCT ID]],MasterData[],5)</f>
        <v>148</v>
      </c>
      <c r="K94" s="17">
        <f>VLOOKUP(InputData[[#This Row],[PRODUCT ID]],MasterData[],6)</f>
        <v>201.28</v>
      </c>
      <c r="L94" s="16">
        <f>(InputData[[#This Row],[QUANTITY]]*InputData[[#This Row],[BUYING PRIZE]])</f>
        <v>296</v>
      </c>
      <c r="M94" s="16">
        <f>(InputData[[#This Row],[SELLING PRICE]]*InputData[[#This Row],[QUANTITY]]*(1-InputData[[#This Row],[DISCOUNT %]]))</f>
        <v>402.56</v>
      </c>
      <c r="N94">
        <f>DAY(InputData[[#This Row],[DATE]])</f>
        <v>24</v>
      </c>
      <c r="O94" t="str">
        <f>TEXT(InputData[[#This Row],[DATE]],"mmm")</f>
        <v>Apr</v>
      </c>
      <c r="P94">
        <f>YEAR(InputData[[#This Row],[DATE]])</f>
        <v>2021</v>
      </c>
    </row>
    <row r="95" spans="1:16" x14ac:dyDescent="0.35">
      <c r="A95" s="3">
        <v>44312</v>
      </c>
      <c r="B95" s="10" t="s">
        <v>83</v>
      </c>
      <c r="C95" s="13">
        <v>3</v>
      </c>
      <c r="D95" s="11" t="s">
        <v>108</v>
      </c>
      <c r="E95" s="11" t="s">
        <v>106</v>
      </c>
      <c r="F95" s="4">
        <v>0</v>
      </c>
      <c r="G95" s="9" t="str">
        <f>VLOOKUP(InputData[[#This Row],[PRODUCT ID]],MasterData[],2,)</f>
        <v>Product37</v>
      </c>
      <c r="H95" s="9" t="str">
        <f>VLOOKUP(InputData[[#This Row],[PRODUCT ID]],MasterData[],3)</f>
        <v>Category05</v>
      </c>
      <c r="I95" s="9" t="str">
        <f>VLOOKUP(InputData[[#This Row],[PRODUCT ID]],MasterData[],4)</f>
        <v>Kg</v>
      </c>
      <c r="J95" s="17">
        <f>VLOOKUP(InputData[[#This Row],[PRODUCT ID]],MasterData[],5)</f>
        <v>67</v>
      </c>
      <c r="K95" s="17">
        <f>VLOOKUP(InputData[[#This Row],[PRODUCT ID]],MasterData[],6)</f>
        <v>85.76</v>
      </c>
      <c r="L95" s="16">
        <f>(InputData[[#This Row],[QUANTITY]]*InputData[[#This Row],[BUYING PRIZE]])</f>
        <v>201</v>
      </c>
      <c r="M95" s="16">
        <f>(InputData[[#This Row],[SELLING PRICE]]*InputData[[#This Row],[QUANTITY]]*(1-InputData[[#This Row],[DISCOUNT %]]))</f>
        <v>257.28000000000003</v>
      </c>
      <c r="N95">
        <f>DAY(InputData[[#This Row],[DATE]])</f>
        <v>26</v>
      </c>
      <c r="O95" t="str">
        <f>TEXT(InputData[[#This Row],[DATE]],"mmm")</f>
        <v>Apr</v>
      </c>
      <c r="P95">
        <f>YEAR(InputData[[#This Row],[DATE]])</f>
        <v>2021</v>
      </c>
    </row>
    <row r="96" spans="1:16" x14ac:dyDescent="0.35">
      <c r="A96" s="3">
        <v>44315</v>
      </c>
      <c r="B96" s="10" t="s">
        <v>69</v>
      </c>
      <c r="C96" s="13">
        <v>7</v>
      </c>
      <c r="D96" s="11" t="s">
        <v>108</v>
      </c>
      <c r="E96" s="11" t="s">
        <v>106</v>
      </c>
      <c r="F96" s="4">
        <v>0</v>
      </c>
      <c r="G96" s="9" t="str">
        <f>VLOOKUP(InputData[[#This Row],[PRODUCT ID]],MasterData[],2,)</f>
        <v>Product30</v>
      </c>
      <c r="H96" s="9" t="str">
        <f>VLOOKUP(InputData[[#This Row],[PRODUCT ID]],MasterData[],3)</f>
        <v>Category04</v>
      </c>
      <c r="I96" s="9" t="str">
        <f>VLOOKUP(InputData[[#This Row],[PRODUCT ID]],MasterData[],4)</f>
        <v>Ft</v>
      </c>
      <c r="J96" s="17">
        <f>VLOOKUP(InputData[[#This Row],[PRODUCT ID]],MasterData[],5)</f>
        <v>148</v>
      </c>
      <c r="K96" s="17">
        <f>VLOOKUP(InputData[[#This Row],[PRODUCT ID]],MasterData[],6)</f>
        <v>201.28</v>
      </c>
      <c r="L96" s="16">
        <f>(InputData[[#This Row],[QUANTITY]]*InputData[[#This Row],[BUYING PRIZE]])</f>
        <v>1036</v>
      </c>
      <c r="M96" s="16">
        <f>(InputData[[#This Row],[SELLING PRICE]]*InputData[[#This Row],[QUANTITY]]*(1-InputData[[#This Row],[DISCOUNT %]]))</f>
        <v>1408.96</v>
      </c>
      <c r="N96">
        <f>DAY(InputData[[#This Row],[DATE]])</f>
        <v>29</v>
      </c>
      <c r="O96" t="str">
        <f>TEXT(InputData[[#This Row],[DATE]],"mmm")</f>
        <v>Apr</v>
      </c>
      <c r="P96">
        <f>YEAR(InputData[[#This Row],[DATE]])</f>
        <v>2021</v>
      </c>
    </row>
    <row r="97" spans="1:16" x14ac:dyDescent="0.35">
      <c r="A97" s="3">
        <v>44316</v>
      </c>
      <c r="B97" s="10" t="s">
        <v>67</v>
      </c>
      <c r="C97" s="13">
        <v>1</v>
      </c>
      <c r="D97" s="11" t="s">
        <v>108</v>
      </c>
      <c r="E97" s="11" t="s">
        <v>106</v>
      </c>
      <c r="F97" s="4">
        <v>0</v>
      </c>
      <c r="G97" s="9" t="str">
        <f>VLOOKUP(InputData[[#This Row],[PRODUCT ID]],MasterData[],2,)</f>
        <v>Product29</v>
      </c>
      <c r="H97" s="9" t="str">
        <f>VLOOKUP(InputData[[#This Row],[PRODUCT ID]],MasterData[],3)</f>
        <v>Category04</v>
      </c>
      <c r="I97" s="9" t="str">
        <f>VLOOKUP(InputData[[#This Row],[PRODUCT ID]],MasterData[],4)</f>
        <v>Lt</v>
      </c>
      <c r="J97" s="17">
        <f>VLOOKUP(InputData[[#This Row],[PRODUCT ID]],MasterData[],5)</f>
        <v>47</v>
      </c>
      <c r="K97" s="17">
        <f>VLOOKUP(InputData[[#This Row],[PRODUCT ID]],MasterData[],6)</f>
        <v>53.11</v>
      </c>
      <c r="L97" s="16">
        <f>(InputData[[#This Row],[QUANTITY]]*InputData[[#This Row],[BUYING PRIZE]])</f>
        <v>47</v>
      </c>
      <c r="M97" s="16">
        <f>(InputData[[#This Row],[SELLING PRICE]]*InputData[[#This Row],[QUANTITY]]*(1-InputData[[#This Row],[DISCOUNT %]]))</f>
        <v>53.11</v>
      </c>
      <c r="N97">
        <f>DAY(InputData[[#This Row],[DATE]])</f>
        <v>30</v>
      </c>
      <c r="O97" t="str">
        <f>TEXT(InputData[[#This Row],[DATE]],"mmm")</f>
        <v>Apr</v>
      </c>
      <c r="P97">
        <f>YEAR(InputData[[#This Row],[DATE]])</f>
        <v>2021</v>
      </c>
    </row>
    <row r="98" spans="1:16" x14ac:dyDescent="0.35">
      <c r="A98" s="3">
        <v>44317</v>
      </c>
      <c r="B98" s="10" t="s">
        <v>43</v>
      </c>
      <c r="C98" s="13">
        <v>3</v>
      </c>
      <c r="D98" s="11" t="s">
        <v>106</v>
      </c>
      <c r="E98" s="11" t="s">
        <v>107</v>
      </c>
      <c r="F98" s="4">
        <v>0</v>
      </c>
      <c r="G98" s="9" t="str">
        <f>VLOOKUP(InputData[[#This Row],[PRODUCT ID]],MasterData[],2,)</f>
        <v>Product18</v>
      </c>
      <c r="H98" s="9" t="str">
        <f>VLOOKUP(InputData[[#This Row],[PRODUCT ID]],MasterData[],3)</f>
        <v>Category02</v>
      </c>
      <c r="I98" s="9" t="str">
        <f>VLOOKUP(InputData[[#This Row],[PRODUCT ID]],MasterData[],4)</f>
        <v>No.</v>
      </c>
      <c r="J98" s="17">
        <f>VLOOKUP(InputData[[#This Row],[PRODUCT ID]],MasterData[],5)</f>
        <v>37</v>
      </c>
      <c r="K98" s="17">
        <f>VLOOKUP(InputData[[#This Row],[PRODUCT ID]],MasterData[],6)</f>
        <v>49.21</v>
      </c>
      <c r="L98" s="16">
        <f>(InputData[[#This Row],[QUANTITY]]*InputData[[#This Row],[BUYING PRIZE]])</f>
        <v>111</v>
      </c>
      <c r="M98" s="16">
        <f>(InputData[[#This Row],[SELLING PRICE]]*InputData[[#This Row],[QUANTITY]]*(1-InputData[[#This Row],[DISCOUNT %]]))</f>
        <v>147.63</v>
      </c>
      <c r="N98">
        <f>DAY(InputData[[#This Row],[DATE]])</f>
        <v>1</v>
      </c>
      <c r="O98" t="str">
        <f>TEXT(InputData[[#This Row],[DATE]],"mmm")</f>
        <v>May</v>
      </c>
      <c r="P98">
        <f>YEAR(InputData[[#This Row],[DATE]])</f>
        <v>2021</v>
      </c>
    </row>
    <row r="99" spans="1:16" x14ac:dyDescent="0.35">
      <c r="A99" s="3">
        <v>44317</v>
      </c>
      <c r="B99" s="10" t="s">
        <v>94</v>
      </c>
      <c r="C99" s="13">
        <v>1</v>
      </c>
      <c r="D99" s="11" t="s">
        <v>106</v>
      </c>
      <c r="E99" s="11" t="s">
        <v>107</v>
      </c>
      <c r="F99" s="4">
        <v>0</v>
      </c>
      <c r="G99" s="9" t="str">
        <f>VLOOKUP(InputData[[#This Row],[PRODUCT ID]],MasterData[],2,)</f>
        <v>Product42</v>
      </c>
      <c r="H99" s="9" t="str">
        <f>VLOOKUP(InputData[[#This Row],[PRODUCT ID]],MasterData[],3)</f>
        <v>Category05</v>
      </c>
      <c r="I99" s="9" t="str">
        <f>VLOOKUP(InputData[[#This Row],[PRODUCT ID]],MasterData[],4)</f>
        <v>Ft</v>
      </c>
      <c r="J99" s="17">
        <f>VLOOKUP(InputData[[#This Row],[PRODUCT ID]],MasterData[],5)</f>
        <v>120</v>
      </c>
      <c r="K99" s="17">
        <f>VLOOKUP(InputData[[#This Row],[PRODUCT ID]],MasterData[],6)</f>
        <v>162</v>
      </c>
      <c r="L99" s="16">
        <f>(InputData[[#This Row],[QUANTITY]]*InputData[[#This Row],[BUYING PRIZE]])</f>
        <v>120</v>
      </c>
      <c r="M99" s="16">
        <f>(InputData[[#This Row],[SELLING PRICE]]*InputData[[#This Row],[QUANTITY]]*(1-InputData[[#This Row],[DISCOUNT %]]))</f>
        <v>162</v>
      </c>
      <c r="N99">
        <f>DAY(InputData[[#This Row],[DATE]])</f>
        <v>1</v>
      </c>
      <c r="O99" t="str">
        <f>TEXT(InputData[[#This Row],[DATE]],"mmm")</f>
        <v>May</v>
      </c>
      <c r="P99">
        <f>YEAR(InputData[[#This Row],[DATE]])</f>
        <v>2021</v>
      </c>
    </row>
    <row r="100" spans="1:16" x14ac:dyDescent="0.35">
      <c r="A100" s="3">
        <v>44319</v>
      </c>
      <c r="B100" s="10" t="s">
        <v>77</v>
      </c>
      <c r="C100" s="13">
        <v>3</v>
      </c>
      <c r="D100" s="11" t="s">
        <v>106</v>
      </c>
      <c r="E100" s="11" t="s">
        <v>106</v>
      </c>
      <c r="F100" s="4">
        <v>0</v>
      </c>
      <c r="G100" s="9" t="str">
        <f>VLOOKUP(InputData[[#This Row],[PRODUCT ID]],MasterData[],2,)</f>
        <v>Product34</v>
      </c>
      <c r="H100" s="9" t="str">
        <f>VLOOKUP(InputData[[#This Row],[PRODUCT ID]],MasterData[],3)</f>
        <v>Category04</v>
      </c>
      <c r="I100" s="9" t="str">
        <f>VLOOKUP(InputData[[#This Row],[PRODUCT ID]],MasterData[],4)</f>
        <v>Lt</v>
      </c>
      <c r="J100" s="17">
        <f>VLOOKUP(InputData[[#This Row],[PRODUCT ID]],MasterData[],5)</f>
        <v>55</v>
      </c>
      <c r="K100" s="17">
        <f>VLOOKUP(InputData[[#This Row],[PRODUCT ID]],MasterData[],6)</f>
        <v>58.3</v>
      </c>
      <c r="L100" s="16">
        <f>(InputData[[#This Row],[QUANTITY]]*InputData[[#This Row],[BUYING PRIZE]])</f>
        <v>165</v>
      </c>
      <c r="M100" s="16">
        <f>(InputData[[#This Row],[SELLING PRICE]]*InputData[[#This Row],[QUANTITY]]*(1-InputData[[#This Row],[DISCOUNT %]]))</f>
        <v>174.89999999999998</v>
      </c>
      <c r="N100">
        <f>DAY(InputData[[#This Row],[DATE]])</f>
        <v>3</v>
      </c>
      <c r="O100" t="str">
        <f>TEXT(InputData[[#This Row],[DATE]],"mmm")</f>
        <v>May</v>
      </c>
      <c r="P100">
        <f>YEAR(InputData[[#This Row],[DATE]])</f>
        <v>2021</v>
      </c>
    </row>
    <row r="101" spans="1:16" x14ac:dyDescent="0.35">
      <c r="A101" s="3">
        <v>44320</v>
      </c>
      <c r="B101" s="10" t="s">
        <v>37</v>
      </c>
      <c r="C101" s="13">
        <v>13</v>
      </c>
      <c r="D101" s="11" t="s">
        <v>106</v>
      </c>
      <c r="E101" s="11" t="s">
        <v>106</v>
      </c>
      <c r="F101" s="4">
        <v>0</v>
      </c>
      <c r="G101" s="9" t="str">
        <f>VLOOKUP(InputData[[#This Row],[PRODUCT ID]],MasterData[],2,)</f>
        <v>Product15</v>
      </c>
      <c r="H101" s="9" t="str">
        <f>VLOOKUP(InputData[[#This Row],[PRODUCT ID]],MasterData[],3)</f>
        <v>Category02</v>
      </c>
      <c r="I101" s="9" t="str">
        <f>VLOOKUP(InputData[[#This Row],[PRODUCT ID]],MasterData[],4)</f>
        <v>No.</v>
      </c>
      <c r="J101" s="17">
        <f>VLOOKUP(InputData[[#This Row],[PRODUCT ID]],MasterData[],5)</f>
        <v>12</v>
      </c>
      <c r="K101" s="17">
        <f>VLOOKUP(InputData[[#This Row],[PRODUCT ID]],MasterData[],6)</f>
        <v>15.719999999999999</v>
      </c>
      <c r="L101" s="16">
        <f>(InputData[[#This Row],[QUANTITY]]*InputData[[#This Row],[BUYING PRIZE]])</f>
        <v>156</v>
      </c>
      <c r="M101" s="16">
        <f>(InputData[[#This Row],[SELLING PRICE]]*InputData[[#This Row],[QUANTITY]]*(1-InputData[[#This Row],[DISCOUNT %]]))</f>
        <v>204.35999999999999</v>
      </c>
      <c r="N101">
        <f>DAY(InputData[[#This Row],[DATE]])</f>
        <v>4</v>
      </c>
      <c r="O101" t="str">
        <f>TEXT(InputData[[#This Row],[DATE]],"mmm")</f>
        <v>May</v>
      </c>
      <c r="P101">
        <f>YEAR(InputData[[#This Row],[DATE]])</f>
        <v>2021</v>
      </c>
    </row>
    <row r="102" spans="1:16" x14ac:dyDescent="0.35">
      <c r="A102" s="3">
        <v>44320</v>
      </c>
      <c r="B102" s="10" t="s">
        <v>35</v>
      </c>
      <c r="C102" s="13">
        <v>4</v>
      </c>
      <c r="D102" s="11" t="s">
        <v>108</v>
      </c>
      <c r="E102" s="11" t="s">
        <v>107</v>
      </c>
      <c r="F102" s="4">
        <v>0</v>
      </c>
      <c r="G102" s="9" t="str">
        <f>VLOOKUP(InputData[[#This Row],[PRODUCT ID]],MasterData[],2,)</f>
        <v>Product14</v>
      </c>
      <c r="H102" s="9" t="str">
        <f>VLOOKUP(InputData[[#This Row],[PRODUCT ID]],MasterData[],3)</f>
        <v>Category02</v>
      </c>
      <c r="I102" s="9" t="str">
        <f>VLOOKUP(InputData[[#This Row],[PRODUCT ID]],MasterData[],4)</f>
        <v>Kg</v>
      </c>
      <c r="J102" s="17">
        <f>VLOOKUP(InputData[[#This Row],[PRODUCT ID]],MasterData[],5)</f>
        <v>112</v>
      </c>
      <c r="K102" s="17">
        <f>VLOOKUP(InputData[[#This Row],[PRODUCT ID]],MasterData[],6)</f>
        <v>146.72</v>
      </c>
      <c r="L102" s="16">
        <f>(InputData[[#This Row],[QUANTITY]]*InputData[[#This Row],[BUYING PRIZE]])</f>
        <v>448</v>
      </c>
      <c r="M102" s="16">
        <f>(InputData[[#This Row],[SELLING PRICE]]*InputData[[#This Row],[QUANTITY]]*(1-InputData[[#This Row],[DISCOUNT %]]))</f>
        <v>586.88</v>
      </c>
      <c r="N102">
        <f>DAY(InputData[[#This Row],[DATE]])</f>
        <v>4</v>
      </c>
      <c r="O102" t="str">
        <f>TEXT(InputData[[#This Row],[DATE]],"mmm")</f>
        <v>May</v>
      </c>
      <c r="P102">
        <f>YEAR(InputData[[#This Row],[DATE]])</f>
        <v>2021</v>
      </c>
    </row>
    <row r="103" spans="1:16" x14ac:dyDescent="0.35">
      <c r="A103" s="3">
        <v>44321</v>
      </c>
      <c r="B103" s="10" t="s">
        <v>24</v>
      </c>
      <c r="C103" s="13">
        <v>13</v>
      </c>
      <c r="D103" s="11" t="s">
        <v>108</v>
      </c>
      <c r="E103" s="11" t="s">
        <v>107</v>
      </c>
      <c r="F103" s="4">
        <v>0</v>
      </c>
      <c r="G103" s="9" t="str">
        <f>VLOOKUP(InputData[[#This Row],[PRODUCT ID]],MasterData[],2,)</f>
        <v>Product09</v>
      </c>
      <c r="H103" s="9" t="str">
        <f>VLOOKUP(InputData[[#This Row],[PRODUCT ID]],MasterData[],3)</f>
        <v>Category01</v>
      </c>
      <c r="I103" s="9" t="str">
        <f>VLOOKUP(InputData[[#This Row],[PRODUCT ID]],MasterData[],4)</f>
        <v>No.</v>
      </c>
      <c r="J103" s="17">
        <f>VLOOKUP(InputData[[#This Row],[PRODUCT ID]],MasterData[],5)</f>
        <v>6</v>
      </c>
      <c r="K103" s="17">
        <f>VLOOKUP(InputData[[#This Row],[PRODUCT ID]],MasterData[],6)</f>
        <v>7.8599999999999994</v>
      </c>
      <c r="L103" s="16">
        <f>(InputData[[#This Row],[QUANTITY]]*InputData[[#This Row],[BUYING PRIZE]])</f>
        <v>78</v>
      </c>
      <c r="M103" s="16">
        <f>(InputData[[#This Row],[SELLING PRICE]]*InputData[[#This Row],[QUANTITY]]*(1-InputData[[#This Row],[DISCOUNT %]]))</f>
        <v>102.17999999999999</v>
      </c>
      <c r="N103">
        <f>DAY(InputData[[#This Row],[DATE]])</f>
        <v>5</v>
      </c>
      <c r="O103" t="str">
        <f>TEXT(InputData[[#This Row],[DATE]],"mmm")</f>
        <v>May</v>
      </c>
      <c r="P103">
        <f>YEAR(InputData[[#This Row],[DATE]])</f>
        <v>2021</v>
      </c>
    </row>
    <row r="104" spans="1:16" x14ac:dyDescent="0.35">
      <c r="A104" s="3">
        <v>44322</v>
      </c>
      <c r="B104" s="10" t="s">
        <v>22</v>
      </c>
      <c r="C104" s="13">
        <v>15</v>
      </c>
      <c r="D104" s="11" t="s">
        <v>108</v>
      </c>
      <c r="E104" s="11" t="s">
        <v>106</v>
      </c>
      <c r="F104" s="4">
        <v>0</v>
      </c>
      <c r="G104" s="9" t="str">
        <f>VLOOKUP(InputData[[#This Row],[PRODUCT ID]],MasterData[],2,)</f>
        <v>Product08</v>
      </c>
      <c r="H104" s="9" t="str">
        <f>VLOOKUP(InputData[[#This Row],[PRODUCT ID]],MasterData[],3)</f>
        <v>Category01</v>
      </c>
      <c r="I104" s="9" t="str">
        <f>VLOOKUP(InputData[[#This Row],[PRODUCT ID]],MasterData[],4)</f>
        <v>Kg</v>
      </c>
      <c r="J104" s="17">
        <f>VLOOKUP(InputData[[#This Row],[PRODUCT ID]],MasterData[],5)</f>
        <v>83</v>
      </c>
      <c r="K104" s="17">
        <f>VLOOKUP(InputData[[#This Row],[PRODUCT ID]],MasterData[],6)</f>
        <v>94.62</v>
      </c>
      <c r="L104" s="16">
        <f>(InputData[[#This Row],[QUANTITY]]*InputData[[#This Row],[BUYING PRIZE]])</f>
        <v>1245</v>
      </c>
      <c r="M104" s="16">
        <f>(InputData[[#This Row],[SELLING PRICE]]*InputData[[#This Row],[QUANTITY]]*(1-InputData[[#This Row],[DISCOUNT %]]))</f>
        <v>1419.3000000000002</v>
      </c>
      <c r="N104">
        <f>DAY(InputData[[#This Row],[DATE]])</f>
        <v>6</v>
      </c>
      <c r="O104" t="str">
        <f>TEXT(InputData[[#This Row],[DATE]],"mmm")</f>
        <v>May</v>
      </c>
      <c r="P104">
        <f>YEAR(InputData[[#This Row],[DATE]])</f>
        <v>2021</v>
      </c>
    </row>
    <row r="105" spans="1:16" x14ac:dyDescent="0.35">
      <c r="A105" s="3">
        <v>44322</v>
      </c>
      <c r="B105" s="10" t="s">
        <v>24</v>
      </c>
      <c r="C105" s="13">
        <v>6</v>
      </c>
      <c r="D105" s="11" t="s">
        <v>106</v>
      </c>
      <c r="E105" s="11" t="s">
        <v>106</v>
      </c>
      <c r="F105" s="4">
        <v>0</v>
      </c>
      <c r="G105" s="9" t="str">
        <f>VLOOKUP(InputData[[#This Row],[PRODUCT ID]],MasterData[],2,)</f>
        <v>Product09</v>
      </c>
      <c r="H105" s="9" t="str">
        <f>VLOOKUP(InputData[[#This Row],[PRODUCT ID]],MasterData[],3)</f>
        <v>Category01</v>
      </c>
      <c r="I105" s="9" t="str">
        <f>VLOOKUP(InputData[[#This Row],[PRODUCT ID]],MasterData[],4)</f>
        <v>No.</v>
      </c>
      <c r="J105" s="17">
        <f>VLOOKUP(InputData[[#This Row],[PRODUCT ID]],MasterData[],5)</f>
        <v>6</v>
      </c>
      <c r="K105" s="17">
        <f>VLOOKUP(InputData[[#This Row],[PRODUCT ID]],MasterData[],6)</f>
        <v>7.8599999999999994</v>
      </c>
      <c r="L105" s="16">
        <f>(InputData[[#This Row],[QUANTITY]]*InputData[[#This Row],[BUYING PRIZE]])</f>
        <v>36</v>
      </c>
      <c r="M105" s="16">
        <f>(InputData[[#This Row],[SELLING PRICE]]*InputData[[#This Row],[QUANTITY]]*(1-InputData[[#This Row],[DISCOUNT %]]))</f>
        <v>47.16</v>
      </c>
      <c r="N105">
        <f>DAY(InputData[[#This Row],[DATE]])</f>
        <v>6</v>
      </c>
      <c r="O105" t="str">
        <f>TEXT(InputData[[#This Row],[DATE]],"mmm")</f>
        <v>May</v>
      </c>
      <c r="P105">
        <f>YEAR(InputData[[#This Row],[DATE]])</f>
        <v>2021</v>
      </c>
    </row>
    <row r="106" spans="1:16" x14ac:dyDescent="0.35">
      <c r="A106" s="3">
        <v>44323</v>
      </c>
      <c r="B106" s="10" t="s">
        <v>43</v>
      </c>
      <c r="C106" s="13">
        <v>1</v>
      </c>
      <c r="D106" s="11" t="s">
        <v>108</v>
      </c>
      <c r="E106" s="11" t="s">
        <v>107</v>
      </c>
      <c r="F106" s="4">
        <v>0</v>
      </c>
      <c r="G106" s="9" t="str">
        <f>VLOOKUP(InputData[[#This Row],[PRODUCT ID]],MasterData[],2,)</f>
        <v>Product18</v>
      </c>
      <c r="H106" s="9" t="str">
        <f>VLOOKUP(InputData[[#This Row],[PRODUCT ID]],MasterData[],3)</f>
        <v>Category02</v>
      </c>
      <c r="I106" s="9" t="str">
        <f>VLOOKUP(InputData[[#This Row],[PRODUCT ID]],MasterData[],4)</f>
        <v>No.</v>
      </c>
      <c r="J106" s="17">
        <f>VLOOKUP(InputData[[#This Row],[PRODUCT ID]],MasterData[],5)</f>
        <v>37</v>
      </c>
      <c r="K106" s="17">
        <f>VLOOKUP(InputData[[#This Row],[PRODUCT ID]],MasterData[],6)</f>
        <v>49.21</v>
      </c>
      <c r="L106" s="16">
        <f>(InputData[[#This Row],[QUANTITY]]*InputData[[#This Row],[BUYING PRIZE]])</f>
        <v>37</v>
      </c>
      <c r="M106" s="16">
        <f>(InputData[[#This Row],[SELLING PRICE]]*InputData[[#This Row],[QUANTITY]]*(1-InputData[[#This Row],[DISCOUNT %]]))</f>
        <v>49.21</v>
      </c>
      <c r="N106">
        <f>DAY(InputData[[#This Row],[DATE]])</f>
        <v>7</v>
      </c>
      <c r="O106" t="str">
        <f>TEXT(InputData[[#This Row],[DATE]],"mmm")</f>
        <v>May</v>
      </c>
      <c r="P106">
        <f>YEAR(InputData[[#This Row],[DATE]])</f>
        <v>2021</v>
      </c>
    </row>
    <row r="107" spans="1:16" x14ac:dyDescent="0.35">
      <c r="A107" s="3">
        <v>44325</v>
      </c>
      <c r="B107" s="10" t="s">
        <v>39</v>
      </c>
      <c r="C107" s="13">
        <v>6</v>
      </c>
      <c r="D107" s="11" t="s">
        <v>106</v>
      </c>
      <c r="E107" s="11" t="s">
        <v>106</v>
      </c>
      <c r="F107" s="4">
        <v>0</v>
      </c>
      <c r="G107" s="9" t="str">
        <f>VLOOKUP(InputData[[#This Row],[PRODUCT ID]],MasterData[],2,)</f>
        <v>Product16</v>
      </c>
      <c r="H107" s="9" t="str">
        <f>VLOOKUP(InputData[[#This Row],[PRODUCT ID]],MasterData[],3)</f>
        <v>Category02</v>
      </c>
      <c r="I107" s="9" t="str">
        <f>VLOOKUP(InputData[[#This Row],[PRODUCT ID]],MasterData[],4)</f>
        <v>No.</v>
      </c>
      <c r="J107" s="17">
        <f>VLOOKUP(InputData[[#This Row],[PRODUCT ID]],MasterData[],5)</f>
        <v>13</v>
      </c>
      <c r="K107" s="17">
        <f>VLOOKUP(InputData[[#This Row],[PRODUCT ID]],MasterData[],6)</f>
        <v>16.64</v>
      </c>
      <c r="L107" s="16">
        <f>(InputData[[#This Row],[QUANTITY]]*InputData[[#This Row],[BUYING PRIZE]])</f>
        <v>78</v>
      </c>
      <c r="M107" s="16">
        <f>(InputData[[#This Row],[SELLING PRICE]]*InputData[[#This Row],[QUANTITY]]*(1-InputData[[#This Row],[DISCOUNT %]]))</f>
        <v>99.84</v>
      </c>
      <c r="N107">
        <f>DAY(InputData[[#This Row],[DATE]])</f>
        <v>9</v>
      </c>
      <c r="O107" t="str">
        <f>TEXT(InputData[[#This Row],[DATE]],"mmm")</f>
        <v>May</v>
      </c>
      <c r="P107">
        <f>YEAR(InputData[[#This Row],[DATE]])</f>
        <v>2021</v>
      </c>
    </row>
    <row r="108" spans="1:16" x14ac:dyDescent="0.35">
      <c r="A108" s="3">
        <v>44325</v>
      </c>
      <c r="B108" s="10" t="s">
        <v>65</v>
      </c>
      <c r="C108" s="13">
        <v>8</v>
      </c>
      <c r="D108" s="11" t="s">
        <v>108</v>
      </c>
      <c r="E108" s="11" t="s">
        <v>107</v>
      </c>
      <c r="F108" s="4">
        <v>0</v>
      </c>
      <c r="G108" s="9" t="str">
        <f>VLOOKUP(InputData[[#This Row],[PRODUCT ID]],MasterData[],2,)</f>
        <v>Product28</v>
      </c>
      <c r="H108" s="9" t="str">
        <f>VLOOKUP(InputData[[#This Row],[PRODUCT ID]],MasterData[],3)</f>
        <v>Category04</v>
      </c>
      <c r="I108" s="9" t="str">
        <f>VLOOKUP(InputData[[#This Row],[PRODUCT ID]],MasterData[],4)</f>
        <v>No.</v>
      </c>
      <c r="J108" s="17">
        <f>VLOOKUP(InputData[[#This Row],[PRODUCT ID]],MasterData[],5)</f>
        <v>37</v>
      </c>
      <c r="K108" s="17">
        <f>VLOOKUP(InputData[[#This Row],[PRODUCT ID]],MasterData[],6)</f>
        <v>41.81</v>
      </c>
      <c r="L108" s="16">
        <f>(InputData[[#This Row],[QUANTITY]]*InputData[[#This Row],[BUYING PRIZE]])</f>
        <v>296</v>
      </c>
      <c r="M108" s="16">
        <f>(InputData[[#This Row],[SELLING PRICE]]*InputData[[#This Row],[QUANTITY]]*(1-InputData[[#This Row],[DISCOUNT %]]))</f>
        <v>334.48</v>
      </c>
      <c r="N108">
        <f>DAY(InputData[[#This Row],[DATE]])</f>
        <v>9</v>
      </c>
      <c r="O108" t="str">
        <f>TEXT(InputData[[#This Row],[DATE]],"mmm")</f>
        <v>May</v>
      </c>
      <c r="P108">
        <f>YEAR(InputData[[#This Row],[DATE]])</f>
        <v>2021</v>
      </c>
    </row>
    <row r="109" spans="1:16" x14ac:dyDescent="0.35">
      <c r="A109" s="3">
        <v>44328</v>
      </c>
      <c r="B109" s="10" t="s">
        <v>39</v>
      </c>
      <c r="C109" s="13">
        <v>3</v>
      </c>
      <c r="D109" s="11" t="s">
        <v>108</v>
      </c>
      <c r="E109" s="11" t="s">
        <v>106</v>
      </c>
      <c r="F109" s="4">
        <v>0</v>
      </c>
      <c r="G109" s="9" t="str">
        <f>VLOOKUP(InputData[[#This Row],[PRODUCT ID]],MasterData[],2,)</f>
        <v>Product16</v>
      </c>
      <c r="H109" s="9" t="str">
        <f>VLOOKUP(InputData[[#This Row],[PRODUCT ID]],MasterData[],3)</f>
        <v>Category02</v>
      </c>
      <c r="I109" s="9" t="str">
        <f>VLOOKUP(InputData[[#This Row],[PRODUCT ID]],MasterData[],4)</f>
        <v>No.</v>
      </c>
      <c r="J109" s="17">
        <f>VLOOKUP(InputData[[#This Row],[PRODUCT ID]],MasterData[],5)</f>
        <v>13</v>
      </c>
      <c r="K109" s="17">
        <f>VLOOKUP(InputData[[#This Row],[PRODUCT ID]],MasterData[],6)</f>
        <v>16.64</v>
      </c>
      <c r="L109" s="16">
        <f>(InputData[[#This Row],[QUANTITY]]*InputData[[#This Row],[BUYING PRIZE]])</f>
        <v>39</v>
      </c>
      <c r="M109" s="16">
        <f>(InputData[[#This Row],[SELLING PRICE]]*InputData[[#This Row],[QUANTITY]]*(1-InputData[[#This Row],[DISCOUNT %]]))</f>
        <v>49.92</v>
      </c>
      <c r="N109">
        <f>DAY(InputData[[#This Row],[DATE]])</f>
        <v>12</v>
      </c>
      <c r="O109" t="str">
        <f>TEXT(InputData[[#This Row],[DATE]],"mmm")</f>
        <v>May</v>
      </c>
      <c r="P109">
        <f>YEAR(InputData[[#This Row],[DATE]])</f>
        <v>2021</v>
      </c>
    </row>
    <row r="110" spans="1:16" x14ac:dyDescent="0.35">
      <c r="A110" s="3">
        <v>44328</v>
      </c>
      <c r="B110" s="10" t="s">
        <v>79</v>
      </c>
      <c r="C110" s="13">
        <v>15</v>
      </c>
      <c r="D110" s="11" t="s">
        <v>108</v>
      </c>
      <c r="E110" s="11" t="s">
        <v>106</v>
      </c>
      <c r="F110" s="4">
        <v>0</v>
      </c>
      <c r="G110" s="9" t="str">
        <f>VLOOKUP(InputData[[#This Row],[PRODUCT ID]],MasterData[],2,)</f>
        <v>Product35</v>
      </c>
      <c r="H110" s="9" t="str">
        <f>VLOOKUP(InputData[[#This Row],[PRODUCT ID]],MasterData[],3)</f>
        <v>Category04</v>
      </c>
      <c r="I110" s="9" t="str">
        <f>VLOOKUP(InputData[[#This Row],[PRODUCT ID]],MasterData[],4)</f>
        <v>No.</v>
      </c>
      <c r="J110" s="17">
        <f>VLOOKUP(InputData[[#This Row],[PRODUCT ID]],MasterData[],5)</f>
        <v>5</v>
      </c>
      <c r="K110" s="17">
        <f>VLOOKUP(InputData[[#This Row],[PRODUCT ID]],MasterData[],6)</f>
        <v>6.7</v>
      </c>
      <c r="L110" s="16">
        <f>(InputData[[#This Row],[QUANTITY]]*InputData[[#This Row],[BUYING PRIZE]])</f>
        <v>75</v>
      </c>
      <c r="M110" s="16">
        <f>(InputData[[#This Row],[SELLING PRICE]]*InputData[[#This Row],[QUANTITY]]*(1-InputData[[#This Row],[DISCOUNT %]]))</f>
        <v>100.5</v>
      </c>
      <c r="N110">
        <f>DAY(InputData[[#This Row],[DATE]])</f>
        <v>12</v>
      </c>
      <c r="O110" t="str">
        <f>TEXT(InputData[[#This Row],[DATE]],"mmm")</f>
        <v>May</v>
      </c>
      <c r="P110">
        <f>YEAR(InputData[[#This Row],[DATE]])</f>
        <v>2021</v>
      </c>
    </row>
    <row r="111" spans="1:16" x14ac:dyDescent="0.35">
      <c r="A111" s="3">
        <v>44329</v>
      </c>
      <c r="B111" s="10" t="s">
        <v>67</v>
      </c>
      <c r="C111" s="13">
        <v>4</v>
      </c>
      <c r="D111" s="11" t="s">
        <v>108</v>
      </c>
      <c r="E111" s="11" t="s">
        <v>106</v>
      </c>
      <c r="F111" s="4">
        <v>0</v>
      </c>
      <c r="G111" s="9" t="str">
        <f>VLOOKUP(InputData[[#This Row],[PRODUCT ID]],MasterData[],2,)</f>
        <v>Product29</v>
      </c>
      <c r="H111" s="9" t="str">
        <f>VLOOKUP(InputData[[#This Row],[PRODUCT ID]],MasterData[],3)</f>
        <v>Category04</v>
      </c>
      <c r="I111" s="9" t="str">
        <f>VLOOKUP(InputData[[#This Row],[PRODUCT ID]],MasterData[],4)</f>
        <v>Lt</v>
      </c>
      <c r="J111" s="17">
        <f>VLOOKUP(InputData[[#This Row],[PRODUCT ID]],MasterData[],5)</f>
        <v>47</v>
      </c>
      <c r="K111" s="17">
        <f>VLOOKUP(InputData[[#This Row],[PRODUCT ID]],MasterData[],6)</f>
        <v>53.11</v>
      </c>
      <c r="L111" s="16">
        <f>(InputData[[#This Row],[QUANTITY]]*InputData[[#This Row],[BUYING PRIZE]])</f>
        <v>188</v>
      </c>
      <c r="M111" s="16">
        <f>(InputData[[#This Row],[SELLING PRICE]]*InputData[[#This Row],[QUANTITY]]*(1-InputData[[#This Row],[DISCOUNT %]]))</f>
        <v>212.44</v>
      </c>
      <c r="N111">
        <f>DAY(InputData[[#This Row],[DATE]])</f>
        <v>13</v>
      </c>
      <c r="O111" t="str">
        <f>TEXT(InputData[[#This Row],[DATE]],"mmm")</f>
        <v>May</v>
      </c>
      <c r="P111">
        <f>YEAR(InputData[[#This Row],[DATE]])</f>
        <v>2021</v>
      </c>
    </row>
    <row r="112" spans="1:16" x14ac:dyDescent="0.35">
      <c r="A112" s="3">
        <v>44336</v>
      </c>
      <c r="B112" s="10" t="s">
        <v>94</v>
      </c>
      <c r="C112" s="13">
        <v>2</v>
      </c>
      <c r="D112" s="11" t="s">
        <v>106</v>
      </c>
      <c r="E112" s="11" t="s">
        <v>107</v>
      </c>
      <c r="F112" s="4">
        <v>0</v>
      </c>
      <c r="G112" s="9" t="str">
        <f>VLOOKUP(InputData[[#This Row],[PRODUCT ID]],MasterData[],2,)</f>
        <v>Product42</v>
      </c>
      <c r="H112" s="9" t="str">
        <f>VLOOKUP(InputData[[#This Row],[PRODUCT ID]],MasterData[],3)</f>
        <v>Category05</v>
      </c>
      <c r="I112" s="9" t="str">
        <f>VLOOKUP(InputData[[#This Row],[PRODUCT ID]],MasterData[],4)</f>
        <v>Ft</v>
      </c>
      <c r="J112" s="17">
        <f>VLOOKUP(InputData[[#This Row],[PRODUCT ID]],MasterData[],5)</f>
        <v>120</v>
      </c>
      <c r="K112" s="17">
        <f>VLOOKUP(InputData[[#This Row],[PRODUCT ID]],MasterData[],6)</f>
        <v>162</v>
      </c>
      <c r="L112" s="16">
        <f>(InputData[[#This Row],[QUANTITY]]*InputData[[#This Row],[BUYING PRIZE]])</f>
        <v>240</v>
      </c>
      <c r="M112" s="16">
        <f>(InputData[[#This Row],[SELLING PRICE]]*InputData[[#This Row],[QUANTITY]]*(1-InputData[[#This Row],[DISCOUNT %]]))</f>
        <v>324</v>
      </c>
      <c r="N112">
        <f>DAY(InputData[[#This Row],[DATE]])</f>
        <v>20</v>
      </c>
      <c r="O112" t="str">
        <f>TEXT(InputData[[#This Row],[DATE]],"mmm")</f>
        <v>May</v>
      </c>
      <c r="P112">
        <f>YEAR(InputData[[#This Row],[DATE]])</f>
        <v>2021</v>
      </c>
    </row>
    <row r="113" spans="1:16" x14ac:dyDescent="0.35">
      <c r="A113" s="3">
        <v>44339</v>
      </c>
      <c r="B113" s="10" t="s">
        <v>90</v>
      </c>
      <c r="C113" s="13">
        <v>11</v>
      </c>
      <c r="D113" s="11" t="s">
        <v>108</v>
      </c>
      <c r="E113" s="11" t="s">
        <v>106</v>
      </c>
      <c r="F113" s="4">
        <v>0</v>
      </c>
      <c r="G113" s="9" t="str">
        <f>VLOOKUP(InputData[[#This Row],[PRODUCT ID]],MasterData[],2,)</f>
        <v>Product40</v>
      </c>
      <c r="H113" s="9" t="str">
        <f>VLOOKUP(InputData[[#This Row],[PRODUCT ID]],MasterData[],3)</f>
        <v>Category05</v>
      </c>
      <c r="I113" s="9" t="str">
        <f>VLOOKUP(InputData[[#This Row],[PRODUCT ID]],MasterData[],4)</f>
        <v>Kg</v>
      </c>
      <c r="J113" s="17">
        <f>VLOOKUP(InputData[[#This Row],[PRODUCT ID]],MasterData[],5)</f>
        <v>90</v>
      </c>
      <c r="K113" s="17">
        <f>VLOOKUP(InputData[[#This Row],[PRODUCT ID]],MasterData[],6)</f>
        <v>115.2</v>
      </c>
      <c r="L113" s="16">
        <f>(InputData[[#This Row],[QUANTITY]]*InputData[[#This Row],[BUYING PRIZE]])</f>
        <v>990</v>
      </c>
      <c r="M113" s="16">
        <f>(InputData[[#This Row],[SELLING PRICE]]*InputData[[#This Row],[QUANTITY]]*(1-InputData[[#This Row],[DISCOUNT %]]))</f>
        <v>1267.2</v>
      </c>
      <c r="N113">
        <f>DAY(InputData[[#This Row],[DATE]])</f>
        <v>23</v>
      </c>
      <c r="O113" t="str">
        <f>TEXT(InputData[[#This Row],[DATE]],"mmm")</f>
        <v>May</v>
      </c>
      <c r="P113">
        <f>YEAR(InputData[[#This Row],[DATE]])</f>
        <v>2021</v>
      </c>
    </row>
    <row r="114" spans="1:16" x14ac:dyDescent="0.35">
      <c r="A114" s="3">
        <v>44346</v>
      </c>
      <c r="B114" s="10" t="s">
        <v>54</v>
      </c>
      <c r="C114" s="13">
        <v>13</v>
      </c>
      <c r="D114" s="11" t="s">
        <v>106</v>
      </c>
      <c r="E114" s="11" t="s">
        <v>106</v>
      </c>
      <c r="F114" s="4">
        <v>0</v>
      </c>
      <c r="G114" s="9" t="str">
        <f>VLOOKUP(InputData[[#This Row],[PRODUCT ID]],MasterData[],2,)</f>
        <v>Product23</v>
      </c>
      <c r="H114" s="9" t="str">
        <f>VLOOKUP(InputData[[#This Row],[PRODUCT ID]],MasterData[],3)</f>
        <v>Category03</v>
      </c>
      <c r="I114" s="9" t="str">
        <f>VLOOKUP(InputData[[#This Row],[PRODUCT ID]],MasterData[],4)</f>
        <v>Ft</v>
      </c>
      <c r="J114" s="17">
        <f>VLOOKUP(InputData[[#This Row],[PRODUCT ID]],MasterData[],5)</f>
        <v>141</v>
      </c>
      <c r="K114" s="17">
        <f>VLOOKUP(InputData[[#This Row],[PRODUCT ID]],MasterData[],6)</f>
        <v>149.46</v>
      </c>
      <c r="L114" s="16">
        <f>(InputData[[#This Row],[QUANTITY]]*InputData[[#This Row],[BUYING PRIZE]])</f>
        <v>1833</v>
      </c>
      <c r="M114" s="16">
        <f>(InputData[[#This Row],[SELLING PRICE]]*InputData[[#This Row],[QUANTITY]]*(1-InputData[[#This Row],[DISCOUNT %]]))</f>
        <v>1942.98</v>
      </c>
      <c r="N114">
        <f>DAY(InputData[[#This Row],[DATE]])</f>
        <v>30</v>
      </c>
      <c r="O114" t="str">
        <f>TEXT(InputData[[#This Row],[DATE]],"mmm")</f>
        <v>May</v>
      </c>
      <c r="P114">
        <f>YEAR(InputData[[#This Row],[DATE]])</f>
        <v>2021</v>
      </c>
    </row>
    <row r="115" spans="1:16" x14ac:dyDescent="0.35">
      <c r="A115" s="3">
        <v>44346</v>
      </c>
      <c r="B115" s="10" t="s">
        <v>33</v>
      </c>
      <c r="C115" s="13">
        <v>6</v>
      </c>
      <c r="D115" s="11" t="s">
        <v>106</v>
      </c>
      <c r="E115" s="11" t="s">
        <v>107</v>
      </c>
      <c r="F115" s="4">
        <v>0</v>
      </c>
      <c r="G115" s="9" t="str">
        <f>VLOOKUP(InputData[[#This Row],[PRODUCT ID]],MasterData[],2,)</f>
        <v>Product13</v>
      </c>
      <c r="H115" s="9" t="str">
        <f>VLOOKUP(InputData[[#This Row],[PRODUCT ID]],MasterData[],3)</f>
        <v>Category02</v>
      </c>
      <c r="I115" s="9" t="str">
        <f>VLOOKUP(InputData[[#This Row],[PRODUCT ID]],MasterData[],4)</f>
        <v>Kg</v>
      </c>
      <c r="J115" s="17">
        <f>VLOOKUP(InputData[[#This Row],[PRODUCT ID]],MasterData[],5)</f>
        <v>112</v>
      </c>
      <c r="K115" s="17">
        <f>VLOOKUP(InputData[[#This Row],[PRODUCT ID]],MasterData[],6)</f>
        <v>122.08</v>
      </c>
      <c r="L115" s="16">
        <f>(InputData[[#This Row],[QUANTITY]]*InputData[[#This Row],[BUYING PRIZE]])</f>
        <v>672</v>
      </c>
      <c r="M115" s="16">
        <f>(InputData[[#This Row],[SELLING PRICE]]*InputData[[#This Row],[QUANTITY]]*(1-InputData[[#This Row],[DISCOUNT %]]))</f>
        <v>732.48</v>
      </c>
      <c r="N115">
        <f>DAY(InputData[[#This Row],[DATE]])</f>
        <v>30</v>
      </c>
      <c r="O115" t="str">
        <f>TEXT(InputData[[#This Row],[DATE]],"mmm")</f>
        <v>May</v>
      </c>
      <c r="P115">
        <f>YEAR(InputData[[#This Row],[DATE]])</f>
        <v>2021</v>
      </c>
    </row>
    <row r="116" spans="1:16" x14ac:dyDescent="0.35">
      <c r="A116" s="3">
        <v>44350</v>
      </c>
      <c r="B116" s="10" t="s">
        <v>50</v>
      </c>
      <c r="C116" s="13">
        <v>10</v>
      </c>
      <c r="D116" s="11" t="s">
        <v>108</v>
      </c>
      <c r="E116" s="11" t="s">
        <v>107</v>
      </c>
      <c r="F116" s="4">
        <v>0</v>
      </c>
      <c r="G116" s="9" t="str">
        <f>VLOOKUP(InputData[[#This Row],[PRODUCT ID]],MasterData[],2,)</f>
        <v>Product21</v>
      </c>
      <c r="H116" s="9" t="str">
        <f>VLOOKUP(InputData[[#This Row],[PRODUCT ID]],MasterData[],3)</f>
        <v>Category03</v>
      </c>
      <c r="I116" s="9" t="str">
        <f>VLOOKUP(InputData[[#This Row],[PRODUCT ID]],MasterData[],4)</f>
        <v>Ft</v>
      </c>
      <c r="J116" s="17">
        <f>VLOOKUP(InputData[[#This Row],[PRODUCT ID]],MasterData[],5)</f>
        <v>126</v>
      </c>
      <c r="K116" s="17">
        <f>VLOOKUP(InputData[[#This Row],[PRODUCT ID]],MasterData[],6)</f>
        <v>162.54</v>
      </c>
      <c r="L116" s="16">
        <f>(InputData[[#This Row],[QUANTITY]]*InputData[[#This Row],[BUYING PRIZE]])</f>
        <v>1260</v>
      </c>
      <c r="M116" s="16">
        <f>(InputData[[#This Row],[SELLING PRICE]]*InputData[[#This Row],[QUANTITY]]*(1-InputData[[#This Row],[DISCOUNT %]]))</f>
        <v>1625.3999999999999</v>
      </c>
      <c r="N116">
        <f>DAY(InputData[[#This Row],[DATE]])</f>
        <v>3</v>
      </c>
      <c r="O116" t="str">
        <f>TEXT(InputData[[#This Row],[DATE]],"mmm")</f>
        <v>Jun</v>
      </c>
      <c r="P116">
        <f>YEAR(InputData[[#This Row],[DATE]])</f>
        <v>2021</v>
      </c>
    </row>
    <row r="117" spans="1:16" x14ac:dyDescent="0.35">
      <c r="A117" s="3">
        <v>44351</v>
      </c>
      <c r="B117" s="10" t="s">
        <v>47</v>
      </c>
      <c r="C117" s="13">
        <v>8</v>
      </c>
      <c r="D117" s="11" t="s">
        <v>105</v>
      </c>
      <c r="E117" s="11" t="s">
        <v>106</v>
      </c>
      <c r="F117" s="4">
        <v>0</v>
      </c>
      <c r="G117" s="9" t="str">
        <f>VLOOKUP(InputData[[#This Row],[PRODUCT ID]],MasterData[],2,)</f>
        <v>Product20</v>
      </c>
      <c r="H117" s="9" t="str">
        <f>VLOOKUP(InputData[[#This Row],[PRODUCT ID]],MasterData[],3)</f>
        <v>Category03</v>
      </c>
      <c r="I117" s="9" t="str">
        <f>VLOOKUP(InputData[[#This Row],[PRODUCT ID]],MasterData[],4)</f>
        <v>Lt</v>
      </c>
      <c r="J117" s="17">
        <f>VLOOKUP(InputData[[#This Row],[PRODUCT ID]],MasterData[],5)</f>
        <v>61</v>
      </c>
      <c r="K117" s="17">
        <f>VLOOKUP(InputData[[#This Row],[PRODUCT ID]],MasterData[],6)</f>
        <v>76.25</v>
      </c>
      <c r="L117" s="16">
        <f>(InputData[[#This Row],[QUANTITY]]*InputData[[#This Row],[BUYING PRIZE]])</f>
        <v>488</v>
      </c>
      <c r="M117" s="16">
        <f>(InputData[[#This Row],[SELLING PRICE]]*InputData[[#This Row],[QUANTITY]]*(1-InputData[[#This Row],[DISCOUNT %]]))</f>
        <v>610</v>
      </c>
      <c r="N117">
        <f>DAY(InputData[[#This Row],[DATE]])</f>
        <v>4</v>
      </c>
      <c r="O117" t="str">
        <f>TEXT(InputData[[#This Row],[DATE]],"mmm")</f>
        <v>Jun</v>
      </c>
      <c r="P117">
        <f>YEAR(InputData[[#This Row],[DATE]])</f>
        <v>2021</v>
      </c>
    </row>
    <row r="118" spans="1:16" x14ac:dyDescent="0.35">
      <c r="A118" s="3">
        <v>44351</v>
      </c>
      <c r="B118" s="10" t="s">
        <v>47</v>
      </c>
      <c r="C118" s="13">
        <v>12</v>
      </c>
      <c r="D118" s="11" t="s">
        <v>106</v>
      </c>
      <c r="E118" s="11" t="s">
        <v>107</v>
      </c>
      <c r="F118" s="4">
        <v>0</v>
      </c>
      <c r="G118" s="9" t="str">
        <f>VLOOKUP(InputData[[#This Row],[PRODUCT ID]],MasterData[],2,)</f>
        <v>Product20</v>
      </c>
      <c r="H118" s="9" t="str">
        <f>VLOOKUP(InputData[[#This Row],[PRODUCT ID]],MasterData[],3)</f>
        <v>Category03</v>
      </c>
      <c r="I118" s="9" t="str">
        <f>VLOOKUP(InputData[[#This Row],[PRODUCT ID]],MasterData[],4)</f>
        <v>Lt</v>
      </c>
      <c r="J118" s="17">
        <f>VLOOKUP(InputData[[#This Row],[PRODUCT ID]],MasterData[],5)</f>
        <v>61</v>
      </c>
      <c r="K118" s="17">
        <f>VLOOKUP(InputData[[#This Row],[PRODUCT ID]],MasterData[],6)</f>
        <v>76.25</v>
      </c>
      <c r="L118" s="16">
        <f>(InputData[[#This Row],[QUANTITY]]*InputData[[#This Row],[BUYING PRIZE]])</f>
        <v>732</v>
      </c>
      <c r="M118" s="16">
        <f>(InputData[[#This Row],[SELLING PRICE]]*InputData[[#This Row],[QUANTITY]]*(1-InputData[[#This Row],[DISCOUNT %]]))</f>
        <v>915</v>
      </c>
      <c r="N118">
        <f>DAY(InputData[[#This Row],[DATE]])</f>
        <v>4</v>
      </c>
      <c r="O118" t="str">
        <f>TEXT(InputData[[#This Row],[DATE]],"mmm")</f>
        <v>Jun</v>
      </c>
      <c r="P118">
        <f>YEAR(InputData[[#This Row],[DATE]])</f>
        <v>2021</v>
      </c>
    </row>
    <row r="119" spans="1:16" x14ac:dyDescent="0.35">
      <c r="A119" s="3">
        <v>44352</v>
      </c>
      <c r="B119" s="10" t="s">
        <v>52</v>
      </c>
      <c r="C119" s="13">
        <v>15</v>
      </c>
      <c r="D119" s="11" t="s">
        <v>105</v>
      </c>
      <c r="E119" s="11" t="s">
        <v>106</v>
      </c>
      <c r="F119" s="4">
        <v>0</v>
      </c>
      <c r="G119" s="9" t="str">
        <f>VLOOKUP(InputData[[#This Row],[PRODUCT ID]],MasterData[],2,)</f>
        <v>Product22</v>
      </c>
      <c r="H119" s="9" t="str">
        <f>VLOOKUP(InputData[[#This Row],[PRODUCT ID]],MasterData[],3)</f>
        <v>Category03</v>
      </c>
      <c r="I119" s="9" t="str">
        <f>VLOOKUP(InputData[[#This Row],[PRODUCT ID]],MasterData[],4)</f>
        <v>Ft</v>
      </c>
      <c r="J119" s="17">
        <f>VLOOKUP(InputData[[#This Row],[PRODUCT ID]],MasterData[],5)</f>
        <v>121</v>
      </c>
      <c r="K119" s="17">
        <f>VLOOKUP(InputData[[#This Row],[PRODUCT ID]],MasterData[],6)</f>
        <v>141.57</v>
      </c>
      <c r="L119" s="16">
        <f>(InputData[[#This Row],[QUANTITY]]*InputData[[#This Row],[BUYING PRIZE]])</f>
        <v>1815</v>
      </c>
      <c r="M119" s="16">
        <f>(InputData[[#This Row],[SELLING PRICE]]*InputData[[#This Row],[QUANTITY]]*(1-InputData[[#This Row],[DISCOUNT %]]))</f>
        <v>2123.5499999999997</v>
      </c>
      <c r="N119">
        <f>DAY(InputData[[#This Row],[DATE]])</f>
        <v>5</v>
      </c>
      <c r="O119" t="str">
        <f>TEXT(InputData[[#This Row],[DATE]],"mmm")</f>
        <v>Jun</v>
      </c>
      <c r="P119">
        <f>YEAR(InputData[[#This Row],[DATE]])</f>
        <v>2021</v>
      </c>
    </row>
    <row r="120" spans="1:16" x14ac:dyDescent="0.35">
      <c r="A120" s="3">
        <v>44352</v>
      </c>
      <c r="B120" s="10" t="s">
        <v>79</v>
      </c>
      <c r="C120" s="13">
        <v>10</v>
      </c>
      <c r="D120" s="11" t="s">
        <v>108</v>
      </c>
      <c r="E120" s="11" t="s">
        <v>106</v>
      </c>
      <c r="F120" s="4">
        <v>0</v>
      </c>
      <c r="G120" s="9" t="str">
        <f>VLOOKUP(InputData[[#This Row],[PRODUCT ID]],MasterData[],2,)</f>
        <v>Product35</v>
      </c>
      <c r="H120" s="9" t="str">
        <f>VLOOKUP(InputData[[#This Row],[PRODUCT ID]],MasterData[],3)</f>
        <v>Category04</v>
      </c>
      <c r="I120" s="9" t="str">
        <f>VLOOKUP(InputData[[#This Row],[PRODUCT ID]],MasterData[],4)</f>
        <v>No.</v>
      </c>
      <c r="J120" s="17">
        <f>VLOOKUP(InputData[[#This Row],[PRODUCT ID]],MasterData[],5)</f>
        <v>5</v>
      </c>
      <c r="K120" s="17">
        <f>VLOOKUP(InputData[[#This Row],[PRODUCT ID]],MasterData[],6)</f>
        <v>6.7</v>
      </c>
      <c r="L120" s="16">
        <f>(InputData[[#This Row],[QUANTITY]]*InputData[[#This Row],[BUYING PRIZE]])</f>
        <v>50</v>
      </c>
      <c r="M120" s="16">
        <f>(InputData[[#This Row],[SELLING PRICE]]*InputData[[#This Row],[QUANTITY]]*(1-InputData[[#This Row],[DISCOUNT %]]))</f>
        <v>67</v>
      </c>
      <c r="N120">
        <f>DAY(InputData[[#This Row],[DATE]])</f>
        <v>5</v>
      </c>
      <c r="O120" t="str">
        <f>TEXT(InputData[[#This Row],[DATE]],"mmm")</f>
        <v>Jun</v>
      </c>
      <c r="P120">
        <f>YEAR(InputData[[#This Row],[DATE]])</f>
        <v>2021</v>
      </c>
    </row>
    <row r="121" spans="1:16" x14ac:dyDescent="0.35">
      <c r="A121" s="3">
        <v>44353</v>
      </c>
      <c r="B121" s="10" t="s">
        <v>75</v>
      </c>
      <c r="C121" s="13">
        <v>6</v>
      </c>
      <c r="D121" s="11" t="s">
        <v>108</v>
      </c>
      <c r="E121" s="11" t="s">
        <v>106</v>
      </c>
      <c r="F121" s="4">
        <v>0</v>
      </c>
      <c r="G121" s="9" t="str">
        <f>VLOOKUP(InputData[[#This Row],[PRODUCT ID]],MasterData[],2,)</f>
        <v>Product33</v>
      </c>
      <c r="H121" s="9" t="str">
        <f>VLOOKUP(InputData[[#This Row],[PRODUCT ID]],MasterData[],3)</f>
        <v>Category04</v>
      </c>
      <c r="I121" s="9" t="str">
        <f>VLOOKUP(InputData[[#This Row],[PRODUCT ID]],MasterData[],4)</f>
        <v>Kg</v>
      </c>
      <c r="J121" s="17">
        <f>VLOOKUP(InputData[[#This Row],[PRODUCT ID]],MasterData[],5)</f>
        <v>95</v>
      </c>
      <c r="K121" s="17">
        <f>VLOOKUP(InputData[[#This Row],[PRODUCT ID]],MasterData[],6)</f>
        <v>119.7</v>
      </c>
      <c r="L121" s="16">
        <f>(InputData[[#This Row],[QUANTITY]]*InputData[[#This Row],[BUYING PRIZE]])</f>
        <v>570</v>
      </c>
      <c r="M121" s="16">
        <f>(InputData[[#This Row],[SELLING PRICE]]*InputData[[#This Row],[QUANTITY]]*(1-InputData[[#This Row],[DISCOUNT %]]))</f>
        <v>718.2</v>
      </c>
      <c r="N121">
        <f>DAY(InputData[[#This Row],[DATE]])</f>
        <v>6</v>
      </c>
      <c r="O121" t="str">
        <f>TEXT(InputData[[#This Row],[DATE]],"mmm")</f>
        <v>Jun</v>
      </c>
      <c r="P121">
        <f>YEAR(InputData[[#This Row],[DATE]])</f>
        <v>2021</v>
      </c>
    </row>
    <row r="122" spans="1:16" x14ac:dyDescent="0.35">
      <c r="A122" s="3">
        <v>44355</v>
      </c>
      <c r="B122" s="10" t="s">
        <v>65</v>
      </c>
      <c r="C122" s="13">
        <v>11</v>
      </c>
      <c r="D122" s="11" t="s">
        <v>108</v>
      </c>
      <c r="E122" s="11" t="s">
        <v>106</v>
      </c>
      <c r="F122" s="4">
        <v>0</v>
      </c>
      <c r="G122" s="9" t="str">
        <f>VLOOKUP(InputData[[#This Row],[PRODUCT ID]],MasterData[],2,)</f>
        <v>Product28</v>
      </c>
      <c r="H122" s="9" t="str">
        <f>VLOOKUP(InputData[[#This Row],[PRODUCT ID]],MasterData[],3)</f>
        <v>Category04</v>
      </c>
      <c r="I122" s="9" t="str">
        <f>VLOOKUP(InputData[[#This Row],[PRODUCT ID]],MasterData[],4)</f>
        <v>No.</v>
      </c>
      <c r="J122" s="17">
        <f>VLOOKUP(InputData[[#This Row],[PRODUCT ID]],MasterData[],5)</f>
        <v>37</v>
      </c>
      <c r="K122" s="17">
        <f>VLOOKUP(InputData[[#This Row],[PRODUCT ID]],MasterData[],6)</f>
        <v>41.81</v>
      </c>
      <c r="L122" s="16">
        <f>(InputData[[#This Row],[QUANTITY]]*InputData[[#This Row],[BUYING PRIZE]])</f>
        <v>407</v>
      </c>
      <c r="M122" s="16">
        <f>(InputData[[#This Row],[SELLING PRICE]]*InputData[[#This Row],[QUANTITY]]*(1-InputData[[#This Row],[DISCOUNT %]]))</f>
        <v>459.91</v>
      </c>
      <c r="N122">
        <f>DAY(InputData[[#This Row],[DATE]])</f>
        <v>8</v>
      </c>
      <c r="O122" t="str">
        <f>TEXT(InputData[[#This Row],[DATE]],"mmm")</f>
        <v>Jun</v>
      </c>
      <c r="P122">
        <f>YEAR(InputData[[#This Row],[DATE]])</f>
        <v>2021</v>
      </c>
    </row>
    <row r="123" spans="1:16" x14ac:dyDescent="0.35">
      <c r="A123" s="3">
        <v>44355</v>
      </c>
      <c r="B123" s="10" t="s">
        <v>14</v>
      </c>
      <c r="C123" s="13">
        <v>11</v>
      </c>
      <c r="D123" s="11" t="s">
        <v>105</v>
      </c>
      <c r="E123" s="11" t="s">
        <v>107</v>
      </c>
      <c r="F123" s="4">
        <v>0</v>
      </c>
      <c r="G123" s="9" t="str">
        <f>VLOOKUP(InputData[[#This Row],[PRODUCT ID]],MasterData[],2,)</f>
        <v>Product04</v>
      </c>
      <c r="H123" s="9" t="str">
        <f>VLOOKUP(InputData[[#This Row],[PRODUCT ID]],MasterData[],3)</f>
        <v>Category01</v>
      </c>
      <c r="I123" s="9" t="str">
        <f>VLOOKUP(InputData[[#This Row],[PRODUCT ID]],MasterData[],4)</f>
        <v>Lt</v>
      </c>
      <c r="J123" s="17">
        <f>VLOOKUP(InputData[[#This Row],[PRODUCT ID]],MasterData[],5)</f>
        <v>44</v>
      </c>
      <c r="K123" s="17">
        <f>VLOOKUP(InputData[[#This Row],[PRODUCT ID]],MasterData[],6)</f>
        <v>48.84</v>
      </c>
      <c r="L123" s="16">
        <f>(InputData[[#This Row],[QUANTITY]]*InputData[[#This Row],[BUYING PRIZE]])</f>
        <v>484</v>
      </c>
      <c r="M123" s="16">
        <f>(InputData[[#This Row],[SELLING PRICE]]*InputData[[#This Row],[QUANTITY]]*(1-InputData[[#This Row],[DISCOUNT %]]))</f>
        <v>537.24</v>
      </c>
      <c r="N123">
        <f>DAY(InputData[[#This Row],[DATE]])</f>
        <v>8</v>
      </c>
      <c r="O123" t="str">
        <f>TEXT(InputData[[#This Row],[DATE]],"mmm")</f>
        <v>Jun</v>
      </c>
      <c r="P123">
        <f>YEAR(InputData[[#This Row],[DATE]])</f>
        <v>2021</v>
      </c>
    </row>
    <row r="124" spans="1:16" x14ac:dyDescent="0.35">
      <c r="A124" s="3">
        <v>44356</v>
      </c>
      <c r="B124" s="10" t="s">
        <v>6</v>
      </c>
      <c r="C124" s="13">
        <v>7</v>
      </c>
      <c r="D124" s="11" t="s">
        <v>108</v>
      </c>
      <c r="E124" s="11" t="s">
        <v>106</v>
      </c>
      <c r="F124" s="4">
        <v>0</v>
      </c>
      <c r="G124" s="9" t="str">
        <f>VLOOKUP(InputData[[#This Row],[PRODUCT ID]],MasterData[],2,)</f>
        <v>Product01</v>
      </c>
      <c r="H124" s="9" t="str">
        <f>VLOOKUP(InputData[[#This Row],[PRODUCT ID]],MasterData[],3)</f>
        <v>Category01</v>
      </c>
      <c r="I124" s="9" t="str">
        <f>VLOOKUP(InputData[[#This Row],[PRODUCT ID]],MasterData[],4)</f>
        <v>Kg</v>
      </c>
      <c r="J124" s="17">
        <f>VLOOKUP(InputData[[#This Row],[PRODUCT ID]],MasterData[],5)</f>
        <v>98</v>
      </c>
      <c r="K124" s="17">
        <f>VLOOKUP(InputData[[#This Row],[PRODUCT ID]],MasterData[],6)</f>
        <v>103.88</v>
      </c>
      <c r="L124" s="16">
        <f>(InputData[[#This Row],[QUANTITY]]*InputData[[#This Row],[BUYING PRIZE]])</f>
        <v>686</v>
      </c>
      <c r="M124" s="16">
        <f>(InputData[[#This Row],[SELLING PRICE]]*InputData[[#This Row],[QUANTITY]]*(1-InputData[[#This Row],[DISCOUNT %]]))</f>
        <v>727.16</v>
      </c>
      <c r="N124">
        <f>DAY(InputData[[#This Row],[DATE]])</f>
        <v>9</v>
      </c>
      <c r="O124" t="str">
        <f>TEXT(InputData[[#This Row],[DATE]],"mmm")</f>
        <v>Jun</v>
      </c>
      <c r="P124">
        <f>YEAR(InputData[[#This Row],[DATE]])</f>
        <v>2021</v>
      </c>
    </row>
    <row r="125" spans="1:16" x14ac:dyDescent="0.35">
      <c r="A125" s="3">
        <v>44358</v>
      </c>
      <c r="B125" s="10" t="s">
        <v>73</v>
      </c>
      <c r="C125" s="13">
        <v>12</v>
      </c>
      <c r="D125" s="11" t="s">
        <v>105</v>
      </c>
      <c r="E125" s="11" t="s">
        <v>107</v>
      </c>
      <c r="F125" s="4">
        <v>0</v>
      </c>
      <c r="G125" s="9" t="str">
        <f>VLOOKUP(InputData[[#This Row],[PRODUCT ID]],MasterData[],2,)</f>
        <v>Product32</v>
      </c>
      <c r="H125" s="9" t="str">
        <f>VLOOKUP(InputData[[#This Row],[PRODUCT ID]],MasterData[],3)</f>
        <v>Category04</v>
      </c>
      <c r="I125" s="9" t="str">
        <f>VLOOKUP(InputData[[#This Row],[PRODUCT ID]],MasterData[],4)</f>
        <v>Kg</v>
      </c>
      <c r="J125" s="17">
        <f>VLOOKUP(InputData[[#This Row],[PRODUCT ID]],MasterData[],5)</f>
        <v>89</v>
      </c>
      <c r="K125" s="17">
        <f>VLOOKUP(InputData[[#This Row],[PRODUCT ID]],MasterData[],6)</f>
        <v>117.48</v>
      </c>
      <c r="L125" s="16">
        <f>(InputData[[#This Row],[QUANTITY]]*InputData[[#This Row],[BUYING PRIZE]])</f>
        <v>1068</v>
      </c>
      <c r="M125" s="16">
        <f>(InputData[[#This Row],[SELLING PRICE]]*InputData[[#This Row],[QUANTITY]]*(1-InputData[[#This Row],[DISCOUNT %]]))</f>
        <v>1409.76</v>
      </c>
      <c r="N125">
        <f>DAY(InputData[[#This Row],[DATE]])</f>
        <v>11</v>
      </c>
      <c r="O125" t="str">
        <f>TEXT(InputData[[#This Row],[DATE]],"mmm")</f>
        <v>Jun</v>
      </c>
      <c r="P125">
        <f>YEAR(InputData[[#This Row],[DATE]])</f>
        <v>2021</v>
      </c>
    </row>
    <row r="126" spans="1:16" x14ac:dyDescent="0.35">
      <c r="A126" s="3">
        <v>44359</v>
      </c>
      <c r="B126" s="10" t="s">
        <v>92</v>
      </c>
      <c r="C126" s="13">
        <v>6</v>
      </c>
      <c r="D126" s="11" t="s">
        <v>108</v>
      </c>
      <c r="E126" s="11" t="s">
        <v>106</v>
      </c>
      <c r="F126" s="4">
        <v>0</v>
      </c>
      <c r="G126" s="9" t="str">
        <f>VLOOKUP(InputData[[#This Row],[PRODUCT ID]],MasterData[],2,)</f>
        <v>Product41</v>
      </c>
      <c r="H126" s="9" t="str">
        <f>VLOOKUP(InputData[[#This Row],[PRODUCT ID]],MasterData[],3)</f>
        <v>Category05</v>
      </c>
      <c r="I126" s="9" t="str">
        <f>VLOOKUP(InputData[[#This Row],[PRODUCT ID]],MasterData[],4)</f>
        <v>Ft</v>
      </c>
      <c r="J126" s="17">
        <f>VLOOKUP(InputData[[#This Row],[PRODUCT ID]],MasterData[],5)</f>
        <v>138</v>
      </c>
      <c r="K126" s="17">
        <f>VLOOKUP(InputData[[#This Row],[PRODUCT ID]],MasterData[],6)</f>
        <v>173.88</v>
      </c>
      <c r="L126" s="16">
        <f>(InputData[[#This Row],[QUANTITY]]*InputData[[#This Row],[BUYING PRIZE]])</f>
        <v>828</v>
      </c>
      <c r="M126" s="16">
        <f>(InputData[[#This Row],[SELLING PRICE]]*InputData[[#This Row],[QUANTITY]]*(1-InputData[[#This Row],[DISCOUNT %]]))</f>
        <v>1043.28</v>
      </c>
      <c r="N126">
        <f>DAY(InputData[[#This Row],[DATE]])</f>
        <v>12</v>
      </c>
      <c r="O126" t="str">
        <f>TEXT(InputData[[#This Row],[DATE]],"mmm")</f>
        <v>Jun</v>
      </c>
      <c r="P126">
        <f>YEAR(InputData[[#This Row],[DATE]])</f>
        <v>2021</v>
      </c>
    </row>
    <row r="127" spans="1:16" x14ac:dyDescent="0.35">
      <c r="A127" s="3">
        <v>44361</v>
      </c>
      <c r="B127" s="10" t="s">
        <v>58</v>
      </c>
      <c r="C127" s="13">
        <v>10</v>
      </c>
      <c r="D127" s="11" t="s">
        <v>106</v>
      </c>
      <c r="E127" s="11" t="s">
        <v>107</v>
      </c>
      <c r="F127" s="4">
        <v>0</v>
      </c>
      <c r="G127" s="9" t="str">
        <f>VLOOKUP(InputData[[#This Row],[PRODUCT ID]],MasterData[],2,)</f>
        <v>Product25</v>
      </c>
      <c r="H127" s="9" t="str">
        <f>VLOOKUP(InputData[[#This Row],[PRODUCT ID]],MasterData[],3)</f>
        <v>Category03</v>
      </c>
      <c r="I127" s="9" t="str">
        <f>VLOOKUP(InputData[[#This Row],[PRODUCT ID]],MasterData[],4)</f>
        <v>No.</v>
      </c>
      <c r="J127" s="17">
        <f>VLOOKUP(InputData[[#This Row],[PRODUCT ID]],MasterData[],5)</f>
        <v>7</v>
      </c>
      <c r="K127" s="17">
        <f>VLOOKUP(InputData[[#This Row],[PRODUCT ID]],MasterData[],6)</f>
        <v>8.33</v>
      </c>
      <c r="L127" s="16">
        <f>(InputData[[#This Row],[QUANTITY]]*InputData[[#This Row],[BUYING PRIZE]])</f>
        <v>70</v>
      </c>
      <c r="M127" s="16">
        <f>(InputData[[#This Row],[SELLING PRICE]]*InputData[[#This Row],[QUANTITY]]*(1-InputData[[#This Row],[DISCOUNT %]]))</f>
        <v>83.3</v>
      </c>
      <c r="N127">
        <f>DAY(InputData[[#This Row],[DATE]])</f>
        <v>14</v>
      </c>
      <c r="O127" t="str">
        <f>TEXT(InputData[[#This Row],[DATE]],"mmm")</f>
        <v>Jun</v>
      </c>
      <c r="P127">
        <f>YEAR(InputData[[#This Row],[DATE]])</f>
        <v>2021</v>
      </c>
    </row>
    <row r="128" spans="1:16" x14ac:dyDescent="0.35">
      <c r="A128" s="3">
        <v>44363</v>
      </c>
      <c r="B128" s="10" t="s">
        <v>45</v>
      </c>
      <c r="C128" s="13">
        <v>5</v>
      </c>
      <c r="D128" s="11" t="s">
        <v>105</v>
      </c>
      <c r="E128" s="11" t="s">
        <v>107</v>
      </c>
      <c r="F128" s="4">
        <v>0</v>
      </c>
      <c r="G128" s="9" t="str">
        <f>VLOOKUP(InputData[[#This Row],[PRODUCT ID]],MasterData[],2,)</f>
        <v>Product19</v>
      </c>
      <c r="H128" s="9" t="str">
        <f>VLOOKUP(InputData[[#This Row],[PRODUCT ID]],MasterData[],3)</f>
        <v>Category02</v>
      </c>
      <c r="I128" s="9" t="str">
        <f>VLOOKUP(InputData[[#This Row],[PRODUCT ID]],MasterData[],4)</f>
        <v>Ft</v>
      </c>
      <c r="J128" s="17">
        <f>VLOOKUP(InputData[[#This Row],[PRODUCT ID]],MasterData[],5)</f>
        <v>150</v>
      </c>
      <c r="K128" s="17">
        <f>VLOOKUP(InputData[[#This Row],[PRODUCT ID]],MasterData[],6)</f>
        <v>210</v>
      </c>
      <c r="L128" s="16">
        <f>(InputData[[#This Row],[QUANTITY]]*InputData[[#This Row],[BUYING PRIZE]])</f>
        <v>750</v>
      </c>
      <c r="M128" s="16">
        <f>(InputData[[#This Row],[SELLING PRICE]]*InputData[[#This Row],[QUANTITY]]*(1-InputData[[#This Row],[DISCOUNT %]]))</f>
        <v>1050</v>
      </c>
      <c r="N128">
        <f>DAY(InputData[[#This Row],[DATE]])</f>
        <v>16</v>
      </c>
      <c r="O128" t="str">
        <f>TEXT(InputData[[#This Row],[DATE]],"mmm")</f>
        <v>Jun</v>
      </c>
      <c r="P128">
        <f>YEAR(InputData[[#This Row],[DATE]])</f>
        <v>2021</v>
      </c>
    </row>
    <row r="129" spans="1:16" x14ac:dyDescent="0.35">
      <c r="A129" s="3">
        <v>44363</v>
      </c>
      <c r="B129" s="10" t="s">
        <v>37</v>
      </c>
      <c r="C129" s="13">
        <v>12</v>
      </c>
      <c r="D129" s="11" t="s">
        <v>106</v>
      </c>
      <c r="E129" s="11" t="s">
        <v>107</v>
      </c>
      <c r="F129" s="4">
        <v>0</v>
      </c>
      <c r="G129" s="9" t="str">
        <f>VLOOKUP(InputData[[#This Row],[PRODUCT ID]],MasterData[],2,)</f>
        <v>Product15</v>
      </c>
      <c r="H129" s="9" t="str">
        <f>VLOOKUP(InputData[[#This Row],[PRODUCT ID]],MasterData[],3)</f>
        <v>Category02</v>
      </c>
      <c r="I129" s="9" t="str">
        <f>VLOOKUP(InputData[[#This Row],[PRODUCT ID]],MasterData[],4)</f>
        <v>No.</v>
      </c>
      <c r="J129" s="17">
        <f>VLOOKUP(InputData[[#This Row],[PRODUCT ID]],MasterData[],5)</f>
        <v>12</v>
      </c>
      <c r="K129" s="17">
        <f>VLOOKUP(InputData[[#This Row],[PRODUCT ID]],MasterData[],6)</f>
        <v>15.719999999999999</v>
      </c>
      <c r="L129" s="16">
        <f>(InputData[[#This Row],[QUANTITY]]*InputData[[#This Row],[BUYING PRIZE]])</f>
        <v>144</v>
      </c>
      <c r="M129" s="16">
        <f>(InputData[[#This Row],[SELLING PRICE]]*InputData[[#This Row],[QUANTITY]]*(1-InputData[[#This Row],[DISCOUNT %]]))</f>
        <v>188.64</v>
      </c>
      <c r="N129">
        <f>DAY(InputData[[#This Row],[DATE]])</f>
        <v>16</v>
      </c>
      <c r="O129" t="str">
        <f>TEXT(InputData[[#This Row],[DATE]],"mmm")</f>
        <v>Jun</v>
      </c>
      <c r="P129">
        <f>YEAR(InputData[[#This Row],[DATE]])</f>
        <v>2021</v>
      </c>
    </row>
    <row r="130" spans="1:16" x14ac:dyDescent="0.35">
      <c r="A130" s="3">
        <v>44363</v>
      </c>
      <c r="B130" s="10" t="s">
        <v>88</v>
      </c>
      <c r="C130" s="13">
        <v>11</v>
      </c>
      <c r="D130" s="11" t="s">
        <v>108</v>
      </c>
      <c r="E130" s="11" t="s">
        <v>107</v>
      </c>
      <c r="F130" s="4">
        <v>0</v>
      </c>
      <c r="G130" s="9" t="str">
        <f>VLOOKUP(InputData[[#This Row],[PRODUCT ID]],MasterData[],2,)</f>
        <v>Product39</v>
      </c>
      <c r="H130" s="9" t="str">
        <f>VLOOKUP(InputData[[#This Row],[PRODUCT ID]],MasterData[],3)</f>
        <v>Category05</v>
      </c>
      <c r="I130" s="9" t="str">
        <f>VLOOKUP(InputData[[#This Row],[PRODUCT ID]],MasterData[],4)</f>
        <v>No.</v>
      </c>
      <c r="J130" s="17">
        <f>VLOOKUP(InputData[[#This Row],[PRODUCT ID]],MasterData[],5)</f>
        <v>37</v>
      </c>
      <c r="K130" s="17">
        <f>VLOOKUP(InputData[[#This Row],[PRODUCT ID]],MasterData[],6)</f>
        <v>42.55</v>
      </c>
      <c r="L130" s="16">
        <f>(InputData[[#This Row],[QUANTITY]]*InputData[[#This Row],[BUYING PRIZE]])</f>
        <v>407</v>
      </c>
      <c r="M130" s="16">
        <f>(InputData[[#This Row],[SELLING PRICE]]*InputData[[#This Row],[QUANTITY]]*(1-InputData[[#This Row],[DISCOUNT %]]))</f>
        <v>468.04999999999995</v>
      </c>
      <c r="N130">
        <f>DAY(InputData[[#This Row],[DATE]])</f>
        <v>16</v>
      </c>
      <c r="O130" t="str">
        <f>TEXT(InputData[[#This Row],[DATE]],"mmm")</f>
        <v>Jun</v>
      </c>
      <c r="P130">
        <f>YEAR(InputData[[#This Row],[DATE]])</f>
        <v>2021</v>
      </c>
    </row>
    <row r="131" spans="1:16" x14ac:dyDescent="0.35">
      <c r="A131" s="3">
        <v>44365</v>
      </c>
      <c r="B131" s="10" t="s">
        <v>58</v>
      </c>
      <c r="C131" s="13">
        <v>13</v>
      </c>
      <c r="D131" s="11" t="s">
        <v>108</v>
      </c>
      <c r="E131" s="11" t="s">
        <v>107</v>
      </c>
      <c r="F131" s="4">
        <v>0</v>
      </c>
      <c r="G131" s="9" t="str">
        <f>VLOOKUP(InputData[[#This Row],[PRODUCT ID]],MasterData[],2,)</f>
        <v>Product25</v>
      </c>
      <c r="H131" s="9" t="str">
        <f>VLOOKUP(InputData[[#This Row],[PRODUCT ID]],MasterData[],3)</f>
        <v>Category03</v>
      </c>
      <c r="I131" s="9" t="str">
        <f>VLOOKUP(InputData[[#This Row],[PRODUCT ID]],MasterData[],4)</f>
        <v>No.</v>
      </c>
      <c r="J131" s="17">
        <f>VLOOKUP(InputData[[#This Row],[PRODUCT ID]],MasterData[],5)</f>
        <v>7</v>
      </c>
      <c r="K131" s="17">
        <f>VLOOKUP(InputData[[#This Row],[PRODUCT ID]],MasterData[],6)</f>
        <v>8.33</v>
      </c>
      <c r="L131" s="16">
        <f>(InputData[[#This Row],[QUANTITY]]*InputData[[#This Row],[BUYING PRIZE]])</f>
        <v>91</v>
      </c>
      <c r="M131" s="16">
        <f>(InputData[[#This Row],[SELLING PRICE]]*InputData[[#This Row],[QUANTITY]]*(1-InputData[[#This Row],[DISCOUNT %]]))</f>
        <v>108.29</v>
      </c>
      <c r="N131">
        <f>DAY(InputData[[#This Row],[DATE]])</f>
        <v>18</v>
      </c>
      <c r="O131" t="str">
        <f>TEXT(InputData[[#This Row],[DATE]],"mmm")</f>
        <v>Jun</v>
      </c>
      <c r="P131">
        <f>YEAR(InputData[[#This Row],[DATE]])</f>
        <v>2021</v>
      </c>
    </row>
    <row r="132" spans="1:16" x14ac:dyDescent="0.35">
      <c r="A132" s="3">
        <v>44366</v>
      </c>
      <c r="B132" s="10" t="s">
        <v>92</v>
      </c>
      <c r="C132" s="13">
        <v>5</v>
      </c>
      <c r="D132" s="11" t="s">
        <v>108</v>
      </c>
      <c r="E132" s="11" t="s">
        <v>106</v>
      </c>
      <c r="F132" s="4">
        <v>0</v>
      </c>
      <c r="G132" s="9" t="str">
        <f>VLOOKUP(InputData[[#This Row],[PRODUCT ID]],MasterData[],2,)</f>
        <v>Product41</v>
      </c>
      <c r="H132" s="9" t="str">
        <f>VLOOKUP(InputData[[#This Row],[PRODUCT ID]],MasterData[],3)</f>
        <v>Category05</v>
      </c>
      <c r="I132" s="9" t="str">
        <f>VLOOKUP(InputData[[#This Row],[PRODUCT ID]],MasterData[],4)</f>
        <v>Ft</v>
      </c>
      <c r="J132" s="17">
        <f>VLOOKUP(InputData[[#This Row],[PRODUCT ID]],MasterData[],5)</f>
        <v>138</v>
      </c>
      <c r="K132" s="17">
        <f>VLOOKUP(InputData[[#This Row],[PRODUCT ID]],MasterData[],6)</f>
        <v>173.88</v>
      </c>
      <c r="L132" s="16">
        <f>(InputData[[#This Row],[QUANTITY]]*InputData[[#This Row],[BUYING PRIZE]])</f>
        <v>690</v>
      </c>
      <c r="M132" s="16">
        <f>(InputData[[#This Row],[SELLING PRICE]]*InputData[[#This Row],[QUANTITY]]*(1-InputData[[#This Row],[DISCOUNT %]]))</f>
        <v>869.4</v>
      </c>
      <c r="N132">
        <f>DAY(InputData[[#This Row],[DATE]])</f>
        <v>19</v>
      </c>
      <c r="O132" t="str">
        <f>TEXT(InputData[[#This Row],[DATE]],"mmm")</f>
        <v>Jun</v>
      </c>
      <c r="P132">
        <f>YEAR(InputData[[#This Row],[DATE]])</f>
        <v>2021</v>
      </c>
    </row>
    <row r="133" spans="1:16" x14ac:dyDescent="0.35">
      <c r="A133" s="3">
        <v>44367</v>
      </c>
      <c r="B133" s="10" t="s">
        <v>39</v>
      </c>
      <c r="C133" s="13">
        <v>1</v>
      </c>
      <c r="D133" s="11" t="s">
        <v>105</v>
      </c>
      <c r="E133" s="11" t="s">
        <v>107</v>
      </c>
      <c r="F133" s="4">
        <v>0</v>
      </c>
      <c r="G133" s="9" t="str">
        <f>VLOOKUP(InputData[[#This Row],[PRODUCT ID]],MasterData[],2,)</f>
        <v>Product16</v>
      </c>
      <c r="H133" s="9" t="str">
        <f>VLOOKUP(InputData[[#This Row],[PRODUCT ID]],MasterData[],3)</f>
        <v>Category02</v>
      </c>
      <c r="I133" s="9" t="str">
        <f>VLOOKUP(InputData[[#This Row],[PRODUCT ID]],MasterData[],4)</f>
        <v>No.</v>
      </c>
      <c r="J133" s="17">
        <f>VLOOKUP(InputData[[#This Row],[PRODUCT ID]],MasterData[],5)</f>
        <v>13</v>
      </c>
      <c r="K133" s="17">
        <f>VLOOKUP(InputData[[#This Row],[PRODUCT ID]],MasterData[],6)</f>
        <v>16.64</v>
      </c>
      <c r="L133" s="16">
        <f>(InputData[[#This Row],[QUANTITY]]*InputData[[#This Row],[BUYING PRIZE]])</f>
        <v>13</v>
      </c>
      <c r="M133" s="16">
        <f>(InputData[[#This Row],[SELLING PRICE]]*InputData[[#This Row],[QUANTITY]]*(1-InputData[[#This Row],[DISCOUNT %]]))</f>
        <v>16.64</v>
      </c>
      <c r="N133">
        <f>DAY(InputData[[#This Row],[DATE]])</f>
        <v>20</v>
      </c>
      <c r="O133" t="str">
        <f>TEXT(InputData[[#This Row],[DATE]],"mmm")</f>
        <v>Jun</v>
      </c>
      <c r="P133">
        <f>YEAR(InputData[[#This Row],[DATE]])</f>
        <v>2021</v>
      </c>
    </row>
    <row r="134" spans="1:16" x14ac:dyDescent="0.35">
      <c r="A134" s="3">
        <v>44370</v>
      </c>
      <c r="B134" s="10" t="s">
        <v>39</v>
      </c>
      <c r="C134" s="13">
        <v>4</v>
      </c>
      <c r="D134" s="11" t="s">
        <v>108</v>
      </c>
      <c r="E134" s="11" t="s">
        <v>106</v>
      </c>
      <c r="F134" s="4">
        <v>0</v>
      </c>
      <c r="G134" s="9" t="str">
        <f>VLOOKUP(InputData[[#This Row],[PRODUCT ID]],MasterData[],2,)</f>
        <v>Product16</v>
      </c>
      <c r="H134" s="9" t="str">
        <f>VLOOKUP(InputData[[#This Row],[PRODUCT ID]],MasterData[],3)</f>
        <v>Category02</v>
      </c>
      <c r="I134" s="9" t="str">
        <f>VLOOKUP(InputData[[#This Row],[PRODUCT ID]],MasterData[],4)</f>
        <v>No.</v>
      </c>
      <c r="J134" s="17">
        <f>VLOOKUP(InputData[[#This Row],[PRODUCT ID]],MasterData[],5)</f>
        <v>13</v>
      </c>
      <c r="K134" s="17">
        <f>VLOOKUP(InputData[[#This Row],[PRODUCT ID]],MasterData[],6)</f>
        <v>16.64</v>
      </c>
      <c r="L134" s="16">
        <f>(InputData[[#This Row],[QUANTITY]]*InputData[[#This Row],[BUYING PRIZE]])</f>
        <v>52</v>
      </c>
      <c r="M134" s="16">
        <f>(InputData[[#This Row],[SELLING PRICE]]*InputData[[#This Row],[QUANTITY]]*(1-InputData[[#This Row],[DISCOUNT %]]))</f>
        <v>66.56</v>
      </c>
      <c r="N134">
        <f>DAY(InputData[[#This Row],[DATE]])</f>
        <v>23</v>
      </c>
      <c r="O134" t="str">
        <f>TEXT(InputData[[#This Row],[DATE]],"mmm")</f>
        <v>Jun</v>
      </c>
      <c r="P134">
        <f>YEAR(InputData[[#This Row],[DATE]])</f>
        <v>2021</v>
      </c>
    </row>
    <row r="135" spans="1:16" x14ac:dyDescent="0.35">
      <c r="A135" s="3">
        <v>44371</v>
      </c>
      <c r="B135" s="10" t="s">
        <v>29</v>
      </c>
      <c r="C135" s="13">
        <v>13</v>
      </c>
      <c r="D135" s="11" t="s">
        <v>108</v>
      </c>
      <c r="E135" s="11" t="s">
        <v>106</v>
      </c>
      <c r="F135" s="4">
        <v>0</v>
      </c>
      <c r="G135" s="9" t="str">
        <f>VLOOKUP(InputData[[#This Row],[PRODUCT ID]],MasterData[],2,)</f>
        <v>Product11</v>
      </c>
      <c r="H135" s="9" t="str">
        <f>VLOOKUP(InputData[[#This Row],[PRODUCT ID]],MasterData[],3)</f>
        <v>Category02</v>
      </c>
      <c r="I135" s="9" t="str">
        <f>VLOOKUP(InputData[[#This Row],[PRODUCT ID]],MasterData[],4)</f>
        <v>Lt</v>
      </c>
      <c r="J135" s="17">
        <f>VLOOKUP(InputData[[#This Row],[PRODUCT ID]],MasterData[],5)</f>
        <v>44</v>
      </c>
      <c r="K135" s="17">
        <f>VLOOKUP(InputData[[#This Row],[PRODUCT ID]],MasterData[],6)</f>
        <v>48.4</v>
      </c>
      <c r="L135" s="16">
        <f>(InputData[[#This Row],[QUANTITY]]*InputData[[#This Row],[BUYING PRIZE]])</f>
        <v>572</v>
      </c>
      <c r="M135" s="16">
        <f>(InputData[[#This Row],[SELLING PRICE]]*InputData[[#This Row],[QUANTITY]]*(1-InputData[[#This Row],[DISCOUNT %]]))</f>
        <v>629.19999999999993</v>
      </c>
      <c r="N135">
        <f>DAY(InputData[[#This Row],[DATE]])</f>
        <v>24</v>
      </c>
      <c r="O135" t="str">
        <f>TEXT(InputData[[#This Row],[DATE]],"mmm")</f>
        <v>Jun</v>
      </c>
      <c r="P135">
        <f>YEAR(InputData[[#This Row],[DATE]])</f>
        <v>2021</v>
      </c>
    </row>
    <row r="136" spans="1:16" x14ac:dyDescent="0.35">
      <c r="A136" s="3">
        <v>44373</v>
      </c>
      <c r="B136" s="10" t="s">
        <v>24</v>
      </c>
      <c r="C136" s="13">
        <v>7</v>
      </c>
      <c r="D136" s="11" t="s">
        <v>106</v>
      </c>
      <c r="E136" s="11" t="s">
        <v>106</v>
      </c>
      <c r="F136" s="4">
        <v>0</v>
      </c>
      <c r="G136" s="9" t="str">
        <f>VLOOKUP(InputData[[#This Row],[PRODUCT ID]],MasterData[],2,)</f>
        <v>Product09</v>
      </c>
      <c r="H136" s="9" t="str">
        <f>VLOOKUP(InputData[[#This Row],[PRODUCT ID]],MasterData[],3)</f>
        <v>Category01</v>
      </c>
      <c r="I136" s="9" t="str">
        <f>VLOOKUP(InputData[[#This Row],[PRODUCT ID]],MasterData[],4)</f>
        <v>No.</v>
      </c>
      <c r="J136" s="17">
        <f>VLOOKUP(InputData[[#This Row],[PRODUCT ID]],MasterData[],5)</f>
        <v>6</v>
      </c>
      <c r="K136" s="17">
        <f>VLOOKUP(InputData[[#This Row],[PRODUCT ID]],MasterData[],6)</f>
        <v>7.8599999999999994</v>
      </c>
      <c r="L136" s="16">
        <f>(InputData[[#This Row],[QUANTITY]]*InputData[[#This Row],[BUYING PRIZE]])</f>
        <v>42</v>
      </c>
      <c r="M136" s="16">
        <f>(InputData[[#This Row],[SELLING PRICE]]*InputData[[#This Row],[QUANTITY]]*(1-InputData[[#This Row],[DISCOUNT %]]))</f>
        <v>55.019999999999996</v>
      </c>
      <c r="N136">
        <f>DAY(InputData[[#This Row],[DATE]])</f>
        <v>26</v>
      </c>
      <c r="O136" t="str">
        <f>TEXT(InputData[[#This Row],[DATE]],"mmm")</f>
        <v>Jun</v>
      </c>
      <c r="P136">
        <f>YEAR(InputData[[#This Row],[DATE]])</f>
        <v>2021</v>
      </c>
    </row>
    <row r="137" spans="1:16" x14ac:dyDescent="0.35">
      <c r="A137" s="3">
        <v>44374</v>
      </c>
      <c r="B137" s="10" t="s">
        <v>16</v>
      </c>
      <c r="C137" s="13">
        <v>11</v>
      </c>
      <c r="D137" s="11" t="s">
        <v>108</v>
      </c>
      <c r="E137" s="11" t="s">
        <v>107</v>
      </c>
      <c r="F137" s="4">
        <v>0</v>
      </c>
      <c r="G137" s="9" t="str">
        <f>VLOOKUP(InputData[[#This Row],[PRODUCT ID]],MasterData[],2,)</f>
        <v>Product05</v>
      </c>
      <c r="H137" s="9" t="str">
        <f>VLOOKUP(InputData[[#This Row],[PRODUCT ID]],MasterData[],3)</f>
        <v>Category01</v>
      </c>
      <c r="I137" s="9" t="str">
        <f>VLOOKUP(InputData[[#This Row],[PRODUCT ID]],MasterData[],4)</f>
        <v>Ft</v>
      </c>
      <c r="J137" s="17">
        <f>VLOOKUP(InputData[[#This Row],[PRODUCT ID]],MasterData[],5)</f>
        <v>133</v>
      </c>
      <c r="K137" s="17">
        <f>VLOOKUP(InputData[[#This Row],[PRODUCT ID]],MasterData[],6)</f>
        <v>155.61000000000001</v>
      </c>
      <c r="L137" s="16">
        <f>(InputData[[#This Row],[QUANTITY]]*InputData[[#This Row],[BUYING PRIZE]])</f>
        <v>1463</v>
      </c>
      <c r="M137" s="16">
        <f>(InputData[[#This Row],[SELLING PRICE]]*InputData[[#This Row],[QUANTITY]]*(1-InputData[[#This Row],[DISCOUNT %]]))</f>
        <v>1711.71</v>
      </c>
      <c r="N137">
        <f>DAY(InputData[[#This Row],[DATE]])</f>
        <v>27</v>
      </c>
      <c r="O137" t="str">
        <f>TEXT(InputData[[#This Row],[DATE]],"mmm")</f>
        <v>Jun</v>
      </c>
      <c r="P137">
        <f>YEAR(InputData[[#This Row],[DATE]])</f>
        <v>2021</v>
      </c>
    </row>
    <row r="138" spans="1:16" x14ac:dyDescent="0.35">
      <c r="A138" s="3">
        <v>44375</v>
      </c>
      <c r="B138" s="10" t="s">
        <v>50</v>
      </c>
      <c r="C138" s="13">
        <v>2</v>
      </c>
      <c r="D138" s="11" t="s">
        <v>106</v>
      </c>
      <c r="E138" s="11" t="s">
        <v>107</v>
      </c>
      <c r="F138" s="4">
        <v>0</v>
      </c>
      <c r="G138" s="9" t="str">
        <f>VLOOKUP(InputData[[#This Row],[PRODUCT ID]],MasterData[],2,)</f>
        <v>Product21</v>
      </c>
      <c r="H138" s="9" t="str">
        <f>VLOOKUP(InputData[[#This Row],[PRODUCT ID]],MasterData[],3)</f>
        <v>Category03</v>
      </c>
      <c r="I138" s="9" t="str">
        <f>VLOOKUP(InputData[[#This Row],[PRODUCT ID]],MasterData[],4)</f>
        <v>Ft</v>
      </c>
      <c r="J138" s="17">
        <f>VLOOKUP(InputData[[#This Row],[PRODUCT ID]],MasterData[],5)</f>
        <v>126</v>
      </c>
      <c r="K138" s="17">
        <f>VLOOKUP(InputData[[#This Row],[PRODUCT ID]],MasterData[],6)</f>
        <v>162.54</v>
      </c>
      <c r="L138" s="16">
        <f>(InputData[[#This Row],[QUANTITY]]*InputData[[#This Row],[BUYING PRIZE]])</f>
        <v>252</v>
      </c>
      <c r="M138" s="16">
        <f>(InputData[[#This Row],[SELLING PRICE]]*InputData[[#This Row],[QUANTITY]]*(1-InputData[[#This Row],[DISCOUNT %]]))</f>
        <v>325.08</v>
      </c>
      <c r="N138">
        <f>DAY(InputData[[#This Row],[DATE]])</f>
        <v>28</v>
      </c>
      <c r="O138" t="str">
        <f>TEXT(InputData[[#This Row],[DATE]],"mmm")</f>
        <v>Jun</v>
      </c>
      <c r="P138">
        <f>YEAR(InputData[[#This Row],[DATE]])</f>
        <v>2021</v>
      </c>
    </row>
    <row r="139" spans="1:16" x14ac:dyDescent="0.35">
      <c r="A139" s="3">
        <v>44375</v>
      </c>
      <c r="B139" s="10" t="s">
        <v>79</v>
      </c>
      <c r="C139" s="13">
        <v>7</v>
      </c>
      <c r="D139" s="11" t="s">
        <v>106</v>
      </c>
      <c r="E139" s="11" t="s">
        <v>106</v>
      </c>
      <c r="F139" s="4">
        <v>0</v>
      </c>
      <c r="G139" s="9" t="str">
        <f>VLOOKUP(InputData[[#This Row],[PRODUCT ID]],MasterData[],2,)</f>
        <v>Product35</v>
      </c>
      <c r="H139" s="9" t="str">
        <f>VLOOKUP(InputData[[#This Row],[PRODUCT ID]],MasterData[],3)</f>
        <v>Category04</v>
      </c>
      <c r="I139" s="9" t="str">
        <f>VLOOKUP(InputData[[#This Row],[PRODUCT ID]],MasterData[],4)</f>
        <v>No.</v>
      </c>
      <c r="J139" s="17">
        <f>VLOOKUP(InputData[[#This Row],[PRODUCT ID]],MasterData[],5)</f>
        <v>5</v>
      </c>
      <c r="K139" s="17">
        <f>VLOOKUP(InputData[[#This Row],[PRODUCT ID]],MasterData[],6)</f>
        <v>6.7</v>
      </c>
      <c r="L139" s="16">
        <f>(InputData[[#This Row],[QUANTITY]]*InputData[[#This Row],[BUYING PRIZE]])</f>
        <v>35</v>
      </c>
      <c r="M139" s="16">
        <f>(InputData[[#This Row],[SELLING PRICE]]*InputData[[#This Row],[QUANTITY]]*(1-InputData[[#This Row],[DISCOUNT %]]))</f>
        <v>46.9</v>
      </c>
      <c r="N139">
        <f>DAY(InputData[[#This Row],[DATE]])</f>
        <v>28</v>
      </c>
      <c r="O139" t="str">
        <f>TEXT(InputData[[#This Row],[DATE]],"mmm")</f>
        <v>Jun</v>
      </c>
      <c r="P139">
        <f>YEAR(InputData[[#This Row],[DATE]])</f>
        <v>2021</v>
      </c>
    </row>
    <row r="140" spans="1:16" x14ac:dyDescent="0.35">
      <c r="A140" s="3">
        <v>44376</v>
      </c>
      <c r="B140" s="10" t="s">
        <v>35</v>
      </c>
      <c r="C140" s="13">
        <v>4</v>
      </c>
      <c r="D140" s="11" t="s">
        <v>108</v>
      </c>
      <c r="E140" s="11" t="s">
        <v>106</v>
      </c>
      <c r="F140" s="4">
        <v>0</v>
      </c>
      <c r="G140" s="9" t="str">
        <f>VLOOKUP(InputData[[#This Row],[PRODUCT ID]],MasterData[],2,)</f>
        <v>Product14</v>
      </c>
      <c r="H140" s="9" t="str">
        <f>VLOOKUP(InputData[[#This Row],[PRODUCT ID]],MasterData[],3)</f>
        <v>Category02</v>
      </c>
      <c r="I140" s="9" t="str">
        <f>VLOOKUP(InputData[[#This Row],[PRODUCT ID]],MasterData[],4)</f>
        <v>Kg</v>
      </c>
      <c r="J140" s="17">
        <f>VLOOKUP(InputData[[#This Row],[PRODUCT ID]],MasterData[],5)</f>
        <v>112</v>
      </c>
      <c r="K140" s="17">
        <f>VLOOKUP(InputData[[#This Row],[PRODUCT ID]],MasterData[],6)</f>
        <v>146.72</v>
      </c>
      <c r="L140" s="16">
        <f>(InputData[[#This Row],[QUANTITY]]*InputData[[#This Row],[BUYING PRIZE]])</f>
        <v>448</v>
      </c>
      <c r="M140" s="16">
        <f>(InputData[[#This Row],[SELLING PRICE]]*InputData[[#This Row],[QUANTITY]]*(1-InputData[[#This Row],[DISCOUNT %]]))</f>
        <v>586.88</v>
      </c>
      <c r="N140">
        <f>DAY(InputData[[#This Row],[DATE]])</f>
        <v>29</v>
      </c>
      <c r="O140" t="str">
        <f>TEXT(InputData[[#This Row],[DATE]],"mmm")</f>
        <v>Jun</v>
      </c>
      <c r="P140">
        <f>YEAR(InputData[[#This Row],[DATE]])</f>
        <v>2021</v>
      </c>
    </row>
    <row r="141" spans="1:16" x14ac:dyDescent="0.35">
      <c r="A141" s="3">
        <v>44378</v>
      </c>
      <c r="B141" s="10" t="s">
        <v>16</v>
      </c>
      <c r="C141" s="13">
        <v>11</v>
      </c>
      <c r="D141" s="11" t="s">
        <v>108</v>
      </c>
      <c r="E141" s="11" t="s">
        <v>107</v>
      </c>
      <c r="F141" s="4">
        <v>0</v>
      </c>
      <c r="G141" s="9" t="str">
        <f>VLOOKUP(InputData[[#This Row],[PRODUCT ID]],MasterData[],2,)</f>
        <v>Product05</v>
      </c>
      <c r="H141" s="9" t="str">
        <f>VLOOKUP(InputData[[#This Row],[PRODUCT ID]],MasterData[],3)</f>
        <v>Category01</v>
      </c>
      <c r="I141" s="9" t="str">
        <f>VLOOKUP(InputData[[#This Row],[PRODUCT ID]],MasterData[],4)</f>
        <v>Ft</v>
      </c>
      <c r="J141" s="17">
        <f>VLOOKUP(InputData[[#This Row],[PRODUCT ID]],MasterData[],5)</f>
        <v>133</v>
      </c>
      <c r="K141" s="17">
        <f>VLOOKUP(InputData[[#This Row],[PRODUCT ID]],MasterData[],6)</f>
        <v>155.61000000000001</v>
      </c>
      <c r="L141" s="16">
        <f>(InputData[[#This Row],[QUANTITY]]*InputData[[#This Row],[BUYING PRIZE]])</f>
        <v>1463</v>
      </c>
      <c r="M141" s="16">
        <f>(InputData[[#This Row],[SELLING PRICE]]*InputData[[#This Row],[QUANTITY]]*(1-InputData[[#This Row],[DISCOUNT %]]))</f>
        <v>1711.71</v>
      </c>
      <c r="N141">
        <f>DAY(InputData[[#This Row],[DATE]])</f>
        <v>1</v>
      </c>
      <c r="O141" t="str">
        <f>TEXT(InputData[[#This Row],[DATE]],"mmm")</f>
        <v>Jul</v>
      </c>
      <c r="P141">
        <f>YEAR(InputData[[#This Row],[DATE]])</f>
        <v>2021</v>
      </c>
    </row>
    <row r="142" spans="1:16" x14ac:dyDescent="0.35">
      <c r="A142" s="3">
        <v>44379</v>
      </c>
      <c r="B142" s="10" t="s">
        <v>26</v>
      </c>
      <c r="C142" s="13">
        <v>11</v>
      </c>
      <c r="D142" s="11" t="s">
        <v>108</v>
      </c>
      <c r="E142" s="11" t="s">
        <v>107</v>
      </c>
      <c r="F142" s="4">
        <v>0</v>
      </c>
      <c r="G142" s="9" t="str">
        <f>VLOOKUP(InputData[[#This Row],[PRODUCT ID]],MasterData[],2,)</f>
        <v>Product10</v>
      </c>
      <c r="H142" s="9" t="str">
        <f>VLOOKUP(InputData[[#This Row],[PRODUCT ID]],MasterData[],3)</f>
        <v>Category02</v>
      </c>
      <c r="I142" s="9" t="str">
        <f>VLOOKUP(InputData[[#This Row],[PRODUCT ID]],MasterData[],4)</f>
        <v>Ft</v>
      </c>
      <c r="J142" s="17">
        <f>VLOOKUP(InputData[[#This Row],[PRODUCT ID]],MasterData[],5)</f>
        <v>148</v>
      </c>
      <c r="K142" s="17">
        <f>VLOOKUP(InputData[[#This Row],[PRODUCT ID]],MasterData[],6)</f>
        <v>164.28</v>
      </c>
      <c r="L142" s="16">
        <f>(InputData[[#This Row],[QUANTITY]]*InputData[[#This Row],[BUYING PRIZE]])</f>
        <v>1628</v>
      </c>
      <c r="M142" s="16">
        <f>(InputData[[#This Row],[SELLING PRICE]]*InputData[[#This Row],[QUANTITY]]*(1-InputData[[#This Row],[DISCOUNT %]]))</f>
        <v>1807.08</v>
      </c>
      <c r="N142">
        <f>DAY(InputData[[#This Row],[DATE]])</f>
        <v>2</v>
      </c>
      <c r="O142" t="str">
        <f>TEXT(InputData[[#This Row],[DATE]],"mmm")</f>
        <v>Jul</v>
      </c>
      <c r="P142">
        <f>YEAR(InputData[[#This Row],[DATE]])</f>
        <v>2021</v>
      </c>
    </row>
    <row r="143" spans="1:16" x14ac:dyDescent="0.35">
      <c r="A143" s="3">
        <v>44380</v>
      </c>
      <c r="B143" s="10" t="s">
        <v>75</v>
      </c>
      <c r="C143" s="13">
        <v>9</v>
      </c>
      <c r="D143" s="11" t="s">
        <v>106</v>
      </c>
      <c r="E143" s="11" t="s">
        <v>107</v>
      </c>
      <c r="F143" s="4">
        <v>0</v>
      </c>
      <c r="G143" s="9" t="str">
        <f>VLOOKUP(InputData[[#This Row],[PRODUCT ID]],MasterData[],2,)</f>
        <v>Product33</v>
      </c>
      <c r="H143" s="9" t="str">
        <f>VLOOKUP(InputData[[#This Row],[PRODUCT ID]],MasterData[],3)</f>
        <v>Category04</v>
      </c>
      <c r="I143" s="9" t="str">
        <f>VLOOKUP(InputData[[#This Row],[PRODUCT ID]],MasterData[],4)</f>
        <v>Kg</v>
      </c>
      <c r="J143" s="17">
        <f>VLOOKUP(InputData[[#This Row],[PRODUCT ID]],MasterData[],5)</f>
        <v>95</v>
      </c>
      <c r="K143" s="17">
        <f>VLOOKUP(InputData[[#This Row],[PRODUCT ID]],MasterData[],6)</f>
        <v>119.7</v>
      </c>
      <c r="L143" s="16">
        <f>(InputData[[#This Row],[QUANTITY]]*InputData[[#This Row],[BUYING PRIZE]])</f>
        <v>855</v>
      </c>
      <c r="M143" s="16">
        <f>(InputData[[#This Row],[SELLING PRICE]]*InputData[[#This Row],[QUANTITY]]*(1-InputData[[#This Row],[DISCOUNT %]]))</f>
        <v>1077.3</v>
      </c>
      <c r="N143">
        <f>DAY(InputData[[#This Row],[DATE]])</f>
        <v>3</v>
      </c>
      <c r="O143" t="str">
        <f>TEXT(InputData[[#This Row],[DATE]],"mmm")</f>
        <v>Jul</v>
      </c>
      <c r="P143">
        <f>YEAR(InputData[[#This Row],[DATE]])</f>
        <v>2021</v>
      </c>
    </row>
    <row r="144" spans="1:16" x14ac:dyDescent="0.35">
      <c r="A144" s="3">
        <v>44380</v>
      </c>
      <c r="B144" s="10" t="s">
        <v>12</v>
      </c>
      <c r="C144" s="13">
        <v>8</v>
      </c>
      <c r="D144" s="11" t="s">
        <v>106</v>
      </c>
      <c r="E144" s="11" t="s">
        <v>107</v>
      </c>
      <c r="F144" s="4">
        <v>0</v>
      </c>
      <c r="G144" s="9" t="str">
        <f>VLOOKUP(InputData[[#This Row],[PRODUCT ID]],MasterData[],2,)</f>
        <v>Product03</v>
      </c>
      <c r="H144" s="9" t="str">
        <f>VLOOKUP(InputData[[#This Row],[PRODUCT ID]],MasterData[],3)</f>
        <v>Category01</v>
      </c>
      <c r="I144" s="9" t="str">
        <f>VLOOKUP(InputData[[#This Row],[PRODUCT ID]],MasterData[],4)</f>
        <v>Kg</v>
      </c>
      <c r="J144" s="17">
        <f>VLOOKUP(InputData[[#This Row],[PRODUCT ID]],MasterData[],5)</f>
        <v>71</v>
      </c>
      <c r="K144" s="17">
        <f>VLOOKUP(InputData[[#This Row],[PRODUCT ID]],MasterData[],6)</f>
        <v>80.94</v>
      </c>
      <c r="L144" s="16">
        <f>(InputData[[#This Row],[QUANTITY]]*InputData[[#This Row],[BUYING PRIZE]])</f>
        <v>568</v>
      </c>
      <c r="M144" s="16">
        <f>(InputData[[#This Row],[SELLING PRICE]]*InputData[[#This Row],[QUANTITY]]*(1-InputData[[#This Row],[DISCOUNT %]]))</f>
        <v>647.52</v>
      </c>
      <c r="N144">
        <f>DAY(InputData[[#This Row],[DATE]])</f>
        <v>3</v>
      </c>
      <c r="O144" t="str">
        <f>TEXT(InputData[[#This Row],[DATE]],"mmm")</f>
        <v>Jul</v>
      </c>
      <c r="P144">
        <f>YEAR(InputData[[#This Row],[DATE]])</f>
        <v>2021</v>
      </c>
    </row>
    <row r="145" spans="1:16" x14ac:dyDescent="0.35">
      <c r="A145" s="3">
        <v>44382</v>
      </c>
      <c r="B145" s="10" t="s">
        <v>10</v>
      </c>
      <c r="C145" s="13">
        <v>8</v>
      </c>
      <c r="D145" s="11" t="s">
        <v>108</v>
      </c>
      <c r="E145" s="11" t="s">
        <v>106</v>
      </c>
      <c r="F145" s="4">
        <v>0</v>
      </c>
      <c r="G145" s="9" t="str">
        <f>VLOOKUP(InputData[[#This Row],[PRODUCT ID]],MasterData[],2,)</f>
        <v>Product02</v>
      </c>
      <c r="H145" s="9" t="str">
        <f>VLOOKUP(InputData[[#This Row],[PRODUCT ID]],MasterData[],3)</f>
        <v>Category01</v>
      </c>
      <c r="I145" s="9" t="str">
        <f>VLOOKUP(InputData[[#This Row],[PRODUCT ID]],MasterData[],4)</f>
        <v>Kg</v>
      </c>
      <c r="J145" s="17">
        <f>VLOOKUP(InputData[[#This Row],[PRODUCT ID]],MasterData[],5)</f>
        <v>105</v>
      </c>
      <c r="K145" s="17">
        <f>VLOOKUP(InputData[[#This Row],[PRODUCT ID]],MasterData[],6)</f>
        <v>142.80000000000001</v>
      </c>
      <c r="L145" s="16">
        <f>(InputData[[#This Row],[QUANTITY]]*InputData[[#This Row],[BUYING PRIZE]])</f>
        <v>840</v>
      </c>
      <c r="M145" s="16">
        <f>(InputData[[#This Row],[SELLING PRICE]]*InputData[[#This Row],[QUANTITY]]*(1-InputData[[#This Row],[DISCOUNT %]]))</f>
        <v>1142.4000000000001</v>
      </c>
      <c r="N145">
        <f>DAY(InputData[[#This Row],[DATE]])</f>
        <v>5</v>
      </c>
      <c r="O145" t="str">
        <f>TEXT(InputData[[#This Row],[DATE]],"mmm")</f>
        <v>Jul</v>
      </c>
      <c r="P145">
        <f>YEAR(InputData[[#This Row],[DATE]])</f>
        <v>2021</v>
      </c>
    </row>
    <row r="146" spans="1:16" x14ac:dyDescent="0.35">
      <c r="A146" s="3">
        <v>44383</v>
      </c>
      <c r="B146" s="10" t="s">
        <v>92</v>
      </c>
      <c r="C146" s="13">
        <v>15</v>
      </c>
      <c r="D146" s="11" t="s">
        <v>108</v>
      </c>
      <c r="E146" s="11" t="s">
        <v>107</v>
      </c>
      <c r="F146" s="4">
        <v>0</v>
      </c>
      <c r="G146" s="9" t="str">
        <f>VLOOKUP(InputData[[#This Row],[PRODUCT ID]],MasterData[],2,)</f>
        <v>Product41</v>
      </c>
      <c r="H146" s="9" t="str">
        <f>VLOOKUP(InputData[[#This Row],[PRODUCT ID]],MasterData[],3)</f>
        <v>Category05</v>
      </c>
      <c r="I146" s="9" t="str">
        <f>VLOOKUP(InputData[[#This Row],[PRODUCT ID]],MasterData[],4)</f>
        <v>Ft</v>
      </c>
      <c r="J146" s="17">
        <f>VLOOKUP(InputData[[#This Row],[PRODUCT ID]],MasterData[],5)</f>
        <v>138</v>
      </c>
      <c r="K146" s="17">
        <f>VLOOKUP(InputData[[#This Row],[PRODUCT ID]],MasterData[],6)</f>
        <v>173.88</v>
      </c>
      <c r="L146" s="16">
        <f>(InputData[[#This Row],[QUANTITY]]*InputData[[#This Row],[BUYING PRIZE]])</f>
        <v>2070</v>
      </c>
      <c r="M146" s="16">
        <f>(InputData[[#This Row],[SELLING PRICE]]*InputData[[#This Row],[QUANTITY]]*(1-InputData[[#This Row],[DISCOUNT %]]))</f>
        <v>2608.1999999999998</v>
      </c>
      <c r="N146">
        <f>DAY(InputData[[#This Row],[DATE]])</f>
        <v>6</v>
      </c>
      <c r="O146" t="str">
        <f>TEXT(InputData[[#This Row],[DATE]],"mmm")</f>
        <v>Jul</v>
      </c>
      <c r="P146">
        <f>YEAR(InputData[[#This Row],[DATE]])</f>
        <v>2021</v>
      </c>
    </row>
    <row r="147" spans="1:16" x14ac:dyDescent="0.35">
      <c r="A147" s="3">
        <v>44385</v>
      </c>
      <c r="B147" s="10" t="s">
        <v>14</v>
      </c>
      <c r="C147" s="13">
        <v>10</v>
      </c>
      <c r="D147" s="11" t="s">
        <v>108</v>
      </c>
      <c r="E147" s="11" t="s">
        <v>106</v>
      </c>
      <c r="F147" s="4">
        <v>0</v>
      </c>
      <c r="G147" s="9" t="str">
        <f>VLOOKUP(InputData[[#This Row],[PRODUCT ID]],MasterData[],2,)</f>
        <v>Product04</v>
      </c>
      <c r="H147" s="9" t="str">
        <f>VLOOKUP(InputData[[#This Row],[PRODUCT ID]],MasterData[],3)</f>
        <v>Category01</v>
      </c>
      <c r="I147" s="9" t="str">
        <f>VLOOKUP(InputData[[#This Row],[PRODUCT ID]],MasterData[],4)</f>
        <v>Lt</v>
      </c>
      <c r="J147" s="17">
        <f>VLOOKUP(InputData[[#This Row],[PRODUCT ID]],MasterData[],5)</f>
        <v>44</v>
      </c>
      <c r="K147" s="17">
        <f>VLOOKUP(InputData[[#This Row],[PRODUCT ID]],MasterData[],6)</f>
        <v>48.84</v>
      </c>
      <c r="L147" s="16">
        <f>(InputData[[#This Row],[QUANTITY]]*InputData[[#This Row],[BUYING PRIZE]])</f>
        <v>440</v>
      </c>
      <c r="M147" s="16">
        <f>(InputData[[#This Row],[SELLING PRICE]]*InputData[[#This Row],[QUANTITY]]*(1-InputData[[#This Row],[DISCOUNT %]]))</f>
        <v>488.40000000000003</v>
      </c>
      <c r="N147">
        <f>DAY(InputData[[#This Row],[DATE]])</f>
        <v>8</v>
      </c>
      <c r="O147" t="str">
        <f>TEXT(InputData[[#This Row],[DATE]],"mmm")</f>
        <v>Jul</v>
      </c>
      <c r="P147">
        <f>YEAR(InputData[[#This Row],[DATE]])</f>
        <v>2021</v>
      </c>
    </row>
    <row r="148" spans="1:16" x14ac:dyDescent="0.35">
      <c r="A148" s="3">
        <v>44387</v>
      </c>
      <c r="B148" s="10" t="s">
        <v>77</v>
      </c>
      <c r="C148" s="13">
        <v>6</v>
      </c>
      <c r="D148" s="11" t="s">
        <v>105</v>
      </c>
      <c r="E148" s="11" t="s">
        <v>107</v>
      </c>
      <c r="F148" s="4">
        <v>0</v>
      </c>
      <c r="G148" s="9" t="str">
        <f>VLOOKUP(InputData[[#This Row],[PRODUCT ID]],MasterData[],2,)</f>
        <v>Product34</v>
      </c>
      <c r="H148" s="9" t="str">
        <f>VLOOKUP(InputData[[#This Row],[PRODUCT ID]],MasterData[],3)</f>
        <v>Category04</v>
      </c>
      <c r="I148" s="9" t="str">
        <f>VLOOKUP(InputData[[#This Row],[PRODUCT ID]],MasterData[],4)</f>
        <v>Lt</v>
      </c>
      <c r="J148" s="17">
        <f>VLOOKUP(InputData[[#This Row],[PRODUCT ID]],MasterData[],5)</f>
        <v>55</v>
      </c>
      <c r="K148" s="17">
        <f>VLOOKUP(InputData[[#This Row],[PRODUCT ID]],MasterData[],6)</f>
        <v>58.3</v>
      </c>
      <c r="L148" s="16">
        <f>(InputData[[#This Row],[QUANTITY]]*InputData[[#This Row],[BUYING PRIZE]])</f>
        <v>330</v>
      </c>
      <c r="M148" s="16">
        <f>(InputData[[#This Row],[SELLING PRICE]]*InputData[[#This Row],[QUANTITY]]*(1-InputData[[#This Row],[DISCOUNT %]]))</f>
        <v>349.79999999999995</v>
      </c>
      <c r="N148">
        <f>DAY(InputData[[#This Row],[DATE]])</f>
        <v>10</v>
      </c>
      <c r="O148" t="str">
        <f>TEXT(InputData[[#This Row],[DATE]],"mmm")</f>
        <v>Jul</v>
      </c>
      <c r="P148">
        <f>YEAR(InputData[[#This Row],[DATE]])</f>
        <v>2021</v>
      </c>
    </row>
    <row r="149" spans="1:16" x14ac:dyDescent="0.35">
      <c r="A149" s="3">
        <v>44388</v>
      </c>
      <c r="B149" s="10" t="s">
        <v>24</v>
      </c>
      <c r="C149" s="13">
        <v>4</v>
      </c>
      <c r="D149" s="11" t="s">
        <v>105</v>
      </c>
      <c r="E149" s="11" t="s">
        <v>106</v>
      </c>
      <c r="F149" s="4">
        <v>0</v>
      </c>
      <c r="G149" s="9" t="str">
        <f>VLOOKUP(InputData[[#This Row],[PRODUCT ID]],MasterData[],2,)</f>
        <v>Product09</v>
      </c>
      <c r="H149" s="9" t="str">
        <f>VLOOKUP(InputData[[#This Row],[PRODUCT ID]],MasterData[],3)</f>
        <v>Category01</v>
      </c>
      <c r="I149" s="9" t="str">
        <f>VLOOKUP(InputData[[#This Row],[PRODUCT ID]],MasterData[],4)</f>
        <v>No.</v>
      </c>
      <c r="J149" s="17">
        <f>VLOOKUP(InputData[[#This Row],[PRODUCT ID]],MasterData[],5)</f>
        <v>6</v>
      </c>
      <c r="K149" s="17">
        <f>VLOOKUP(InputData[[#This Row],[PRODUCT ID]],MasterData[],6)</f>
        <v>7.8599999999999994</v>
      </c>
      <c r="L149" s="16">
        <f>(InputData[[#This Row],[QUANTITY]]*InputData[[#This Row],[BUYING PRIZE]])</f>
        <v>24</v>
      </c>
      <c r="M149" s="16">
        <f>(InputData[[#This Row],[SELLING PRICE]]*InputData[[#This Row],[QUANTITY]]*(1-InputData[[#This Row],[DISCOUNT %]]))</f>
        <v>31.439999999999998</v>
      </c>
      <c r="N149">
        <f>DAY(InputData[[#This Row],[DATE]])</f>
        <v>11</v>
      </c>
      <c r="O149" t="str">
        <f>TEXT(InputData[[#This Row],[DATE]],"mmm")</f>
        <v>Jul</v>
      </c>
      <c r="P149">
        <f>YEAR(InputData[[#This Row],[DATE]])</f>
        <v>2021</v>
      </c>
    </row>
    <row r="150" spans="1:16" x14ac:dyDescent="0.35">
      <c r="A150" s="3">
        <v>44390</v>
      </c>
      <c r="B150" s="10" t="s">
        <v>45</v>
      </c>
      <c r="C150" s="13">
        <v>1</v>
      </c>
      <c r="D150" s="11" t="s">
        <v>108</v>
      </c>
      <c r="E150" s="11" t="s">
        <v>107</v>
      </c>
      <c r="F150" s="4">
        <v>0</v>
      </c>
      <c r="G150" s="9" t="str">
        <f>VLOOKUP(InputData[[#This Row],[PRODUCT ID]],MasterData[],2,)</f>
        <v>Product19</v>
      </c>
      <c r="H150" s="9" t="str">
        <f>VLOOKUP(InputData[[#This Row],[PRODUCT ID]],MasterData[],3)</f>
        <v>Category02</v>
      </c>
      <c r="I150" s="9" t="str">
        <f>VLOOKUP(InputData[[#This Row],[PRODUCT ID]],MasterData[],4)</f>
        <v>Ft</v>
      </c>
      <c r="J150" s="17">
        <f>VLOOKUP(InputData[[#This Row],[PRODUCT ID]],MasterData[],5)</f>
        <v>150</v>
      </c>
      <c r="K150" s="17">
        <f>VLOOKUP(InputData[[#This Row],[PRODUCT ID]],MasterData[],6)</f>
        <v>210</v>
      </c>
      <c r="L150" s="16">
        <f>(InputData[[#This Row],[QUANTITY]]*InputData[[#This Row],[BUYING PRIZE]])</f>
        <v>150</v>
      </c>
      <c r="M150" s="16">
        <f>(InputData[[#This Row],[SELLING PRICE]]*InputData[[#This Row],[QUANTITY]]*(1-InputData[[#This Row],[DISCOUNT %]]))</f>
        <v>210</v>
      </c>
      <c r="N150">
        <f>DAY(InputData[[#This Row],[DATE]])</f>
        <v>13</v>
      </c>
      <c r="O150" t="str">
        <f>TEXT(InputData[[#This Row],[DATE]],"mmm")</f>
        <v>Jul</v>
      </c>
      <c r="P150">
        <f>YEAR(InputData[[#This Row],[DATE]])</f>
        <v>2021</v>
      </c>
    </row>
    <row r="151" spans="1:16" x14ac:dyDescent="0.35">
      <c r="A151" s="3">
        <v>44393</v>
      </c>
      <c r="B151" s="10" t="s">
        <v>54</v>
      </c>
      <c r="C151" s="13">
        <v>8</v>
      </c>
      <c r="D151" s="11" t="s">
        <v>105</v>
      </c>
      <c r="E151" s="11" t="s">
        <v>107</v>
      </c>
      <c r="F151" s="4">
        <v>0</v>
      </c>
      <c r="G151" s="9" t="str">
        <f>VLOOKUP(InputData[[#This Row],[PRODUCT ID]],MasterData[],2,)</f>
        <v>Product23</v>
      </c>
      <c r="H151" s="9" t="str">
        <f>VLOOKUP(InputData[[#This Row],[PRODUCT ID]],MasterData[],3)</f>
        <v>Category03</v>
      </c>
      <c r="I151" s="9" t="str">
        <f>VLOOKUP(InputData[[#This Row],[PRODUCT ID]],MasterData[],4)</f>
        <v>Ft</v>
      </c>
      <c r="J151" s="17">
        <f>VLOOKUP(InputData[[#This Row],[PRODUCT ID]],MasterData[],5)</f>
        <v>141</v>
      </c>
      <c r="K151" s="17">
        <f>VLOOKUP(InputData[[#This Row],[PRODUCT ID]],MasterData[],6)</f>
        <v>149.46</v>
      </c>
      <c r="L151" s="16">
        <f>(InputData[[#This Row],[QUANTITY]]*InputData[[#This Row],[BUYING PRIZE]])</f>
        <v>1128</v>
      </c>
      <c r="M151" s="16">
        <f>(InputData[[#This Row],[SELLING PRICE]]*InputData[[#This Row],[QUANTITY]]*(1-InputData[[#This Row],[DISCOUNT %]]))</f>
        <v>1195.68</v>
      </c>
      <c r="N151">
        <f>DAY(InputData[[#This Row],[DATE]])</f>
        <v>16</v>
      </c>
      <c r="O151" t="str">
        <f>TEXT(InputData[[#This Row],[DATE]],"mmm")</f>
        <v>Jul</v>
      </c>
      <c r="P151">
        <f>YEAR(InputData[[#This Row],[DATE]])</f>
        <v>2021</v>
      </c>
    </row>
    <row r="152" spans="1:16" x14ac:dyDescent="0.35">
      <c r="A152" s="3">
        <v>44395</v>
      </c>
      <c r="B152" s="10" t="s">
        <v>63</v>
      </c>
      <c r="C152" s="13">
        <v>14</v>
      </c>
      <c r="D152" s="11" t="s">
        <v>106</v>
      </c>
      <c r="E152" s="11" t="s">
        <v>106</v>
      </c>
      <c r="F152" s="4">
        <v>0</v>
      </c>
      <c r="G152" s="9" t="str">
        <f>VLOOKUP(InputData[[#This Row],[PRODUCT ID]],MasterData[],2,)</f>
        <v>Product27</v>
      </c>
      <c r="H152" s="9" t="str">
        <f>VLOOKUP(InputData[[#This Row],[PRODUCT ID]],MasterData[],3)</f>
        <v>Category04</v>
      </c>
      <c r="I152" s="9" t="str">
        <f>VLOOKUP(InputData[[#This Row],[PRODUCT ID]],MasterData[],4)</f>
        <v>Lt</v>
      </c>
      <c r="J152" s="17">
        <f>VLOOKUP(InputData[[#This Row],[PRODUCT ID]],MasterData[],5)</f>
        <v>48</v>
      </c>
      <c r="K152" s="17">
        <f>VLOOKUP(InputData[[#This Row],[PRODUCT ID]],MasterData[],6)</f>
        <v>57.120000000000005</v>
      </c>
      <c r="L152" s="16">
        <f>(InputData[[#This Row],[QUANTITY]]*InputData[[#This Row],[BUYING PRIZE]])</f>
        <v>672</v>
      </c>
      <c r="M152" s="16">
        <f>(InputData[[#This Row],[SELLING PRICE]]*InputData[[#This Row],[QUANTITY]]*(1-InputData[[#This Row],[DISCOUNT %]]))</f>
        <v>799.68000000000006</v>
      </c>
      <c r="N152">
        <f>DAY(InputData[[#This Row],[DATE]])</f>
        <v>18</v>
      </c>
      <c r="O152" t="str">
        <f>TEXT(InputData[[#This Row],[DATE]],"mmm")</f>
        <v>Jul</v>
      </c>
      <c r="P152">
        <f>YEAR(InputData[[#This Row],[DATE]])</f>
        <v>2021</v>
      </c>
    </row>
    <row r="153" spans="1:16" x14ac:dyDescent="0.35">
      <c r="A153" s="3">
        <v>44397</v>
      </c>
      <c r="B153" s="10" t="s">
        <v>86</v>
      </c>
      <c r="C153" s="13">
        <v>11</v>
      </c>
      <c r="D153" s="11" t="s">
        <v>106</v>
      </c>
      <c r="E153" s="11" t="s">
        <v>106</v>
      </c>
      <c r="F153" s="4">
        <v>0</v>
      </c>
      <c r="G153" s="9" t="str">
        <f>VLOOKUP(InputData[[#This Row],[PRODUCT ID]],MasterData[],2,)</f>
        <v>Product38</v>
      </c>
      <c r="H153" s="9" t="str">
        <f>VLOOKUP(InputData[[#This Row],[PRODUCT ID]],MasterData[],3)</f>
        <v>Category05</v>
      </c>
      <c r="I153" s="9" t="str">
        <f>VLOOKUP(InputData[[#This Row],[PRODUCT ID]],MasterData[],4)</f>
        <v>Kg</v>
      </c>
      <c r="J153" s="17">
        <f>VLOOKUP(InputData[[#This Row],[PRODUCT ID]],MasterData[],5)</f>
        <v>72</v>
      </c>
      <c r="K153" s="17">
        <f>VLOOKUP(InputData[[#This Row],[PRODUCT ID]],MasterData[],6)</f>
        <v>79.92</v>
      </c>
      <c r="L153" s="16">
        <f>(InputData[[#This Row],[QUANTITY]]*InputData[[#This Row],[BUYING PRIZE]])</f>
        <v>792</v>
      </c>
      <c r="M153" s="16">
        <f>(InputData[[#This Row],[SELLING PRICE]]*InputData[[#This Row],[QUANTITY]]*(1-InputData[[#This Row],[DISCOUNT %]]))</f>
        <v>879.12</v>
      </c>
      <c r="N153">
        <f>DAY(InputData[[#This Row],[DATE]])</f>
        <v>20</v>
      </c>
      <c r="O153" t="str">
        <f>TEXT(InputData[[#This Row],[DATE]],"mmm")</f>
        <v>Jul</v>
      </c>
      <c r="P153">
        <f>YEAR(InputData[[#This Row],[DATE]])</f>
        <v>2021</v>
      </c>
    </row>
    <row r="154" spans="1:16" x14ac:dyDescent="0.35">
      <c r="A154" s="3">
        <v>44397</v>
      </c>
      <c r="B154" s="10" t="s">
        <v>96</v>
      </c>
      <c r="C154" s="13">
        <v>5</v>
      </c>
      <c r="D154" s="11" t="s">
        <v>108</v>
      </c>
      <c r="E154" s="11" t="s">
        <v>106</v>
      </c>
      <c r="F154" s="4">
        <v>0</v>
      </c>
      <c r="G154" s="9" t="str">
        <f>VLOOKUP(InputData[[#This Row],[PRODUCT ID]],MasterData[],2,)</f>
        <v>Product43</v>
      </c>
      <c r="H154" s="9" t="str">
        <f>VLOOKUP(InputData[[#This Row],[PRODUCT ID]],MasterData[],3)</f>
        <v>Category05</v>
      </c>
      <c r="I154" s="9" t="str">
        <f>VLOOKUP(InputData[[#This Row],[PRODUCT ID]],MasterData[],4)</f>
        <v>Kg</v>
      </c>
      <c r="J154" s="17">
        <f>VLOOKUP(InputData[[#This Row],[PRODUCT ID]],MasterData[],5)</f>
        <v>67</v>
      </c>
      <c r="K154" s="17">
        <f>VLOOKUP(InputData[[#This Row],[PRODUCT ID]],MasterData[],6)</f>
        <v>83.08</v>
      </c>
      <c r="L154" s="16">
        <f>(InputData[[#This Row],[QUANTITY]]*InputData[[#This Row],[BUYING PRIZE]])</f>
        <v>335</v>
      </c>
      <c r="M154" s="16">
        <f>(InputData[[#This Row],[SELLING PRICE]]*InputData[[#This Row],[QUANTITY]]*(1-InputData[[#This Row],[DISCOUNT %]]))</f>
        <v>415.4</v>
      </c>
      <c r="N154">
        <f>DAY(InputData[[#This Row],[DATE]])</f>
        <v>20</v>
      </c>
      <c r="O154" t="str">
        <f>TEXT(InputData[[#This Row],[DATE]],"mmm")</f>
        <v>Jul</v>
      </c>
      <c r="P154">
        <f>YEAR(InputData[[#This Row],[DATE]])</f>
        <v>2021</v>
      </c>
    </row>
    <row r="155" spans="1:16" x14ac:dyDescent="0.35">
      <c r="A155" s="3">
        <v>44398</v>
      </c>
      <c r="B155" s="10" t="s">
        <v>67</v>
      </c>
      <c r="C155" s="13">
        <v>15</v>
      </c>
      <c r="D155" s="11" t="s">
        <v>108</v>
      </c>
      <c r="E155" s="11" t="s">
        <v>106</v>
      </c>
      <c r="F155" s="4">
        <v>0</v>
      </c>
      <c r="G155" s="9" t="str">
        <f>VLOOKUP(InputData[[#This Row],[PRODUCT ID]],MasterData[],2,)</f>
        <v>Product29</v>
      </c>
      <c r="H155" s="9" t="str">
        <f>VLOOKUP(InputData[[#This Row],[PRODUCT ID]],MasterData[],3)</f>
        <v>Category04</v>
      </c>
      <c r="I155" s="9" t="str">
        <f>VLOOKUP(InputData[[#This Row],[PRODUCT ID]],MasterData[],4)</f>
        <v>Lt</v>
      </c>
      <c r="J155" s="17">
        <f>VLOOKUP(InputData[[#This Row],[PRODUCT ID]],MasterData[],5)</f>
        <v>47</v>
      </c>
      <c r="K155" s="17">
        <f>VLOOKUP(InputData[[#This Row],[PRODUCT ID]],MasterData[],6)</f>
        <v>53.11</v>
      </c>
      <c r="L155" s="16">
        <f>(InputData[[#This Row],[QUANTITY]]*InputData[[#This Row],[BUYING PRIZE]])</f>
        <v>705</v>
      </c>
      <c r="M155" s="16">
        <f>(InputData[[#This Row],[SELLING PRICE]]*InputData[[#This Row],[QUANTITY]]*(1-InputData[[#This Row],[DISCOUNT %]]))</f>
        <v>796.65</v>
      </c>
      <c r="N155">
        <f>DAY(InputData[[#This Row],[DATE]])</f>
        <v>21</v>
      </c>
      <c r="O155" t="str">
        <f>TEXT(InputData[[#This Row],[DATE]],"mmm")</f>
        <v>Jul</v>
      </c>
      <c r="P155">
        <f>YEAR(InputData[[#This Row],[DATE]])</f>
        <v>2021</v>
      </c>
    </row>
    <row r="156" spans="1:16" x14ac:dyDescent="0.35">
      <c r="A156" s="3">
        <v>44399</v>
      </c>
      <c r="B156" s="10" t="s">
        <v>60</v>
      </c>
      <c r="C156" s="13">
        <v>3</v>
      </c>
      <c r="D156" s="11" t="s">
        <v>105</v>
      </c>
      <c r="E156" s="11" t="s">
        <v>107</v>
      </c>
      <c r="F156" s="4">
        <v>0</v>
      </c>
      <c r="G156" s="9" t="str">
        <f>VLOOKUP(InputData[[#This Row],[PRODUCT ID]],MasterData[],2,)</f>
        <v>Product26</v>
      </c>
      <c r="H156" s="9" t="str">
        <f>VLOOKUP(InputData[[#This Row],[PRODUCT ID]],MasterData[],3)</f>
        <v>Category04</v>
      </c>
      <c r="I156" s="9" t="str">
        <f>VLOOKUP(InputData[[#This Row],[PRODUCT ID]],MasterData[],4)</f>
        <v>No.</v>
      </c>
      <c r="J156" s="17">
        <f>VLOOKUP(InputData[[#This Row],[PRODUCT ID]],MasterData[],5)</f>
        <v>18</v>
      </c>
      <c r="K156" s="17">
        <f>VLOOKUP(InputData[[#This Row],[PRODUCT ID]],MasterData[],6)</f>
        <v>24.66</v>
      </c>
      <c r="L156" s="16">
        <f>(InputData[[#This Row],[QUANTITY]]*InputData[[#This Row],[BUYING PRIZE]])</f>
        <v>54</v>
      </c>
      <c r="M156" s="16">
        <f>(InputData[[#This Row],[SELLING PRICE]]*InputData[[#This Row],[QUANTITY]]*(1-InputData[[#This Row],[DISCOUNT %]]))</f>
        <v>73.98</v>
      </c>
      <c r="N156">
        <f>DAY(InputData[[#This Row],[DATE]])</f>
        <v>22</v>
      </c>
      <c r="O156" t="str">
        <f>TEXT(InputData[[#This Row],[DATE]],"mmm")</f>
        <v>Jul</v>
      </c>
      <c r="P156">
        <f>YEAR(InputData[[#This Row],[DATE]])</f>
        <v>2021</v>
      </c>
    </row>
    <row r="157" spans="1:16" x14ac:dyDescent="0.35">
      <c r="A157" s="3">
        <v>44399</v>
      </c>
      <c r="B157" s="10" t="s">
        <v>56</v>
      </c>
      <c r="C157" s="13">
        <v>14</v>
      </c>
      <c r="D157" s="11" t="s">
        <v>106</v>
      </c>
      <c r="E157" s="11" t="s">
        <v>107</v>
      </c>
      <c r="F157" s="4">
        <v>0</v>
      </c>
      <c r="G157" s="9" t="str">
        <f>VLOOKUP(InputData[[#This Row],[PRODUCT ID]],MasterData[],2,)</f>
        <v>Product24</v>
      </c>
      <c r="H157" s="9" t="str">
        <f>VLOOKUP(InputData[[#This Row],[PRODUCT ID]],MasterData[],3)</f>
        <v>Category03</v>
      </c>
      <c r="I157" s="9" t="str">
        <f>VLOOKUP(InputData[[#This Row],[PRODUCT ID]],MasterData[],4)</f>
        <v>Ft</v>
      </c>
      <c r="J157" s="17">
        <f>VLOOKUP(InputData[[#This Row],[PRODUCT ID]],MasterData[],5)</f>
        <v>144</v>
      </c>
      <c r="K157" s="17">
        <f>VLOOKUP(InputData[[#This Row],[PRODUCT ID]],MasterData[],6)</f>
        <v>156.96</v>
      </c>
      <c r="L157" s="16">
        <f>(InputData[[#This Row],[QUANTITY]]*InputData[[#This Row],[BUYING PRIZE]])</f>
        <v>2016</v>
      </c>
      <c r="M157" s="16">
        <f>(InputData[[#This Row],[SELLING PRICE]]*InputData[[#This Row],[QUANTITY]]*(1-InputData[[#This Row],[DISCOUNT %]]))</f>
        <v>2197.44</v>
      </c>
      <c r="N157">
        <f>DAY(InputData[[#This Row],[DATE]])</f>
        <v>22</v>
      </c>
      <c r="O157" t="str">
        <f>TEXT(InputData[[#This Row],[DATE]],"mmm")</f>
        <v>Jul</v>
      </c>
      <c r="P157">
        <f>YEAR(InputData[[#This Row],[DATE]])</f>
        <v>2021</v>
      </c>
    </row>
    <row r="158" spans="1:16" x14ac:dyDescent="0.35">
      <c r="A158" s="3">
        <v>44400</v>
      </c>
      <c r="B158" s="10" t="s">
        <v>81</v>
      </c>
      <c r="C158" s="13">
        <v>7</v>
      </c>
      <c r="D158" s="11" t="s">
        <v>105</v>
      </c>
      <c r="E158" s="11" t="s">
        <v>106</v>
      </c>
      <c r="F158" s="4">
        <v>0</v>
      </c>
      <c r="G158" s="9" t="str">
        <f>VLOOKUP(InputData[[#This Row],[PRODUCT ID]],MasterData[],2,)</f>
        <v>Product36</v>
      </c>
      <c r="H158" s="9" t="str">
        <f>VLOOKUP(InputData[[#This Row],[PRODUCT ID]],MasterData[],3)</f>
        <v>Category04</v>
      </c>
      <c r="I158" s="9" t="str">
        <f>VLOOKUP(InputData[[#This Row],[PRODUCT ID]],MasterData[],4)</f>
        <v>Kg</v>
      </c>
      <c r="J158" s="17">
        <f>VLOOKUP(InputData[[#This Row],[PRODUCT ID]],MasterData[],5)</f>
        <v>90</v>
      </c>
      <c r="K158" s="17">
        <f>VLOOKUP(InputData[[#This Row],[PRODUCT ID]],MasterData[],6)</f>
        <v>96.3</v>
      </c>
      <c r="L158" s="16">
        <f>(InputData[[#This Row],[QUANTITY]]*InputData[[#This Row],[BUYING PRIZE]])</f>
        <v>630</v>
      </c>
      <c r="M158" s="16">
        <f>(InputData[[#This Row],[SELLING PRICE]]*InputData[[#This Row],[QUANTITY]]*(1-InputData[[#This Row],[DISCOUNT %]]))</f>
        <v>674.1</v>
      </c>
      <c r="N158">
        <f>DAY(InputData[[#This Row],[DATE]])</f>
        <v>23</v>
      </c>
      <c r="O158" t="str">
        <f>TEXT(InputData[[#This Row],[DATE]],"mmm")</f>
        <v>Jul</v>
      </c>
      <c r="P158">
        <f>YEAR(InputData[[#This Row],[DATE]])</f>
        <v>2021</v>
      </c>
    </row>
    <row r="159" spans="1:16" x14ac:dyDescent="0.35">
      <c r="A159" s="3">
        <v>44400</v>
      </c>
      <c r="B159" s="10" t="s">
        <v>83</v>
      </c>
      <c r="C159" s="13">
        <v>8</v>
      </c>
      <c r="D159" s="11" t="s">
        <v>108</v>
      </c>
      <c r="E159" s="11" t="s">
        <v>106</v>
      </c>
      <c r="F159" s="4">
        <v>0</v>
      </c>
      <c r="G159" s="9" t="str">
        <f>VLOOKUP(InputData[[#This Row],[PRODUCT ID]],MasterData[],2,)</f>
        <v>Product37</v>
      </c>
      <c r="H159" s="9" t="str">
        <f>VLOOKUP(InputData[[#This Row],[PRODUCT ID]],MasterData[],3)</f>
        <v>Category05</v>
      </c>
      <c r="I159" s="9" t="str">
        <f>VLOOKUP(InputData[[#This Row],[PRODUCT ID]],MasterData[],4)</f>
        <v>Kg</v>
      </c>
      <c r="J159" s="17">
        <f>VLOOKUP(InputData[[#This Row],[PRODUCT ID]],MasterData[],5)</f>
        <v>67</v>
      </c>
      <c r="K159" s="17">
        <f>VLOOKUP(InputData[[#This Row],[PRODUCT ID]],MasterData[],6)</f>
        <v>85.76</v>
      </c>
      <c r="L159" s="16">
        <f>(InputData[[#This Row],[QUANTITY]]*InputData[[#This Row],[BUYING PRIZE]])</f>
        <v>536</v>
      </c>
      <c r="M159" s="16">
        <f>(InputData[[#This Row],[SELLING PRICE]]*InputData[[#This Row],[QUANTITY]]*(1-InputData[[#This Row],[DISCOUNT %]]))</f>
        <v>686.08</v>
      </c>
      <c r="N159">
        <f>DAY(InputData[[#This Row],[DATE]])</f>
        <v>23</v>
      </c>
      <c r="O159" t="str">
        <f>TEXT(InputData[[#This Row],[DATE]],"mmm")</f>
        <v>Jul</v>
      </c>
      <c r="P159">
        <f>YEAR(InputData[[#This Row],[DATE]])</f>
        <v>2021</v>
      </c>
    </row>
    <row r="160" spans="1:16" x14ac:dyDescent="0.35">
      <c r="A160" s="3">
        <v>44401</v>
      </c>
      <c r="B160" s="10" t="s">
        <v>24</v>
      </c>
      <c r="C160" s="13">
        <v>4</v>
      </c>
      <c r="D160" s="11" t="s">
        <v>106</v>
      </c>
      <c r="E160" s="11" t="s">
        <v>107</v>
      </c>
      <c r="F160" s="4">
        <v>0</v>
      </c>
      <c r="G160" s="9" t="str">
        <f>VLOOKUP(InputData[[#This Row],[PRODUCT ID]],MasterData[],2,)</f>
        <v>Product09</v>
      </c>
      <c r="H160" s="9" t="str">
        <f>VLOOKUP(InputData[[#This Row],[PRODUCT ID]],MasterData[],3)</f>
        <v>Category01</v>
      </c>
      <c r="I160" s="9" t="str">
        <f>VLOOKUP(InputData[[#This Row],[PRODUCT ID]],MasterData[],4)</f>
        <v>No.</v>
      </c>
      <c r="J160" s="17">
        <f>VLOOKUP(InputData[[#This Row],[PRODUCT ID]],MasterData[],5)</f>
        <v>6</v>
      </c>
      <c r="K160" s="17">
        <f>VLOOKUP(InputData[[#This Row],[PRODUCT ID]],MasterData[],6)</f>
        <v>7.8599999999999994</v>
      </c>
      <c r="L160" s="16">
        <f>(InputData[[#This Row],[QUANTITY]]*InputData[[#This Row],[BUYING PRIZE]])</f>
        <v>24</v>
      </c>
      <c r="M160" s="16">
        <f>(InputData[[#This Row],[SELLING PRICE]]*InputData[[#This Row],[QUANTITY]]*(1-InputData[[#This Row],[DISCOUNT %]]))</f>
        <v>31.439999999999998</v>
      </c>
      <c r="N160">
        <f>DAY(InputData[[#This Row],[DATE]])</f>
        <v>24</v>
      </c>
      <c r="O160" t="str">
        <f>TEXT(InputData[[#This Row],[DATE]],"mmm")</f>
        <v>Jul</v>
      </c>
      <c r="P160">
        <f>YEAR(InputData[[#This Row],[DATE]])</f>
        <v>2021</v>
      </c>
    </row>
    <row r="161" spans="1:16" x14ac:dyDescent="0.35">
      <c r="A161" s="3">
        <v>44406</v>
      </c>
      <c r="B161" s="10" t="s">
        <v>98</v>
      </c>
      <c r="C161" s="13">
        <v>15</v>
      </c>
      <c r="D161" s="11" t="s">
        <v>106</v>
      </c>
      <c r="E161" s="11" t="s">
        <v>107</v>
      </c>
      <c r="F161" s="4">
        <v>0</v>
      </c>
      <c r="G161" s="9" t="str">
        <f>VLOOKUP(InputData[[#This Row],[PRODUCT ID]],MasterData[],2,)</f>
        <v>Product44</v>
      </c>
      <c r="H161" s="9" t="str">
        <f>VLOOKUP(InputData[[#This Row],[PRODUCT ID]],MasterData[],3)</f>
        <v>Category05</v>
      </c>
      <c r="I161" s="9" t="str">
        <f>VLOOKUP(InputData[[#This Row],[PRODUCT ID]],MasterData[],4)</f>
        <v>Kg</v>
      </c>
      <c r="J161" s="17">
        <f>VLOOKUP(InputData[[#This Row],[PRODUCT ID]],MasterData[],5)</f>
        <v>76</v>
      </c>
      <c r="K161" s="17">
        <f>VLOOKUP(InputData[[#This Row],[PRODUCT ID]],MasterData[],6)</f>
        <v>82.08</v>
      </c>
      <c r="L161" s="16">
        <f>(InputData[[#This Row],[QUANTITY]]*InputData[[#This Row],[BUYING PRIZE]])</f>
        <v>1140</v>
      </c>
      <c r="M161" s="16">
        <f>(InputData[[#This Row],[SELLING PRICE]]*InputData[[#This Row],[QUANTITY]]*(1-InputData[[#This Row],[DISCOUNT %]]))</f>
        <v>1231.2</v>
      </c>
      <c r="N161">
        <f>DAY(InputData[[#This Row],[DATE]])</f>
        <v>29</v>
      </c>
      <c r="O161" t="str">
        <f>TEXT(InputData[[#This Row],[DATE]],"mmm")</f>
        <v>Jul</v>
      </c>
      <c r="P161">
        <f>YEAR(InputData[[#This Row],[DATE]])</f>
        <v>2021</v>
      </c>
    </row>
    <row r="162" spans="1:16" x14ac:dyDescent="0.35">
      <c r="A162" s="3">
        <v>44409</v>
      </c>
      <c r="B162" s="10" t="s">
        <v>6</v>
      </c>
      <c r="C162" s="13">
        <v>11</v>
      </c>
      <c r="D162" s="11" t="s">
        <v>108</v>
      </c>
      <c r="E162" s="11" t="s">
        <v>107</v>
      </c>
      <c r="F162" s="4">
        <v>0</v>
      </c>
      <c r="G162" s="9" t="str">
        <f>VLOOKUP(InputData[[#This Row],[PRODUCT ID]],MasterData[],2,)</f>
        <v>Product01</v>
      </c>
      <c r="H162" s="9" t="str">
        <f>VLOOKUP(InputData[[#This Row],[PRODUCT ID]],MasterData[],3)</f>
        <v>Category01</v>
      </c>
      <c r="I162" s="9" t="str">
        <f>VLOOKUP(InputData[[#This Row],[PRODUCT ID]],MasterData[],4)</f>
        <v>Kg</v>
      </c>
      <c r="J162" s="17">
        <f>VLOOKUP(InputData[[#This Row],[PRODUCT ID]],MasterData[],5)</f>
        <v>98</v>
      </c>
      <c r="K162" s="17">
        <f>VLOOKUP(InputData[[#This Row],[PRODUCT ID]],MasterData[],6)</f>
        <v>103.88</v>
      </c>
      <c r="L162" s="16">
        <f>(InputData[[#This Row],[QUANTITY]]*InputData[[#This Row],[BUYING PRIZE]])</f>
        <v>1078</v>
      </c>
      <c r="M162" s="16">
        <f>(InputData[[#This Row],[SELLING PRICE]]*InputData[[#This Row],[QUANTITY]]*(1-InputData[[#This Row],[DISCOUNT %]]))</f>
        <v>1142.6799999999998</v>
      </c>
      <c r="N162">
        <f>DAY(InputData[[#This Row],[DATE]])</f>
        <v>1</v>
      </c>
      <c r="O162" t="str">
        <f>TEXT(InputData[[#This Row],[DATE]],"mmm")</f>
        <v>Aug</v>
      </c>
      <c r="P162">
        <f>YEAR(InputData[[#This Row],[DATE]])</f>
        <v>2021</v>
      </c>
    </row>
    <row r="163" spans="1:16" x14ac:dyDescent="0.35">
      <c r="A163" s="3">
        <v>44410</v>
      </c>
      <c r="B163" s="10" t="s">
        <v>54</v>
      </c>
      <c r="C163" s="13">
        <v>3</v>
      </c>
      <c r="D163" s="11" t="s">
        <v>108</v>
      </c>
      <c r="E163" s="11" t="s">
        <v>106</v>
      </c>
      <c r="F163" s="4">
        <v>0</v>
      </c>
      <c r="G163" s="9" t="str">
        <f>VLOOKUP(InputData[[#This Row],[PRODUCT ID]],MasterData[],2,)</f>
        <v>Product23</v>
      </c>
      <c r="H163" s="9" t="str">
        <f>VLOOKUP(InputData[[#This Row],[PRODUCT ID]],MasterData[],3)</f>
        <v>Category03</v>
      </c>
      <c r="I163" s="9" t="str">
        <f>VLOOKUP(InputData[[#This Row],[PRODUCT ID]],MasterData[],4)</f>
        <v>Ft</v>
      </c>
      <c r="J163" s="17">
        <f>VLOOKUP(InputData[[#This Row],[PRODUCT ID]],MasterData[],5)</f>
        <v>141</v>
      </c>
      <c r="K163" s="17">
        <f>VLOOKUP(InputData[[#This Row],[PRODUCT ID]],MasterData[],6)</f>
        <v>149.46</v>
      </c>
      <c r="L163" s="16">
        <f>(InputData[[#This Row],[QUANTITY]]*InputData[[#This Row],[BUYING PRIZE]])</f>
        <v>423</v>
      </c>
      <c r="M163" s="16">
        <f>(InputData[[#This Row],[SELLING PRICE]]*InputData[[#This Row],[QUANTITY]]*(1-InputData[[#This Row],[DISCOUNT %]]))</f>
        <v>448.38</v>
      </c>
      <c r="N163">
        <f>DAY(InputData[[#This Row],[DATE]])</f>
        <v>2</v>
      </c>
      <c r="O163" t="str">
        <f>TEXT(InputData[[#This Row],[DATE]],"mmm")</f>
        <v>Aug</v>
      </c>
      <c r="P163">
        <f>YEAR(InputData[[#This Row],[DATE]])</f>
        <v>2021</v>
      </c>
    </row>
    <row r="164" spans="1:16" x14ac:dyDescent="0.35">
      <c r="A164" s="3">
        <v>44411</v>
      </c>
      <c r="B164" s="10" t="s">
        <v>52</v>
      </c>
      <c r="C164" s="13">
        <v>13</v>
      </c>
      <c r="D164" s="11" t="s">
        <v>106</v>
      </c>
      <c r="E164" s="11" t="s">
        <v>106</v>
      </c>
      <c r="F164" s="4">
        <v>0</v>
      </c>
      <c r="G164" s="9" t="str">
        <f>VLOOKUP(InputData[[#This Row],[PRODUCT ID]],MasterData[],2,)</f>
        <v>Product22</v>
      </c>
      <c r="H164" s="9" t="str">
        <f>VLOOKUP(InputData[[#This Row],[PRODUCT ID]],MasterData[],3)</f>
        <v>Category03</v>
      </c>
      <c r="I164" s="9" t="str">
        <f>VLOOKUP(InputData[[#This Row],[PRODUCT ID]],MasterData[],4)</f>
        <v>Ft</v>
      </c>
      <c r="J164" s="17">
        <f>VLOOKUP(InputData[[#This Row],[PRODUCT ID]],MasterData[],5)</f>
        <v>121</v>
      </c>
      <c r="K164" s="17">
        <f>VLOOKUP(InputData[[#This Row],[PRODUCT ID]],MasterData[],6)</f>
        <v>141.57</v>
      </c>
      <c r="L164" s="16">
        <f>(InputData[[#This Row],[QUANTITY]]*InputData[[#This Row],[BUYING PRIZE]])</f>
        <v>1573</v>
      </c>
      <c r="M164" s="16">
        <f>(InputData[[#This Row],[SELLING PRICE]]*InputData[[#This Row],[QUANTITY]]*(1-InputData[[#This Row],[DISCOUNT %]]))</f>
        <v>1840.4099999999999</v>
      </c>
      <c r="N164">
        <f>DAY(InputData[[#This Row],[DATE]])</f>
        <v>3</v>
      </c>
      <c r="O164" t="str">
        <f>TEXT(InputData[[#This Row],[DATE]],"mmm")</f>
        <v>Aug</v>
      </c>
      <c r="P164">
        <f>YEAR(InputData[[#This Row],[DATE]])</f>
        <v>2021</v>
      </c>
    </row>
    <row r="165" spans="1:16" x14ac:dyDescent="0.35">
      <c r="A165" s="3">
        <v>44411</v>
      </c>
      <c r="B165" s="10" t="s">
        <v>77</v>
      </c>
      <c r="C165" s="13">
        <v>12</v>
      </c>
      <c r="D165" s="11" t="s">
        <v>106</v>
      </c>
      <c r="E165" s="11" t="s">
        <v>106</v>
      </c>
      <c r="F165" s="4">
        <v>0</v>
      </c>
      <c r="G165" s="9" t="str">
        <f>VLOOKUP(InputData[[#This Row],[PRODUCT ID]],MasterData[],2,)</f>
        <v>Product34</v>
      </c>
      <c r="H165" s="9" t="str">
        <f>VLOOKUP(InputData[[#This Row],[PRODUCT ID]],MasterData[],3)</f>
        <v>Category04</v>
      </c>
      <c r="I165" s="9" t="str">
        <f>VLOOKUP(InputData[[#This Row],[PRODUCT ID]],MasterData[],4)</f>
        <v>Lt</v>
      </c>
      <c r="J165" s="17">
        <f>VLOOKUP(InputData[[#This Row],[PRODUCT ID]],MasterData[],5)</f>
        <v>55</v>
      </c>
      <c r="K165" s="17">
        <f>VLOOKUP(InputData[[#This Row],[PRODUCT ID]],MasterData[],6)</f>
        <v>58.3</v>
      </c>
      <c r="L165" s="16">
        <f>(InputData[[#This Row],[QUANTITY]]*InputData[[#This Row],[BUYING PRIZE]])</f>
        <v>660</v>
      </c>
      <c r="M165" s="16">
        <f>(InputData[[#This Row],[SELLING PRICE]]*InputData[[#This Row],[QUANTITY]]*(1-InputData[[#This Row],[DISCOUNT %]]))</f>
        <v>699.59999999999991</v>
      </c>
      <c r="N165">
        <f>DAY(InputData[[#This Row],[DATE]])</f>
        <v>3</v>
      </c>
      <c r="O165" t="str">
        <f>TEXT(InputData[[#This Row],[DATE]],"mmm")</f>
        <v>Aug</v>
      </c>
      <c r="P165">
        <f>YEAR(InputData[[#This Row],[DATE]])</f>
        <v>2021</v>
      </c>
    </row>
    <row r="166" spans="1:16" x14ac:dyDescent="0.35">
      <c r="A166" s="3">
        <v>44413</v>
      </c>
      <c r="B166" s="10" t="s">
        <v>65</v>
      </c>
      <c r="C166" s="13">
        <v>14</v>
      </c>
      <c r="D166" s="11" t="s">
        <v>108</v>
      </c>
      <c r="E166" s="11" t="s">
        <v>107</v>
      </c>
      <c r="F166" s="4">
        <v>0</v>
      </c>
      <c r="G166" s="9" t="str">
        <f>VLOOKUP(InputData[[#This Row],[PRODUCT ID]],MasterData[],2,)</f>
        <v>Product28</v>
      </c>
      <c r="H166" s="9" t="str">
        <f>VLOOKUP(InputData[[#This Row],[PRODUCT ID]],MasterData[],3)</f>
        <v>Category04</v>
      </c>
      <c r="I166" s="9" t="str">
        <f>VLOOKUP(InputData[[#This Row],[PRODUCT ID]],MasterData[],4)</f>
        <v>No.</v>
      </c>
      <c r="J166" s="17">
        <f>VLOOKUP(InputData[[#This Row],[PRODUCT ID]],MasterData[],5)</f>
        <v>37</v>
      </c>
      <c r="K166" s="17">
        <f>VLOOKUP(InputData[[#This Row],[PRODUCT ID]],MasterData[],6)</f>
        <v>41.81</v>
      </c>
      <c r="L166" s="16">
        <f>(InputData[[#This Row],[QUANTITY]]*InputData[[#This Row],[BUYING PRIZE]])</f>
        <v>518</v>
      </c>
      <c r="M166" s="16">
        <f>(InputData[[#This Row],[SELLING PRICE]]*InputData[[#This Row],[QUANTITY]]*(1-InputData[[#This Row],[DISCOUNT %]]))</f>
        <v>585.34</v>
      </c>
      <c r="N166">
        <f>DAY(InputData[[#This Row],[DATE]])</f>
        <v>5</v>
      </c>
      <c r="O166" t="str">
        <f>TEXT(InputData[[#This Row],[DATE]],"mmm")</f>
        <v>Aug</v>
      </c>
      <c r="P166">
        <f>YEAR(InputData[[#This Row],[DATE]])</f>
        <v>2021</v>
      </c>
    </row>
    <row r="167" spans="1:16" x14ac:dyDescent="0.35">
      <c r="A167" s="3">
        <v>44414</v>
      </c>
      <c r="B167" s="10" t="s">
        <v>83</v>
      </c>
      <c r="C167" s="13">
        <v>1</v>
      </c>
      <c r="D167" s="11" t="s">
        <v>105</v>
      </c>
      <c r="E167" s="11" t="s">
        <v>107</v>
      </c>
      <c r="F167" s="4">
        <v>0</v>
      </c>
      <c r="G167" s="9" t="str">
        <f>VLOOKUP(InputData[[#This Row],[PRODUCT ID]],MasterData[],2,)</f>
        <v>Product37</v>
      </c>
      <c r="H167" s="9" t="str">
        <f>VLOOKUP(InputData[[#This Row],[PRODUCT ID]],MasterData[],3)</f>
        <v>Category05</v>
      </c>
      <c r="I167" s="9" t="str">
        <f>VLOOKUP(InputData[[#This Row],[PRODUCT ID]],MasterData[],4)</f>
        <v>Kg</v>
      </c>
      <c r="J167" s="17">
        <f>VLOOKUP(InputData[[#This Row],[PRODUCT ID]],MasterData[],5)</f>
        <v>67</v>
      </c>
      <c r="K167" s="17">
        <f>VLOOKUP(InputData[[#This Row],[PRODUCT ID]],MasterData[],6)</f>
        <v>85.76</v>
      </c>
      <c r="L167" s="16">
        <f>(InputData[[#This Row],[QUANTITY]]*InputData[[#This Row],[BUYING PRIZE]])</f>
        <v>67</v>
      </c>
      <c r="M167" s="16">
        <f>(InputData[[#This Row],[SELLING PRICE]]*InputData[[#This Row],[QUANTITY]]*(1-InputData[[#This Row],[DISCOUNT %]]))</f>
        <v>85.76</v>
      </c>
      <c r="N167">
        <f>DAY(InputData[[#This Row],[DATE]])</f>
        <v>6</v>
      </c>
      <c r="O167" t="str">
        <f>TEXT(InputData[[#This Row],[DATE]],"mmm")</f>
        <v>Aug</v>
      </c>
      <c r="P167">
        <f>YEAR(InputData[[#This Row],[DATE]])</f>
        <v>2021</v>
      </c>
    </row>
    <row r="168" spans="1:16" x14ac:dyDescent="0.35">
      <c r="A168" s="3">
        <v>44418</v>
      </c>
      <c r="B168" s="10" t="s">
        <v>16</v>
      </c>
      <c r="C168" s="13">
        <v>4</v>
      </c>
      <c r="D168" s="11" t="s">
        <v>105</v>
      </c>
      <c r="E168" s="11" t="s">
        <v>107</v>
      </c>
      <c r="F168" s="4">
        <v>0</v>
      </c>
      <c r="G168" s="9" t="str">
        <f>VLOOKUP(InputData[[#This Row],[PRODUCT ID]],MasterData[],2,)</f>
        <v>Product05</v>
      </c>
      <c r="H168" s="9" t="str">
        <f>VLOOKUP(InputData[[#This Row],[PRODUCT ID]],MasterData[],3)</f>
        <v>Category01</v>
      </c>
      <c r="I168" s="9" t="str">
        <f>VLOOKUP(InputData[[#This Row],[PRODUCT ID]],MasterData[],4)</f>
        <v>Ft</v>
      </c>
      <c r="J168" s="17">
        <f>VLOOKUP(InputData[[#This Row],[PRODUCT ID]],MasterData[],5)</f>
        <v>133</v>
      </c>
      <c r="K168" s="17">
        <f>VLOOKUP(InputData[[#This Row],[PRODUCT ID]],MasterData[],6)</f>
        <v>155.61000000000001</v>
      </c>
      <c r="L168" s="16">
        <f>(InputData[[#This Row],[QUANTITY]]*InputData[[#This Row],[BUYING PRIZE]])</f>
        <v>532</v>
      </c>
      <c r="M168" s="16">
        <f>(InputData[[#This Row],[SELLING PRICE]]*InputData[[#This Row],[QUANTITY]]*(1-InputData[[#This Row],[DISCOUNT %]]))</f>
        <v>622.44000000000005</v>
      </c>
      <c r="N168">
        <f>DAY(InputData[[#This Row],[DATE]])</f>
        <v>10</v>
      </c>
      <c r="O168" t="str">
        <f>TEXT(InputData[[#This Row],[DATE]],"mmm")</f>
        <v>Aug</v>
      </c>
      <c r="P168">
        <f>YEAR(InputData[[#This Row],[DATE]])</f>
        <v>2021</v>
      </c>
    </row>
    <row r="169" spans="1:16" x14ac:dyDescent="0.35">
      <c r="A169" s="3">
        <v>44418</v>
      </c>
      <c r="B169" s="10" t="s">
        <v>98</v>
      </c>
      <c r="C169" s="13">
        <v>10</v>
      </c>
      <c r="D169" s="11" t="s">
        <v>106</v>
      </c>
      <c r="E169" s="11" t="s">
        <v>107</v>
      </c>
      <c r="F169" s="4">
        <v>0</v>
      </c>
      <c r="G169" s="9" t="str">
        <f>VLOOKUP(InputData[[#This Row],[PRODUCT ID]],MasterData[],2,)</f>
        <v>Product44</v>
      </c>
      <c r="H169" s="9" t="str">
        <f>VLOOKUP(InputData[[#This Row],[PRODUCT ID]],MasterData[],3)</f>
        <v>Category05</v>
      </c>
      <c r="I169" s="9" t="str">
        <f>VLOOKUP(InputData[[#This Row],[PRODUCT ID]],MasterData[],4)</f>
        <v>Kg</v>
      </c>
      <c r="J169" s="17">
        <f>VLOOKUP(InputData[[#This Row],[PRODUCT ID]],MasterData[],5)</f>
        <v>76</v>
      </c>
      <c r="K169" s="17">
        <f>VLOOKUP(InputData[[#This Row],[PRODUCT ID]],MasterData[],6)</f>
        <v>82.08</v>
      </c>
      <c r="L169" s="16">
        <f>(InputData[[#This Row],[QUANTITY]]*InputData[[#This Row],[BUYING PRIZE]])</f>
        <v>760</v>
      </c>
      <c r="M169" s="16">
        <f>(InputData[[#This Row],[SELLING PRICE]]*InputData[[#This Row],[QUANTITY]]*(1-InputData[[#This Row],[DISCOUNT %]]))</f>
        <v>820.8</v>
      </c>
      <c r="N169">
        <f>DAY(InputData[[#This Row],[DATE]])</f>
        <v>10</v>
      </c>
      <c r="O169" t="str">
        <f>TEXT(InputData[[#This Row],[DATE]],"mmm")</f>
        <v>Aug</v>
      </c>
      <c r="P169">
        <f>YEAR(InputData[[#This Row],[DATE]])</f>
        <v>2021</v>
      </c>
    </row>
    <row r="170" spans="1:16" x14ac:dyDescent="0.35">
      <c r="A170" s="3">
        <v>44418</v>
      </c>
      <c r="B170" s="10" t="s">
        <v>18</v>
      </c>
      <c r="C170" s="13">
        <v>6</v>
      </c>
      <c r="D170" s="11" t="s">
        <v>108</v>
      </c>
      <c r="E170" s="11" t="s">
        <v>107</v>
      </c>
      <c r="F170" s="4">
        <v>0</v>
      </c>
      <c r="G170" s="9" t="str">
        <f>VLOOKUP(InputData[[#This Row],[PRODUCT ID]],MasterData[],2,)</f>
        <v>Product06</v>
      </c>
      <c r="H170" s="9" t="str">
        <f>VLOOKUP(InputData[[#This Row],[PRODUCT ID]],MasterData[],3)</f>
        <v>Category01</v>
      </c>
      <c r="I170" s="9" t="str">
        <f>VLOOKUP(InputData[[#This Row],[PRODUCT ID]],MasterData[],4)</f>
        <v>Kg</v>
      </c>
      <c r="J170" s="17">
        <f>VLOOKUP(InputData[[#This Row],[PRODUCT ID]],MasterData[],5)</f>
        <v>75</v>
      </c>
      <c r="K170" s="17">
        <f>VLOOKUP(InputData[[#This Row],[PRODUCT ID]],MasterData[],6)</f>
        <v>85.5</v>
      </c>
      <c r="L170" s="16">
        <f>(InputData[[#This Row],[QUANTITY]]*InputData[[#This Row],[BUYING PRIZE]])</f>
        <v>450</v>
      </c>
      <c r="M170" s="16">
        <f>(InputData[[#This Row],[SELLING PRICE]]*InputData[[#This Row],[QUANTITY]]*(1-InputData[[#This Row],[DISCOUNT %]]))</f>
        <v>513</v>
      </c>
      <c r="N170">
        <f>DAY(InputData[[#This Row],[DATE]])</f>
        <v>10</v>
      </c>
      <c r="O170" t="str">
        <f>TEXT(InputData[[#This Row],[DATE]],"mmm")</f>
        <v>Aug</v>
      </c>
      <c r="P170">
        <f>YEAR(InputData[[#This Row],[DATE]])</f>
        <v>2021</v>
      </c>
    </row>
    <row r="171" spans="1:16" x14ac:dyDescent="0.35">
      <c r="A171" s="3">
        <v>44419</v>
      </c>
      <c r="B171" s="10" t="s">
        <v>54</v>
      </c>
      <c r="C171" s="13">
        <v>4</v>
      </c>
      <c r="D171" s="11" t="s">
        <v>108</v>
      </c>
      <c r="E171" s="11" t="s">
        <v>106</v>
      </c>
      <c r="F171" s="4">
        <v>0</v>
      </c>
      <c r="G171" s="9" t="str">
        <f>VLOOKUP(InputData[[#This Row],[PRODUCT ID]],MasterData[],2,)</f>
        <v>Product23</v>
      </c>
      <c r="H171" s="9" t="str">
        <f>VLOOKUP(InputData[[#This Row],[PRODUCT ID]],MasterData[],3)</f>
        <v>Category03</v>
      </c>
      <c r="I171" s="9" t="str">
        <f>VLOOKUP(InputData[[#This Row],[PRODUCT ID]],MasterData[],4)</f>
        <v>Ft</v>
      </c>
      <c r="J171" s="17">
        <f>VLOOKUP(InputData[[#This Row],[PRODUCT ID]],MasterData[],5)</f>
        <v>141</v>
      </c>
      <c r="K171" s="17">
        <f>VLOOKUP(InputData[[#This Row],[PRODUCT ID]],MasterData[],6)</f>
        <v>149.46</v>
      </c>
      <c r="L171" s="16">
        <f>(InputData[[#This Row],[QUANTITY]]*InputData[[#This Row],[BUYING PRIZE]])</f>
        <v>564</v>
      </c>
      <c r="M171" s="16">
        <f>(InputData[[#This Row],[SELLING PRICE]]*InputData[[#This Row],[QUANTITY]]*(1-InputData[[#This Row],[DISCOUNT %]]))</f>
        <v>597.84</v>
      </c>
      <c r="N171">
        <f>DAY(InputData[[#This Row],[DATE]])</f>
        <v>11</v>
      </c>
      <c r="O171" t="str">
        <f>TEXT(InputData[[#This Row],[DATE]],"mmm")</f>
        <v>Aug</v>
      </c>
      <c r="P171">
        <f>YEAR(InputData[[#This Row],[DATE]])</f>
        <v>2021</v>
      </c>
    </row>
    <row r="172" spans="1:16" x14ac:dyDescent="0.35">
      <c r="A172" s="3">
        <v>44421</v>
      </c>
      <c r="B172" s="10" t="s">
        <v>29</v>
      </c>
      <c r="C172" s="13">
        <v>13</v>
      </c>
      <c r="D172" s="11" t="s">
        <v>108</v>
      </c>
      <c r="E172" s="11" t="s">
        <v>106</v>
      </c>
      <c r="F172" s="4">
        <v>0</v>
      </c>
      <c r="G172" s="9" t="str">
        <f>VLOOKUP(InputData[[#This Row],[PRODUCT ID]],MasterData[],2,)</f>
        <v>Product11</v>
      </c>
      <c r="H172" s="9" t="str">
        <f>VLOOKUP(InputData[[#This Row],[PRODUCT ID]],MasterData[],3)</f>
        <v>Category02</v>
      </c>
      <c r="I172" s="9" t="str">
        <f>VLOOKUP(InputData[[#This Row],[PRODUCT ID]],MasterData[],4)</f>
        <v>Lt</v>
      </c>
      <c r="J172" s="17">
        <f>VLOOKUP(InputData[[#This Row],[PRODUCT ID]],MasterData[],5)</f>
        <v>44</v>
      </c>
      <c r="K172" s="17">
        <f>VLOOKUP(InputData[[#This Row],[PRODUCT ID]],MasterData[],6)</f>
        <v>48.4</v>
      </c>
      <c r="L172" s="16">
        <f>(InputData[[#This Row],[QUANTITY]]*InputData[[#This Row],[BUYING PRIZE]])</f>
        <v>572</v>
      </c>
      <c r="M172" s="16">
        <f>(InputData[[#This Row],[SELLING PRICE]]*InputData[[#This Row],[QUANTITY]]*(1-InputData[[#This Row],[DISCOUNT %]]))</f>
        <v>629.19999999999993</v>
      </c>
      <c r="N172">
        <f>DAY(InputData[[#This Row],[DATE]])</f>
        <v>13</v>
      </c>
      <c r="O172" t="str">
        <f>TEXT(InputData[[#This Row],[DATE]],"mmm")</f>
        <v>Aug</v>
      </c>
      <c r="P172">
        <f>YEAR(InputData[[#This Row],[DATE]])</f>
        <v>2021</v>
      </c>
    </row>
    <row r="173" spans="1:16" x14ac:dyDescent="0.35">
      <c r="A173" s="3">
        <v>44421</v>
      </c>
      <c r="B173" s="10" t="s">
        <v>63</v>
      </c>
      <c r="C173" s="13">
        <v>9</v>
      </c>
      <c r="D173" s="11" t="s">
        <v>108</v>
      </c>
      <c r="E173" s="11" t="s">
        <v>106</v>
      </c>
      <c r="F173" s="4">
        <v>0</v>
      </c>
      <c r="G173" s="9" t="str">
        <f>VLOOKUP(InputData[[#This Row],[PRODUCT ID]],MasterData[],2,)</f>
        <v>Product27</v>
      </c>
      <c r="H173" s="9" t="str">
        <f>VLOOKUP(InputData[[#This Row],[PRODUCT ID]],MasterData[],3)</f>
        <v>Category04</v>
      </c>
      <c r="I173" s="9" t="str">
        <f>VLOOKUP(InputData[[#This Row],[PRODUCT ID]],MasterData[],4)</f>
        <v>Lt</v>
      </c>
      <c r="J173" s="17">
        <f>VLOOKUP(InputData[[#This Row],[PRODUCT ID]],MasterData[],5)</f>
        <v>48</v>
      </c>
      <c r="K173" s="17">
        <f>VLOOKUP(InputData[[#This Row],[PRODUCT ID]],MasterData[],6)</f>
        <v>57.120000000000005</v>
      </c>
      <c r="L173" s="16">
        <f>(InputData[[#This Row],[QUANTITY]]*InputData[[#This Row],[BUYING PRIZE]])</f>
        <v>432</v>
      </c>
      <c r="M173" s="16">
        <f>(InputData[[#This Row],[SELLING PRICE]]*InputData[[#This Row],[QUANTITY]]*(1-InputData[[#This Row],[DISCOUNT %]]))</f>
        <v>514.08000000000004</v>
      </c>
      <c r="N173">
        <f>DAY(InputData[[#This Row],[DATE]])</f>
        <v>13</v>
      </c>
      <c r="O173" t="str">
        <f>TEXT(InputData[[#This Row],[DATE]],"mmm")</f>
        <v>Aug</v>
      </c>
      <c r="P173">
        <f>YEAR(InputData[[#This Row],[DATE]])</f>
        <v>2021</v>
      </c>
    </row>
    <row r="174" spans="1:16" x14ac:dyDescent="0.35">
      <c r="A174" s="3">
        <v>44424</v>
      </c>
      <c r="B174" s="10" t="s">
        <v>12</v>
      </c>
      <c r="C174" s="13">
        <v>3</v>
      </c>
      <c r="D174" s="11" t="s">
        <v>106</v>
      </c>
      <c r="E174" s="11" t="s">
        <v>106</v>
      </c>
      <c r="F174" s="4">
        <v>0</v>
      </c>
      <c r="G174" s="9" t="str">
        <f>VLOOKUP(InputData[[#This Row],[PRODUCT ID]],MasterData[],2,)</f>
        <v>Product03</v>
      </c>
      <c r="H174" s="9" t="str">
        <f>VLOOKUP(InputData[[#This Row],[PRODUCT ID]],MasterData[],3)</f>
        <v>Category01</v>
      </c>
      <c r="I174" s="9" t="str">
        <f>VLOOKUP(InputData[[#This Row],[PRODUCT ID]],MasterData[],4)</f>
        <v>Kg</v>
      </c>
      <c r="J174" s="17">
        <f>VLOOKUP(InputData[[#This Row],[PRODUCT ID]],MasterData[],5)</f>
        <v>71</v>
      </c>
      <c r="K174" s="17">
        <f>VLOOKUP(InputData[[#This Row],[PRODUCT ID]],MasterData[],6)</f>
        <v>80.94</v>
      </c>
      <c r="L174" s="16">
        <f>(InputData[[#This Row],[QUANTITY]]*InputData[[#This Row],[BUYING PRIZE]])</f>
        <v>213</v>
      </c>
      <c r="M174" s="16">
        <f>(InputData[[#This Row],[SELLING PRICE]]*InputData[[#This Row],[QUANTITY]]*(1-InputData[[#This Row],[DISCOUNT %]]))</f>
        <v>242.82</v>
      </c>
      <c r="N174">
        <f>DAY(InputData[[#This Row],[DATE]])</f>
        <v>16</v>
      </c>
      <c r="O174" t="str">
        <f>TEXT(InputData[[#This Row],[DATE]],"mmm")</f>
        <v>Aug</v>
      </c>
      <c r="P174">
        <f>YEAR(InputData[[#This Row],[DATE]])</f>
        <v>2021</v>
      </c>
    </row>
    <row r="175" spans="1:16" x14ac:dyDescent="0.35">
      <c r="A175" s="3">
        <v>44426</v>
      </c>
      <c r="B175" s="10" t="s">
        <v>58</v>
      </c>
      <c r="C175" s="13">
        <v>6</v>
      </c>
      <c r="D175" s="11" t="s">
        <v>108</v>
      </c>
      <c r="E175" s="11" t="s">
        <v>106</v>
      </c>
      <c r="F175" s="4">
        <v>0</v>
      </c>
      <c r="G175" s="9" t="str">
        <f>VLOOKUP(InputData[[#This Row],[PRODUCT ID]],MasterData[],2,)</f>
        <v>Product25</v>
      </c>
      <c r="H175" s="9" t="str">
        <f>VLOOKUP(InputData[[#This Row],[PRODUCT ID]],MasterData[],3)</f>
        <v>Category03</v>
      </c>
      <c r="I175" s="9" t="str">
        <f>VLOOKUP(InputData[[#This Row],[PRODUCT ID]],MasterData[],4)</f>
        <v>No.</v>
      </c>
      <c r="J175" s="17">
        <f>VLOOKUP(InputData[[#This Row],[PRODUCT ID]],MasterData[],5)</f>
        <v>7</v>
      </c>
      <c r="K175" s="17">
        <f>VLOOKUP(InputData[[#This Row],[PRODUCT ID]],MasterData[],6)</f>
        <v>8.33</v>
      </c>
      <c r="L175" s="16">
        <f>(InputData[[#This Row],[QUANTITY]]*InputData[[#This Row],[BUYING PRIZE]])</f>
        <v>42</v>
      </c>
      <c r="M175" s="16">
        <f>(InputData[[#This Row],[SELLING PRICE]]*InputData[[#This Row],[QUANTITY]]*(1-InputData[[#This Row],[DISCOUNT %]]))</f>
        <v>49.980000000000004</v>
      </c>
      <c r="N175">
        <f>DAY(InputData[[#This Row],[DATE]])</f>
        <v>18</v>
      </c>
      <c r="O175" t="str">
        <f>TEXT(InputData[[#This Row],[DATE]],"mmm")</f>
        <v>Aug</v>
      </c>
      <c r="P175">
        <f>YEAR(InputData[[#This Row],[DATE]])</f>
        <v>2021</v>
      </c>
    </row>
    <row r="176" spans="1:16" x14ac:dyDescent="0.35">
      <c r="A176" s="3">
        <v>44428</v>
      </c>
      <c r="B176" s="10" t="s">
        <v>47</v>
      </c>
      <c r="C176" s="13">
        <v>15</v>
      </c>
      <c r="D176" s="11" t="s">
        <v>108</v>
      </c>
      <c r="E176" s="11" t="s">
        <v>107</v>
      </c>
      <c r="F176" s="4">
        <v>0</v>
      </c>
      <c r="G176" s="9" t="str">
        <f>VLOOKUP(InputData[[#This Row],[PRODUCT ID]],MasterData[],2,)</f>
        <v>Product20</v>
      </c>
      <c r="H176" s="9" t="str">
        <f>VLOOKUP(InputData[[#This Row],[PRODUCT ID]],MasterData[],3)</f>
        <v>Category03</v>
      </c>
      <c r="I176" s="9" t="str">
        <f>VLOOKUP(InputData[[#This Row],[PRODUCT ID]],MasterData[],4)</f>
        <v>Lt</v>
      </c>
      <c r="J176" s="17">
        <f>VLOOKUP(InputData[[#This Row],[PRODUCT ID]],MasterData[],5)</f>
        <v>61</v>
      </c>
      <c r="K176" s="17">
        <f>VLOOKUP(InputData[[#This Row],[PRODUCT ID]],MasterData[],6)</f>
        <v>76.25</v>
      </c>
      <c r="L176" s="16">
        <f>(InputData[[#This Row],[QUANTITY]]*InputData[[#This Row],[BUYING PRIZE]])</f>
        <v>915</v>
      </c>
      <c r="M176" s="16">
        <f>(InputData[[#This Row],[SELLING PRICE]]*InputData[[#This Row],[QUANTITY]]*(1-InputData[[#This Row],[DISCOUNT %]]))</f>
        <v>1143.75</v>
      </c>
      <c r="N176">
        <f>DAY(InputData[[#This Row],[DATE]])</f>
        <v>20</v>
      </c>
      <c r="O176" t="str">
        <f>TEXT(InputData[[#This Row],[DATE]],"mmm")</f>
        <v>Aug</v>
      </c>
      <c r="P176">
        <f>YEAR(InputData[[#This Row],[DATE]])</f>
        <v>2021</v>
      </c>
    </row>
    <row r="177" spans="1:16" x14ac:dyDescent="0.35">
      <c r="A177" s="3">
        <v>44428</v>
      </c>
      <c r="B177" s="10" t="s">
        <v>71</v>
      </c>
      <c r="C177" s="13">
        <v>9</v>
      </c>
      <c r="D177" s="11" t="s">
        <v>108</v>
      </c>
      <c r="E177" s="11" t="s">
        <v>106</v>
      </c>
      <c r="F177" s="4">
        <v>0</v>
      </c>
      <c r="G177" s="9" t="str">
        <f>VLOOKUP(InputData[[#This Row],[PRODUCT ID]],MasterData[],2,)</f>
        <v>Product31</v>
      </c>
      <c r="H177" s="9" t="str">
        <f>VLOOKUP(InputData[[#This Row],[PRODUCT ID]],MasterData[],3)</f>
        <v>Category04</v>
      </c>
      <c r="I177" s="9" t="str">
        <f>VLOOKUP(InputData[[#This Row],[PRODUCT ID]],MasterData[],4)</f>
        <v>Kg</v>
      </c>
      <c r="J177" s="17">
        <f>VLOOKUP(InputData[[#This Row],[PRODUCT ID]],MasterData[],5)</f>
        <v>93</v>
      </c>
      <c r="K177" s="17">
        <f>VLOOKUP(InputData[[#This Row],[PRODUCT ID]],MasterData[],6)</f>
        <v>104.16</v>
      </c>
      <c r="L177" s="16">
        <f>(InputData[[#This Row],[QUANTITY]]*InputData[[#This Row],[BUYING PRIZE]])</f>
        <v>837</v>
      </c>
      <c r="M177" s="16">
        <f>(InputData[[#This Row],[SELLING PRICE]]*InputData[[#This Row],[QUANTITY]]*(1-InputData[[#This Row],[DISCOUNT %]]))</f>
        <v>937.43999999999994</v>
      </c>
      <c r="N177">
        <f>DAY(InputData[[#This Row],[DATE]])</f>
        <v>20</v>
      </c>
      <c r="O177" t="str">
        <f>TEXT(InputData[[#This Row],[DATE]],"mmm")</f>
        <v>Aug</v>
      </c>
      <c r="P177">
        <f>YEAR(InputData[[#This Row],[DATE]])</f>
        <v>2021</v>
      </c>
    </row>
    <row r="178" spans="1:16" x14ac:dyDescent="0.35">
      <c r="A178" s="3">
        <v>44428</v>
      </c>
      <c r="B178" s="10" t="s">
        <v>65</v>
      </c>
      <c r="C178" s="13">
        <v>13</v>
      </c>
      <c r="D178" s="11" t="s">
        <v>108</v>
      </c>
      <c r="E178" s="11" t="s">
        <v>106</v>
      </c>
      <c r="F178" s="4">
        <v>0</v>
      </c>
      <c r="G178" s="9" t="str">
        <f>VLOOKUP(InputData[[#This Row],[PRODUCT ID]],MasterData[],2,)</f>
        <v>Product28</v>
      </c>
      <c r="H178" s="9" t="str">
        <f>VLOOKUP(InputData[[#This Row],[PRODUCT ID]],MasterData[],3)</f>
        <v>Category04</v>
      </c>
      <c r="I178" s="9" t="str">
        <f>VLOOKUP(InputData[[#This Row],[PRODUCT ID]],MasterData[],4)</f>
        <v>No.</v>
      </c>
      <c r="J178" s="17">
        <f>VLOOKUP(InputData[[#This Row],[PRODUCT ID]],MasterData[],5)</f>
        <v>37</v>
      </c>
      <c r="K178" s="17">
        <f>VLOOKUP(InputData[[#This Row],[PRODUCT ID]],MasterData[],6)</f>
        <v>41.81</v>
      </c>
      <c r="L178" s="16">
        <f>(InputData[[#This Row],[QUANTITY]]*InputData[[#This Row],[BUYING PRIZE]])</f>
        <v>481</v>
      </c>
      <c r="M178" s="16">
        <f>(InputData[[#This Row],[SELLING PRICE]]*InputData[[#This Row],[QUANTITY]]*(1-InputData[[#This Row],[DISCOUNT %]]))</f>
        <v>543.53</v>
      </c>
      <c r="N178">
        <f>DAY(InputData[[#This Row],[DATE]])</f>
        <v>20</v>
      </c>
      <c r="O178" t="str">
        <f>TEXT(InputData[[#This Row],[DATE]],"mmm")</f>
        <v>Aug</v>
      </c>
      <c r="P178">
        <f>YEAR(InputData[[#This Row],[DATE]])</f>
        <v>2021</v>
      </c>
    </row>
    <row r="179" spans="1:16" x14ac:dyDescent="0.35">
      <c r="A179" s="3">
        <v>44434</v>
      </c>
      <c r="B179" s="10" t="s">
        <v>88</v>
      </c>
      <c r="C179" s="13">
        <v>4</v>
      </c>
      <c r="D179" s="11" t="s">
        <v>108</v>
      </c>
      <c r="E179" s="11" t="s">
        <v>106</v>
      </c>
      <c r="F179" s="4">
        <v>0</v>
      </c>
      <c r="G179" s="9" t="str">
        <f>VLOOKUP(InputData[[#This Row],[PRODUCT ID]],MasterData[],2,)</f>
        <v>Product39</v>
      </c>
      <c r="H179" s="9" t="str">
        <f>VLOOKUP(InputData[[#This Row],[PRODUCT ID]],MasterData[],3)</f>
        <v>Category05</v>
      </c>
      <c r="I179" s="9" t="str">
        <f>VLOOKUP(InputData[[#This Row],[PRODUCT ID]],MasterData[],4)</f>
        <v>No.</v>
      </c>
      <c r="J179" s="17">
        <f>VLOOKUP(InputData[[#This Row],[PRODUCT ID]],MasterData[],5)</f>
        <v>37</v>
      </c>
      <c r="K179" s="17">
        <f>VLOOKUP(InputData[[#This Row],[PRODUCT ID]],MasterData[],6)</f>
        <v>42.55</v>
      </c>
      <c r="L179" s="16">
        <f>(InputData[[#This Row],[QUANTITY]]*InputData[[#This Row],[BUYING PRIZE]])</f>
        <v>148</v>
      </c>
      <c r="M179" s="16">
        <f>(InputData[[#This Row],[SELLING PRICE]]*InputData[[#This Row],[QUANTITY]]*(1-InputData[[#This Row],[DISCOUNT %]]))</f>
        <v>170.2</v>
      </c>
      <c r="N179">
        <f>DAY(InputData[[#This Row],[DATE]])</f>
        <v>26</v>
      </c>
      <c r="O179" t="str">
        <f>TEXT(InputData[[#This Row],[DATE]],"mmm")</f>
        <v>Aug</v>
      </c>
      <c r="P179">
        <f>YEAR(InputData[[#This Row],[DATE]])</f>
        <v>2021</v>
      </c>
    </row>
    <row r="180" spans="1:16" x14ac:dyDescent="0.35">
      <c r="A180" s="3">
        <v>44437</v>
      </c>
      <c r="B180" s="10" t="s">
        <v>77</v>
      </c>
      <c r="C180" s="13">
        <v>12</v>
      </c>
      <c r="D180" s="11" t="s">
        <v>105</v>
      </c>
      <c r="E180" s="11" t="s">
        <v>106</v>
      </c>
      <c r="F180" s="4">
        <v>0</v>
      </c>
      <c r="G180" s="9" t="str">
        <f>VLOOKUP(InputData[[#This Row],[PRODUCT ID]],MasterData[],2,)</f>
        <v>Product34</v>
      </c>
      <c r="H180" s="9" t="str">
        <f>VLOOKUP(InputData[[#This Row],[PRODUCT ID]],MasterData[],3)</f>
        <v>Category04</v>
      </c>
      <c r="I180" s="9" t="str">
        <f>VLOOKUP(InputData[[#This Row],[PRODUCT ID]],MasterData[],4)</f>
        <v>Lt</v>
      </c>
      <c r="J180" s="17">
        <f>VLOOKUP(InputData[[#This Row],[PRODUCT ID]],MasterData[],5)</f>
        <v>55</v>
      </c>
      <c r="K180" s="17">
        <f>VLOOKUP(InputData[[#This Row],[PRODUCT ID]],MasterData[],6)</f>
        <v>58.3</v>
      </c>
      <c r="L180" s="16">
        <f>(InputData[[#This Row],[QUANTITY]]*InputData[[#This Row],[BUYING PRIZE]])</f>
        <v>660</v>
      </c>
      <c r="M180" s="16">
        <f>(InputData[[#This Row],[SELLING PRICE]]*InputData[[#This Row],[QUANTITY]]*(1-InputData[[#This Row],[DISCOUNT %]]))</f>
        <v>699.59999999999991</v>
      </c>
      <c r="N180">
        <f>DAY(InputData[[#This Row],[DATE]])</f>
        <v>29</v>
      </c>
      <c r="O180" t="str">
        <f>TEXT(InputData[[#This Row],[DATE]],"mmm")</f>
        <v>Aug</v>
      </c>
      <c r="P180">
        <f>YEAR(InputData[[#This Row],[DATE]])</f>
        <v>2021</v>
      </c>
    </row>
    <row r="181" spans="1:16" x14ac:dyDescent="0.35">
      <c r="A181" s="3">
        <v>44438</v>
      </c>
      <c r="B181" s="10" t="s">
        <v>33</v>
      </c>
      <c r="C181" s="13">
        <v>13</v>
      </c>
      <c r="D181" s="11" t="s">
        <v>108</v>
      </c>
      <c r="E181" s="11" t="s">
        <v>106</v>
      </c>
      <c r="F181" s="4">
        <v>0</v>
      </c>
      <c r="G181" s="9" t="str">
        <f>VLOOKUP(InputData[[#This Row],[PRODUCT ID]],MasterData[],2,)</f>
        <v>Product13</v>
      </c>
      <c r="H181" s="9" t="str">
        <f>VLOOKUP(InputData[[#This Row],[PRODUCT ID]],MasterData[],3)</f>
        <v>Category02</v>
      </c>
      <c r="I181" s="9" t="str">
        <f>VLOOKUP(InputData[[#This Row],[PRODUCT ID]],MasterData[],4)</f>
        <v>Kg</v>
      </c>
      <c r="J181" s="17">
        <f>VLOOKUP(InputData[[#This Row],[PRODUCT ID]],MasterData[],5)</f>
        <v>112</v>
      </c>
      <c r="K181" s="17">
        <f>VLOOKUP(InputData[[#This Row],[PRODUCT ID]],MasterData[],6)</f>
        <v>122.08</v>
      </c>
      <c r="L181" s="16">
        <f>(InputData[[#This Row],[QUANTITY]]*InputData[[#This Row],[BUYING PRIZE]])</f>
        <v>1456</v>
      </c>
      <c r="M181" s="16">
        <f>(InputData[[#This Row],[SELLING PRICE]]*InputData[[#This Row],[QUANTITY]]*(1-InputData[[#This Row],[DISCOUNT %]]))</f>
        <v>1587.04</v>
      </c>
      <c r="N181">
        <f>DAY(InputData[[#This Row],[DATE]])</f>
        <v>30</v>
      </c>
      <c r="O181" t="str">
        <f>TEXT(InputData[[#This Row],[DATE]],"mmm")</f>
        <v>Aug</v>
      </c>
      <c r="P181">
        <f>YEAR(InputData[[#This Row],[DATE]])</f>
        <v>2021</v>
      </c>
    </row>
    <row r="182" spans="1:16" x14ac:dyDescent="0.35">
      <c r="A182" s="3">
        <v>44439</v>
      </c>
      <c r="B182" s="10" t="s">
        <v>6</v>
      </c>
      <c r="C182" s="13">
        <v>2</v>
      </c>
      <c r="D182" s="11" t="s">
        <v>108</v>
      </c>
      <c r="E182" s="11" t="s">
        <v>106</v>
      </c>
      <c r="F182" s="4">
        <v>0</v>
      </c>
      <c r="G182" s="9" t="str">
        <f>VLOOKUP(InputData[[#This Row],[PRODUCT ID]],MasterData[],2,)</f>
        <v>Product01</v>
      </c>
      <c r="H182" s="9" t="str">
        <f>VLOOKUP(InputData[[#This Row],[PRODUCT ID]],MasterData[],3)</f>
        <v>Category01</v>
      </c>
      <c r="I182" s="9" t="str">
        <f>VLOOKUP(InputData[[#This Row],[PRODUCT ID]],MasterData[],4)</f>
        <v>Kg</v>
      </c>
      <c r="J182" s="17">
        <f>VLOOKUP(InputData[[#This Row],[PRODUCT ID]],MasterData[],5)</f>
        <v>98</v>
      </c>
      <c r="K182" s="17">
        <f>VLOOKUP(InputData[[#This Row],[PRODUCT ID]],MasterData[],6)</f>
        <v>103.88</v>
      </c>
      <c r="L182" s="16">
        <f>(InputData[[#This Row],[QUANTITY]]*InputData[[#This Row],[BUYING PRIZE]])</f>
        <v>196</v>
      </c>
      <c r="M182" s="16">
        <f>(InputData[[#This Row],[SELLING PRICE]]*InputData[[#This Row],[QUANTITY]]*(1-InputData[[#This Row],[DISCOUNT %]]))</f>
        <v>207.76</v>
      </c>
      <c r="N182">
        <f>DAY(InputData[[#This Row],[DATE]])</f>
        <v>31</v>
      </c>
      <c r="O182" t="str">
        <f>TEXT(InputData[[#This Row],[DATE]],"mmm")</f>
        <v>Aug</v>
      </c>
      <c r="P182">
        <f>YEAR(InputData[[#This Row],[DATE]])</f>
        <v>2021</v>
      </c>
    </row>
    <row r="183" spans="1:16" x14ac:dyDescent="0.35">
      <c r="A183" s="3">
        <v>44439</v>
      </c>
      <c r="B183" s="10" t="s">
        <v>79</v>
      </c>
      <c r="C183" s="13">
        <v>11</v>
      </c>
      <c r="D183" s="11" t="s">
        <v>108</v>
      </c>
      <c r="E183" s="11" t="s">
        <v>106</v>
      </c>
      <c r="F183" s="4">
        <v>0</v>
      </c>
      <c r="G183" s="9" t="str">
        <f>VLOOKUP(InputData[[#This Row],[PRODUCT ID]],MasterData[],2,)</f>
        <v>Product35</v>
      </c>
      <c r="H183" s="9" t="str">
        <f>VLOOKUP(InputData[[#This Row],[PRODUCT ID]],MasterData[],3)</f>
        <v>Category04</v>
      </c>
      <c r="I183" s="9" t="str">
        <f>VLOOKUP(InputData[[#This Row],[PRODUCT ID]],MasterData[],4)</f>
        <v>No.</v>
      </c>
      <c r="J183" s="17">
        <f>VLOOKUP(InputData[[#This Row],[PRODUCT ID]],MasterData[],5)</f>
        <v>5</v>
      </c>
      <c r="K183" s="17">
        <f>VLOOKUP(InputData[[#This Row],[PRODUCT ID]],MasterData[],6)</f>
        <v>6.7</v>
      </c>
      <c r="L183" s="16">
        <f>(InputData[[#This Row],[QUANTITY]]*InputData[[#This Row],[BUYING PRIZE]])</f>
        <v>55</v>
      </c>
      <c r="M183" s="16">
        <f>(InputData[[#This Row],[SELLING PRICE]]*InputData[[#This Row],[QUANTITY]]*(1-InputData[[#This Row],[DISCOUNT %]]))</f>
        <v>73.7</v>
      </c>
      <c r="N183">
        <f>DAY(InputData[[#This Row],[DATE]])</f>
        <v>31</v>
      </c>
      <c r="O183" t="str">
        <f>TEXT(InputData[[#This Row],[DATE]],"mmm")</f>
        <v>Aug</v>
      </c>
      <c r="P183">
        <f>YEAR(InputData[[#This Row],[DATE]])</f>
        <v>2021</v>
      </c>
    </row>
    <row r="184" spans="1:16" x14ac:dyDescent="0.35">
      <c r="A184" s="3">
        <v>44440</v>
      </c>
      <c r="B184" s="10" t="s">
        <v>56</v>
      </c>
      <c r="C184" s="13">
        <v>1</v>
      </c>
      <c r="D184" s="11" t="s">
        <v>105</v>
      </c>
      <c r="E184" s="11" t="s">
        <v>107</v>
      </c>
      <c r="F184" s="4">
        <v>0</v>
      </c>
      <c r="G184" s="9" t="str">
        <f>VLOOKUP(InputData[[#This Row],[PRODUCT ID]],MasterData[],2,)</f>
        <v>Product24</v>
      </c>
      <c r="H184" s="9" t="str">
        <f>VLOOKUP(InputData[[#This Row],[PRODUCT ID]],MasterData[],3)</f>
        <v>Category03</v>
      </c>
      <c r="I184" s="9" t="str">
        <f>VLOOKUP(InputData[[#This Row],[PRODUCT ID]],MasterData[],4)</f>
        <v>Ft</v>
      </c>
      <c r="J184" s="17">
        <f>VLOOKUP(InputData[[#This Row],[PRODUCT ID]],MasterData[],5)</f>
        <v>144</v>
      </c>
      <c r="K184" s="17">
        <f>VLOOKUP(InputData[[#This Row],[PRODUCT ID]],MasterData[],6)</f>
        <v>156.96</v>
      </c>
      <c r="L184" s="16">
        <f>(InputData[[#This Row],[QUANTITY]]*InputData[[#This Row],[BUYING PRIZE]])</f>
        <v>144</v>
      </c>
      <c r="M184" s="16">
        <f>(InputData[[#This Row],[SELLING PRICE]]*InputData[[#This Row],[QUANTITY]]*(1-InputData[[#This Row],[DISCOUNT %]]))</f>
        <v>156.96</v>
      </c>
      <c r="N184">
        <f>DAY(InputData[[#This Row],[DATE]])</f>
        <v>1</v>
      </c>
      <c r="O184" t="str">
        <f>TEXT(InputData[[#This Row],[DATE]],"mmm")</f>
        <v>Sep</v>
      </c>
      <c r="P184">
        <f>YEAR(InputData[[#This Row],[DATE]])</f>
        <v>2021</v>
      </c>
    </row>
    <row r="185" spans="1:16" x14ac:dyDescent="0.35">
      <c r="A185" s="3">
        <v>44440</v>
      </c>
      <c r="B185" s="10" t="s">
        <v>12</v>
      </c>
      <c r="C185" s="13">
        <v>14</v>
      </c>
      <c r="D185" s="11" t="s">
        <v>106</v>
      </c>
      <c r="E185" s="11" t="s">
        <v>106</v>
      </c>
      <c r="F185" s="4">
        <v>0</v>
      </c>
      <c r="G185" s="9" t="str">
        <f>VLOOKUP(InputData[[#This Row],[PRODUCT ID]],MasterData[],2,)</f>
        <v>Product03</v>
      </c>
      <c r="H185" s="9" t="str">
        <f>VLOOKUP(InputData[[#This Row],[PRODUCT ID]],MasterData[],3)</f>
        <v>Category01</v>
      </c>
      <c r="I185" s="9" t="str">
        <f>VLOOKUP(InputData[[#This Row],[PRODUCT ID]],MasterData[],4)</f>
        <v>Kg</v>
      </c>
      <c r="J185" s="17">
        <f>VLOOKUP(InputData[[#This Row],[PRODUCT ID]],MasterData[],5)</f>
        <v>71</v>
      </c>
      <c r="K185" s="17">
        <f>VLOOKUP(InputData[[#This Row],[PRODUCT ID]],MasterData[],6)</f>
        <v>80.94</v>
      </c>
      <c r="L185" s="16">
        <f>(InputData[[#This Row],[QUANTITY]]*InputData[[#This Row],[BUYING PRIZE]])</f>
        <v>994</v>
      </c>
      <c r="M185" s="16">
        <f>(InputData[[#This Row],[SELLING PRICE]]*InputData[[#This Row],[QUANTITY]]*(1-InputData[[#This Row],[DISCOUNT %]]))</f>
        <v>1133.1599999999999</v>
      </c>
      <c r="N185">
        <f>DAY(InputData[[#This Row],[DATE]])</f>
        <v>1</v>
      </c>
      <c r="O185" t="str">
        <f>TEXT(InputData[[#This Row],[DATE]],"mmm")</f>
        <v>Sep</v>
      </c>
      <c r="P185">
        <f>YEAR(InputData[[#This Row],[DATE]])</f>
        <v>2021</v>
      </c>
    </row>
    <row r="186" spans="1:16" x14ac:dyDescent="0.35">
      <c r="A186" s="3">
        <v>44442</v>
      </c>
      <c r="B186" s="10" t="s">
        <v>92</v>
      </c>
      <c r="C186" s="13">
        <v>8</v>
      </c>
      <c r="D186" s="11" t="s">
        <v>108</v>
      </c>
      <c r="E186" s="11" t="s">
        <v>106</v>
      </c>
      <c r="F186" s="4">
        <v>0</v>
      </c>
      <c r="G186" s="9" t="str">
        <f>VLOOKUP(InputData[[#This Row],[PRODUCT ID]],MasterData[],2,)</f>
        <v>Product41</v>
      </c>
      <c r="H186" s="9" t="str">
        <f>VLOOKUP(InputData[[#This Row],[PRODUCT ID]],MasterData[],3)</f>
        <v>Category05</v>
      </c>
      <c r="I186" s="9" t="str">
        <f>VLOOKUP(InputData[[#This Row],[PRODUCT ID]],MasterData[],4)</f>
        <v>Ft</v>
      </c>
      <c r="J186" s="17">
        <f>VLOOKUP(InputData[[#This Row],[PRODUCT ID]],MasterData[],5)</f>
        <v>138</v>
      </c>
      <c r="K186" s="17">
        <f>VLOOKUP(InputData[[#This Row],[PRODUCT ID]],MasterData[],6)</f>
        <v>173.88</v>
      </c>
      <c r="L186" s="16">
        <f>(InputData[[#This Row],[QUANTITY]]*InputData[[#This Row],[BUYING PRIZE]])</f>
        <v>1104</v>
      </c>
      <c r="M186" s="16">
        <f>(InputData[[#This Row],[SELLING PRICE]]*InputData[[#This Row],[QUANTITY]]*(1-InputData[[#This Row],[DISCOUNT %]]))</f>
        <v>1391.04</v>
      </c>
      <c r="N186">
        <f>DAY(InputData[[#This Row],[DATE]])</f>
        <v>3</v>
      </c>
      <c r="O186" t="str">
        <f>TEXT(InputData[[#This Row],[DATE]],"mmm")</f>
        <v>Sep</v>
      </c>
      <c r="P186">
        <f>YEAR(InputData[[#This Row],[DATE]])</f>
        <v>2021</v>
      </c>
    </row>
    <row r="187" spans="1:16" x14ac:dyDescent="0.35">
      <c r="A187" s="3">
        <v>44443</v>
      </c>
      <c r="B187" s="10" t="s">
        <v>65</v>
      </c>
      <c r="C187" s="13">
        <v>7</v>
      </c>
      <c r="D187" s="11" t="s">
        <v>108</v>
      </c>
      <c r="E187" s="11" t="s">
        <v>106</v>
      </c>
      <c r="F187" s="4">
        <v>0</v>
      </c>
      <c r="G187" s="9" t="str">
        <f>VLOOKUP(InputData[[#This Row],[PRODUCT ID]],MasterData[],2,)</f>
        <v>Product28</v>
      </c>
      <c r="H187" s="9" t="str">
        <f>VLOOKUP(InputData[[#This Row],[PRODUCT ID]],MasterData[],3)</f>
        <v>Category04</v>
      </c>
      <c r="I187" s="9" t="str">
        <f>VLOOKUP(InputData[[#This Row],[PRODUCT ID]],MasterData[],4)</f>
        <v>No.</v>
      </c>
      <c r="J187" s="17">
        <f>VLOOKUP(InputData[[#This Row],[PRODUCT ID]],MasterData[],5)</f>
        <v>37</v>
      </c>
      <c r="K187" s="17">
        <f>VLOOKUP(InputData[[#This Row],[PRODUCT ID]],MasterData[],6)</f>
        <v>41.81</v>
      </c>
      <c r="L187" s="16">
        <f>(InputData[[#This Row],[QUANTITY]]*InputData[[#This Row],[BUYING PRIZE]])</f>
        <v>259</v>
      </c>
      <c r="M187" s="16">
        <f>(InputData[[#This Row],[SELLING PRICE]]*InputData[[#This Row],[QUANTITY]]*(1-InputData[[#This Row],[DISCOUNT %]]))</f>
        <v>292.67</v>
      </c>
      <c r="N187">
        <f>DAY(InputData[[#This Row],[DATE]])</f>
        <v>4</v>
      </c>
      <c r="O187" t="str">
        <f>TEXT(InputData[[#This Row],[DATE]],"mmm")</f>
        <v>Sep</v>
      </c>
      <c r="P187">
        <f>YEAR(InputData[[#This Row],[DATE]])</f>
        <v>2021</v>
      </c>
    </row>
    <row r="188" spans="1:16" x14ac:dyDescent="0.35">
      <c r="A188" s="3">
        <v>44443</v>
      </c>
      <c r="B188" s="10" t="s">
        <v>54</v>
      </c>
      <c r="C188" s="13">
        <v>15</v>
      </c>
      <c r="D188" s="11" t="s">
        <v>108</v>
      </c>
      <c r="E188" s="11" t="s">
        <v>106</v>
      </c>
      <c r="F188" s="4">
        <v>0</v>
      </c>
      <c r="G188" s="9" t="str">
        <f>VLOOKUP(InputData[[#This Row],[PRODUCT ID]],MasterData[],2,)</f>
        <v>Product23</v>
      </c>
      <c r="H188" s="9" t="str">
        <f>VLOOKUP(InputData[[#This Row],[PRODUCT ID]],MasterData[],3)</f>
        <v>Category03</v>
      </c>
      <c r="I188" s="9" t="str">
        <f>VLOOKUP(InputData[[#This Row],[PRODUCT ID]],MasterData[],4)</f>
        <v>Ft</v>
      </c>
      <c r="J188" s="17">
        <f>VLOOKUP(InputData[[#This Row],[PRODUCT ID]],MasterData[],5)</f>
        <v>141</v>
      </c>
      <c r="K188" s="17">
        <f>VLOOKUP(InputData[[#This Row],[PRODUCT ID]],MasterData[],6)</f>
        <v>149.46</v>
      </c>
      <c r="L188" s="16">
        <f>(InputData[[#This Row],[QUANTITY]]*InputData[[#This Row],[BUYING PRIZE]])</f>
        <v>2115</v>
      </c>
      <c r="M188" s="16">
        <f>(InputData[[#This Row],[SELLING PRICE]]*InputData[[#This Row],[QUANTITY]]*(1-InputData[[#This Row],[DISCOUNT %]]))</f>
        <v>2241.9</v>
      </c>
      <c r="N188">
        <f>DAY(InputData[[#This Row],[DATE]])</f>
        <v>4</v>
      </c>
      <c r="O188" t="str">
        <f>TEXT(InputData[[#This Row],[DATE]],"mmm")</f>
        <v>Sep</v>
      </c>
      <c r="P188">
        <f>YEAR(InputData[[#This Row],[DATE]])</f>
        <v>2021</v>
      </c>
    </row>
    <row r="189" spans="1:16" x14ac:dyDescent="0.35">
      <c r="A189" s="3">
        <v>44444</v>
      </c>
      <c r="B189" s="10" t="s">
        <v>73</v>
      </c>
      <c r="C189" s="13">
        <v>1</v>
      </c>
      <c r="D189" s="11" t="s">
        <v>108</v>
      </c>
      <c r="E189" s="11" t="s">
        <v>107</v>
      </c>
      <c r="F189" s="4">
        <v>0</v>
      </c>
      <c r="G189" s="9" t="str">
        <f>VLOOKUP(InputData[[#This Row],[PRODUCT ID]],MasterData[],2,)</f>
        <v>Product32</v>
      </c>
      <c r="H189" s="9" t="str">
        <f>VLOOKUP(InputData[[#This Row],[PRODUCT ID]],MasterData[],3)</f>
        <v>Category04</v>
      </c>
      <c r="I189" s="9" t="str">
        <f>VLOOKUP(InputData[[#This Row],[PRODUCT ID]],MasterData[],4)</f>
        <v>Kg</v>
      </c>
      <c r="J189" s="17">
        <f>VLOOKUP(InputData[[#This Row],[PRODUCT ID]],MasterData[],5)</f>
        <v>89</v>
      </c>
      <c r="K189" s="17">
        <f>VLOOKUP(InputData[[#This Row],[PRODUCT ID]],MasterData[],6)</f>
        <v>117.48</v>
      </c>
      <c r="L189" s="16">
        <f>(InputData[[#This Row],[QUANTITY]]*InputData[[#This Row],[BUYING PRIZE]])</f>
        <v>89</v>
      </c>
      <c r="M189" s="16">
        <f>(InputData[[#This Row],[SELLING PRICE]]*InputData[[#This Row],[QUANTITY]]*(1-InputData[[#This Row],[DISCOUNT %]]))</f>
        <v>117.48</v>
      </c>
      <c r="N189">
        <f>DAY(InputData[[#This Row],[DATE]])</f>
        <v>5</v>
      </c>
      <c r="O189" t="str">
        <f>TEXT(InputData[[#This Row],[DATE]],"mmm")</f>
        <v>Sep</v>
      </c>
      <c r="P189">
        <f>YEAR(InputData[[#This Row],[DATE]])</f>
        <v>2021</v>
      </c>
    </row>
    <row r="190" spans="1:16" x14ac:dyDescent="0.35">
      <c r="A190" s="3">
        <v>44446</v>
      </c>
      <c r="B190" s="10" t="s">
        <v>45</v>
      </c>
      <c r="C190" s="13">
        <v>5</v>
      </c>
      <c r="D190" s="11" t="s">
        <v>108</v>
      </c>
      <c r="E190" s="11" t="s">
        <v>106</v>
      </c>
      <c r="F190" s="4">
        <v>0</v>
      </c>
      <c r="G190" s="9" t="str">
        <f>VLOOKUP(InputData[[#This Row],[PRODUCT ID]],MasterData[],2,)</f>
        <v>Product19</v>
      </c>
      <c r="H190" s="9" t="str">
        <f>VLOOKUP(InputData[[#This Row],[PRODUCT ID]],MasterData[],3)</f>
        <v>Category02</v>
      </c>
      <c r="I190" s="9" t="str">
        <f>VLOOKUP(InputData[[#This Row],[PRODUCT ID]],MasterData[],4)</f>
        <v>Ft</v>
      </c>
      <c r="J190" s="17">
        <f>VLOOKUP(InputData[[#This Row],[PRODUCT ID]],MasterData[],5)</f>
        <v>150</v>
      </c>
      <c r="K190" s="17">
        <f>VLOOKUP(InputData[[#This Row],[PRODUCT ID]],MasterData[],6)</f>
        <v>210</v>
      </c>
      <c r="L190" s="16">
        <f>(InputData[[#This Row],[QUANTITY]]*InputData[[#This Row],[BUYING PRIZE]])</f>
        <v>750</v>
      </c>
      <c r="M190" s="16">
        <f>(InputData[[#This Row],[SELLING PRICE]]*InputData[[#This Row],[QUANTITY]]*(1-InputData[[#This Row],[DISCOUNT %]]))</f>
        <v>1050</v>
      </c>
      <c r="N190">
        <f>DAY(InputData[[#This Row],[DATE]])</f>
        <v>7</v>
      </c>
      <c r="O190" t="str">
        <f>TEXT(InputData[[#This Row],[DATE]],"mmm")</f>
        <v>Sep</v>
      </c>
      <c r="P190">
        <f>YEAR(InputData[[#This Row],[DATE]])</f>
        <v>2021</v>
      </c>
    </row>
    <row r="191" spans="1:16" x14ac:dyDescent="0.35">
      <c r="A191" s="3">
        <v>44448</v>
      </c>
      <c r="B191" s="10" t="s">
        <v>98</v>
      </c>
      <c r="C191" s="13">
        <v>4</v>
      </c>
      <c r="D191" s="11" t="s">
        <v>108</v>
      </c>
      <c r="E191" s="11" t="s">
        <v>106</v>
      </c>
      <c r="F191" s="4">
        <v>0</v>
      </c>
      <c r="G191" s="9" t="str">
        <f>VLOOKUP(InputData[[#This Row],[PRODUCT ID]],MasterData[],2,)</f>
        <v>Product44</v>
      </c>
      <c r="H191" s="9" t="str">
        <f>VLOOKUP(InputData[[#This Row],[PRODUCT ID]],MasterData[],3)</f>
        <v>Category05</v>
      </c>
      <c r="I191" s="9" t="str">
        <f>VLOOKUP(InputData[[#This Row],[PRODUCT ID]],MasterData[],4)</f>
        <v>Kg</v>
      </c>
      <c r="J191" s="17">
        <f>VLOOKUP(InputData[[#This Row],[PRODUCT ID]],MasterData[],5)</f>
        <v>76</v>
      </c>
      <c r="K191" s="17">
        <f>VLOOKUP(InputData[[#This Row],[PRODUCT ID]],MasterData[],6)</f>
        <v>82.08</v>
      </c>
      <c r="L191" s="16">
        <f>(InputData[[#This Row],[QUANTITY]]*InputData[[#This Row],[BUYING PRIZE]])</f>
        <v>304</v>
      </c>
      <c r="M191" s="16">
        <f>(InputData[[#This Row],[SELLING PRICE]]*InputData[[#This Row],[QUANTITY]]*(1-InputData[[#This Row],[DISCOUNT %]]))</f>
        <v>328.32</v>
      </c>
      <c r="N191">
        <f>DAY(InputData[[#This Row],[DATE]])</f>
        <v>9</v>
      </c>
      <c r="O191" t="str">
        <f>TEXT(InputData[[#This Row],[DATE]],"mmm")</f>
        <v>Sep</v>
      </c>
      <c r="P191">
        <f>YEAR(InputData[[#This Row],[DATE]])</f>
        <v>2021</v>
      </c>
    </row>
    <row r="192" spans="1:16" x14ac:dyDescent="0.35">
      <c r="A192" s="3">
        <v>44449</v>
      </c>
      <c r="B192" s="10" t="s">
        <v>69</v>
      </c>
      <c r="C192" s="13">
        <v>6</v>
      </c>
      <c r="D192" s="11" t="s">
        <v>108</v>
      </c>
      <c r="E192" s="11" t="s">
        <v>106</v>
      </c>
      <c r="F192" s="4">
        <v>0</v>
      </c>
      <c r="G192" s="9" t="str">
        <f>VLOOKUP(InputData[[#This Row],[PRODUCT ID]],MasterData[],2,)</f>
        <v>Product30</v>
      </c>
      <c r="H192" s="9" t="str">
        <f>VLOOKUP(InputData[[#This Row],[PRODUCT ID]],MasterData[],3)</f>
        <v>Category04</v>
      </c>
      <c r="I192" s="9" t="str">
        <f>VLOOKUP(InputData[[#This Row],[PRODUCT ID]],MasterData[],4)</f>
        <v>Ft</v>
      </c>
      <c r="J192" s="17">
        <f>VLOOKUP(InputData[[#This Row],[PRODUCT ID]],MasterData[],5)</f>
        <v>148</v>
      </c>
      <c r="K192" s="17">
        <f>VLOOKUP(InputData[[#This Row],[PRODUCT ID]],MasterData[],6)</f>
        <v>201.28</v>
      </c>
      <c r="L192" s="16">
        <f>(InputData[[#This Row],[QUANTITY]]*InputData[[#This Row],[BUYING PRIZE]])</f>
        <v>888</v>
      </c>
      <c r="M192" s="16">
        <f>(InputData[[#This Row],[SELLING PRICE]]*InputData[[#This Row],[QUANTITY]]*(1-InputData[[#This Row],[DISCOUNT %]]))</f>
        <v>1207.68</v>
      </c>
      <c r="N192">
        <f>DAY(InputData[[#This Row],[DATE]])</f>
        <v>10</v>
      </c>
      <c r="O192" t="str">
        <f>TEXT(InputData[[#This Row],[DATE]],"mmm")</f>
        <v>Sep</v>
      </c>
      <c r="P192">
        <f>YEAR(InputData[[#This Row],[DATE]])</f>
        <v>2021</v>
      </c>
    </row>
    <row r="193" spans="1:16" x14ac:dyDescent="0.35">
      <c r="A193" s="3">
        <v>44449</v>
      </c>
      <c r="B193" s="10" t="s">
        <v>6</v>
      </c>
      <c r="C193" s="13">
        <v>9</v>
      </c>
      <c r="D193" s="11" t="s">
        <v>105</v>
      </c>
      <c r="E193" s="11" t="s">
        <v>106</v>
      </c>
      <c r="F193" s="4">
        <v>0</v>
      </c>
      <c r="G193" s="9" t="str">
        <f>VLOOKUP(InputData[[#This Row],[PRODUCT ID]],MasterData[],2,)</f>
        <v>Product01</v>
      </c>
      <c r="H193" s="9" t="str">
        <f>VLOOKUP(InputData[[#This Row],[PRODUCT ID]],MasterData[],3)</f>
        <v>Category01</v>
      </c>
      <c r="I193" s="9" t="str">
        <f>VLOOKUP(InputData[[#This Row],[PRODUCT ID]],MasterData[],4)</f>
        <v>Kg</v>
      </c>
      <c r="J193" s="17">
        <f>VLOOKUP(InputData[[#This Row],[PRODUCT ID]],MasterData[],5)</f>
        <v>98</v>
      </c>
      <c r="K193" s="17">
        <f>VLOOKUP(InputData[[#This Row],[PRODUCT ID]],MasterData[],6)</f>
        <v>103.88</v>
      </c>
      <c r="L193" s="16">
        <f>(InputData[[#This Row],[QUANTITY]]*InputData[[#This Row],[BUYING PRIZE]])</f>
        <v>882</v>
      </c>
      <c r="M193" s="16">
        <f>(InputData[[#This Row],[SELLING PRICE]]*InputData[[#This Row],[QUANTITY]]*(1-InputData[[#This Row],[DISCOUNT %]]))</f>
        <v>934.92</v>
      </c>
      <c r="N193">
        <f>DAY(InputData[[#This Row],[DATE]])</f>
        <v>10</v>
      </c>
      <c r="O193" t="str">
        <f>TEXT(InputData[[#This Row],[DATE]],"mmm")</f>
        <v>Sep</v>
      </c>
      <c r="P193">
        <f>YEAR(InputData[[#This Row],[DATE]])</f>
        <v>2021</v>
      </c>
    </row>
    <row r="194" spans="1:16" x14ac:dyDescent="0.35">
      <c r="A194" s="3">
        <v>44449</v>
      </c>
      <c r="B194" s="10" t="s">
        <v>60</v>
      </c>
      <c r="C194" s="13">
        <v>2</v>
      </c>
      <c r="D194" s="11" t="s">
        <v>108</v>
      </c>
      <c r="E194" s="11" t="s">
        <v>106</v>
      </c>
      <c r="F194" s="4">
        <v>0</v>
      </c>
      <c r="G194" s="9" t="str">
        <f>VLOOKUP(InputData[[#This Row],[PRODUCT ID]],MasterData[],2,)</f>
        <v>Product26</v>
      </c>
      <c r="H194" s="9" t="str">
        <f>VLOOKUP(InputData[[#This Row],[PRODUCT ID]],MasterData[],3)</f>
        <v>Category04</v>
      </c>
      <c r="I194" s="9" t="str">
        <f>VLOOKUP(InputData[[#This Row],[PRODUCT ID]],MasterData[],4)</f>
        <v>No.</v>
      </c>
      <c r="J194" s="17">
        <f>VLOOKUP(InputData[[#This Row],[PRODUCT ID]],MasterData[],5)</f>
        <v>18</v>
      </c>
      <c r="K194" s="17">
        <f>VLOOKUP(InputData[[#This Row],[PRODUCT ID]],MasterData[],6)</f>
        <v>24.66</v>
      </c>
      <c r="L194" s="16">
        <f>(InputData[[#This Row],[QUANTITY]]*InputData[[#This Row],[BUYING PRIZE]])</f>
        <v>36</v>
      </c>
      <c r="M194" s="16">
        <f>(InputData[[#This Row],[SELLING PRICE]]*InputData[[#This Row],[QUANTITY]]*(1-InputData[[#This Row],[DISCOUNT %]]))</f>
        <v>49.32</v>
      </c>
      <c r="N194">
        <f>DAY(InputData[[#This Row],[DATE]])</f>
        <v>10</v>
      </c>
      <c r="O194" t="str">
        <f>TEXT(InputData[[#This Row],[DATE]],"mmm")</f>
        <v>Sep</v>
      </c>
      <c r="P194">
        <f>YEAR(InputData[[#This Row],[DATE]])</f>
        <v>2021</v>
      </c>
    </row>
    <row r="195" spans="1:16" x14ac:dyDescent="0.35">
      <c r="A195" s="3">
        <v>44450</v>
      </c>
      <c r="B195" s="10" t="s">
        <v>6</v>
      </c>
      <c r="C195" s="13">
        <v>6</v>
      </c>
      <c r="D195" s="11" t="s">
        <v>105</v>
      </c>
      <c r="E195" s="11" t="s">
        <v>106</v>
      </c>
      <c r="F195" s="4">
        <v>0</v>
      </c>
      <c r="G195" s="9" t="str">
        <f>VLOOKUP(InputData[[#This Row],[PRODUCT ID]],MasterData[],2,)</f>
        <v>Product01</v>
      </c>
      <c r="H195" s="9" t="str">
        <f>VLOOKUP(InputData[[#This Row],[PRODUCT ID]],MasterData[],3)</f>
        <v>Category01</v>
      </c>
      <c r="I195" s="9" t="str">
        <f>VLOOKUP(InputData[[#This Row],[PRODUCT ID]],MasterData[],4)</f>
        <v>Kg</v>
      </c>
      <c r="J195" s="17">
        <f>VLOOKUP(InputData[[#This Row],[PRODUCT ID]],MasterData[],5)</f>
        <v>98</v>
      </c>
      <c r="K195" s="17">
        <f>VLOOKUP(InputData[[#This Row],[PRODUCT ID]],MasterData[],6)</f>
        <v>103.88</v>
      </c>
      <c r="L195" s="16">
        <f>(InputData[[#This Row],[QUANTITY]]*InputData[[#This Row],[BUYING PRIZE]])</f>
        <v>588</v>
      </c>
      <c r="M195" s="16">
        <f>(InputData[[#This Row],[SELLING PRICE]]*InputData[[#This Row],[QUANTITY]]*(1-InputData[[#This Row],[DISCOUNT %]]))</f>
        <v>623.28</v>
      </c>
      <c r="N195">
        <f>DAY(InputData[[#This Row],[DATE]])</f>
        <v>11</v>
      </c>
      <c r="O195" t="str">
        <f>TEXT(InputData[[#This Row],[DATE]],"mmm")</f>
        <v>Sep</v>
      </c>
      <c r="P195">
        <f>YEAR(InputData[[#This Row],[DATE]])</f>
        <v>2021</v>
      </c>
    </row>
    <row r="196" spans="1:16" x14ac:dyDescent="0.35">
      <c r="A196" s="3">
        <v>44452</v>
      </c>
      <c r="B196" s="10" t="s">
        <v>92</v>
      </c>
      <c r="C196" s="13">
        <v>7</v>
      </c>
      <c r="D196" s="11" t="s">
        <v>108</v>
      </c>
      <c r="E196" s="11" t="s">
        <v>107</v>
      </c>
      <c r="F196" s="4">
        <v>0</v>
      </c>
      <c r="G196" s="9" t="str">
        <f>VLOOKUP(InputData[[#This Row],[PRODUCT ID]],MasterData[],2,)</f>
        <v>Product41</v>
      </c>
      <c r="H196" s="9" t="str">
        <f>VLOOKUP(InputData[[#This Row],[PRODUCT ID]],MasterData[],3)</f>
        <v>Category05</v>
      </c>
      <c r="I196" s="9" t="str">
        <f>VLOOKUP(InputData[[#This Row],[PRODUCT ID]],MasterData[],4)</f>
        <v>Ft</v>
      </c>
      <c r="J196" s="17">
        <f>VLOOKUP(InputData[[#This Row],[PRODUCT ID]],MasterData[],5)</f>
        <v>138</v>
      </c>
      <c r="K196" s="17">
        <f>VLOOKUP(InputData[[#This Row],[PRODUCT ID]],MasterData[],6)</f>
        <v>173.88</v>
      </c>
      <c r="L196" s="16">
        <f>(InputData[[#This Row],[QUANTITY]]*InputData[[#This Row],[BUYING PRIZE]])</f>
        <v>966</v>
      </c>
      <c r="M196" s="16">
        <f>(InputData[[#This Row],[SELLING PRICE]]*InputData[[#This Row],[QUANTITY]]*(1-InputData[[#This Row],[DISCOUNT %]]))</f>
        <v>1217.1599999999999</v>
      </c>
      <c r="N196">
        <f>DAY(InputData[[#This Row],[DATE]])</f>
        <v>13</v>
      </c>
      <c r="O196" t="str">
        <f>TEXT(InputData[[#This Row],[DATE]],"mmm")</f>
        <v>Sep</v>
      </c>
      <c r="P196">
        <f>YEAR(InputData[[#This Row],[DATE]])</f>
        <v>2021</v>
      </c>
    </row>
    <row r="197" spans="1:16" x14ac:dyDescent="0.35">
      <c r="A197" s="3">
        <v>44454</v>
      </c>
      <c r="B197" s="10" t="s">
        <v>94</v>
      </c>
      <c r="C197" s="13">
        <v>6</v>
      </c>
      <c r="D197" s="11" t="s">
        <v>108</v>
      </c>
      <c r="E197" s="11" t="s">
        <v>106</v>
      </c>
      <c r="F197" s="4">
        <v>0</v>
      </c>
      <c r="G197" s="9" t="str">
        <f>VLOOKUP(InputData[[#This Row],[PRODUCT ID]],MasterData[],2,)</f>
        <v>Product42</v>
      </c>
      <c r="H197" s="9" t="str">
        <f>VLOOKUP(InputData[[#This Row],[PRODUCT ID]],MasterData[],3)</f>
        <v>Category05</v>
      </c>
      <c r="I197" s="9" t="str">
        <f>VLOOKUP(InputData[[#This Row],[PRODUCT ID]],MasterData[],4)</f>
        <v>Ft</v>
      </c>
      <c r="J197" s="17">
        <f>VLOOKUP(InputData[[#This Row],[PRODUCT ID]],MasterData[],5)</f>
        <v>120</v>
      </c>
      <c r="K197" s="17">
        <f>VLOOKUP(InputData[[#This Row],[PRODUCT ID]],MasterData[],6)</f>
        <v>162</v>
      </c>
      <c r="L197" s="16">
        <f>(InputData[[#This Row],[QUANTITY]]*InputData[[#This Row],[BUYING PRIZE]])</f>
        <v>720</v>
      </c>
      <c r="M197" s="16">
        <f>(InputData[[#This Row],[SELLING PRICE]]*InputData[[#This Row],[QUANTITY]]*(1-InputData[[#This Row],[DISCOUNT %]]))</f>
        <v>972</v>
      </c>
      <c r="N197">
        <f>DAY(InputData[[#This Row],[DATE]])</f>
        <v>15</v>
      </c>
      <c r="O197" t="str">
        <f>TEXT(InputData[[#This Row],[DATE]],"mmm")</f>
        <v>Sep</v>
      </c>
      <c r="P197">
        <f>YEAR(InputData[[#This Row],[DATE]])</f>
        <v>2021</v>
      </c>
    </row>
    <row r="198" spans="1:16" x14ac:dyDescent="0.35">
      <c r="A198" s="3">
        <v>44454</v>
      </c>
      <c r="B198" s="10" t="s">
        <v>94</v>
      </c>
      <c r="C198" s="13">
        <v>14</v>
      </c>
      <c r="D198" s="11" t="s">
        <v>108</v>
      </c>
      <c r="E198" s="11" t="s">
        <v>106</v>
      </c>
      <c r="F198" s="4">
        <v>0</v>
      </c>
      <c r="G198" s="9" t="str">
        <f>VLOOKUP(InputData[[#This Row],[PRODUCT ID]],MasterData[],2,)</f>
        <v>Product42</v>
      </c>
      <c r="H198" s="9" t="str">
        <f>VLOOKUP(InputData[[#This Row],[PRODUCT ID]],MasterData[],3)</f>
        <v>Category05</v>
      </c>
      <c r="I198" s="9" t="str">
        <f>VLOOKUP(InputData[[#This Row],[PRODUCT ID]],MasterData[],4)</f>
        <v>Ft</v>
      </c>
      <c r="J198" s="17">
        <f>VLOOKUP(InputData[[#This Row],[PRODUCT ID]],MasterData[],5)</f>
        <v>120</v>
      </c>
      <c r="K198" s="17">
        <f>VLOOKUP(InputData[[#This Row],[PRODUCT ID]],MasterData[],6)</f>
        <v>162</v>
      </c>
      <c r="L198" s="16">
        <f>(InputData[[#This Row],[QUANTITY]]*InputData[[#This Row],[BUYING PRIZE]])</f>
        <v>1680</v>
      </c>
      <c r="M198" s="16">
        <f>(InputData[[#This Row],[SELLING PRICE]]*InputData[[#This Row],[QUANTITY]]*(1-InputData[[#This Row],[DISCOUNT %]]))</f>
        <v>2268</v>
      </c>
      <c r="N198">
        <f>DAY(InputData[[#This Row],[DATE]])</f>
        <v>15</v>
      </c>
      <c r="O198" t="str">
        <f>TEXT(InputData[[#This Row],[DATE]],"mmm")</f>
        <v>Sep</v>
      </c>
      <c r="P198">
        <f>YEAR(InputData[[#This Row],[DATE]])</f>
        <v>2021</v>
      </c>
    </row>
    <row r="199" spans="1:16" x14ac:dyDescent="0.35">
      <c r="A199" s="3">
        <v>44460</v>
      </c>
      <c r="B199" s="10" t="s">
        <v>47</v>
      </c>
      <c r="C199" s="13">
        <v>7</v>
      </c>
      <c r="D199" s="11" t="s">
        <v>105</v>
      </c>
      <c r="E199" s="11" t="s">
        <v>107</v>
      </c>
      <c r="F199" s="4">
        <v>0</v>
      </c>
      <c r="G199" s="9" t="str">
        <f>VLOOKUP(InputData[[#This Row],[PRODUCT ID]],MasterData[],2,)</f>
        <v>Product20</v>
      </c>
      <c r="H199" s="9" t="str">
        <f>VLOOKUP(InputData[[#This Row],[PRODUCT ID]],MasterData[],3)</f>
        <v>Category03</v>
      </c>
      <c r="I199" s="9" t="str">
        <f>VLOOKUP(InputData[[#This Row],[PRODUCT ID]],MasterData[],4)</f>
        <v>Lt</v>
      </c>
      <c r="J199" s="17">
        <f>VLOOKUP(InputData[[#This Row],[PRODUCT ID]],MasterData[],5)</f>
        <v>61</v>
      </c>
      <c r="K199" s="17">
        <f>VLOOKUP(InputData[[#This Row],[PRODUCT ID]],MasterData[],6)</f>
        <v>76.25</v>
      </c>
      <c r="L199" s="16">
        <f>(InputData[[#This Row],[QUANTITY]]*InputData[[#This Row],[BUYING PRIZE]])</f>
        <v>427</v>
      </c>
      <c r="M199" s="16">
        <f>(InputData[[#This Row],[SELLING PRICE]]*InputData[[#This Row],[QUANTITY]]*(1-InputData[[#This Row],[DISCOUNT %]]))</f>
        <v>533.75</v>
      </c>
      <c r="N199">
        <f>DAY(InputData[[#This Row],[DATE]])</f>
        <v>21</v>
      </c>
      <c r="O199" t="str">
        <f>TEXT(InputData[[#This Row],[DATE]],"mmm")</f>
        <v>Sep</v>
      </c>
      <c r="P199">
        <f>YEAR(InputData[[#This Row],[DATE]])</f>
        <v>2021</v>
      </c>
    </row>
    <row r="200" spans="1:16" x14ac:dyDescent="0.35">
      <c r="A200" s="3">
        <v>44461</v>
      </c>
      <c r="B200" s="10" t="s">
        <v>90</v>
      </c>
      <c r="C200" s="13">
        <v>2</v>
      </c>
      <c r="D200" s="11" t="s">
        <v>106</v>
      </c>
      <c r="E200" s="11" t="s">
        <v>107</v>
      </c>
      <c r="F200" s="4">
        <v>0</v>
      </c>
      <c r="G200" s="9" t="str">
        <f>VLOOKUP(InputData[[#This Row],[PRODUCT ID]],MasterData[],2,)</f>
        <v>Product40</v>
      </c>
      <c r="H200" s="9" t="str">
        <f>VLOOKUP(InputData[[#This Row],[PRODUCT ID]],MasterData[],3)</f>
        <v>Category05</v>
      </c>
      <c r="I200" s="9" t="str">
        <f>VLOOKUP(InputData[[#This Row],[PRODUCT ID]],MasterData[],4)</f>
        <v>Kg</v>
      </c>
      <c r="J200" s="17">
        <f>VLOOKUP(InputData[[#This Row],[PRODUCT ID]],MasterData[],5)</f>
        <v>90</v>
      </c>
      <c r="K200" s="17">
        <f>VLOOKUP(InputData[[#This Row],[PRODUCT ID]],MasterData[],6)</f>
        <v>115.2</v>
      </c>
      <c r="L200" s="16">
        <f>(InputData[[#This Row],[QUANTITY]]*InputData[[#This Row],[BUYING PRIZE]])</f>
        <v>180</v>
      </c>
      <c r="M200" s="16">
        <f>(InputData[[#This Row],[SELLING PRICE]]*InputData[[#This Row],[QUANTITY]]*(1-InputData[[#This Row],[DISCOUNT %]]))</f>
        <v>230.4</v>
      </c>
      <c r="N200">
        <f>DAY(InputData[[#This Row],[DATE]])</f>
        <v>22</v>
      </c>
      <c r="O200" t="str">
        <f>TEXT(InputData[[#This Row],[DATE]],"mmm")</f>
        <v>Sep</v>
      </c>
      <c r="P200">
        <f>YEAR(InputData[[#This Row],[DATE]])</f>
        <v>2021</v>
      </c>
    </row>
    <row r="201" spans="1:16" x14ac:dyDescent="0.35">
      <c r="A201" s="3">
        <v>44461</v>
      </c>
      <c r="B201" s="10" t="s">
        <v>10</v>
      </c>
      <c r="C201" s="13">
        <v>4</v>
      </c>
      <c r="D201" s="11" t="s">
        <v>108</v>
      </c>
      <c r="E201" s="11" t="s">
        <v>107</v>
      </c>
      <c r="F201" s="4">
        <v>0</v>
      </c>
      <c r="G201" s="9" t="str">
        <f>VLOOKUP(InputData[[#This Row],[PRODUCT ID]],MasterData[],2,)</f>
        <v>Product02</v>
      </c>
      <c r="H201" s="9" t="str">
        <f>VLOOKUP(InputData[[#This Row],[PRODUCT ID]],MasterData[],3)</f>
        <v>Category01</v>
      </c>
      <c r="I201" s="9" t="str">
        <f>VLOOKUP(InputData[[#This Row],[PRODUCT ID]],MasterData[],4)</f>
        <v>Kg</v>
      </c>
      <c r="J201" s="17">
        <f>VLOOKUP(InputData[[#This Row],[PRODUCT ID]],MasterData[],5)</f>
        <v>105</v>
      </c>
      <c r="K201" s="17">
        <f>VLOOKUP(InputData[[#This Row],[PRODUCT ID]],MasterData[],6)</f>
        <v>142.80000000000001</v>
      </c>
      <c r="L201" s="16">
        <f>(InputData[[#This Row],[QUANTITY]]*InputData[[#This Row],[BUYING PRIZE]])</f>
        <v>420</v>
      </c>
      <c r="M201" s="16">
        <f>(InputData[[#This Row],[SELLING PRICE]]*InputData[[#This Row],[QUANTITY]]*(1-InputData[[#This Row],[DISCOUNT %]]))</f>
        <v>571.20000000000005</v>
      </c>
      <c r="N201">
        <f>DAY(InputData[[#This Row],[DATE]])</f>
        <v>22</v>
      </c>
      <c r="O201" t="str">
        <f>TEXT(InputData[[#This Row],[DATE]],"mmm")</f>
        <v>Sep</v>
      </c>
      <c r="P201">
        <f>YEAR(InputData[[#This Row],[DATE]])</f>
        <v>2021</v>
      </c>
    </row>
    <row r="202" spans="1:16" x14ac:dyDescent="0.35">
      <c r="A202" s="3">
        <v>44462</v>
      </c>
      <c r="B202" s="10" t="s">
        <v>43</v>
      </c>
      <c r="C202" s="13">
        <v>12</v>
      </c>
      <c r="D202" s="11" t="s">
        <v>108</v>
      </c>
      <c r="E202" s="11" t="s">
        <v>107</v>
      </c>
      <c r="F202" s="4">
        <v>0</v>
      </c>
      <c r="G202" s="9" t="str">
        <f>VLOOKUP(InputData[[#This Row],[PRODUCT ID]],MasterData[],2,)</f>
        <v>Product18</v>
      </c>
      <c r="H202" s="9" t="str">
        <f>VLOOKUP(InputData[[#This Row],[PRODUCT ID]],MasterData[],3)</f>
        <v>Category02</v>
      </c>
      <c r="I202" s="9" t="str">
        <f>VLOOKUP(InputData[[#This Row],[PRODUCT ID]],MasterData[],4)</f>
        <v>No.</v>
      </c>
      <c r="J202" s="17">
        <f>VLOOKUP(InputData[[#This Row],[PRODUCT ID]],MasterData[],5)</f>
        <v>37</v>
      </c>
      <c r="K202" s="17">
        <f>VLOOKUP(InputData[[#This Row],[PRODUCT ID]],MasterData[],6)</f>
        <v>49.21</v>
      </c>
      <c r="L202" s="16">
        <f>(InputData[[#This Row],[QUANTITY]]*InputData[[#This Row],[BUYING PRIZE]])</f>
        <v>444</v>
      </c>
      <c r="M202" s="16">
        <f>(InputData[[#This Row],[SELLING PRICE]]*InputData[[#This Row],[QUANTITY]]*(1-InputData[[#This Row],[DISCOUNT %]]))</f>
        <v>590.52</v>
      </c>
      <c r="N202">
        <f>DAY(InputData[[#This Row],[DATE]])</f>
        <v>23</v>
      </c>
      <c r="O202" t="str">
        <f>TEXT(InputData[[#This Row],[DATE]],"mmm")</f>
        <v>Sep</v>
      </c>
      <c r="P202">
        <f>YEAR(InputData[[#This Row],[DATE]])</f>
        <v>2021</v>
      </c>
    </row>
    <row r="203" spans="1:16" x14ac:dyDescent="0.35">
      <c r="A203" s="3">
        <v>44462</v>
      </c>
      <c r="B203" s="10" t="s">
        <v>50</v>
      </c>
      <c r="C203" s="13">
        <v>7</v>
      </c>
      <c r="D203" s="11" t="s">
        <v>106</v>
      </c>
      <c r="E203" s="11" t="s">
        <v>106</v>
      </c>
      <c r="F203" s="4">
        <v>0</v>
      </c>
      <c r="G203" s="9" t="str">
        <f>VLOOKUP(InputData[[#This Row],[PRODUCT ID]],MasterData[],2,)</f>
        <v>Product21</v>
      </c>
      <c r="H203" s="9" t="str">
        <f>VLOOKUP(InputData[[#This Row],[PRODUCT ID]],MasterData[],3)</f>
        <v>Category03</v>
      </c>
      <c r="I203" s="9" t="str">
        <f>VLOOKUP(InputData[[#This Row],[PRODUCT ID]],MasterData[],4)</f>
        <v>Ft</v>
      </c>
      <c r="J203" s="17">
        <f>VLOOKUP(InputData[[#This Row],[PRODUCT ID]],MasterData[],5)</f>
        <v>126</v>
      </c>
      <c r="K203" s="17">
        <f>VLOOKUP(InputData[[#This Row],[PRODUCT ID]],MasterData[],6)</f>
        <v>162.54</v>
      </c>
      <c r="L203" s="16">
        <f>(InputData[[#This Row],[QUANTITY]]*InputData[[#This Row],[BUYING PRIZE]])</f>
        <v>882</v>
      </c>
      <c r="M203" s="16">
        <f>(InputData[[#This Row],[SELLING PRICE]]*InputData[[#This Row],[QUANTITY]]*(1-InputData[[#This Row],[DISCOUNT %]]))</f>
        <v>1137.78</v>
      </c>
      <c r="N203">
        <f>DAY(InputData[[#This Row],[DATE]])</f>
        <v>23</v>
      </c>
      <c r="O203" t="str">
        <f>TEXT(InputData[[#This Row],[DATE]],"mmm")</f>
        <v>Sep</v>
      </c>
      <c r="P203">
        <f>YEAR(InputData[[#This Row],[DATE]])</f>
        <v>2021</v>
      </c>
    </row>
    <row r="204" spans="1:16" x14ac:dyDescent="0.35">
      <c r="A204" s="3">
        <v>44466</v>
      </c>
      <c r="B204" s="10" t="s">
        <v>77</v>
      </c>
      <c r="C204" s="13">
        <v>1</v>
      </c>
      <c r="D204" s="11" t="s">
        <v>108</v>
      </c>
      <c r="E204" s="11" t="s">
        <v>107</v>
      </c>
      <c r="F204" s="4">
        <v>0</v>
      </c>
      <c r="G204" s="9" t="str">
        <f>VLOOKUP(InputData[[#This Row],[PRODUCT ID]],MasterData[],2,)</f>
        <v>Product34</v>
      </c>
      <c r="H204" s="9" t="str">
        <f>VLOOKUP(InputData[[#This Row],[PRODUCT ID]],MasterData[],3)</f>
        <v>Category04</v>
      </c>
      <c r="I204" s="9" t="str">
        <f>VLOOKUP(InputData[[#This Row],[PRODUCT ID]],MasterData[],4)</f>
        <v>Lt</v>
      </c>
      <c r="J204" s="17">
        <f>VLOOKUP(InputData[[#This Row],[PRODUCT ID]],MasterData[],5)</f>
        <v>55</v>
      </c>
      <c r="K204" s="17">
        <f>VLOOKUP(InputData[[#This Row],[PRODUCT ID]],MasterData[],6)</f>
        <v>58.3</v>
      </c>
      <c r="L204" s="16">
        <f>(InputData[[#This Row],[QUANTITY]]*InputData[[#This Row],[BUYING PRIZE]])</f>
        <v>55</v>
      </c>
      <c r="M204" s="16">
        <f>(InputData[[#This Row],[SELLING PRICE]]*InputData[[#This Row],[QUANTITY]]*(1-InputData[[#This Row],[DISCOUNT %]]))</f>
        <v>58.3</v>
      </c>
      <c r="N204">
        <f>DAY(InputData[[#This Row],[DATE]])</f>
        <v>27</v>
      </c>
      <c r="O204" t="str">
        <f>TEXT(InputData[[#This Row],[DATE]],"mmm")</f>
        <v>Sep</v>
      </c>
      <c r="P204">
        <f>YEAR(InputData[[#This Row],[DATE]])</f>
        <v>2021</v>
      </c>
    </row>
    <row r="205" spans="1:16" x14ac:dyDescent="0.35">
      <c r="A205" s="3">
        <v>44469</v>
      </c>
      <c r="B205" s="10" t="s">
        <v>35</v>
      </c>
      <c r="C205" s="13">
        <v>9</v>
      </c>
      <c r="D205" s="11" t="s">
        <v>106</v>
      </c>
      <c r="E205" s="11" t="s">
        <v>106</v>
      </c>
      <c r="F205" s="4">
        <v>0</v>
      </c>
      <c r="G205" s="9" t="str">
        <f>VLOOKUP(InputData[[#This Row],[PRODUCT ID]],MasterData[],2,)</f>
        <v>Product14</v>
      </c>
      <c r="H205" s="9" t="str">
        <f>VLOOKUP(InputData[[#This Row],[PRODUCT ID]],MasterData[],3)</f>
        <v>Category02</v>
      </c>
      <c r="I205" s="9" t="str">
        <f>VLOOKUP(InputData[[#This Row],[PRODUCT ID]],MasterData[],4)</f>
        <v>Kg</v>
      </c>
      <c r="J205" s="17">
        <f>VLOOKUP(InputData[[#This Row],[PRODUCT ID]],MasterData[],5)</f>
        <v>112</v>
      </c>
      <c r="K205" s="17">
        <f>VLOOKUP(InputData[[#This Row],[PRODUCT ID]],MasterData[],6)</f>
        <v>146.72</v>
      </c>
      <c r="L205" s="16">
        <f>(InputData[[#This Row],[QUANTITY]]*InputData[[#This Row],[BUYING PRIZE]])</f>
        <v>1008</v>
      </c>
      <c r="M205" s="16">
        <f>(InputData[[#This Row],[SELLING PRICE]]*InputData[[#This Row],[QUANTITY]]*(1-InputData[[#This Row],[DISCOUNT %]]))</f>
        <v>1320.48</v>
      </c>
      <c r="N205">
        <f>DAY(InputData[[#This Row],[DATE]])</f>
        <v>30</v>
      </c>
      <c r="O205" t="str">
        <f>TEXT(InputData[[#This Row],[DATE]],"mmm")</f>
        <v>Sep</v>
      </c>
      <c r="P205">
        <f>YEAR(InputData[[#This Row],[DATE]])</f>
        <v>2021</v>
      </c>
    </row>
    <row r="206" spans="1:16" x14ac:dyDescent="0.35">
      <c r="A206" s="3">
        <v>44469</v>
      </c>
      <c r="B206" s="10" t="s">
        <v>18</v>
      </c>
      <c r="C206" s="13">
        <v>5</v>
      </c>
      <c r="D206" s="11" t="s">
        <v>106</v>
      </c>
      <c r="E206" s="11" t="s">
        <v>106</v>
      </c>
      <c r="F206" s="4">
        <v>0</v>
      </c>
      <c r="G206" s="9" t="str">
        <f>VLOOKUP(InputData[[#This Row],[PRODUCT ID]],MasterData[],2,)</f>
        <v>Product06</v>
      </c>
      <c r="H206" s="9" t="str">
        <f>VLOOKUP(InputData[[#This Row],[PRODUCT ID]],MasterData[],3)</f>
        <v>Category01</v>
      </c>
      <c r="I206" s="9" t="str">
        <f>VLOOKUP(InputData[[#This Row],[PRODUCT ID]],MasterData[],4)</f>
        <v>Kg</v>
      </c>
      <c r="J206" s="17">
        <f>VLOOKUP(InputData[[#This Row],[PRODUCT ID]],MasterData[],5)</f>
        <v>75</v>
      </c>
      <c r="K206" s="17">
        <f>VLOOKUP(InputData[[#This Row],[PRODUCT ID]],MasterData[],6)</f>
        <v>85.5</v>
      </c>
      <c r="L206" s="16">
        <f>(InputData[[#This Row],[QUANTITY]]*InputData[[#This Row],[BUYING PRIZE]])</f>
        <v>375</v>
      </c>
      <c r="M206" s="16">
        <f>(InputData[[#This Row],[SELLING PRICE]]*InputData[[#This Row],[QUANTITY]]*(1-InputData[[#This Row],[DISCOUNT %]]))</f>
        <v>427.5</v>
      </c>
      <c r="N206">
        <f>DAY(InputData[[#This Row],[DATE]])</f>
        <v>30</v>
      </c>
      <c r="O206" t="str">
        <f>TEXT(InputData[[#This Row],[DATE]],"mmm")</f>
        <v>Sep</v>
      </c>
      <c r="P206">
        <f>YEAR(InputData[[#This Row],[DATE]])</f>
        <v>2021</v>
      </c>
    </row>
    <row r="207" spans="1:16" x14ac:dyDescent="0.35">
      <c r="A207" s="3">
        <v>44470</v>
      </c>
      <c r="B207" s="10" t="s">
        <v>69</v>
      </c>
      <c r="C207" s="13">
        <v>14</v>
      </c>
      <c r="D207" s="11" t="s">
        <v>106</v>
      </c>
      <c r="E207" s="11" t="s">
        <v>107</v>
      </c>
      <c r="F207" s="4">
        <v>0</v>
      </c>
      <c r="G207" s="9" t="str">
        <f>VLOOKUP(InputData[[#This Row],[PRODUCT ID]],MasterData[],2,)</f>
        <v>Product30</v>
      </c>
      <c r="H207" s="9" t="str">
        <f>VLOOKUP(InputData[[#This Row],[PRODUCT ID]],MasterData[],3)</f>
        <v>Category04</v>
      </c>
      <c r="I207" s="9" t="str">
        <f>VLOOKUP(InputData[[#This Row],[PRODUCT ID]],MasterData[],4)</f>
        <v>Ft</v>
      </c>
      <c r="J207" s="17">
        <f>VLOOKUP(InputData[[#This Row],[PRODUCT ID]],MasterData[],5)</f>
        <v>148</v>
      </c>
      <c r="K207" s="17">
        <f>VLOOKUP(InputData[[#This Row],[PRODUCT ID]],MasterData[],6)</f>
        <v>201.28</v>
      </c>
      <c r="L207" s="16">
        <f>(InputData[[#This Row],[QUANTITY]]*InputData[[#This Row],[BUYING PRIZE]])</f>
        <v>2072</v>
      </c>
      <c r="M207" s="16">
        <f>(InputData[[#This Row],[SELLING PRICE]]*InputData[[#This Row],[QUANTITY]]*(1-InputData[[#This Row],[DISCOUNT %]]))</f>
        <v>2817.92</v>
      </c>
      <c r="N207">
        <f>DAY(InputData[[#This Row],[DATE]])</f>
        <v>1</v>
      </c>
      <c r="O207" t="str">
        <f>TEXT(InputData[[#This Row],[DATE]],"mmm")</f>
        <v>Oct</v>
      </c>
      <c r="P207">
        <f>YEAR(InputData[[#This Row],[DATE]])</f>
        <v>2021</v>
      </c>
    </row>
    <row r="208" spans="1:16" x14ac:dyDescent="0.35">
      <c r="A208" s="3">
        <v>44471</v>
      </c>
      <c r="B208" s="10" t="s">
        <v>35</v>
      </c>
      <c r="C208" s="13">
        <v>15</v>
      </c>
      <c r="D208" s="11" t="s">
        <v>108</v>
      </c>
      <c r="E208" s="11" t="s">
        <v>106</v>
      </c>
      <c r="F208" s="4">
        <v>0</v>
      </c>
      <c r="G208" s="9" t="str">
        <f>VLOOKUP(InputData[[#This Row],[PRODUCT ID]],MasterData[],2,)</f>
        <v>Product14</v>
      </c>
      <c r="H208" s="9" t="str">
        <f>VLOOKUP(InputData[[#This Row],[PRODUCT ID]],MasterData[],3)</f>
        <v>Category02</v>
      </c>
      <c r="I208" s="9" t="str">
        <f>VLOOKUP(InputData[[#This Row],[PRODUCT ID]],MasterData[],4)</f>
        <v>Kg</v>
      </c>
      <c r="J208" s="17">
        <f>VLOOKUP(InputData[[#This Row],[PRODUCT ID]],MasterData[],5)</f>
        <v>112</v>
      </c>
      <c r="K208" s="17">
        <f>VLOOKUP(InputData[[#This Row],[PRODUCT ID]],MasterData[],6)</f>
        <v>146.72</v>
      </c>
      <c r="L208" s="16">
        <f>(InputData[[#This Row],[QUANTITY]]*InputData[[#This Row],[BUYING PRIZE]])</f>
        <v>1680</v>
      </c>
      <c r="M208" s="16">
        <f>(InputData[[#This Row],[SELLING PRICE]]*InputData[[#This Row],[QUANTITY]]*(1-InputData[[#This Row],[DISCOUNT %]]))</f>
        <v>2200.8000000000002</v>
      </c>
      <c r="N208">
        <f>DAY(InputData[[#This Row],[DATE]])</f>
        <v>2</v>
      </c>
      <c r="O208" t="str">
        <f>TEXT(InputData[[#This Row],[DATE]],"mmm")</f>
        <v>Oct</v>
      </c>
      <c r="P208">
        <f>YEAR(InputData[[#This Row],[DATE]])</f>
        <v>2021</v>
      </c>
    </row>
    <row r="209" spans="1:16" x14ac:dyDescent="0.35">
      <c r="A209" s="3">
        <v>44472</v>
      </c>
      <c r="B209" s="10" t="s">
        <v>45</v>
      </c>
      <c r="C209" s="13">
        <v>9</v>
      </c>
      <c r="D209" s="11" t="s">
        <v>108</v>
      </c>
      <c r="E209" s="11" t="s">
        <v>106</v>
      </c>
      <c r="F209" s="4">
        <v>0</v>
      </c>
      <c r="G209" s="9" t="str">
        <f>VLOOKUP(InputData[[#This Row],[PRODUCT ID]],MasterData[],2,)</f>
        <v>Product19</v>
      </c>
      <c r="H209" s="9" t="str">
        <f>VLOOKUP(InputData[[#This Row],[PRODUCT ID]],MasterData[],3)</f>
        <v>Category02</v>
      </c>
      <c r="I209" s="9" t="str">
        <f>VLOOKUP(InputData[[#This Row],[PRODUCT ID]],MasterData[],4)</f>
        <v>Ft</v>
      </c>
      <c r="J209" s="17">
        <f>VLOOKUP(InputData[[#This Row],[PRODUCT ID]],MasterData[],5)</f>
        <v>150</v>
      </c>
      <c r="K209" s="17">
        <f>VLOOKUP(InputData[[#This Row],[PRODUCT ID]],MasterData[],6)</f>
        <v>210</v>
      </c>
      <c r="L209" s="16">
        <f>(InputData[[#This Row],[QUANTITY]]*InputData[[#This Row],[BUYING PRIZE]])</f>
        <v>1350</v>
      </c>
      <c r="M209" s="16">
        <f>(InputData[[#This Row],[SELLING PRICE]]*InputData[[#This Row],[QUANTITY]]*(1-InputData[[#This Row],[DISCOUNT %]]))</f>
        <v>1890</v>
      </c>
      <c r="N209">
        <f>DAY(InputData[[#This Row],[DATE]])</f>
        <v>3</v>
      </c>
      <c r="O209" t="str">
        <f>TEXT(InputData[[#This Row],[DATE]],"mmm")</f>
        <v>Oct</v>
      </c>
      <c r="P209">
        <f>YEAR(InputData[[#This Row],[DATE]])</f>
        <v>2021</v>
      </c>
    </row>
    <row r="210" spans="1:16" x14ac:dyDescent="0.35">
      <c r="A210" s="3">
        <v>44475</v>
      </c>
      <c r="B210" s="10" t="s">
        <v>79</v>
      </c>
      <c r="C210" s="13">
        <v>1</v>
      </c>
      <c r="D210" s="11" t="s">
        <v>108</v>
      </c>
      <c r="E210" s="11" t="s">
        <v>106</v>
      </c>
      <c r="F210" s="4">
        <v>0</v>
      </c>
      <c r="G210" s="9" t="str">
        <f>VLOOKUP(InputData[[#This Row],[PRODUCT ID]],MasterData[],2,)</f>
        <v>Product35</v>
      </c>
      <c r="H210" s="9" t="str">
        <f>VLOOKUP(InputData[[#This Row],[PRODUCT ID]],MasterData[],3)</f>
        <v>Category04</v>
      </c>
      <c r="I210" s="9" t="str">
        <f>VLOOKUP(InputData[[#This Row],[PRODUCT ID]],MasterData[],4)</f>
        <v>No.</v>
      </c>
      <c r="J210" s="17">
        <f>VLOOKUP(InputData[[#This Row],[PRODUCT ID]],MasterData[],5)</f>
        <v>5</v>
      </c>
      <c r="K210" s="17">
        <f>VLOOKUP(InputData[[#This Row],[PRODUCT ID]],MasterData[],6)</f>
        <v>6.7</v>
      </c>
      <c r="L210" s="16">
        <f>(InputData[[#This Row],[QUANTITY]]*InputData[[#This Row],[BUYING PRIZE]])</f>
        <v>5</v>
      </c>
      <c r="M210" s="16">
        <f>(InputData[[#This Row],[SELLING PRICE]]*InputData[[#This Row],[QUANTITY]]*(1-InputData[[#This Row],[DISCOUNT %]]))</f>
        <v>6.7</v>
      </c>
      <c r="N210">
        <f>DAY(InputData[[#This Row],[DATE]])</f>
        <v>6</v>
      </c>
      <c r="O210" t="str">
        <f>TEXT(InputData[[#This Row],[DATE]],"mmm")</f>
        <v>Oct</v>
      </c>
      <c r="P210">
        <f>YEAR(InputData[[#This Row],[DATE]])</f>
        <v>2021</v>
      </c>
    </row>
    <row r="211" spans="1:16" x14ac:dyDescent="0.35">
      <c r="A211" s="3">
        <v>44475</v>
      </c>
      <c r="B211" s="10" t="s">
        <v>81</v>
      </c>
      <c r="C211" s="13">
        <v>12</v>
      </c>
      <c r="D211" s="11" t="s">
        <v>106</v>
      </c>
      <c r="E211" s="11" t="s">
        <v>106</v>
      </c>
      <c r="F211" s="4">
        <v>0</v>
      </c>
      <c r="G211" s="9" t="str">
        <f>VLOOKUP(InputData[[#This Row],[PRODUCT ID]],MasterData[],2,)</f>
        <v>Product36</v>
      </c>
      <c r="H211" s="9" t="str">
        <f>VLOOKUP(InputData[[#This Row],[PRODUCT ID]],MasterData[],3)</f>
        <v>Category04</v>
      </c>
      <c r="I211" s="9" t="str">
        <f>VLOOKUP(InputData[[#This Row],[PRODUCT ID]],MasterData[],4)</f>
        <v>Kg</v>
      </c>
      <c r="J211" s="17">
        <f>VLOOKUP(InputData[[#This Row],[PRODUCT ID]],MasterData[],5)</f>
        <v>90</v>
      </c>
      <c r="K211" s="17">
        <f>VLOOKUP(InputData[[#This Row],[PRODUCT ID]],MasterData[],6)</f>
        <v>96.3</v>
      </c>
      <c r="L211" s="16">
        <f>(InputData[[#This Row],[QUANTITY]]*InputData[[#This Row],[BUYING PRIZE]])</f>
        <v>1080</v>
      </c>
      <c r="M211" s="16">
        <f>(InputData[[#This Row],[SELLING PRICE]]*InputData[[#This Row],[QUANTITY]]*(1-InputData[[#This Row],[DISCOUNT %]]))</f>
        <v>1155.5999999999999</v>
      </c>
      <c r="N211">
        <f>DAY(InputData[[#This Row],[DATE]])</f>
        <v>6</v>
      </c>
      <c r="O211" t="str">
        <f>TEXT(InputData[[#This Row],[DATE]],"mmm")</f>
        <v>Oct</v>
      </c>
      <c r="P211">
        <f>YEAR(InputData[[#This Row],[DATE]])</f>
        <v>2021</v>
      </c>
    </row>
    <row r="212" spans="1:16" x14ac:dyDescent="0.35">
      <c r="A212" s="3">
        <v>44476</v>
      </c>
      <c r="B212" s="10" t="s">
        <v>60</v>
      </c>
      <c r="C212" s="13">
        <v>6</v>
      </c>
      <c r="D212" s="11" t="s">
        <v>108</v>
      </c>
      <c r="E212" s="11" t="s">
        <v>107</v>
      </c>
      <c r="F212" s="4">
        <v>0</v>
      </c>
      <c r="G212" s="9" t="str">
        <f>VLOOKUP(InputData[[#This Row],[PRODUCT ID]],MasterData[],2,)</f>
        <v>Product26</v>
      </c>
      <c r="H212" s="9" t="str">
        <f>VLOOKUP(InputData[[#This Row],[PRODUCT ID]],MasterData[],3)</f>
        <v>Category04</v>
      </c>
      <c r="I212" s="9" t="str">
        <f>VLOOKUP(InputData[[#This Row],[PRODUCT ID]],MasterData[],4)</f>
        <v>No.</v>
      </c>
      <c r="J212" s="17">
        <f>VLOOKUP(InputData[[#This Row],[PRODUCT ID]],MasterData[],5)</f>
        <v>18</v>
      </c>
      <c r="K212" s="17">
        <f>VLOOKUP(InputData[[#This Row],[PRODUCT ID]],MasterData[],6)</f>
        <v>24.66</v>
      </c>
      <c r="L212" s="16">
        <f>(InputData[[#This Row],[QUANTITY]]*InputData[[#This Row],[BUYING PRIZE]])</f>
        <v>108</v>
      </c>
      <c r="M212" s="16">
        <f>(InputData[[#This Row],[SELLING PRICE]]*InputData[[#This Row],[QUANTITY]]*(1-InputData[[#This Row],[DISCOUNT %]]))</f>
        <v>147.96</v>
      </c>
      <c r="N212">
        <f>DAY(InputData[[#This Row],[DATE]])</f>
        <v>7</v>
      </c>
      <c r="O212" t="str">
        <f>TEXT(InputData[[#This Row],[DATE]],"mmm")</f>
        <v>Oct</v>
      </c>
      <c r="P212">
        <f>YEAR(InputData[[#This Row],[DATE]])</f>
        <v>2021</v>
      </c>
    </row>
    <row r="213" spans="1:16" x14ac:dyDescent="0.35">
      <c r="A213" s="3">
        <v>44478</v>
      </c>
      <c r="B213" s="10" t="s">
        <v>86</v>
      </c>
      <c r="C213" s="13">
        <v>5</v>
      </c>
      <c r="D213" s="11" t="s">
        <v>108</v>
      </c>
      <c r="E213" s="11" t="s">
        <v>107</v>
      </c>
      <c r="F213" s="4">
        <v>0</v>
      </c>
      <c r="G213" s="9" t="str">
        <f>VLOOKUP(InputData[[#This Row],[PRODUCT ID]],MasterData[],2,)</f>
        <v>Product38</v>
      </c>
      <c r="H213" s="9" t="str">
        <f>VLOOKUP(InputData[[#This Row],[PRODUCT ID]],MasterData[],3)</f>
        <v>Category05</v>
      </c>
      <c r="I213" s="9" t="str">
        <f>VLOOKUP(InputData[[#This Row],[PRODUCT ID]],MasterData[],4)</f>
        <v>Kg</v>
      </c>
      <c r="J213" s="17">
        <f>VLOOKUP(InputData[[#This Row],[PRODUCT ID]],MasterData[],5)</f>
        <v>72</v>
      </c>
      <c r="K213" s="17">
        <f>VLOOKUP(InputData[[#This Row],[PRODUCT ID]],MasterData[],6)</f>
        <v>79.92</v>
      </c>
      <c r="L213" s="16">
        <f>(InputData[[#This Row],[QUANTITY]]*InputData[[#This Row],[BUYING PRIZE]])</f>
        <v>360</v>
      </c>
      <c r="M213" s="16">
        <f>(InputData[[#This Row],[SELLING PRICE]]*InputData[[#This Row],[QUANTITY]]*(1-InputData[[#This Row],[DISCOUNT %]]))</f>
        <v>399.6</v>
      </c>
      <c r="N213">
        <f>DAY(InputData[[#This Row],[DATE]])</f>
        <v>9</v>
      </c>
      <c r="O213" t="str">
        <f>TEXT(InputData[[#This Row],[DATE]],"mmm")</f>
        <v>Oct</v>
      </c>
      <c r="P213">
        <f>YEAR(InputData[[#This Row],[DATE]])</f>
        <v>2021</v>
      </c>
    </row>
    <row r="214" spans="1:16" x14ac:dyDescent="0.35">
      <c r="A214" s="3">
        <v>44478</v>
      </c>
      <c r="B214" s="10" t="s">
        <v>73</v>
      </c>
      <c r="C214" s="13">
        <v>11</v>
      </c>
      <c r="D214" s="11" t="s">
        <v>106</v>
      </c>
      <c r="E214" s="11" t="s">
        <v>107</v>
      </c>
      <c r="F214" s="4">
        <v>0</v>
      </c>
      <c r="G214" s="9" t="str">
        <f>VLOOKUP(InputData[[#This Row],[PRODUCT ID]],MasterData[],2,)</f>
        <v>Product32</v>
      </c>
      <c r="H214" s="9" t="str">
        <f>VLOOKUP(InputData[[#This Row],[PRODUCT ID]],MasterData[],3)</f>
        <v>Category04</v>
      </c>
      <c r="I214" s="9" t="str">
        <f>VLOOKUP(InputData[[#This Row],[PRODUCT ID]],MasterData[],4)</f>
        <v>Kg</v>
      </c>
      <c r="J214" s="17">
        <f>VLOOKUP(InputData[[#This Row],[PRODUCT ID]],MasterData[],5)</f>
        <v>89</v>
      </c>
      <c r="K214" s="17">
        <f>VLOOKUP(InputData[[#This Row],[PRODUCT ID]],MasterData[],6)</f>
        <v>117.48</v>
      </c>
      <c r="L214" s="16">
        <f>(InputData[[#This Row],[QUANTITY]]*InputData[[#This Row],[BUYING PRIZE]])</f>
        <v>979</v>
      </c>
      <c r="M214" s="16">
        <f>(InputData[[#This Row],[SELLING PRICE]]*InputData[[#This Row],[QUANTITY]]*(1-InputData[[#This Row],[DISCOUNT %]]))</f>
        <v>1292.28</v>
      </c>
      <c r="N214">
        <f>DAY(InputData[[#This Row],[DATE]])</f>
        <v>9</v>
      </c>
      <c r="O214" t="str">
        <f>TEXT(InputData[[#This Row],[DATE]],"mmm")</f>
        <v>Oct</v>
      </c>
      <c r="P214">
        <f>YEAR(InputData[[#This Row],[DATE]])</f>
        <v>2021</v>
      </c>
    </row>
    <row r="215" spans="1:16" x14ac:dyDescent="0.35">
      <c r="A215" s="3">
        <v>44479</v>
      </c>
      <c r="B215" s="10" t="s">
        <v>79</v>
      </c>
      <c r="C215" s="13">
        <v>14</v>
      </c>
      <c r="D215" s="11" t="s">
        <v>108</v>
      </c>
      <c r="E215" s="11" t="s">
        <v>107</v>
      </c>
      <c r="F215" s="4">
        <v>0</v>
      </c>
      <c r="G215" s="9" t="str">
        <f>VLOOKUP(InputData[[#This Row],[PRODUCT ID]],MasterData[],2,)</f>
        <v>Product35</v>
      </c>
      <c r="H215" s="9" t="str">
        <f>VLOOKUP(InputData[[#This Row],[PRODUCT ID]],MasterData[],3)</f>
        <v>Category04</v>
      </c>
      <c r="I215" s="9" t="str">
        <f>VLOOKUP(InputData[[#This Row],[PRODUCT ID]],MasterData[],4)</f>
        <v>No.</v>
      </c>
      <c r="J215" s="17">
        <f>VLOOKUP(InputData[[#This Row],[PRODUCT ID]],MasterData[],5)</f>
        <v>5</v>
      </c>
      <c r="K215" s="17">
        <f>VLOOKUP(InputData[[#This Row],[PRODUCT ID]],MasterData[],6)</f>
        <v>6.7</v>
      </c>
      <c r="L215" s="16">
        <f>(InputData[[#This Row],[QUANTITY]]*InputData[[#This Row],[BUYING PRIZE]])</f>
        <v>70</v>
      </c>
      <c r="M215" s="16">
        <f>(InputData[[#This Row],[SELLING PRICE]]*InputData[[#This Row],[QUANTITY]]*(1-InputData[[#This Row],[DISCOUNT %]]))</f>
        <v>93.8</v>
      </c>
      <c r="N215">
        <f>DAY(InputData[[#This Row],[DATE]])</f>
        <v>10</v>
      </c>
      <c r="O215" t="str">
        <f>TEXT(InputData[[#This Row],[DATE]],"mmm")</f>
        <v>Oct</v>
      </c>
      <c r="P215">
        <f>YEAR(InputData[[#This Row],[DATE]])</f>
        <v>2021</v>
      </c>
    </row>
    <row r="216" spans="1:16" x14ac:dyDescent="0.35">
      <c r="A216" s="3">
        <v>44480</v>
      </c>
      <c r="B216" s="10" t="s">
        <v>29</v>
      </c>
      <c r="C216" s="13">
        <v>15</v>
      </c>
      <c r="D216" s="11" t="s">
        <v>108</v>
      </c>
      <c r="E216" s="11" t="s">
        <v>107</v>
      </c>
      <c r="F216" s="4">
        <v>0</v>
      </c>
      <c r="G216" s="9" t="str">
        <f>VLOOKUP(InputData[[#This Row],[PRODUCT ID]],MasterData[],2,)</f>
        <v>Product11</v>
      </c>
      <c r="H216" s="9" t="str">
        <f>VLOOKUP(InputData[[#This Row],[PRODUCT ID]],MasterData[],3)</f>
        <v>Category02</v>
      </c>
      <c r="I216" s="9" t="str">
        <f>VLOOKUP(InputData[[#This Row],[PRODUCT ID]],MasterData[],4)</f>
        <v>Lt</v>
      </c>
      <c r="J216" s="17">
        <f>VLOOKUP(InputData[[#This Row],[PRODUCT ID]],MasterData[],5)</f>
        <v>44</v>
      </c>
      <c r="K216" s="17">
        <f>VLOOKUP(InputData[[#This Row],[PRODUCT ID]],MasterData[],6)</f>
        <v>48.4</v>
      </c>
      <c r="L216" s="16">
        <f>(InputData[[#This Row],[QUANTITY]]*InputData[[#This Row],[BUYING PRIZE]])</f>
        <v>660</v>
      </c>
      <c r="M216" s="16">
        <f>(InputData[[#This Row],[SELLING PRICE]]*InputData[[#This Row],[QUANTITY]]*(1-InputData[[#This Row],[DISCOUNT %]]))</f>
        <v>726</v>
      </c>
      <c r="N216">
        <f>DAY(InputData[[#This Row],[DATE]])</f>
        <v>11</v>
      </c>
      <c r="O216" t="str">
        <f>TEXT(InputData[[#This Row],[DATE]],"mmm")</f>
        <v>Oct</v>
      </c>
      <c r="P216">
        <f>YEAR(InputData[[#This Row],[DATE]])</f>
        <v>2021</v>
      </c>
    </row>
    <row r="217" spans="1:16" x14ac:dyDescent="0.35">
      <c r="A217" s="3">
        <v>44481</v>
      </c>
      <c r="B217" s="10" t="s">
        <v>63</v>
      </c>
      <c r="C217" s="13">
        <v>8</v>
      </c>
      <c r="D217" s="11" t="s">
        <v>106</v>
      </c>
      <c r="E217" s="11" t="s">
        <v>106</v>
      </c>
      <c r="F217" s="4">
        <v>0</v>
      </c>
      <c r="G217" s="9" t="str">
        <f>VLOOKUP(InputData[[#This Row],[PRODUCT ID]],MasterData[],2,)</f>
        <v>Product27</v>
      </c>
      <c r="H217" s="9" t="str">
        <f>VLOOKUP(InputData[[#This Row],[PRODUCT ID]],MasterData[],3)</f>
        <v>Category04</v>
      </c>
      <c r="I217" s="9" t="str">
        <f>VLOOKUP(InputData[[#This Row],[PRODUCT ID]],MasterData[],4)</f>
        <v>Lt</v>
      </c>
      <c r="J217" s="17">
        <f>VLOOKUP(InputData[[#This Row],[PRODUCT ID]],MasterData[],5)</f>
        <v>48</v>
      </c>
      <c r="K217" s="17">
        <f>VLOOKUP(InputData[[#This Row],[PRODUCT ID]],MasterData[],6)</f>
        <v>57.120000000000005</v>
      </c>
      <c r="L217" s="16">
        <f>(InputData[[#This Row],[QUANTITY]]*InputData[[#This Row],[BUYING PRIZE]])</f>
        <v>384</v>
      </c>
      <c r="M217" s="16">
        <f>(InputData[[#This Row],[SELLING PRICE]]*InputData[[#This Row],[QUANTITY]]*(1-InputData[[#This Row],[DISCOUNT %]]))</f>
        <v>456.96000000000004</v>
      </c>
      <c r="N217">
        <f>DAY(InputData[[#This Row],[DATE]])</f>
        <v>12</v>
      </c>
      <c r="O217" t="str">
        <f>TEXT(InputData[[#This Row],[DATE]],"mmm")</f>
        <v>Oct</v>
      </c>
      <c r="P217">
        <f>YEAR(InputData[[#This Row],[DATE]])</f>
        <v>2021</v>
      </c>
    </row>
    <row r="218" spans="1:16" x14ac:dyDescent="0.35">
      <c r="A218" s="3">
        <v>44486</v>
      </c>
      <c r="B218" s="10" t="s">
        <v>6</v>
      </c>
      <c r="C218" s="13">
        <v>13</v>
      </c>
      <c r="D218" s="11" t="s">
        <v>108</v>
      </c>
      <c r="E218" s="11" t="s">
        <v>106</v>
      </c>
      <c r="F218" s="4">
        <v>0</v>
      </c>
      <c r="G218" s="9" t="str">
        <f>VLOOKUP(InputData[[#This Row],[PRODUCT ID]],MasterData[],2,)</f>
        <v>Product01</v>
      </c>
      <c r="H218" s="9" t="str">
        <f>VLOOKUP(InputData[[#This Row],[PRODUCT ID]],MasterData[],3)</f>
        <v>Category01</v>
      </c>
      <c r="I218" s="9" t="str">
        <f>VLOOKUP(InputData[[#This Row],[PRODUCT ID]],MasterData[],4)</f>
        <v>Kg</v>
      </c>
      <c r="J218" s="17">
        <f>VLOOKUP(InputData[[#This Row],[PRODUCT ID]],MasterData[],5)</f>
        <v>98</v>
      </c>
      <c r="K218" s="17">
        <f>VLOOKUP(InputData[[#This Row],[PRODUCT ID]],MasterData[],6)</f>
        <v>103.88</v>
      </c>
      <c r="L218" s="16">
        <f>(InputData[[#This Row],[QUANTITY]]*InputData[[#This Row],[BUYING PRIZE]])</f>
        <v>1274</v>
      </c>
      <c r="M218" s="16">
        <f>(InputData[[#This Row],[SELLING PRICE]]*InputData[[#This Row],[QUANTITY]]*(1-InputData[[#This Row],[DISCOUNT %]]))</f>
        <v>1350.44</v>
      </c>
      <c r="N218">
        <f>DAY(InputData[[#This Row],[DATE]])</f>
        <v>17</v>
      </c>
      <c r="O218" t="str">
        <f>TEXT(InputData[[#This Row],[DATE]],"mmm")</f>
        <v>Oct</v>
      </c>
      <c r="P218">
        <f>YEAR(InputData[[#This Row],[DATE]])</f>
        <v>2021</v>
      </c>
    </row>
    <row r="219" spans="1:16" x14ac:dyDescent="0.35">
      <c r="A219" s="3">
        <v>44487</v>
      </c>
      <c r="B219" s="10" t="s">
        <v>58</v>
      </c>
      <c r="C219" s="13">
        <v>6</v>
      </c>
      <c r="D219" s="11" t="s">
        <v>106</v>
      </c>
      <c r="E219" s="11" t="s">
        <v>107</v>
      </c>
      <c r="F219" s="4">
        <v>0</v>
      </c>
      <c r="G219" s="9" t="str">
        <f>VLOOKUP(InputData[[#This Row],[PRODUCT ID]],MasterData[],2,)</f>
        <v>Product25</v>
      </c>
      <c r="H219" s="9" t="str">
        <f>VLOOKUP(InputData[[#This Row],[PRODUCT ID]],MasterData[],3)</f>
        <v>Category03</v>
      </c>
      <c r="I219" s="9" t="str">
        <f>VLOOKUP(InputData[[#This Row],[PRODUCT ID]],MasterData[],4)</f>
        <v>No.</v>
      </c>
      <c r="J219" s="17">
        <f>VLOOKUP(InputData[[#This Row],[PRODUCT ID]],MasterData[],5)</f>
        <v>7</v>
      </c>
      <c r="K219" s="17">
        <f>VLOOKUP(InputData[[#This Row],[PRODUCT ID]],MasterData[],6)</f>
        <v>8.33</v>
      </c>
      <c r="L219" s="16">
        <f>(InputData[[#This Row],[QUANTITY]]*InputData[[#This Row],[BUYING PRIZE]])</f>
        <v>42</v>
      </c>
      <c r="M219" s="16">
        <f>(InputData[[#This Row],[SELLING PRICE]]*InputData[[#This Row],[QUANTITY]]*(1-InputData[[#This Row],[DISCOUNT %]]))</f>
        <v>49.980000000000004</v>
      </c>
      <c r="N219">
        <f>DAY(InputData[[#This Row],[DATE]])</f>
        <v>18</v>
      </c>
      <c r="O219" t="str">
        <f>TEXT(InputData[[#This Row],[DATE]],"mmm")</f>
        <v>Oct</v>
      </c>
      <c r="P219">
        <f>YEAR(InputData[[#This Row],[DATE]])</f>
        <v>2021</v>
      </c>
    </row>
    <row r="220" spans="1:16" x14ac:dyDescent="0.35">
      <c r="A220" s="3">
        <v>44487</v>
      </c>
      <c r="B220" s="10" t="s">
        <v>50</v>
      </c>
      <c r="C220" s="13">
        <v>13</v>
      </c>
      <c r="D220" s="11" t="s">
        <v>106</v>
      </c>
      <c r="E220" s="11" t="s">
        <v>107</v>
      </c>
      <c r="F220" s="4">
        <v>0</v>
      </c>
      <c r="G220" s="9" t="str">
        <f>VLOOKUP(InputData[[#This Row],[PRODUCT ID]],MasterData[],2,)</f>
        <v>Product21</v>
      </c>
      <c r="H220" s="9" t="str">
        <f>VLOOKUP(InputData[[#This Row],[PRODUCT ID]],MasterData[],3)</f>
        <v>Category03</v>
      </c>
      <c r="I220" s="9" t="str">
        <f>VLOOKUP(InputData[[#This Row],[PRODUCT ID]],MasterData[],4)</f>
        <v>Ft</v>
      </c>
      <c r="J220" s="17">
        <f>VLOOKUP(InputData[[#This Row],[PRODUCT ID]],MasterData[],5)</f>
        <v>126</v>
      </c>
      <c r="K220" s="17">
        <f>VLOOKUP(InputData[[#This Row],[PRODUCT ID]],MasterData[],6)</f>
        <v>162.54</v>
      </c>
      <c r="L220" s="16">
        <f>(InputData[[#This Row],[QUANTITY]]*InputData[[#This Row],[BUYING PRIZE]])</f>
        <v>1638</v>
      </c>
      <c r="M220" s="16">
        <f>(InputData[[#This Row],[SELLING PRICE]]*InputData[[#This Row],[QUANTITY]]*(1-InputData[[#This Row],[DISCOUNT %]]))</f>
        <v>2113.02</v>
      </c>
      <c r="N220">
        <f>DAY(InputData[[#This Row],[DATE]])</f>
        <v>18</v>
      </c>
      <c r="O220" t="str">
        <f>TEXT(InputData[[#This Row],[DATE]],"mmm")</f>
        <v>Oct</v>
      </c>
      <c r="P220">
        <f>YEAR(InputData[[#This Row],[DATE]])</f>
        <v>2021</v>
      </c>
    </row>
    <row r="221" spans="1:16" x14ac:dyDescent="0.35">
      <c r="A221" s="3">
        <v>44491</v>
      </c>
      <c r="B221" s="10" t="s">
        <v>29</v>
      </c>
      <c r="C221" s="13">
        <v>7</v>
      </c>
      <c r="D221" s="11" t="s">
        <v>108</v>
      </c>
      <c r="E221" s="11" t="s">
        <v>107</v>
      </c>
      <c r="F221" s="4">
        <v>0</v>
      </c>
      <c r="G221" s="9" t="str">
        <f>VLOOKUP(InputData[[#This Row],[PRODUCT ID]],MasterData[],2,)</f>
        <v>Product11</v>
      </c>
      <c r="H221" s="9" t="str">
        <f>VLOOKUP(InputData[[#This Row],[PRODUCT ID]],MasterData[],3)</f>
        <v>Category02</v>
      </c>
      <c r="I221" s="9" t="str">
        <f>VLOOKUP(InputData[[#This Row],[PRODUCT ID]],MasterData[],4)</f>
        <v>Lt</v>
      </c>
      <c r="J221" s="17">
        <f>VLOOKUP(InputData[[#This Row],[PRODUCT ID]],MasterData[],5)</f>
        <v>44</v>
      </c>
      <c r="K221" s="17">
        <f>VLOOKUP(InputData[[#This Row],[PRODUCT ID]],MasterData[],6)</f>
        <v>48.4</v>
      </c>
      <c r="L221" s="16">
        <f>(InputData[[#This Row],[QUANTITY]]*InputData[[#This Row],[BUYING PRIZE]])</f>
        <v>308</v>
      </c>
      <c r="M221" s="16">
        <f>(InputData[[#This Row],[SELLING PRICE]]*InputData[[#This Row],[QUANTITY]]*(1-InputData[[#This Row],[DISCOUNT %]]))</f>
        <v>338.8</v>
      </c>
      <c r="N221">
        <f>DAY(InputData[[#This Row],[DATE]])</f>
        <v>22</v>
      </c>
      <c r="O221" t="str">
        <f>TEXT(InputData[[#This Row],[DATE]],"mmm")</f>
        <v>Oct</v>
      </c>
      <c r="P221">
        <f>YEAR(InputData[[#This Row],[DATE]])</f>
        <v>2021</v>
      </c>
    </row>
    <row r="222" spans="1:16" x14ac:dyDescent="0.35">
      <c r="A222" s="3">
        <v>44491</v>
      </c>
      <c r="B222" s="10" t="s">
        <v>56</v>
      </c>
      <c r="C222" s="13">
        <v>13</v>
      </c>
      <c r="D222" s="11" t="s">
        <v>106</v>
      </c>
      <c r="E222" s="11" t="s">
        <v>107</v>
      </c>
      <c r="F222" s="4">
        <v>0</v>
      </c>
      <c r="G222" s="9" t="str">
        <f>VLOOKUP(InputData[[#This Row],[PRODUCT ID]],MasterData[],2,)</f>
        <v>Product24</v>
      </c>
      <c r="H222" s="9" t="str">
        <f>VLOOKUP(InputData[[#This Row],[PRODUCT ID]],MasterData[],3)</f>
        <v>Category03</v>
      </c>
      <c r="I222" s="9" t="str">
        <f>VLOOKUP(InputData[[#This Row],[PRODUCT ID]],MasterData[],4)</f>
        <v>Ft</v>
      </c>
      <c r="J222" s="17">
        <f>VLOOKUP(InputData[[#This Row],[PRODUCT ID]],MasterData[],5)</f>
        <v>144</v>
      </c>
      <c r="K222" s="17">
        <f>VLOOKUP(InputData[[#This Row],[PRODUCT ID]],MasterData[],6)</f>
        <v>156.96</v>
      </c>
      <c r="L222" s="16">
        <f>(InputData[[#This Row],[QUANTITY]]*InputData[[#This Row],[BUYING PRIZE]])</f>
        <v>1872</v>
      </c>
      <c r="M222" s="16">
        <f>(InputData[[#This Row],[SELLING PRICE]]*InputData[[#This Row],[QUANTITY]]*(1-InputData[[#This Row],[DISCOUNT %]]))</f>
        <v>2040.48</v>
      </c>
      <c r="N222">
        <f>DAY(InputData[[#This Row],[DATE]])</f>
        <v>22</v>
      </c>
      <c r="O222" t="str">
        <f>TEXT(InputData[[#This Row],[DATE]],"mmm")</f>
        <v>Oct</v>
      </c>
      <c r="P222">
        <f>YEAR(InputData[[#This Row],[DATE]])</f>
        <v>2021</v>
      </c>
    </row>
    <row r="223" spans="1:16" x14ac:dyDescent="0.35">
      <c r="A223" s="3">
        <v>44491</v>
      </c>
      <c r="B223" s="10" t="s">
        <v>24</v>
      </c>
      <c r="C223" s="13">
        <v>1</v>
      </c>
      <c r="D223" s="11" t="s">
        <v>108</v>
      </c>
      <c r="E223" s="11" t="s">
        <v>107</v>
      </c>
      <c r="F223" s="4">
        <v>0</v>
      </c>
      <c r="G223" s="9" t="str">
        <f>VLOOKUP(InputData[[#This Row],[PRODUCT ID]],MasterData[],2,)</f>
        <v>Product09</v>
      </c>
      <c r="H223" s="9" t="str">
        <f>VLOOKUP(InputData[[#This Row],[PRODUCT ID]],MasterData[],3)</f>
        <v>Category01</v>
      </c>
      <c r="I223" s="9" t="str">
        <f>VLOOKUP(InputData[[#This Row],[PRODUCT ID]],MasterData[],4)</f>
        <v>No.</v>
      </c>
      <c r="J223" s="17">
        <f>VLOOKUP(InputData[[#This Row],[PRODUCT ID]],MasterData[],5)</f>
        <v>6</v>
      </c>
      <c r="K223" s="17">
        <f>VLOOKUP(InputData[[#This Row],[PRODUCT ID]],MasterData[],6)</f>
        <v>7.8599999999999994</v>
      </c>
      <c r="L223" s="16">
        <f>(InputData[[#This Row],[QUANTITY]]*InputData[[#This Row],[BUYING PRIZE]])</f>
        <v>6</v>
      </c>
      <c r="M223" s="16">
        <f>(InputData[[#This Row],[SELLING PRICE]]*InputData[[#This Row],[QUANTITY]]*(1-InputData[[#This Row],[DISCOUNT %]]))</f>
        <v>7.8599999999999994</v>
      </c>
      <c r="N223">
        <f>DAY(InputData[[#This Row],[DATE]])</f>
        <v>22</v>
      </c>
      <c r="O223" t="str">
        <f>TEXT(InputData[[#This Row],[DATE]],"mmm")</f>
        <v>Oct</v>
      </c>
      <c r="P223">
        <f>YEAR(InputData[[#This Row],[DATE]])</f>
        <v>2021</v>
      </c>
    </row>
    <row r="224" spans="1:16" x14ac:dyDescent="0.35">
      <c r="A224" s="3">
        <v>44493</v>
      </c>
      <c r="B224" s="10" t="s">
        <v>29</v>
      </c>
      <c r="C224" s="13">
        <v>3</v>
      </c>
      <c r="D224" s="11" t="s">
        <v>105</v>
      </c>
      <c r="E224" s="11" t="s">
        <v>107</v>
      </c>
      <c r="F224" s="4">
        <v>0</v>
      </c>
      <c r="G224" s="9" t="str">
        <f>VLOOKUP(InputData[[#This Row],[PRODUCT ID]],MasterData[],2,)</f>
        <v>Product11</v>
      </c>
      <c r="H224" s="9" t="str">
        <f>VLOOKUP(InputData[[#This Row],[PRODUCT ID]],MasterData[],3)</f>
        <v>Category02</v>
      </c>
      <c r="I224" s="9" t="str">
        <f>VLOOKUP(InputData[[#This Row],[PRODUCT ID]],MasterData[],4)</f>
        <v>Lt</v>
      </c>
      <c r="J224" s="17">
        <f>VLOOKUP(InputData[[#This Row],[PRODUCT ID]],MasterData[],5)</f>
        <v>44</v>
      </c>
      <c r="K224" s="17">
        <f>VLOOKUP(InputData[[#This Row],[PRODUCT ID]],MasterData[],6)</f>
        <v>48.4</v>
      </c>
      <c r="L224" s="16">
        <f>(InputData[[#This Row],[QUANTITY]]*InputData[[#This Row],[BUYING PRIZE]])</f>
        <v>132</v>
      </c>
      <c r="M224" s="16">
        <f>(InputData[[#This Row],[SELLING PRICE]]*InputData[[#This Row],[QUANTITY]]*(1-InputData[[#This Row],[DISCOUNT %]]))</f>
        <v>145.19999999999999</v>
      </c>
      <c r="N224">
        <f>DAY(InputData[[#This Row],[DATE]])</f>
        <v>24</v>
      </c>
      <c r="O224" t="str">
        <f>TEXT(InputData[[#This Row],[DATE]],"mmm")</f>
        <v>Oct</v>
      </c>
      <c r="P224">
        <f>YEAR(InputData[[#This Row],[DATE]])</f>
        <v>2021</v>
      </c>
    </row>
    <row r="225" spans="1:16" x14ac:dyDescent="0.35">
      <c r="A225" s="3">
        <v>44494</v>
      </c>
      <c r="B225" s="10" t="s">
        <v>98</v>
      </c>
      <c r="C225" s="13">
        <v>9</v>
      </c>
      <c r="D225" s="11" t="s">
        <v>106</v>
      </c>
      <c r="E225" s="11" t="s">
        <v>107</v>
      </c>
      <c r="F225" s="4">
        <v>0</v>
      </c>
      <c r="G225" s="9" t="str">
        <f>VLOOKUP(InputData[[#This Row],[PRODUCT ID]],MasterData[],2,)</f>
        <v>Product44</v>
      </c>
      <c r="H225" s="9" t="str">
        <f>VLOOKUP(InputData[[#This Row],[PRODUCT ID]],MasterData[],3)</f>
        <v>Category05</v>
      </c>
      <c r="I225" s="9" t="str">
        <f>VLOOKUP(InputData[[#This Row],[PRODUCT ID]],MasterData[],4)</f>
        <v>Kg</v>
      </c>
      <c r="J225" s="17">
        <f>VLOOKUP(InputData[[#This Row],[PRODUCT ID]],MasterData[],5)</f>
        <v>76</v>
      </c>
      <c r="K225" s="17">
        <f>VLOOKUP(InputData[[#This Row],[PRODUCT ID]],MasterData[],6)</f>
        <v>82.08</v>
      </c>
      <c r="L225" s="16">
        <f>(InputData[[#This Row],[QUANTITY]]*InputData[[#This Row],[BUYING PRIZE]])</f>
        <v>684</v>
      </c>
      <c r="M225" s="16">
        <f>(InputData[[#This Row],[SELLING PRICE]]*InputData[[#This Row],[QUANTITY]]*(1-InputData[[#This Row],[DISCOUNT %]]))</f>
        <v>738.72</v>
      </c>
      <c r="N225">
        <f>DAY(InputData[[#This Row],[DATE]])</f>
        <v>25</v>
      </c>
      <c r="O225" t="str">
        <f>TEXT(InputData[[#This Row],[DATE]],"mmm")</f>
        <v>Oct</v>
      </c>
      <c r="P225">
        <f>YEAR(InputData[[#This Row],[DATE]])</f>
        <v>2021</v>
      </c>
    </row>
    <row r="226" spans="1:16" x14ac:dyDescent="0.35">
      <c r="A226" s="3">
        <v>44495</v>
      </c>
      <c r="B226" s="10" t="s">
        <v>14</v>
      </c>
      <c r="C226" s="13">
        <v>6</v>
      </c>
      <c r="D226" s="11" t="s">
        <v>105</v>
      </c>
      <c r="E226" s="11" t="s">
        <v>107</v>
      </c>
      <c r="F226" s="4">
        <v>0</v>
      </c>
      <c r="G226" s="9" t="str">
        <f>VLOOKUP(InputData[[#This Row],[PRODUCT ID]],MasterData[],2,)</f>
        <v>Product04</v>
      </c>
      <c r="H226" s="9" t="str">
        <f>VLOOKUP(InputData[[#This Row],[PRODUCT ID]],MasterData[],3)</f>
        <v>Category01</v>
      </c>
      <c r="I226" s="9" t="str">
        <f>VLOOKUP(InputData[[#This Row],[PRODUCT ID]],MasterData[],4)</f>
        <v>Lt</v>
      </c>
      <c r="J226" s="17">
        <f>VLOOKUP(InputData[[#This Row],[PRODUCT ID]],MasterData[],5)</f>
        <v>44</v>
      </c>
      <c r="K226" s="17">
        <f>VLOOKUP(InputData[[#This Row],[PRODUCT ID]],MasterData[],6)</f>
        <v>48.84</v>
      </c>
      <c r="L226" s="16">
        <f>(InputData[[#This Row],[QUANTITY]]*InputData[[#This Row],[BUYING PRIZE]])</f>
        <v>264</v>
      </c>
      <c r="M226" s="16">
        <f>(InputData[[#This Row],[SELLING PRICE]]*InputData[[#This Row],[QUANTITY]]*(1-InputData[[#This Row],[DISCOUNT %]]))</f>
        <v>293.04000000000002</v>
      </c>
      <c r="N226">
        <f>DAY(InputData[[#This Row],[DATE]])</f>
        <v>26</v>
      </c>
      <c r="O226" t="str">
        <f>TEXT(InputData[[#This Row],[DATE]],"mmm")</f>
        <v>Oct</v>
      </c>
      <c r="P226">
        <f>YEAR(InputData[[#This Row],[DATE]])</f>
        <v>2021</v>
      </c>
    </row>
    <row r="227" spans="1:16" x14ac:dyDescent="0.35">
      <c r="A227" s="3">
        <v>44497</v>
      </c>
      <c r="B227" s="10" t="s">
        <v>22</v>
      </c>
      <c r="C227" s="13">
        <v>1</v>
      </c>
      <c r="D227" s="11" t="s">
        <v>108</v>
      </c>
      <c r="E227" s="11" t="s">
        <v>107</v>
      </c>
      <c r="F227" s="4">
        <v>0</v>
      </c>
      <c r="G227" s="9" t="str">
        <f>VLOOKUP(InputData[[#This Row],[PRODUCT ID]],MasterData[],2,)</f>
        <v>Product08</v>
      </c>
      <c r="H227" s="9" t="str">
        <f>VLOOKUP(InputData[[#This Row],[PRODUCT ID]],MasterData[],3)</f>
        <v>Category01</v>
      </c>
      <c r="I227" s="9" t="str">
        <f>VLOOKUP(InputData[[#This Row],[PRODUCT ID]],MasterData[],4)</f>
        <v>Kg</v>
      </c>
      <c r="J227" s="17">
        <f>VLOOKUP(InputData[[#This Row],[PRODUCT ID]],MasterData[],5)</f>
        <v>83</v>
      </c>
      <c r="K227" s="17">
        <f>VLOOKUP(InputData[[#This Row],[PRODUCT ID]],MasterData[],6)</f>
        <v>94.62</v>
      </c>
      <c r="L227" s="16">
        <f>(InputData[[#This Row],[QUANTITY]]*InputData[[#This Row],[BUYING PRIZE]])</f>
        <v>83</v>
      </c>
      <c r="M227" s="16">
        <f>(InputData[[#This Row],[SELLING PRICE]]*InputData[[#This Row],[QUANTITY]]*(1-InputData[[#This Row],[DISCOUNT %]]))</f>
        <v>94.62</v>
      </c>
      <c r="N227">
        <f>DAY(InputData[[#This Row],[DATE]])</f>
        <v>28</v>
      </c>
      <c r="O227" t="str">
        <f>TEXT(InputData[[#This Row],[DATE]],"mmm")</f>
        <v>Oct</v>
      </c>
      <c r="P227">
        <f>YEAR(InputData[[#This Row],[DATE]])</f>
        <v>2021</v>
      </c>
    </row>
    <row r="228" spans="1:16" x14ac:dyDescent="0.35">
      <c r="A228" s="3">
        <v>44498</v>
      </c>
      <c r="B228" s="10" t="s">
        <v>86</v>
      </c>
      <c r="C228" s="13">
        <v>14</v>
      </c>
      <c r="D228" s="11" t="s">
        <v>106</v>
      </c>
      <c r="E228" s="11" t="s">
        <v>106</v>
      </c>
      <c r="F228" s="4">
        <v>0</v>
      </c>
      <c r="G228" s="9" t="str">
        <f>VLOOKUP(InputData[[#This Row],[PRODUCT ID]],MasterData[],2,)</f>
        <v>Product38</v>
      </c>
      <c r="H228" s="9" t="str">
        <f>VLOOKUP(InputData[[#This Row],[PRODUCT ID]],MasterData[],3)</f>
        <v>Category05</v>
      </c>
      <c r="I228" s="9" t="str">
        <f>VLOOKUP(InputData[[#This Row],[PRODUCT ID]],MasterData[],4)</f>
        <v>Kg</v>
      </c>
      <c r="J228" s="17">
        <f>VLOOKUP(InputData[[#This Row],[PRODUCT ID]],MasterData[],5)</f>
        <v>72</v>
      </c>
      <c r="K228" s="17">
        <f>VLOOKUP(InputData[[#This Row],[PRODUCT ID]],MasterData[],6)</f>
        <v>79.92</v>
      </c>
      <c r="L228" s="16">
        <f>(InputData[[#This Row],[QUANTITY]]*InputData[[#This Row],[BUYING PRIZE]])</f>
        <v>1008</v>
      </c>
      <c r="M228" s="16">
        <f>(InputData[[#This Row],[SELLING PRICE]]*InputData[[#This Row],[QUANTITY]]*(1-InputData[[#This Row],[DISCOUNT %]]))</f>
        <v>1118.8800000000001</v>
      </c>
      <c r="N228">
        <f>DAY(InputData[[#This Row],[DATE]])</f>
        <v>29</v>
      </c>
      <c r="O228" t="str">
        <f>TEXT(InputData[[#This Row],[DATE]],"mmm")</f>
        <v>Oct</v>
      </c>
      <c r="P228">
        <f>YEAR(InputData[[#This Row],[DATE]])</f>
        <v>2021</v>
      </c>
    </row>
    <row r="229" spans="1:16" x14ac:dyDescent="0.35">
      <c r="A229" s="3">
        <v>44500</v>
      </c>
      <c r="B229" s="10" t="s">
        <v>50</v>
      </c>
      <c r="C229" s="13">
        <v>6</v>
      </c>
      <c r="D229" s="11" t="s">
        <v>106</v>
      </c>
      <c r="E229" s="11" t="s">
        <v>107</v>
      </c>
      <c r="F229" s="4">
        <v>0</v>
      </c>
      <c r="G229" s="9" t="str">
        <f>VLOOKUP(InputData[[#This Row],[PRODUCT ID]],MasterData[],2,)</f>
        <v>Product21</v>
      </c>
      <c r="H229" s="9" t="str">
        <f>VLOOKUP(InputData[[#This Row],[PRODUCT ID]],MasterData[],3)</f>
        <v>Category03</v>
      </c>
      <c r="I229" s="9" t="str">
        <f>VLOOKUP(InputData[[#This Row],[PRODUCT ID]],MasterData[],4)</f>
        <v>Ft</v>
      </c>
      <c r="J229" s="17">
        <f>VLOOKUP(InputData[[#This Row],[PRODUCT ID]],MasterData[],5)</f>
        <v>126</v>
      </c>
      <c r="K229" s="17">
        <f>VLOOKUP(InputData[[#This Row],[PRODUCT ID]],MasterData[],6)</f>
        <v>162.54</v>
      </c>
      <c r="L229" s="16">
        <f>(InputData[[#This Row],[QUANTITY]]*InputData[[#This Row],[BUYING PRIZE]])</f>
        <v>756</v>
      </c>
      <c r="M229" s="16">
        <f>(InputData[[#This Row],[SELLING PRICE]]*InputData[[#This Row],[QUANTITY]]*(1-InputData[[#This Row],[DISCOUNT %]]))</f>
        <v>975.24</v>
      </c>
      <c r="N229">
        <f>DAY(InputData[[#This Row],[DATE]])</f>
        <v>31</v>
      </c>
      <c r="O229" t="str">
        <f>TEXT(InputData[[#This Row],[DATE]],"mmm")</f>
        <v>Oct</v>
      </c>
      <c r="P229">
        <f>YEAR(InputData[[#This Row],[DATE]])</f>
        <v>2021</v>
      </c>
    </row>
    <row r="230" spans="1:16" x14ac:dyDescent="0.35">
      <c r="A230" s="3">
        <v>44503</v>
      </c>
      <c r="B230" s="10" t="s">
        <v>33</v>
      </c>
      <c r="C230" s="13">
        <v>12</v>
      </c>
      <c r="D230" s="11" t="s">
        <v>108</v>
      </c>
      <c r="E230" s="11" t="s">
        <v>107</v>
      </c>
      <c r="F230" s="4">
        <v>0</v>
      </c>
      <c r="G230" s="9" t="str">
        <f>VLOOKUP(InputData[[#This Row],[PRODUCT ID]],MasterData[],2,)</f>
        <v>Product13</v>
      </c>
      <c r="H230" s="9" t="str">
        <f>VLOOKUP(InputData[[#This Row],[PRODUCT ID]],MasterData[],3)</f>
        <v>Category02</v>
      </c>
      <c r="I230" s="9" t="str">
        <f>VLOOKUP(InputData[[#This Row],[PRODUCT ID]],MasterData[],4)</f>
        <v>Kg</v>
      </c>
      <c r="J230" s="17">
        <f>VLOOKUP(InputData[[#This Row],[PRODUCT ID]],MasterData[],5)</f>
        <v>112</v>
      </c>
      <c r="K230" s="17">
        <f>VLOOKUP(InputData[[#This Row],[PRODUCT ID]],MasterData[],6)</f>
        <v>122.08</v>
      </c>
      <c r="L230" s="16">
        <f>(InputData[[#This Row],[QUANTITY]]*InputData[[#This Row],[BUYING PRIZE]])</f>
        <v>1344</v>
      </c>
      <c r="M230" s="16">
        <f>(InputData[[#This Row],[SELLING PRICE]]*InputData[[#This Row],[QUANTITY]]*(1-InputData[[#This Row],[DISCOUNT %]]))</f>
        <v>1464.96</v>
      </c>
      <c r="N230">
        <f>DAY(InputData[[#This Row],[DATE]])</f>
        <v>3</v>
      </c>
      <c r="O230" t="str">
        <f>TEXT(InputData[[#This Row],[DATE]],"mmm")</f>
        <v>Nov</v>
      </c>
      <c r="P230">
        <f>YEAR(InputData[[#This Row],[DATE]])</f>
        <v>2021</v>
      </c>
    </row>
    <row r="231" spans="1:16" x14ac:dyDescent="0.35">
      <c r="A231" s="3">
        <v>44506</v>
      </c>
      <c r="B231" s="10" t="s">
        <v>81</v>
      </c>
      <c r="C231" s="13">
        <v>10</v>
      </c>
      <c r="D231" s="11" t="s">
        <v>108</v>
      </c>
      <c r="E231" s="11" t="s">
        <v>106</v>
      </c>
      <c r="F231" s="4">
        <v>0</v>
      </c>
      <c r="G231" s="9" t="str">
        <f>VLOOKUP(InputData[[#This Row],[PRODUCT ID]],MasterData[],2,)</f>
        <v>Product36</v>
      </c>
      <c r="H231" s="9" t="str">
        <f>VLOOKUP(InputData[[#This Row],[PRODUCT ID]],MasterData[],3)</f>
        <v>Category04</v>
      </c>
      <c r="I231" s="9" t="str">
        <f>VLOOKUP(InputData[[#This Row],[PRODUCT ID]],MasterData[],4)</f>
        <v>Kg</v>
      </c>
      <c r="J231" s="17">
        <f>VLOOKUP(InputData[[#This Row],[PRODUCT ID]],MasterData[],5)</f>
        <v>90</v>
      </c>
      <c r="K231" s="17">
        <f>VLOOKUP(InputData[[#This Row],[PRODUCT ID]],MasterData[],6)</f>
        <v>96.3</v>
      </c>
      <c r="L231" s="16">
        <f>(InputData[[#This Row],[QUANTITY]]*InputData[[#This Row],[BUYING PRIZE]])</f>
        <v>900</v>
      </c>
      <c r="M231" s="16">
        <f>(InputData[[#This Row],[SELLING PRICE]]*InputData[[#This Row],[QUANTITY]]*(1-InputData[[#This Row],[DISCOUNT %]]))</f>
        <v>963</v>
      </c>
      <c r="N231">
        <f>DAY(InputData[[#This Row],[DATE]])</f>
        <v>6</v>
      </c>
      <c r="O231" t="str">
        <f>TEXT(InputData[[#This Row],[DATE]],"mmm")</f>
        <v>Nov</v>
      </c>
      <c r="P231">
        <f>YEAR(InputData[[#This Row],[DATE]])</f>
        <v>2021</v>
      </c>
    </row>
    <row r="232" spans="1:16" x14ac:dyDescent="0.35">
      <c r="A232" s="3">
        <v>44508</v>
      </c>
      <c r="B232" s="10" t="s">
        <v>20</v>
      </c>
      <c r="C232" s="13">
        <v>15</v>
      </c>
      <c r="D232" s="11" t="s">
        <v>108</v>
      </c>
      <c r="E232" s="11" t="s">
        <v>106</v>
      </c>
      <c r="F232" s="4">
        <v>0</v>
      </c>
      <c r="G232" s="9" t="str">
        <f>VLOOKUP(InputData[[#This Row],[PRODUCT ID]],MasterData[],2,)</f>
        <v>Product07</v>
      </c>
      <c r="H232" s="9" t="str">
        <f>VLOOKUP(InputData[[#This Row],[PRODUCT ID]],MasterData[],3)</f>
        <v>Category01</v>
      </c>
      <c r="I232" s="9" t="str">
        <f>VLOOKUP(InputData[[#This Row],[PRODUCT ID]],MasterData[],4)</f>
        <v>Lt</v>
      </c>
      <c r="J232" s="17">
        <f>VLOOKUP(InputData[[#This Row],[PRODUCT ID]],MasterData[],5)</f>
        <v>43</v>
      </c>
      <c r="K232" s="17">
        <f>VLOOKUP(InputData[[#This Row],[PRODUCT ID]],MasterData[],6)</f>
        <v>47.730000000000004</v>
      </c>
      <c r="L232" s="16">
        <f>(InputData[[#This Row],[QUANTITY]]*InputData[[#This Row],[BUYING PRIZE]])</f>
        <v>645</v>
      </c>
      <c r="M232" s="16">
        <f>(InputData[[#This Row],[SELLING PRICE]]*InputData[[#This Row],[QUANTITY]]*(1-InputData[[#This Row],[DISCOUNT %]]))</f>
        <v>715.95</v>
      </c>
      <c r="N232">
        <f>DAY(InputData[[#This Row],[DATE]])</f>
        <v>8</v>
      </c>
      <c r="O232" t="str">
        <f>TEXT(InputData[[#This Row],[DATE]],"mmm")</f>
        <v>Nov</v>
      </c>
      <c r="P232">
        <f>YEAR(InputData[[#This Row],[DATE]])</f>
        <v>2021</v>
      </c>
    </row>
    <row r="233" spans="1:16" x14ac:dyDescent="0.35">
      <c r="A233" s="3">
        <v>44510</v>
      </c>
      <c r="B233" s="10" t="s">
        <v>94</v>
      </c>
      <c r="C233" s="13">
        <v>6</v>
      </c>
      <c r="D233" s="11" t="s">
        <v>106</v>
      </c>
      <c r="E233" s="11" t="s">
        <v>107</v>
      </c>
      <c r="F233" s="4">
        <v>0</v>
      </c>
      <c r="G233" s="9" t="str">
        <f>VLOOKUP(InputData[[#This Row],[PRODUCT ID]],MasterData[],2,)</f>
        <v>Product42</v>
      </c>
      <c r="H233" s="9" t="str">
        <f>VLOOKUP(InputData[[#This Row],[PRODUCT ID]],MasterData[],3)</f>
        <v>Category05</v>
      </c>
      <c r="I233" s="9" t="str">
        <f>VLOOKUP(InputData[[#This Row],[PRODUCT ID]],MasterData[],4)</f>
        <v>Ft</v>
      </c>
      <c r="J233" s="17">
        <f>VLOOKUP(InputData[[#This Row],[PRODUCT ID]],MasterData[],5)</f>
        <v>120</v>
      </c>
      <c r="K233" s="17">
        <f>VLOOKUP(InputData[[#This Row],[PRODUCT ID]],MasterData[],6)</f>
        <v>162</v>
      </c>
      <c r="L233" s="16">
        <f>(InputData[[#This Row],[QUANTITY]]*InputData[[#This Row],[BUYING PRIZE]])</f>
        <v>720</v>
      </c>
      <c r="M233" s="16">
        <f>(InputData[[#This Row],[SELLING PRICE]]*InputData[[#This Row],[QUANTITY]]*(1-InputData[[#This Row],[DISCOUNT %]]))</f>
        <v>972</v>
      </c>
      <c r="N233">
        <f>DAY(InputData[[#This Row],[DATE]])</f>
        <v>10</v>
      </c>
      <c r="O233" t="str">
        <f>TEXT(InputData[[#This Row],[DATE]],"mmm")</f>
        <v>Nov</v>
      </c>
      <c r="P233">
        <f>YEAR(InputData[[#This Row],[DATE]])</f>
        <v>2021</v>
      </c>
    </row>
    <row r="234" spans="1:16" x14ac:dyDescent="0.35">
      <c r="A234" s="3">
        <v>44511</v>
      </c>
      <c r="B234" s="10" t="s">
        <v>90</v>
      </c>
      <c r="C234" s="13">
        <v>12</v>
      </c>
      <c r="D234" s="11" t="s">
        <v>105</v>
      </c>
      <c r="E234" s="11" t="s">
        <v>106</v>
      </c>
      <c r="F234" s="4">
        <v>0</v>
      </c>
      <c r="G234" s="9" t="str">
        <f>VLOOKUP(InputData[[#This Row],[PRODUCT ID]],MasterData[],2,)</f>
        <v>Product40</v>
      </c>
      <c r="H234" s="9" t="str">
        <f>VLOOKUP(InputData[[#This Row],[PRODUCT ID]],MasterData[],3)</f>
        <v>Category05</v>
      </c>
      <c r="I234" s="9" t="str">
        <f>VLOOKUP(InputData[[#This Row],[PRODUCT ID]],MasterData[],4)</f>
        <v>Kg</v>
      </c>
      <c r="J234" s="17">
        <f>VLOOKUP(InputData[[#This Row],[PRODUCT ID]],MasterData[],5)</f>
        <v>90</v>
      </c>
      <c r="K234" s="17">
        <f>VLOOKUP(InputData[[#This Row],[PRODUCT ID]],MasterData[],6)</f>
        <v>115.2</v>
      </c>
      <c r="L234" s="16">
        <f>(InputData[[#This Row],[QUANTITY]]*InputData[[#This Row],[BUYING PRIZE]])</f>
        <v>1080</v>
      </c>
      <c r="M234" s="16">
        <f>(InputData[[#This Row],[SELLING PRICE]]*InputData[[#This Row],[QUANTITY]]*(1-InputData[[#This Row],[DISCOUNT %]]))</f>
        <v>1382.4</v>
      </c>
      <c r="N234">
        <f>DAY(InputData[[#This Row],[DATE]])</f>
        <v>11</v>
      </c>
      <c r="O234" t="str">
        <f>TEXT(InputData[[#This Row],[DATE]],"mmm")</f>
        <v>Nov</v>
      </c>
      <c r="P234">
        <f>YEAR(InputData[[#This Row],[DATE]])</f>
        <v>2021</v>
      </c>
    </row>
    <row r="235" spans="1:16" x14ac:dyDescent="0.35">
      <c r="A235" s="3">
        <v>44512</v>
      </c>
      <c r="B235" s="10" t="s">
        <v>26</v>
      </c>
      <c r="C235" s="13">
        <v>3</v>
      </c>
      <c r="D235" s="11" t="s">
        <v>106</v>
      </c>
      <c r="E235" s="11" t="s">
        <v>107</v>
      </c>
      <c r="F235" s="4">
        <v>0</v>
      </c>
      <c r="G235" s="9" t="str">
        <f>VLOOKUP(InputData[[#This Row],[PRODUCT ID]],MasterData[],2,)</f>
        <v>Product10</v>
      </c>
      <c r="H235" s="9" t="str">
        <f>VLOOKUP(InputData[[#This Row],[PRODUCT ID]],MasterData[],3)</f>
        <v>Category02</v>
      </c>
      <c r="I235" s="9" t="str">
        <f>VLOOKUP(InputData[[#This Row],[PRODUCT ID]],MasterData[],4)</f>
        <v>Ft</v>
      </c>
      <c r="J235" s="17">
        <f>VLOOKUP(InputData[[#This Row],[PRODUCT ID]],MasterData[],5)</f>
        <v>148</v>
      </c>
      <c r="K235" s="17">
        <f>VLOOKUP(InputData[[#This Row],[PRODUCT ID]],MasterData[],6)</f>
        <v>164.28</v>
      </c>
      <c r="L235" s="16">
        <f>(InputData[[#This Row],[QUANTITY]]*InputData[[#This Row],[BUYING PRIZE]])</f>
        <v>444</v>
      </c>
      <c r="M235" s="16">
        <f>(InputData[[#This Row],[SELLING PRICE]]*InputData[[#This Row],[QUANTITY]]*(1-InputData[[#This Row],[DISCOUNT %]]))</f>
        <v>492.84000000000003</v>
      </c>
      <c r="N235">
        <f>DAY(InputData[[#This Row],[DATE]])</f>
        <v>12</v>
      </c>
      <c r="O235" t="str">
        <f>TEXT(InputData[[#This Row],[DATE]],"mmm")</f>
        <v>Nov</v>
      </c>
      <c r="P235">
        <f>YEAR(InputData[[#This Row],[DATE]])</f>
        <v>2021</v>
      </c>
    </row>
    <row r="236" spans="1:16" x14ac:dyDescent="0.35">
      <c r="A236" s="3">
        <v>44520</v>
      </c>
      <c r="B236" s="10" t="s">
        <v>77</v>
      </c>
      <c r="C236" s="13">
        <v>14</v>
      </c>
      <c r="D236" s="11" t="s">
        <v>106</v>
      </c>
      <c r="E236" s="11" t="s">
        <v>106</v>
      </c>
      <c r="F236" s="4">
        <v>0</v>
      </c>
      <c r="G236" s="9" t="str">
        <f>VLOOKUP(InputData[[#This Row],[PRODUCT ID]],MasterData[],2,)</f>
        <v>Product34</v>
      </c>
      <c r="H236" s="9" t="str">
        <f>VLOOKUP(InputData[[#This Row],[PRODUCT ID]],MasterData[],3)</f>
        <v>Category04</v>
      </c>
      <c r="I236" s="9" t="str">
        <f>VLOOKUP(InputData[[#This Row],[PRODUCT ID]],MasterData[],4)</f>
        <v>Lt</v>
      </c>
      <c r="J236" s="17">
        <f>VLOOKUP(InputData[[#This Row],[PRODUCT ID]],MasterData[],5)</f>
        <v>55</v>
      </c>
      <c r="K236" s="17">
        <f>VLOOKUP(InputData[[#This Row],[PRODUCT ID]],MasterData[],6)</f>
        <v>58.3</v>
      </c>
      <c r="L236" s="16">
        <f>(InputData[[#This Row],[QUANTITY]]*InputData[[#This Row],[BUYING PRIZE]])</f>
        <v>770</v>
      </c>
      <c r="M236" s="16">
        <f>(InputData[[#This Row],[SELLING PRICE]]*InputData[[#This Row],[QUANTITY]]*(1-InputData[[#This Row],[DISCOUNT %]]))</f>
        <v>816.19999999999993</v>
      </c>
      <c r="N236">
        <f>DAY(InputData[[#This Row],[DATE]])</f>
        <v>20</v>
      </c>
      <c r="O236" t="str">
        <f>TEXT(InputData[[#This Row],[DATE]],"mmm")</f>
        <v>Nov</v>
      </c>
      <c r="P236">
        <f>YEAR(InputData[[#This Row],[DATE]])</f>
        <v>2021</v>
      </c>
    </row>
    <row r="237" spans="1:16" x14ac:dyDescent="0.35">
      <c r="A237" s="3">
        <v>44520</v>
      </c>
      <c r="B237" s="10" t="s">
        <v>22</v>
      </c>
      <c r="C237" s="13">
        <v>11</v>
      </c>
      <c r="D237" s="11" t="s">
        <v>106</v>
      </c>
      <c r="E237" s="11" t="s">
        <v>107</v>
      </c>
      <c r="F237" s="4">
        <v>0</v>
      </c>
      <c r="G237" s="9" t="str">
        <f>VLOOKUP(InputData[[#This Row],[PRODUCT ID]],MasterData[],2,)</f>
        <v>Product08</v>
      </c>
      <c r="H237" s="9" t="str">
        <f>VLOOKUP(InputData[[#This Row],[PRODUCT ID]],MasterData[],3)</f>
        <v>Category01</v>
      </c>
      <c r="I237" s="9" t="str">
        <f>VLOOKUP(InputData[[#This Row],[PRODUCT ID]],MasterData[],4)</f>
        <v>Kg</v>
      </c>
      <c r="J237" s="17">
        <f>VLOOKUP(InputData[[#This Row],[PRODUCT ID]],MasterData[],5)</f>
        <v>83</v>
      </c>
      <c r="K237" s="17">
        <f>VLOOKUP(InputData[[#This Row],[PRODUCT ID]],MasterData[],6)</f>
        <v>94.62</v>
      </c>
      <c r="L237" s="16">
        <f>(InputData[[#This Row],[QUANTITY]]*InputData[[#This Row],[BUYING PRIZE]])</f>
        <v>913</v>
      </c>
      <c r="M237" s="16">
        <f>(InputData[[#This Row],[SELLING PRICE]]*InputData[[#This Row],[QUANTITY]]*(1-InputData[[#This Row],[DISCOUNT %]]))</f>
        <v>1040.8200000000002</v>
      </c>
      <c r="N237">
        <f>DAY(InputData[[#This Row],[DATE]])</f>
        <v>20</v>
      </c>
      <c r="O237" t="str">
        <f>TEXT(InputData[[#This Row],[DATE]],"mmm")</f>
        <v>Nov</v>
      </c>
      <c r="P237">
        <f>YEAR(InputData[[#This Row],[DATE]])</f>
        <v>2021</v>
      </c>
    </row>
    <row r="238" spans="1:16" x14ac:dyDescent="0.35">
      <c r="A238" s="3">
        <v>44521</v>
      </c>
      <c r="B238" s="10" t="s">
        <v>35</v>
      </c>
      <c r="C238" s="13">
        <v>1</v>
      </c>
      <c r="D238" s="11" t="s">
        <v>105</v>
      </c>
      <c r="E238" s="11" t="s">
        <v>106</v>
      </c>
      <c r="F238" s="4">
        <v>0</v>
      </c>
      <c r="G238" s="9" t="str">
        <f>VLOOKUP(InputData[[#This Row],[PRODUCT ID]],MasterData[],2,)</f>
        <v>Product14</v>
      </c>
      <c r="H238" s="9" t="str">
        <f>VLOOKUP(InputData[[#This Row],[PRODUCT ID]],MasterData[],3)</f>
        <v>Category02</v>
      </c>
      <c r="I238" s="9" t="str">
        <f>VLOOKUP(InputData[[#This Row],[PRODUCT ID]],MasterData[],4)</f>
        <v>Kg</v>
      </c>
      <c r="J238" s="17">
        <f>VLOOKUP(InputData[[#This Row],[PRODUCT ID]],MasterData[],5)</f>
        <v>112</v>
      </c>
      <c r="K238" s="17">
        <f>VLOOKUP(InputData[[#This Row],[PRODUCT ID]],MasterData[],6)</f>
        <v>146.72</v>
      </c>
      <c r="L238" s="16">
        <f>(InputData[[#This Row],[QUANTITY]]*InputData[[#This Row],[BUYING PRIZE]])</f>
        <v>112</v>
      </c>
      <c r="M238" s="16">
        <f>(InputData[[#This Row],[SELLING PRICE]]*InputData[[#This Row],[QUANTITY]]*(1-InputData[[#This Row],[DISCOUNT %]]))</f>
        <v>146.72</v>
      </c>
      <c r="N238">
        <f>DAY(InputData[[#This Row],[DATE]])</f>
        <v>21</v>
      </c>
      <c r="O238" t="str">
        <f>TEXT(InputData[[#This Row],[DATE]],"mmm")</f>
        <v>Nov</v>
      </c>
      <c r="P238">
        <f>YEAR(InputData[[#This Row],[DATE]])</f>
        <v>2021</v>
      </c>
    </row>
    <row r="239" spans="1:16" x14ac:dyDescent="0.35">
      <c r="A239" s="3">
        <v>44521</v>
      </c>
      <c r="B239" s="10" t="s">
        <v>18</v>
      </c>
      <c r="C239" s="13">
        <v>1</v>
      </c>
      <c r="D239" s="11" t="s">
        <v>106</v>
      </c>
      <c r="E239" s="11" t="s">
        <v>107</v>
      </c>
      <c r="F239" s="4">
        <v>0</v>
      </c>
      <c r="G239" s="9" t="str">
        <f>VLOOKUP(InputData[[#This Row],[PRODUCT ID]],MasterData[],2,)</f>
        <v>Product06</v>
      </c>
      <c r="H239" s="9" t="str">
        <f>VLOOKUP(InputData[[#This Row],[PRODUCT ID]],MasterData[],3)</f>
        <v>Category01</v>
      </c>
      <c r="I239" s="9" t="str">
        <f>VLOOKUP(InputData[[#This Row],[PRODUCT ID]],MasterData[],4)</f>
        <v>Kg</v>
      </c>
      <c r="J239" s="17">
        <f>VLOOKUP(InputData[[#This Row],[PRODUCT ID]],MasterData[],5)</f>
        <v>75</v>
      </c>
      <c r="K239" s="17">
        <f>VLOOKUP(InputData[[#This Row],[PRODUCT ID]],MasterData[],6)</f>
        <v>85.5</v>
      </c>
      <c r="L239" s="16">
        <f>(InputData[[#This Row],[QUANTITY]]*InputData[[#This Row],[BUYING PRIZE]])</f>
        <v>75</v>
      </c>
      <c r="M239" s="16">
        <f>(InputData[[#This Row],[SELLING PRICE]]*InputData[[#This Row],[QUANTITY]]*(1-InputData[[#This Row],[DISCOUNT %]]))</f>
        <v>85.5</v>
      </c>
      <c r="N239">
        <f>DAY(InputData[[#This Row],[DATE]])</f>
        <v>21</v>
      </c>
      <c r="O239" t="str">
        <f>TEXT(InputData[[#This Row],[DATE]],"mmm")</f>
        <v>Nov</v>
      </c>
      <c r="P239">
        <f>YEAR(InputData[[#This Row],[DATE]])</f>
        <v>2021</v>
      </c>
    </row>
    <row r="240" spans="1:16" x14ac:dyDescent="0.35">
      <c r="A240" s="3">
        <v>44527</v>
      </c>
      <c r="B240" s="10" t="s">
        <v>31</v>
      </c>
      <c r="C240" s="13">
        <v>8</v>
      </c>
      <c r="D240" s="11" t="s">
        <v>106</v>
      </c>
      <c r="E240" s="11" t="s">
        <v>106</v>
      </c>
      <c r="F240" s="4">
        <v>0</v>
      </c>
      <c r="G240" s="9" t="str">
        <f>VLOOKUP(InputData[[#This Row],[PRODUCT ID]],MasterData[],2,)</f>
        <v>Product12</v>
      </c>
      <c r="H240" s="9" t="str">
        <f>VLOOKUP(InputData[[#This Row],[PRODUCT ID]],MasterData[],3)</f>
        <v>Category02</v>
      </c>
      <c r="I240" s="9" t="str">
        <f>VLOOKUP(InputData[[#This Row],[PRODUCT ID]],MasterData[],4)</f>
        <v>Kg</v>
      </c>
      <c r="J240" s="17">
        <f>VLOOKUP(InputData[[#This Row],[PRODUCT ID]],MasterData[],5)</f>
        <v>73</v>
      </c>
      <c r="K240" s="17">
        <f>VLOOKUP(InputData[[#This Row],[PRODUCT ID]],MasterData[],6)</f>
        <v>94.17</v>
      </c>
      <c r="L240" s="16">
        <f>(InputData[[#This Row],[QUANTITY]]*InputData[[#This Row],[BUYING PRIZE]])</f>
        <v>584</v>
      </c>
      <c r="M240" s="16">
        <f>(InputData[[#This Row],[SELLING PRICE]]*InputData[[#This Row],[QUANTITY]]*(1-InputData[[#This Row],[DISCOUNT %]]))</f>
        <v>753.36</v>
      </c>
      <c r="N240">
        <f>DAY(InputData[[#This Row],[DATE]])</f>
        <v>27</v>
      </c>
      <c r="O240" t="str">
        <f>TEXT(InputData[[#This Row],[DATE]],"mmm")</f>
        <v>Nov</v>
      </c>
      <c r="P240">
        <f>YEAR(InputData[[#This Row],[DATE]])</f>
        <v>2021</v>
      </c>
    </row>
    <row r="241" spans="1:16" x14ac:dyDescent="0.35">
      <c r="A241" s="3">
        <v>44528</v>
      </c>
      <c r="B241" s="10" t="s">
        <v>90</v>
      </c>
      <c r="C241" s="13">
        <v>2</v>
      </c>
      <c r="D241" s="11" t="s">
        <v>108</v>
      </c>
      <c r="E241" s="11" t="s">
        <v>107</v>
      </c>
      <c r="F241" s="4">
        <v>0</v>
      </c>
      <c r="G241" s="9" t="str">
        <f>VLOOKUP(InputData[[#This Row],[PRODUCT ID]],MasterData[],2,)</f>
        <v>Product40</v>
      </c>
      <c r="H241" s="9" t="str">
        <f>VLOOKUP(InputData[[#This Row],[PRODUCT ID]],MasterData[],3)</f>
        <v>Category05</v>
      </c>
      <c r="I241" s="9" t="str">
        <f>VLOOKUP(InputData[[#This Row],[PRODUCT ID]],MasterData[],4)</f>
        <v>Kg</v>
      </c>
      <c r="J241" s="17">
        <f>VLOOKUP(InputData[[#This Row],[PRODUCT ID]],MasterData[],5)</f>
        <v>90</v>
      </c>
      <c r="K241" s="17">
        <f>VLOOKUP(InputData[[#This Row],[PRODUCT ID]],MasterData[],6)</f>
        <v>115.2</v>
      </c>
      <c r="L241" s="16">
        <f>(InputData[[#This Row],[QUANTITY]]*InputData[[#This Row],[BUYING PRIZE]])</f>
        <v>180</v>
      </c>
      <c r="M241" s="16">
        <f>(InputData[[#This Row],[SELLING PRICE]]*InputData[[#This Row],[QUANTITY]]*(1-InputData[[#This Row],[DISCOUNT %]]))</f>
        <v>230.4</v>
      </c>
      <c r="N241">
        <f>DAY(InputData[[#This Row],[DATE]])</f>
        <v>28</v>
      </c>
      <c r="O241" t="str">
        <f>TEXT(InputData[[#This Row],[DATE]],"mmm")</f>
        <v>Nov</v>
      </c>
      <c r="P241">
        <f>YEAR(InputData[[#This Row],[DATE]])</f>
        <v>2021</v>
      </c>
    </row>
    <row r="242" spans="1:16" x14ac:dyDescent="0.35">
      <c r="A242" s="3">
        <v>44530</v>
      </c>
      <c r="B242" s="10" t="s">
        <v>88</v>
      </c>
      <c r="C242" s="13">
        <v>15</v>
      </c>
      <c r="D242" s="11" t="s">
        <v>108</v>
      </c>
      <c r="E242" s="11" t="s">
        <v>106</v>
      </c>
      <c r="F242" s="4">
        <v>0</v>
      </c>
      <c r="G242" s="9" t="str">
        <f>VLOOKUP(InputData[[#This Row],[PRODUCT ID]],MasterData[],2,)</f>
        <v>Product39</v>
      </c>
      <c r="H242" s="9" t="str">
        <f>VLOOKUP(InputData[[#This Row],[PRODUCT ID]],MasterData[],3)</f>
        <v>Category05</v>
      </c>
      <c r="I242" s="9" t="str">
        <f>VLOOKUP(InputData[[#This Row],[PRODUCT ID]],MasterData[],4)</f>
        <v>No.</v>
      </c>
      <c r="J242" s="17">
        <f>VLOOKUP(InputData[[#This Row],[PRODUCT ID]],MasterData[],5)</f>
        <v>37</v>
      </c>
      <c r="K242" s="17">
        <f>VLOOKUP(InputData[[#This Row],[PRODUCT ID]],MasterData[],6)</f>
        <v>42.55</v>
      </c>
      <c r="L242" s="16">
        <f>(InputData[[#This Row],[QUANTITY]]*InputData[[#This Row],[BUYING PRIZE]])</f>
        <v>555</v>
      </c>
      <c r="M242" s="16">
        <f>(InputData[[#This Row],[SELLING PRICE]]*InputData[[#This Row],[QUANTITY]]*(1-InputData[[#This Row],[DISCOUNT %]]))</f>
        <v>638.25</v>
      </c>
      <c r="N242">
        <f>DAY(InputData[[#This Row],[DATE]])</f>
        <v>30</v>
      </c>
      <c r="O242" t="str">
        <f>TEXT(InputData[[#This Row],[DATE]],"mmm")</f>
        <v>Nov</v>
      </c>
      <c r="P242">
        <f>YEAR(InputData[[#This Row],[DATE]])</f>
        <v>2021</v>
      </c>
    </row>
    <row r="243" spans="1:16" x14ac:dyDescent="0.35">
      <c r="A243" s="3">
        <v>44532</v>
      </c>
      <c r="B243" s="10" t="s">
        <v>39</v>
      </c>
      <c r="C243" s="13">
        <v>10</v>
      </c>
      <c r="D243" s="11" t="s">
        <v>108</v>
      </c>
      <c r="E243" s="11" t="s">
        <v>107</v>
      </c>
      <c r="F243" s="4">
        <v>0</v>
      </c>
      <c r="G243" s="9" t="str">
        <f>VLOOKUP(InputData[[#This Row],[PRODUCT ID]],MasterData[],2,)</f>
        <v>Product16</v>
      </c>
      <c r="H243" s="9" t="str">
        <f>VLOOKUP(InputData[[#This Row],[PRODUCT ID]],MasterData[],3)</f>
        <v>Category02</v>
      </c>
      <c r="I243" s="9" t="str">
        <f>VLOOKUP(InputData[[#This Row],[PRODUCT ID]],MasterData[],4)</f>
        <v>No.</v>
      </c>
      <c r="J243" s="17">
        <f>VLOOKUP(InputData[[#This Row],[PRODUCT ID]],MasterData[],5)</f>
        <v>13</v>
      </c>
      <c r="K243" s="17">
        <f>VLOOKUP(InputData[[#This Row],[PRODUCT ID]],MasterData[],6)</f>
        <v>16.64</v>
      </c>
      <c r="L243" s="16">
        <f>(InputData[[#This Row],[QUANTITY]]*InputData[[#This Row],[BUYING PRIZE]])</f>
        <v>130</v>
      </c>
      <c r="M243" s="16">
        <f>(InputData[[#This Row],[SELLING PRICE]]*InputData[[#This Row],[QUANTITY]]*(1-InputData[[#This Row],[DISCOUNT %]]))</f>
        <v>166.4</v>
      </c>
      <c r="N243">
        <f>DAY(InputData[[#This Row],[DATE]])</f>
        <v>2</v>
      </c>
      <c r="O243" t="str">
        <f>TEXT(InputData[[#This Row],[DATE]],"mmm")</f>
        <v>Dec</v>
      </c>
      <c r="P243">
        <f>YEAR(InputData[[#This Row],[DATE]])</f>
        <v>2021</v>
      </c>
    </row>
    <row r="244" spans="1:16" x14ac:dyDescent="0.35">
      <c r="A244" s="3">
        <v>44533</v>
      </c>
      <c r="B244" s="10" t="s">
        <v>77</v>
      </c>
      <c r="C244" s="13">
        <v>2</v>
      </c>
      <c r="D244" s="11" t="s">
        <v>106</v>
      </c>
      <c r="E244" s="11" t="s">
        <v>107</v>
      </c>
      <c r="F244" s="4">
        <v>0</v>
      </c>
      <c r="G244" s="9" t="str">
        <f>VLOOKUP(InputData[[#This Row],[PRODUCT ID]],MasterData[],2,)</f>
        <v>Product34</v>
      </c>
      <c r="H244" s="9" t="str">
        <f>VLOOKUP(InputData[[#This Row],[PRODUCT ID]],MasterData[],3)</f>
        <v>Category04</v>
      </c>
      <c r="I244" s="9" t="str">
        <f>VLOOKUP(InputData[[#This Row],[PRODUCT ID]],MasterData[],4)</f>
        <v>Lt</v>
      </c>
      <c r="J244" s="17">
        <f>VLOOKUP(InputData[[#This Row],[PRODUCT ID]],MasterData[],5)</f>
        <v>55</v>
      </c>
      <c r="K244" s="17">
        <f>VLOOKUP(InputData[[#This Row],[PRODUCT ID]],MasterData[],6)</f>
        <v>58.3</v>
      </c>
      <c r="L244" s="16">
        <f>(InputData[[#This Row],[QUANTITY]]*InputData[[#This Row],[BUYING PRIZE]])</f>
        <v>110</v>
      </c>
      <c r="M244" s="16">
        <f>(InputData[[#This Row],[SELLING PRICE]]*InputData[[#This Row],[QUANTITY]]*(1-InputData[[#This Row],[DISCOUNT %]]))</f>
        <v>116.6</v>
      </c>
      <c r="N244">
        <f>DAY(InputData[[#This Row],[DATE]])</f>
        <v>3</v>
      </c>
      <c r="O244" t="str">
        <f>TEXT(InputData[[#This Row],[DATE]],"mmm")</f>
        <v>Dec</v>
      </c>
      <c r="P244">
        <f>YEAR(InputData[[#This Row],[DATE]])</f>
        <v>2021</v>
      </c>
    </row>
    <row r="245" spans="1:16" x14ac:dyDescent="0.35">
      <c r="A245" s="3">
        <v>44533</v>
      </c>
      <c r="B245" s="10" t="s">
        <v>45</v>
      </c>
      <c r="C245" s="13">
        <v>8</v>
      </c>
      <c r="D245" s="11" t="s">
        <v>106</v>
      </c>
      <c r="E245" s="11" t="s">
        <v>106</v>
      </c>
      <c r="F245" s="4">
        <v>0</v>
      </c>
      <c r="G245" s="9" t="str">
        <f>VLOOKUP(InputData[[#This Row],[PRODUCT ID]],MasterData[],2,)</f>
        <v>Product19</v>
      </c>
      <c r="H245" s="9" t="str">
        <f>VLOOKUP(InputData[[#This Row],[PRODUCT ID]],MasterData[],3)</f>
        <v>Category02</v>
      </c>
      <c r="I245" s="9" t="str">
        <f>VLOOKUP(InputData[[#This Row],[PRODUCT ID]],MasterData[],4)</f>
        <v>Ft</v>
      </c>
      <c r="J245" s="17">
        <f>VLOOKUP(InputData[[#This Row],[PRODUCT ID]],MasterData[],5)</f>
        <v>150</v>
      </c>
      <c r="K245" s="17">
        <f>VLOOKUP(InputData[[#This Row],[PRODUCT ID]],MasterData[],6)</f>
        <v>210</v>
      </c>
      <c r="L245" s="16">
        <f>(InputData[[#This Row],[QUANTITY]]*InputData[[#This Row],[BUYING PRIZE]])</f>
        <v>1200</v>
      </c>
      <c r="M245" s="16">
        <f>(InputData[[#This Row],[SELLING PRICE]]*InputData[[#This Row],[QUANTITY]]*(1-InputData[[#This Row],[DISCOUNT %]]))</f>
        <v>1680</v>
      </c>
      <c r="N245">
        <f>DAY(InputData[[#This Row],[DATE]])</f>
        <v>3</v>
      </c>
      <c r="O245" t="str">
        <f>TEXT(InputData[[#This Row],[DATE]],"mmm")</f>
        <v>Dec</v>
      </c>
      <c r="P245">
        <f>YEAR(InputData[[#This Row],[DATE]])</f>
        <v>2021</v>
      </c>
    </row>
    <row r="246" spans="1:16" x14ac:dyDescent="0.35">
      <c r="A246" s="3">
        <v>44535</v>
      </c>
      <c r="B246" s="10" t="s">
        <v>14</v>
      </c>
      <c r="C246" s="13">
        <v>15</v>
      </c>
      <c r="D246" s="11" t="s">
        <v>108</v>
      </c>
      <c r="E246" s="11" t="s">
        <v>107</v>
      </c>
      <c r="F246" s="4">
        <v>0</v>
      </c>
      <c r="G246" s="9" t="str">
        <f>VLOOKUP(InputData[[#This Row],[PRODUCT ID]],MasterData[],2,)</f>
        <v>Product04</v>
      </c>
      <c r="H246" s="9" t="str">
        <f>VLOOKUP(InputData[[#This Row],[PRODUCT ID]],MasterData[],3)</f>
        <v>Category01</v>
      </c>
      <c r="I246" s="9" t="str">
        <f>VLOOKUP(InputData[[#This Row],[PRODUCT ID]],MasterData[],4)</f>
        <v>Lt</v>
      </c>
      <c r="J246" s="17">
        <f>VLOOKUP(InputData[[#This Row],[PRODUCT ID]],MasterData[],5)</f>
        <v>44</v>
      </c>
      <c r="K246" s="17">
        <f>VLOOKUP(InputData[[#This Row],[PRODUCT ID]],MasterData[],6)</f>
        <v>48.84</v>
      </c>
      <c r="L246" s="16">
        <f>(InputData[[#This Row],[QUANTITY]]*InputData[[#This Row],[BUYING PRIZE]])</f>
        <v>660</v>
      </c>
      <c r="M246" s="16">
        <f>(InputData[[#This Row],[SELLING PRICE]]*InputData[[#This Row],[QUANTITY]]*(1-InputData[[#This Row],[DISCOUNT %]]))</f>
        <v>732.6</v>
      </c>
      <c r="N246">
        <f>DAY(InputData[[#This Row],[DATE]])</f>
        <v>5</v>
      </c>
      <c r="O246" t="str">
        <f>TEXT(InputData[[#This Row],[DATE]],"mmm")</f>
        <v>Dec</v>
      </c>
      <c r="P246">
        <f>YEAR(InputData[[#This Row],[DATE]])</f>
        <v>2021</v>
      </c>
    </row>
    <row r="247" spans="1:16" x14ac:dyDescent="0.35">
      <c r="A247" s="3">
        <v>44535</v>
      </c>
      <c r="B247" s="10" t="s">
        <v>26</v>
      </c>
      <c r="C247" s="13">
        <v>1</v>
      </c>
      <c r="D247" s="11" t="s">
        <v>108</v>
      </c>
      <c r="E247" s="11" t="s">
        <v>106</v>
      </c>
      <c r="F247" s="4">
        <v>0</v>
      </c>
      <c r="G247" s="9" t="str">
        <f>VLOOKUP(InputData[[#This Row],[PRODUCT ID]],MasterData[],2,)</f>
        <v>Product10</v>
      </c>
      <c r="H247" s="9" t="str">
        <f>VLOOKUP(InputData[[#This Row],[PRODUCT ID]],MasterData[],3)</f>
        <v>Category02</v>
      </c>
      <c r="I247" s="9" t="str">
        <f>VLOOKUP(InputData[[#This Row],[PRODUCT ID]],MasterData[],4)</f>
        <v>Ft</v>
      </c>
      <c r="J247" s="17">
        <f>VLOOKUP(InputData[[#This Row],[PRODUCT ID]],MasterData[],5)</f>
        <v>148</v>
      </c>
      <c r="K247" s="17">
        <f>VLOOKUP(InputData[[#This Row],[PRODUCT ID]],MasterData[],6)</f>
        <v>164.28</v>
      </c>
      <c r="L247" s="16">
        <f>(InputData[[#This Row],[QUANTITY]]*InputData[[#This Row],[BUYING PRIZE]])</f>
        <v>148</v>
      </c>
      <c r="M247" s="16">
        <f>(InputData[[#This Row],[SELLING PRICE]]*InputData[[#This Row],[QUANTITY]]*(1-InputData[[#This Row],[DISCOUNT %]]))</f>
        <v>164.28</v>
      </c>
      <c r="N247">
        <f>DAY(InputData[[#This Row],[DATE]])</f>
        <v>5</v>
      </c>
      <c r="O247" t="str">
        <f>TEXT(InputData[[#This Row],[DATE]],"mmm")</f>
        <v>Dec</v>
      </c>
      <c r="P247">
        <f>YEAR(InputData[[#This Row],[DATE]])</f>
        <v>2021</v>
      </c>
    </row>
    <row r="248" spans="1:16" x14ac:dyDescent="0.35">
      <c r="A248" s="3">
        <v>44537</v>
      </c>
      <c r="B248" s="10" t="s">
        <v>33</v>
      </c>
      <c r="C248" s="13">
        <v>8</v>
      </c>
      <c r="D248" s="11" t="s">
        <v>108</v>
      </c>
      <c r="E248" s="11" t="s">
        <v>106</v>
      </c>
      <c r="F248" s="4">
        <v>0</v>
      </c>
      <c r="G248" s="9" t="str">
        <f>VLOOKUP(InputData[[#This Row],[PRODUCT ID]],MasterData[],2,)</f>
        <v>Product13</v>
      </c>
      <c r="H248" s="9" t="str">
        <f>VLOOKUP(InputData[[#This Row],[PRODUCT ID]],MasterData[],3)</f>
        <v>Category02</v>
      </c>
      <c r="I248" s="9" t="str">
        <f>VLOOKUP(InputData[[#This Row],[PRODUCT ID]],MasterData[],4)</f>
        <v>Kg</v>
      </c>
      <c r="J248" s="17">
        <f>VLOOKUP(InputData[[#This Row],[PRODUCT ID]],MasterData[],5)</f>
        <v>112</v>
      </c>
      <c r="K248" s="17">
        <f>VLOOKUP(InputData[[#This Row],[PRODUCT ID]],MasterData[],6)</f>
        <v>122.08</v>
      </c>
      <c r="L248" s="16">
        <f>(InputData[[#This Row],[QUANTITY]]*InputData[[#This Row],[BUYING PRIZE]])</f>
        <v>896</v>
      </c>
      <c r="M248" s="16">
        <f>(InputData[[#This Row],[SELLING PRICE]]*InputData[[#This Row],[QUANTITY]]*(1-InputData[[#This Row],[DISCOUNT %]]))</f>
        <v>976.64</v>
      </c>
      <c r="N248">
        <f>DAY(InputData[[#This Row],[DATE]])</f>
        <v>7</v>
      </c>
      <c r="O248" t="str">
        <f>TEXT(InputData[[#This Row],[DATE]],"mmm")</f>
        <v>Dec</v>
      </c>
      <c r="P248">
        <f>YEAR(InputData[[#This Row],[DATE]])</f>
        <v>2021</v>
      </c>
    </row>
    <row r="249" spans="1:16" x14ac:dyDescent="0.35">
      <c r="A249" s="3">
        <v>44538</v>
      </c>
      <c r="B249" s="10" t="s">
        <v>98</v>
      </c>
      <c r="C249" s="13">
        <v>14</v>
      </c>
      <c r="D249" s="11" t="s">
        <v>108</v>
      </c>
      <c r="E249" s="11" t="s">
        <v>106</v>
      </c>
      <c r="F249" s="4">
        <v>0</v>
      </c>
      <c r="G249" s="9" t="str">
        <f>VLOOKUP(InputData[[#This Row],[PRODUCT ID]],MasterData[],2,)</f>
        <v>Product44</v>
      </c>
      <c r="H249" s="9" t="str">
        <f>VLOOKUP(InputData[[#This Row],[PRODUCT ID]],MasterData[],3)</f>
        <v>Category05</v>
      </c>
      <c r="I249" s="9" t="str">
        <f>VLOOKUP(InputData[[#This Row],[PRODUCT ID]],MasterData[],4)</f>
        <v>Kg</v>
      </c>
      <c r="J249" s="17">
        <f>VLOOKUP(InputData[[#This Row],[PRODUCT ID]],MasterData[],5)</f>
        <v>76</v>
      </c>
      <c r="K249" s="17">
        <f>VLOOKUP(InputData[[#This Row],[PRODUCT ID]],MasterData[],6)</f>
        <v>82.08</v>
      </c>
      <c r="L249" s="16">
        <f>(InputData[[#This Row],[QUANTITY]]*InputData[[#This Row],[BUYING PRIZE]])</f>
        <v>1064</v>
      </c>
      <c r="M249" s="16">
        <f>(InputData[[#This Row],[SELLING PRICE]]*InputData[[#This Row],[QUANTITY]]*(1-InputData[[#This Row],[DISCOUNT %]]))</f>
        <v>1149.1199999999999</v>
      </c>
      <c r="N249">
        <f>DAY(InputData[[#This Row],[DATE]])</f>
        <v>8</v>
      </c>
      <c r="O249" t="str">
        <f>TEXT(InputData[[#This Row],[DATE]],"mmm")</f>
        <v>Dec</v>
      </c>
      <c r="P249">
        <f>YEAR(InputData[[#This Row],[DATE]])</f>
        <v>2021</v>
      </c>
    </row>
    <row r="250" spans="1:16" x14ac:dyDescent="0.35">
      <c r="A250" s="3">
        <v>44544</v>
      </c>
      <c r="B250" s="10" t="s">
        <v>94</v>
      </c>
      <c r="C250" s="13">
        <v>4</v>
      </c>
      <c r="D250" s="11" t="s">
        <v>108</v>
      </c>
      <c r="E250" s="11" t="s">
        <v>106</v>
      </c>
      <c r="F250" s="4">
        <v>0</v>
      </c>
      <c r="G250" s="9" t="str">
        <f>VLOOKUP(InputData[[#This Row],[PRODUCT ID]],MasterData[],2,)</f>
        <v>Product42</v>
      </c>
      <c r="H250" s="9" t="str">
        <f>VLOOKUP(InputData[[#This Row],[PRODUCT ID]],MasterData[],3)</f>
        <v>Category05</v>
      </c>
      <c r="I250" s="9" t="str">
        <f>VLOOKUP(InputData[[#This Row],[PRODUCT ID]],MasterData[],4)</f>
        <v>Ft</v>
      </c>
      <c r="J250" s="17">
        <f>VLOOKUP(InputData[[#This Row],[PRODUCT ID]],MasterData[],5)</f>
        <v>120</v>
      </c>
      <c r="K250" s="17">
        <f>VLOOKUP(InputData[[#This Row],[PRODUCT ID]],MasterData[],6)</f>
        <v>162</v>
      </c>
      <c r="L250" s="16">
        <f>(InputData[[#This Row],[QUANTITY]]*InputData[[#This Row],[BUYING PRIZE]])</f>
        <v>480</v>
      </c>
      <c r="M250" s="16">
        <f>(InputData[[#This Row],[SELLING PRICE]]*InputData[[#This Row],[QUANTITY]]*(1-InputData[[#This Row],[DISCOUNT %]]))</f>
        <v>648</v>
      </c>
      <c r="N250">
        <f>DAY(InputData[[#This Row],[DATE]])</f>
        <v>14</v>
      </c>
      <c r="O250" t="str">
        <f>TEXT(InputData[[#This Row],[DATE]],"mmm")</f>
        <v>Dec</v>
      </c>
      <c r="P250">
        <f>YEAR(InputData[[#This Row],[DATE]])</f>
        <v>2021</v>
      </c>
    </row>
    <row r="251" spans="1:16" x14ac:dyDescent="0.35">
      <c r="A251" s="3">
        <v>44548</v>
      </c>
      <c r="B251" s="10" t="s">
        <v>12</v>
      </c>
      <c r="C251" s="13">
        <v>2</v>
      </c>
      <c r="D251" s="11" t="s">
        <v>108</v>
      </c>
      <c r="E251" s="11" t="s">
        <v>107</v>
      </c>
      <c r="F251" s="4">
        <v>0</v>
      </c>
      <c r="G251" s="9" t="str">
        <f>VLOOKUP(InputData[[#This Row],[PRODUCT ID]],MasterData[],2,)</f>
        <v>Product03</v>
      </c>
      <c r="H251" s="9" t="str">
        <f>VLOOKUP(InputData[[#This Row],[PRODUCT ID]],MasterData[],3)</f>
        <v>Category01</v>
      </c>
      <c r="I251" s="9" t="str">
        <f>VLOOKUP(InputData[[#This Row],[PRODUCT ID]],MasterData[],4)</f>
        <v>Kg</v>
      </c>
      <c r="J251" s="17">
        <f>VLOOKUP(InputData[[#This Row],[PRODUCT ID]],MasterData[],5)</f>
        <v>71</v>
      </c>
      <c r="K251" s="17">
        <f>VLOOKUP(InputData[[#This Row],[PRODUCT ID]],MasterData[],6)</f>
        <v>80.94</v>
      </c>
      <c r="L251" s="16">
        <f>(InputData[[#This Row],[QUANTITY]]*InputData[[#This Row],[BUYING PRIZE]])</f>
        <v>142</v>
      </c>
      <c r="M251" s="16">
        <f>(InputData[[#This Row],[SELLING PRICE]]*InputData[[#This Row],[QUANTITY]]*(1-InputData[[#This Row],[DISCOUNT %]]))</f>
        <v>161.88</v>
      </c>
      <c r="N251">
        <f>DAY(InputData[[#This Row],[DATE]])</f>
        <v>18</v>
      </c>
      <c r="O251" t="str">
        <f>TEXT(InputData[[#This Row],[DATE]],"mmm")</f>
        <v>Dec</v>
      </c>
      <c r="P251">
        <f>YEAR(InputData[[#This Row],[DATE]])</f>
        <v>2021</v>
      </c>
    </row>
    <row r="252" spans="1:16" x14ac:dyDescent="0.35">
      <c r="A252" s="3">
        <v>44548</v>
      </c>
      <c r="B252" s="10" t="s">
        <v>52</v>
      </c>
      <c r="C252" s="13">
        <v>8</v>
      </c>
      <c r="D252" s="11" t="s">
        <v>106</v>
      </c>
      <c r="E252" s="11" t="s">
        <v>107</v>
      </c>
      <c r="F252" s="4">
        <v>0</v>
      </c>
      <c r="G252" s="9" t="str">
        <f>VLOOKUP(InputData[[#This Row],[PRODUCT ID]],MasterData[],2,)</f>
        <v>Product22</v>
      </c>
      <c r="H252" s="9" t="str">
        <f>VLOOKUP(InputData[[#This Row],[PRODUCT ID]],MasterData[],3)</f>
        <v>Category03</v>
      </c>
      <c r="I252" s="9" t="str">
        <f>VLOOKUP(InputData[[#This Row],[PRODUCT ID]],MasterData[],4)</f>
        <v>Ft</v>
      </c>
      <c r="J252" s="17">
        <f>VLOOKUP(InputData[[#This Row],[PRODUCT ID]],MasterData[],5)</f>
        <v>121</v>
      </c>
      <c r="K252" s="17">
        <f>VLOOKUP(InputData[[#This Row],[PRODUCT ID]],MasterData[],6)</f>
        <v>141.57</v>
      </c>
      <c r="L252" s="16">
        <f>(InputData[[#This Row],[QUANTITY]]*InputData[[#This Row],[BUYING PRIZE]])</f>
        <v>968</v>
      </c>
      <c r="M252" s="16">
        <f>(InputData[[#This Row],[SELLING PRICE]]*InputData[[#This Row],[QUANTITY]]*(1-InputData[[#This Row],[DISCOUNT %]]))</f>
        <v>1132.56</v>
      </c>
      <c r="N252">
        <f>DAY(InputData[[#This Row],[DATE]])</f>
        <v>18</v>
      </c>
      <c r="O252" t="str">
        <f>TEXT(InputData[[#This Row],[DATE]],"mmm")</f>
        <v>Dec</v>
      </c>
      <c r="P252">
        <f>YEAR(InputData[[#This Row],[DATE]])</f>
        <v>2021</v>
      </c>
    </row>
    <row r="253" spans="1:16" x14ac:dyDescent="0.35">
      <c r="A253" s="3">
        <v>44549</v>
      </c>
      <c r="B253" s="10" t="s">
        <v>54</v>
      </c>
      <c r="C253" s="13">
        <v>12</v>
      </c>
      <c r="D253" s="11" t="s">
        <v>108</v>
      </c>
      <c r="E253" s="11" t="s">
        <v>106</v>
      </c>
      <c r="F253" s="4">
        <v>0</v>
      </c>
      <c r="G253" s="9" t="str">
        <f>VLOOKUP(InputData[[#This Row],[PRODUCT ID]],MasterData[],2,)</f>
        <v>Product23</v>
      </c>
      <c r="H253" s="9" t="str">
        <f>VLOOKUP(InputData[[#This Row],[PRODUCT ID]],MasterData[],3)</f>
        <v>Category03</v>
      </c>
      <c r="I253" s="9" t="str">
        <f>VLOOKUP(InputData[[#This Row],[PRODUCT ID]],MasterData[],4)</f>
        <v>Ft</v>
      </c>
      <c r="J253" s="17">
        <f>VLOOKUP(InputData[[#This Row],[PRODUCT ID]],MasterData[],5)</f>
        <v>141</v>
      </c>
      <c r="K253" s="17">
        <f>VLOOKUP(InputData[[#This Row],[PRODUCT ID]],MasterData[],6)</f>
        <v>149.46</v>
      </c>
      <c r="L253" s="16">
        <f>(InputData[[#This Row],[QUANTITY]]*InputData[[#This Row],[BUYING PRIZE]])</f>
        <v>1692</v>
      </c>
      <c r="M253" s="16">
        <f>(InputData[[#This Row],[SELLING PRICE]]*InputData[[#This Row],[QUANTITY]]*(1-InputData[[#This Row],[DISCOUNT %]]))</f>
        <v>1793.52</v>
      </c>
      <c r="N253">
        <f>DAY(InputData[[#This Row],[DATE]])</f>
        <v>19</v>
      </c>
      <c r="O253" t="str">
        <f>TEXT(InputData[[#This Row],[DATE]],"mmm")</f>
        <v>Dec</v>
      </c>
      <c r="P253">
        <f>YEAR(InputData[[#This Row],[DATE]])</f>
        <v>2021</v>
      </c>
    </row>
    <row r="254" spans="1:16" x14ac:dyDescent="0.35">
      <c r="A254" s="3">
        <v>44549</v>
      </c>
      <c r="B254" s="10" t="s">
        <v>67</v>
      </c>
      <c r="C254" s="13">
        <v>3</v>
      </c>
      <c r="D254" s="11" t="s">
        <v>105</v>
      </c>
      <c r="E254" s="11" t="s">
        <v>106</v>
      </c>
      <c r="F254" s="4">
        <v>0</v>
      </c>
      <c r="G254" s="9" t="str">
        <f>VLOOKUP(InputData[[#This Row],[PRODUCT ID]],MasterData[],2,)</f>
        <v>Product29</v>
      </c>
      <c r="H254" s="9" t="str">
        <f>VLOOKUP(InputData[[#This Row],[PRODUCT ID]],MasterData[],3)</f>
        <v>Category04</v>
      </c>
      <c r="I254" s="9" t="str">
        <f>VLOOKUP(InputData[[#This Row],[PRODUCT ID]],MasterData[],4)</f>
        <v>Lt</v>
      </c>
      <c r="J254" s="17">
        <f>VLOOKUP(InputData[[#This Row],[PRODUCT ID]],MasterData[],5)</f>
        <v>47</v>
      </c>
      <c r="K254" s="17">
        <f>VLOOKUP(InputData[[#This Row],[PRODUCT ID]],MasterData[],6)</f>
        <v>53.11</v>
      </c>
      <c r="L254" s="16">
        <f>(InputData[[#This Row],[QUANTITY]]*InputData[[#This Row],[BUYING PRIZE]])</f>
        <v>141</v>
      </c>
      <c r="M254" s="16">
        <f>(InputData[[#This Row],[SELLING PRICE]]*InputData[[#This Row],[QUANTITY]]*(1-InputData[[#This Row],[DISCOUNT %]]))</f>
        <v>159.32999999999998</v>
      </c>
      <c r="N254">
        <f>DAY(InputData[[#This Row],[DATE]])</f>
        <v>19</v>
      </c>
      <c r="O254" t="str">
        <f>TEXT(InputData[[#This Row],[DATE]],"mmm")</f>
        <v>Dec</v>
      </c>
      <c r="P254">
        <f>YEAR(InputData[[#This Row],[DATE]])</f>
        <v>2021</v>
      </c>
    </row>
    <row r="255" spans="1:16" x14ac:dyDescent="0.35">
      <c r="A255" s="3">
        <v>44549</v>
      </c>
      <c r="B255" s="10" t="s">
        <v>29</v>
      </c>
      <c r="C255" s="13">
        <v>10</v>
      </c>
      <c r="D255" s="11" t="s">
        <v>106</v>
      </c>
      <c r="E255" s="11" t="s">
        <v>106</v>
      </c>
      <c r="F255" s="4">
        <v>0</v>
      </c>
      <c r="G255" s="9" t="str">
        <f>VLOOKUP(InputData[[#This Row],[PRODUCT ID]],MasterData[],2,)</f>
        <v>Product11</v>
      </c>
      <c r="H255" s="9" t="str">
        <f>VLOOKUP(InputData[[#This Row],[PRODUCT ID]],MasterData[],3)</f>
        <v>Category02</v>
      </c>
      <c r="I255" s="9" t="str">
        <f>VLOOKUP(InputData[[#This Row],[PRODUCT ID]],MasterData[],4)</f>
        <v>Lt</v>
      </c>
      <c r="J255" s="17">
        <f>VLOOKUP(InputData[[#This Row],[PRODUCT ID]],MasterData[],5)</f>
        <v>44</v>
      </c>
      <c r="K255" s="17">
        <f>VLOOKUP(InputData[[#This Row],[PRODUCT ID]],MasterData[],6)</f>
        <v>48.4</v>
      </c>
      <c r="L255" s="16">
        <f>(InputData[[#This Row],[QUANTITY]]*InputData[[#This Row],[BUYING PRIZE]])</f>
        <v>440</v>
      </c>
      <c r="M255" s="16">
        <f>(InputData[[#This Row],[SELLING PRICE]]*InputData[[#This Row],[QUANTITY]]*(1-InputData[[#This Row],[DISCOUNT %]]))</f>
        <v>484</v>
      </c>
      <c r="N255">
        <f>DAY(InputData[[#This Row],[DATE]])</f>
        <v>19</v>
      </c>
      <c r="O255" t="str">
        <f>TEXT(InputData[[#This Row],[DATE]],"mmm")</f>
        <v>Dec</v>
      </c>
      <c r="P255">
        <f>YEAR(InputData[[#This Row],[DATE]])</f>
        <v>2021</v>
      </c>
    </row>
    <row r="256" spans="1:16" x14ac:dyDescent="0.35">
      <c r="A256" s="3">
        <v>44550</v>
      </c>
      <c r="B256" s="10" t="s">
        <v>31</v>
      </c>
      <c r="C256" s="13">
        <v>14</v>
      </c>
      <c r="D256" s="11" t="s">
        <v>108</v>
      </c>
      <c r="E256" s="11" t="s">
        <v>106</v>
      </c>
      <c r="F256" s="4">
        <v>0</v>
      </c>
      <c r="G256" s="9" t="str">
        <f>VLOOKUP(InputData[[#This Row],[PRODUCT ID]],MasterData[],2,)</f>
        <v>Product12</v>
      </c>
      <c r="H256" s="9" t="str">
        <f>VLOOKUP(InputData[[#This Row],[PRODUCT ID]],MasterData[],3)</f>
        <v>Category02</v>
      </c>
      <c r="I256" s="9" t="str">
        <f>VLOOKUP(InputData[[#This Row],[PRODUCT ID]],MasterData[],4)</f>
        <v>Kg</v>
      </c>
      <c r="J256" s="17">
        <f>VLOOKUP(InputData[[#This Row],[PRODUCT ID]],MasterData[],5)</f>
        <v>73</v>
      </c>
      <c r="K256" s="17">
        <f>VLOOKUP(InputData[[#This Row],[PRODUCT ID]],MasterData[],6)</f>
        <v>94.17</v>
      </c>
      <c r="L256" s="16">
        <f>(InputData[[#This Row],[QUANTITY]]*InputData[[#This Row],[BUYING PRIZE]])</f>
        <v>1022</v>
      </c>
      <c r="M256" s="16">
        <f>(InputData[[#This Row],[SELLING PRICE]]*InputData[[#This Row],[QUANTITY]]*(1-InputData[[#This Row],[DISCOUNT %]]))</f>
        <v>1318.38</v>
      </c>
      <c r="N256">
        <f>DAY(InputData[[#This Row],[DATE]])</f>
        <v>20</v>
      </c>
      <c r="O256" t="str">
        <f>TEXT(InputData[[#This Row],[DATE]],"mmm")</f>
        <v>Dec</v>
      </c>
      <c r="P256">
        <f>YEAR(InputData[[#This Row],[DATE]])</f>
        <v>2021</v>
      </c>
    </row>
    <row r="257" spans="1:16" x14ac:dyDescent="0.35">
      <c r="A257" s="3">
        <v>44551</v>
      </c>
      <c r="B257" s="10" t="s">
        <v>60</v>
      </c>
      <c r="C257" s="13">
        <v>10</v>
      </c>
      <c r="D257" s="11" t="s">
        <v>106</v>
      </c>
      <c r="E257" s="11" t="s">
        <v>107</v>
      </c>
      <c r="F257" s="4">
        <v>0</v>
      </c>
      <c r="G257" s="9" t="str">
        <f>VLOOKUP(InputData[[#This Row],[PRODUCT ID]],MasterData[],2,)</f>
        <v>Product26</v>
      </c>
      <c r="H257" s="9" t="str">
        <f>VLOOKUP(InputData[[#This Row],[PRODUCT ID]],MasterData[],3)</f>
        <v>Category04</v>
      </c>
      <c r="I257" s="9" t="str">
        <f>VLOOKUP(InputData[[#This Row],[PRODUCT ID]],MasterData[],4)</f>
        <v>No.</v>
      </c>
      <c r="J257" s="17">
        <f>VLOOKUP(InputData[[#This Row],[PRODUCT ID]],MasterData[],5)</f>
        <v>18</v>
      </c>
      <c r="K257" s="17">
        <f>VLOOKUP(InputData[[#This Row],[PRODUCT ID]],MasterData[],6)</f>
        <v>24.66</v>
      </c>
      <c r="L257" s="16">
        <f>(InputData[[#This Row],[QUANTITY]]*InputData[[#This Row],[BUYING PRIZE]])</f>
        <v>180</v>
      </c>
      <c r="M257" s="16">
        <f>(InputData[[#This Row],[SELLING PRICE]]*InputData[[#This Row],[QUANTITY]]*(1-InputData[[#This Row],[DISCOUNT %]]))</f>
        <v>246.6</v>
      </c>
      <c r="N257">
        <f>DAY(InputData[[#This Row],[DATE]])</f>
        <v>21</v>
      </c>
      <c r="O257" t="str">
        <f>TEXT(InputData[[#This Row],[DATE]],"mmm")</f>
        <v>Dec</v>
      </c>
      <c r="P257">
        <f>YEAR(InputData[[#This Row],[DATE]])</f>
        <v>2021</v>
      </c>
    </row>
    <row r="258" spans="1:16" x14ac:dyDescent="0.35">
      <c r="A258" s="3">
        <v>44554</v>
      </c>
      <c r="B258" s="10" t="s">
        <v>94</v>
      </c>
      <c r="C258" s="13">
        <v>8</v>
      </c>
      <c r="D258" s="11" t="s">
        <v>105</v>
      </c>
      <c r="E258" s="11" t="s">
        <v>107</v>
      </c>
      <c r="F258" s="4">
        <v>0</v>
      </c>
      <c r="G258" s="9" t="str">
        <f>VLOOKUP(InputData[[#This Row],[PRODUCT ID]],MasterData[],2,)</f>
        <v>Product42</v>
      </c>
      <c r="H258" s="9" t="str">
        <f>VLOOKUP(InputData[[#This Row],[PRODUCT ID]],MasterData[],3)</f>
        <v>Category05</v>
      </c>
      <c r="I258" s="9" t="str">
        <f>VLOOKUP(InputData[[#This Row],[PRODUCT ID]],MasterData[],4)</f>
        <v>Ft</v>
      </c>
      <c r="J258" s="17">
        <f>VLOOKUP(InputData[[#This Row],[PRODUCT ID]],MasterData[],5)</f>
        <v>120</v>
      </c>
      <c r="K258" s="17">
        <f>VLOOKUP(InputData[[#This Row],[PRODUCT ID]],MasterData[],6)</f>
        <v>162</v>
      </c>
      <c r="L258" s="16">
        <f>(InputData[[#This Row],[QUANTITY]]*InputData[[#This Row],[BUYING PRIZE]])</f>
        <v>960</v>
      </c>
      <c r="M258" s="16">
        <f>(InputData[[#This Row],[SELLING PRICE]]*InputData[[#This Row],[QUANTITY]]*(1-InputData[[#This Row],[DISCOUNT %]]))</f>
        <v>1296</v>
      </c>
      <c r="N258">
        <f>DAY(InputData[[#This Row],[DATE]])</f>
        <v>24</v>
      </c>
      <c r="O258" t="str">
        <f>TEXT(InputData[[#This Row],[DATE]],"mmm")</f>
        <v>Dec</v>
      </c>
      <c r="P258">
        <f>YEAR(InputData[[#This Row],[DATE]])</f>
        <v>2021</v>
      </c>
    </row>
    <row r="259" spans="1:16" x14ac:dyDescent="0.35">
      <c r="A259" s="3">
        <v>44554</v>
      </c>
      <c r="B259" s="10" t="s">
        <v>81</v>
      </c>
      <c r="C259" s="13">
        <v>8</v>
      </c>
      <c r="D259" s="11" t="s">
        <v>105</v>
      </c>
      <c r="E259" s="11" t="s">
        <v>106</v>
      </c>
      <c r="F259" s="4">
        <v>0</v>
      </c>
      <c r="G259" s="9" t="str">
        <f>VLOOKUP(InputData[[#This Row],[PRODUCT ID]],MasterData[],2,)</f>
        <v>Product36</v>
      </c>
      <c r="H259" s="9" t="str">
        <f>VLOOKUP(InputData[[#This Row],[PRODUCT ID]],MasterData[],3)</f>
        <v>Category04</v>
      </c>
      <c r="I259" s="9" t="str">
        <f>VLOOKUP(InputData[[#This Row],[PRODUCT ID]],MasterData[],4)</f>
        <v>Kg</v>
      </c>
      <c r="J259" s="17">
        <f>VLOOKUP(InputData[[#This Row],[PRODUCT ID]],MasterData[],5)</f>
        <v>90</v>
      </c>
      <c r="K259" s="17">
        <f>VLOOKUP(InputData[[#This Row],[PRODUCT ID]],MasterData[],6)</f>
        <v>96.3</v>
      </c>
      <c r="L259" s="16">
        <f>(InputData[[#This Row],[QUANTITY]]*InputData[[#This Row],[BUYING PRIZE]])</f>
        <v>720</v>
      </c>
      <c r="M259" s="16">
        <f>(InputData[[#This Row],[SELLING PRICE]]*InputData[[#This Row],[QUANTITY]]*(1-InputData[[#This Row],[DISCOUNT %]]))</f>
        <v>770.4</v>
      </c>
      <c r="N259">
        <f>DAY(InputData[[#This Row],[DATE]])</f>
        <v>24</v>
      </c>
      <c r="O259" t="str">
        <f>TEXT(InputData[[#This Row],[DATE]],"mmm")</f>
        <v>Dec</v>
      </c>
      <c r="P259">
        <f>YEAR(InputData[[#This Row],[DATE]])</f>
        <v>2021</v>
      </c>
    </row>
    <row r="260" spans="1:16" x14ac:dyDescent="0.35">
      <c r="A260" s="3">
        <v>44556</v>
      </c>
      <c r="B260" s="10" t="s">
        <v>92</v>
      </c>
      <c r="C260" s="13">
        <v>14</v>
      </c>
      <c r="D260" s="11" t="s">
        <v>106</v>
      </c>
      <c r="E260" s="11" t="s">
        <v>107</v>
      </c>
      <c r="F260" s="4">
        <v>0</v>
      </c>
      <c r="G260" s="9" t="str">
        <f>VLOOKUP(InputData[[#This Row],[PRODUCT ID]],MasterData[],2,)</f>
        <v>Product41</v>
      </c>
      <c r="H260" s="9" t="str">
        <f>VLOOKUP(InputData[[#This Row],[PRODUCT ID]],MasterData[],3)</f>
        <v>Category05</v>
      </c>
      <c r="I260" s="9" t="str">
        <f>VLOOKUP(InputData[[#This Row],[PRODUCT ID]],MasterData[],4)</f>
        <v>Ft</v>
      </c>
      <c r="J260" s="17">
        <f>VLOOKUP(InputData[[#This Row],[PRODUCT ID]],MasterData[],5)</f>
        <v>138</v>
      </c>
      <c r="K260" s="17">
        <f>VLOOKUP(InputData[[#This Row],[PRODUCT ID]],MasterData[],6)</f>
        <v>173.88</v>
      </c>
      <c r="L260" s="16">
        <f>(InputData[[#This Row],[QUANTITY]]*InputData[[#This Row],[BUYING PRIZE]])</f>
        <v>1932</v>
      </c>
      <c r="M260" s="16">
        <f>(InputData[[#This Row],[SELLING PRICE]]*InputData[[#This Row],[QUANTITY]]*(1-InputData[[#This Row],[DISCOUNT %]]))</f>
        <v>2434.3199999999997</v>
      </c>
      <c r="N260">
        <f>DAY(InputData[[#This Row],[DATE]])</f>
        <v>26</v>
      </c>
      <c r="O260" t="str">
        <f>TEXT(InputData[[#This Row],[DATE]],"mmm")</f>
        <v>Dec</v>
      </c>
      <c r="P260">
        <f>YEAR(InputData[[#This Row],[DATE]])</f>
        <v>2021</v>
      </c>
    </row>
    <row r="261" spans="1:16" x14ac:dyDescent="0.35">
      <c r="A261" s="3">
        <v>44557</v>
      </c>
      <c r="B261" s="10" t="s">
        <v>67</v>
      </c>
      <c r="C261" s="13">
        <v>14</v>
      </c>
      <c r="D261" s="11" t="s">
        <v>108</v>
      </c>
      <c r="E261" s="11" t="s">
        <v>107</v>
      </c>
      <c r="F261" s="4">
        <v>0</v>
      </c>
      <c r="G261" s="9" t="str">
        <f>VLOOKUP(InputData[[#This Row],[PRODUCT ID]],MasterData[],2,)</f>
        <v>Product29</v>
      </c>
      <c r="H261" s="9" t="str">
        <f>VLOOKUP(InputData[[#This Row],[PRODUCT ID]],MasterData[],3)</f>
        <v>Category04</v>
      </c>
      <c r="I261" s="9" t="str">
        <f>VLOOKUP(InputData[[#This Row],[PRODUCT ID]],MasterData[],4)</f>
        <v>Lt</v>
      </c>
      <c r="J261" s="17">
        <f>VLOOKUP(InputData[[#This Row],[PRODUCT ID]],MasterData[],5)</f>
        <v>47</v>
      </c>
      <c r="K261" s="17">
        <f>VLOOKUP(InputData[[#This Row],[PRODUCT ID]],MasterData[],6)</f>
        <v>53.11</v>
      </c>
      <c r="L261" s="16">
        <f>(InputData[[#This Row],[QUANTITY]]*InputData[[#This Row],[BUYING PRIZE]])</f>
        <v>658</v>
      </c>
      <c r="M261" s="16">
        <f>(InputData[[#This Row],[SELLING PRICE]]*InputData[[#This Row],[QUANTITY]]*(1-InputData[[#This Row],[DISCOUNT %]]))</f>
        <v>743.54</v>
      </c>
      <c r="N261">
        <f>DAY(InputData[[#This Row],[DATE]])</f>
        <v>27</v>
      </c>
      <c r="O261" t="str">
        <f>TEXT(InputData[[#This Row],[DATE]],"mmm")</f>
        <v>Dec</v>
      </c>
      <c r="P261">
        <f>YEAR(InputData[[#This Row],[DATE]])</f>
        <v>2021</v>
      </c>
    </row>
    <row r="262" spans="1:16" x14ac:dyDescent="0.35">
      <c r="A262" s="3">
        <v>44558</v>
      </c>
      <c r="B262" s="10" t="s">
        <v>67</v>
      </c>
      <c r="C262" s="13">
        <v>6</v>
      </c>
      <c r="D262" s="11" t="s">
        <v>108</v>
      </c>
      <c r="E262" s="11" t="s">
        <v>107</v>
      </c>
      <c r="F262" s="4">
        <v>0</v>
      </c>
      <c r="G262" s="9" t="str">
        <f>VLOOKUP(InputData[[#This Row],[PRODUCT ID]],MasterData[],2,)</f>
        <v>Product29</v>
      </c>
      <c r="H262" s="9" t="str">
        <f>VLOOKUP(InputData[[#This Row],[PRODUCT ID]],MasterData[],3)</f>
        <v>Category04</v>
      </c>
      <c r="I262" s="9" t="str">
        <f>VLOOKUP(InputData[[#This Row],[PRODUCT ID]],MasterData[],4)</f>
        <v>Lt</v>
      </c>
      <c r="J262" s="17">
        <f>VLOOKUP(InputData[[#This Row],[PRODUCT ID]],MasterData[],5)</f>
        <v>47</v>
      </c>
      <c r="K262" s="17">
        <f>VLOOKUP(InputData[[#This Row],[PRODUCT ID]],MasterData[],6)</f>
        <v>53.11</v>
      </c>
      <c r="L262" s="16">
        <f>(InputData[[#This Row],[QUANTITY]]*InputData[[#This Row],[BUYING PRIZE]])</f>
        <v>282</v>
      </c>
      <c r="M262" s="16">
        <f>(InputData[[#This Row],[SELLING PRICE]]*InputData[[#This Row],[QUANTITY]]*(1-InputData[[#This Row],[DISCOUNT %]]))</f>
        <v>318.65999999999997</v>
      </c>
      <c r="N262">
        <f>DAY(InputData[[#This Row],[DATE]])</f>
        <v>28</v>
      </c>
      <c r="O262" t="str">
        <f>TEXT(InputData[[#This Row],[DATE]],"mmm")</f>
        <v>Dec</v>
      </c>
      <c r="P262">
        <f>YEAR(InputData[[#This Row],[DATE]])</f>
        <v>2021</v>
      </c>
    </row>
    <row r="263" spans="1:16" x14ac:dyDescent="0.35">
      <c r="A263" s="3">
        <v>44560</v>
      </c>
      <c r="B263" s="10" t="s">
        <v>26</v>
      </c>
      <c r="C263" s="13">
        <v>13</v>
      </c>
      <c r="D263" s="11" t="s">
        <v>106</v>
      </c>
      <c r="E263" s="11" t="s">
        <v>106</v>
      </c>
      <c r="F263" s="4">
        <v>0</v>
      </c>
      <c r="G263" s="9" t="str">
        <f>VLOOKUP(InputData[[#This Row],[PRODUCT ID]],MasterData[],2,)</f>
        <v>Product10</v>
      </c>
      <c r="H263" s="9" t="str">
        <f>VLOOKUP(InputData[[#This Row],[PRODUCT ID]],MasterData[],3)</f>
        <v>Category02</v>
      </c>
      <c r="I263" s="9" t="str">
        <f>VLOOKUP(InputData[[#This Row],[PRODUCT ID]],MasterData[],4)</f>
        <v>Ft</v>
      </c>
      <c r="J263" s="17">
        <f>VLOOKUP(InputData[[#This Row],[PRODUCT ID]],MasterData[],5)</f>
        <v>148</v>
      </c>
      <c r="K263" s="17">
        <f>VLOOKUP(InputData[[#This Row],[PRODUCT ID]],MasterData[],6)</f>
        <v>164.28</v>
      </c>
      <c r="L263" s="16">
        <f>(InputData[[#This Row],[QUANTITY]]*InputData[[#This Row],[BUYING PRIZE]])</f>
        <v>1924</v>
      </c>
      <c r="M263" s="16">
        <f>(InputData[[#This Row],[SELLING PRICE]]*InputData[[#This Row],[QUANTITY]]*(1-InputData[[#This Row],[DISCOUNT %]]))</f>
        <v>2135.64</v>
      </c>
      <c r="N263">
        <f>DAY(InputData[[#This Row],[DATE]])</f>
        <v>30</v>
      </c>
      <c r="O263" t="str">
        <f>TEXT(InputData[[#This Row],[DATE]],"mmm")</f>
        <v>Dec</v>
      </c>
      <c r="P263">
        <f>YEAR(InputData[[#This Row],[DATE]])</f>
        <v>2021</v>
      </c>
    </row>
    <row r="264" spans="1:16" x14ac:dyDescent="0.35">
      <c r="A264" s="3">
        <v>44562</v>
      </c>
      <c r="B264" s="10" t="s">
        <v>52</v>
      </c>
      <c r="C264" s="13">
        <v>1</v>
      </c>
      <c r="D264" s="11" t="s">
        <v>105</v>
      </c>
      <c r="E264" s="11" t="s">
        <v>107</v>
      </c>
      <c r="F264" s="4">
        <v>0</v>
      </c>
      <c r="G264" s="9" t="str">
        <f>VLOOKUP(InputData[[#This Row],[PRODUCT ID]],MasterData[],2,)</f>
        <v>Product22</v>
      </c>
      <c r="H264" s="9" t="str">
        <f>VLOOKUP(InputData[[#This Row],[PRODUCT ID]],MasterData[],3)</f>
        <v>Category03</v>
      </c>
      <c r="I264" s="9" t="str">
        <f>VLOOKUP(InputData[[#This Row],[PRODUCT ID]],MasterData[],4)</f>
        <v>Ft</v>
      </c>
      <c r="J264" s="17">
        <f>VLOOKUP(InputData[[#This Row],[PRODUCT ID]],MasterData[],5)</f>
        <v>121</v>
      </c>
      <c r="K264" s="17">
        <f>VLOOKUP(InputData[[#This Row],[PRODUCT ID]],MasterData[],6)</f>
        <v>141.57</v>
      </c>
      <c r="L264" s="16">
        <f>(InputData[[#This Row],[QUANTITY]]*InputData[[#This Row],[BUYING PRIZE]])</f>
        <v>121</v>
      </c>
      <c r="M264" s="16">
        <f>(InputData[[#This Row],[SELLING PRICE]]*InputData[[#This Row],[QUANTITY]]*(1-InputData[[#This Row],[DISCOUNT %]]))</f>
        <v>141.57</v>
      </c>
      <c r="N264">
        <f>DAY(InputData[[#This Row],[DATE]])</f>
        <v>1</v>
      </c>
      <c r="O264" t="str">
        <f>TEXT(InputData[[#This Row],[DATE]],"mmm")</f>
        <v>Jan</v>
      </c>
      <c r="P264">
        <f>YEAR(InputData[[#This Row],[DATE]])</f>
        <v>2022</v>
      </c>
    </row>
    <row r="265" spans="1:16" x14ac:dyDescent="0.35">
      <c r="A265" s="3">
        <v>44563</v>
      </c>
      <c r="B265" s="10" t="s">
        <v>26</v>
      </c>
      <c r="C265" s="13">
        <v>7</v>
      </c>
      <c r="D265" s="11" t="s">
        <v>108</v>
      </c>
      <c r="E265" s="11" t="s">
        <v>107</v>
      </c>
      <c r="F265" s="4">
        <v>0</v>
      </c>
      <c r="G265" s="9" t="str">
        <f>VLOOKUP(InputData[[#This Row],[PRODUCT ID]],MasterData[],2,)</f>
        <v>Product10</v>
      </c>
      <c r="H265" s="9" t="str">
        <f>VLOOKUP(InputData[[#This Row],[PRODUCT ID]],MasterData[],3)</f>
        <v>Category02</v>
      </c>
      <c r="I265" s="9" t="str">
        <f>VLOOKUP(InputData[[#This Row],[PRODUCT ID]],MasterData[],4)</f>
        <v>Ft</v>
      </c>
      <c r="J265" s="17">
        <f>VLOOKUP(InputData[[#This Row],[PRODUCT ID]],MasterData[],5)</f>
        <v>148</v>
      </c>
      <c r="K265" s="17">
        <f>VLOOKUP(InputData[[#This Row],[PRODUCT ID]],MasterData[],6)</f>
        <v>164.28</v>
      </c>
      <c r="L265" s="16">
        <f>(InputData[[#This Row],[QUANTITY]]*InputData[[#This Row],[BUYING PRIZE]])</f>
        <v>1036</v>
      </c>
      <c r="M265" s="16">
        <f>(InputData[[#This Row],[SELLING PRICE]]*InputData[[#This Row],[QUANTITY]]*(1-InputData[[#This Row],[DISCOUNT %]]))</f>
        <v>1149.96</v>
      </c>
      <c r="N265">
        <f>DAY(InputData[[#This Row],[DATE]])</f>
        <v>2</v>
      </c>
      <c r="O265" t="str">
        <f>TEXT(InputData[[#This Row],[DATE]],"mmm")</f>
        <v>Jan</v>
      </c>
      <c r="P265">
        <f>YEAR(InputData[[#This Row],[DATE]])</f>
        <v>2022</v>
      </c>
    </row>
    <row r="266" spans="1:16" x14ac:dyDescent="0.35">
      <c r="A266" s="3">
        <v>44563</v>
      </c>
      <c r="B266" s="10" t="s">
        <v>37</v>
      </c>
      <c r="C266" s="13">
        <v>2</v>
      </c>
      <c r="D266" s="11" t="s">
        <v>106</v>
      </c>
      <c r="E266" s="11" t="s">
        <v>107</v>
      </c>
      <c r="F266" s="4">
        <v>0</v>
      </c>
      <c r="G266" s="9" t="str">
        <f>VLOOKUP(InputData[[#This Row],[PRODUCT ID]],MasterData[],2,)</f>
        <v>Product15</v>
      </c>
      <c r="H266" s="9" t="str">
        <f>VLOOKUP(InputData[[#This Row],[PRODUCT ID]],MasterData[],3)</f>
        <v>Category02</v>
      </c>
      <c r="I266" s="9" t="str">
        <f>VLOOKUP(InputData[[#This Row],[PRODUCT ID]],MasterData[],4)</f>
        <v>No.</v>
      </c>
      <c r="J266" s="17">
        <f>VLOOKUP(InputData[[#This Row],[PRODUCT ID]],MasterData[],5)</f>
        <v>12</v>
      </c>
      <c r="K266" s="17">
        <f>VLOOKUP(InputData[[#This Row],[PRODUCT ID]],MasterData[],6)</f>
        <v>15.719999999999999</v>
      </c>
      <c r="L266" s="16">
        <f>(InputData[[#This Row],[QUANTITY]]*InputData[[#This Row],[BUYING PRIZE]])</f>
        <v>24</v>
      </c>
      <c r="M266" s="16">
        <f>(InputData[[#This Row],[SELLING PRICE]]*InputData[[#This Row],[QUANTITY]]*(1-InputData[[#This Row],[DISCOUNT %]]))</f>
        <v>31.439999999999998</v>
      </c>
      <c r="N266">
        <f>DAY(InputData[[#This Row],[DATE]])</f>
        <v>2</v>
      </c>
      <c r="O266" t="str">
        <f>TEXT(InputData[[#This Row],[DATE]],"mmm")</f>
        <v>Jan</v>
      </c>
      <c r="P266">
        <f>YEAR(InputData[[#This Row],[DATE]])</f>
        <v>2022</v>
      </c>
    </row>
    <row r="267" spans="1:16" x14ac:dyDescent="0.35">
      <c r="A267" s="3">
        <v>44563</v>
      </c>
      <c r="B267" s="10" t="s">
        <v>75</v>
      </c>
      <c r="C267" s="13">
        <v>1</v>
      </c>
      <c r="D267" s="11" t="s">
        <v>108</v>
      </c>
      <c r="E267" s="11" t="s">
        <v>107</v>
      </c>
      <c r="F267" s="4">
        <v>0</v>
      </c>
      <c r="G267" s="9" t="str">
        <f>VLOOKUP(InputData[[#This Row],[PRODUCT ID]],MasterData[],2,)</f>
        <v>Product33</v>
      </c>
      <c r="H267" s="9" t="str">
        <f>VLOOKUP(InputData[[#This Row],[PRODUCT ID]],MasterData[],3)</f>
        <v>Category04</v>
      </c>
      <c r="I267" s="9" t="str">
        <f>VLOOKUP(InputData[[#This Row],[PRODUCT ID]],MasterData[],4)</f>
        <v>Kg</v>
      </c>
      <c r="J267" s="17">
        <f>VLOOKUP(InputData[[#This Row],[PRODUCT ID]],MasterData[],5)</f>
        <v>95</v>
      </c>
      <c r="K267" s="17">
        <f>VLOOKUP(InputData[[#This Row],[PRODUCT ID]],MasterData[],6)</f>
        <v>119.7</v>
      </c>
      <c r="L267" s="16">
        <f>(InputData[[#This Row],[QUANTITY]]*InputData[[#This Row],[BUYING PRIZE]])</f>
        <v>95</v>
      </c>
      <c r="M267" s="16">
        <f>(InputData[[#This Row],[SELLING PRICE]]*InputData[[#This Row],[QUANTITY]]*(1-InputData[[#This Row],[DISCOUNT %]]))</f>
        <v>119.7</v>
      </c>
      <c r="N267">
        <f>DAY(InputData[[#This Row],[DATE]])</f>
        <v>2</v>
      </c>
      <c r="O267" t="str">
        <f>TEXT(InputData[[#This Row],[DATE]],"mmm")</f>
        <v>Jan</v>
      </c>
      <c r="P267">
        <f>YEAR(InputData[[#This Row],[DATE]])</f>
        <v>2022</v>
      </c>
    </row>
    <row r="268" spans="1:16" x14ac:dyDescent="0.35">
      <c r="A268" s="3">
        <v>44564</v>
      </c>
      <c r="B268" s="10" t="s">
        <v>96</v>
      </c>
      <c r="C268" s="13">
        <v>9</v>
      </c>
      <c r="D268" s="11" t="s">
        <v>108</v>
      </c>
      <c r="E268" s="11" t="s">
        <v>107</v>
      </c>
      <c r="F268" s="4">
        <v>0</v>
      </c>
      <c r="G268" s="9" t="str">
        <f>VLOOKUP(InputData[[#This Row],[PRODUCT ID]],MasterData[],2,)</f>
        <v>Product43</v>
      </c>
      <c r="H268" s="9" t="str">
        <f>VLOOKUP(InputData[[#This Row],[PRODUCT ID]],MasterData[],3)</f>
        <v>Category05</v>
      </c>
      <c r="I268" s="9" t="str">
        <f>VLOOKUP(InputData[[#This Row],[PRODUCT ID]],MasterData[],4)</f>
        <v>Kg</v>
      </c>
      <c r="J268" s="17">
        <f>VLOOKUP(InputData[[#This Row],[PRODUCT ID]],MasterData[],5)</f>
        <v>67</v>
      </c>
      <c r="K268" s="17">
        <f>VLOOKUP(InputData[[#This Row],[PRODUCT ID]],MasterData[],6)</f>
        <v>83.08</v>
      </c>
      <c r="L268" s="16">
        <f>(InputData[[#This Row],[QUANTITY]]*InputData[[#This Row],[BUYING PRIZE]])</f>
        <v>603</v>
      </c>
      <c r="M268" s="16">
        <f>(InputData[[#This Row],[SELLING PRICE]]*InputData[[#This Row],[QUANTITY]]*(1-InputData[[#This Row],[DISCOUNT %]]))</f>
        <v>747.72</v>
      </c>
      <c r="N268">
        <f>DAY(InputData[[#This Row],[DATE]])</f>
        <v>3</v>
      </c>
      <c r="O268" t="str">
        <f>TEXT(InputData[[#This Row],[DATE]],"mmm")</f>
        <v>Jan</v>
      </c>
      <c r="P268">
        <f>YEAR(InputData[[#This Row],[DATE]])</f>
        <v>2022</v>
      </c>
    </row>
    <row r="269" spans="1:16" x14ac:dyDescent="0.35">
      <c r="A269" s="3">
        <v>44565</v>
      </c>
      <c r="B269" s="10" t="s">
        <v>31</v>
      </c>
      <c r="C269" s="13">
        <v>8</v>
      </c>
      <c r="D269" s="11" t="s">
        <v>108</v>
      </c>
      <c r="E269" s="11" t="s">
        <v>106</v>
      </c>
      <c r="F269" s="4">
        <v>0</v>
      </c>
      <c r="G269" s="9" t="str">
        <f>VLOOKUP(InputData[[#This Row],[PRODUCT ID]],MasterData[],2,)</f>
        <v>Product12</v>
      </c>
      <c r="H269" s="9" t="str">
        <f>VLOOKUP(InputData[[#This Row],[PRODUCT ID]],MasterData[],3)</f>
        <v>Category02</v>
      </c>
      <c r="I269" s="9" t="str">
        <f>VLOOKUP(InputData[[#This Row],[PRODUCT ID]],MasterData[],4)</f>
        <v>Kg</v>
      </c>
      <c r="J269" s="17">
        <f>VLOOKUP(InputData[[#This Row],[PRODUCT ID]],MasterData[],5)</f>
        <v>73</v>
      </c>
      <c r="K269" s="17">
        <f>VLOOKUP(InputData[[#This Row],[PRODUCT ID]],MasterData[],6)</f>
        <v>94.17</v>
      </c>
      <c r="L269" s="16">
        <f>(InputData[[#This Row],[QUANTITY]]*InputData[[#This Row],[BUYING PRIZE]])</f>
        <v>584</v>
      </c>
      <c r="M269" s="16">
        <f>(InputData[[#This Row],[SELLING PRICE]]*InputData[[#This Row],[QUANTITY]]*(1-InputData[[#This Row],[DISCOUNT %]]))</f>
        <v>753.36</v>
      </c>
      <c r="N269">
        <f>DAY(InputData[[#This Row],[DATE]])</f>
        <v>4</v>
      </c>
      <c r="O269" t="str">
        <f>TEXT(InputData[[#This Row],[DATE]],"mmm")</f>
        <v>Jan</v>
      </c>
      <c r="P269">
        <f>YEAR(InputData[[#This Row],[DATE]])</f>
        <v>2022</v>
      </c>
    </row>
    <row r="270" spans="1:16" x14ac:dyDescent="0.35">
      <c r="A270" s="3">
        <v>44565</v>
      </c>
      <c r="B270" s="10" t="s">
        <v>67</v>
      </c>
      <c r="C270" s="13">
        <v>1</v>
      </c>
      <c r="D270" s="11" t="s">
        <v>106</v>
      </c>
      <c r="E270" s="11" t="s">
        <v>106</v>
      </c>
      <c r="F270" s="4">
        <v>0</v>
      </c>
      <c r="G270" s="9" t="str">
        <f>VLOOKUP(InputData[[#This Row],[PRODUCT ID]],MasterData[],2,)</f>
        <v>Product29</v>
      </c>
      <c r="H270" s="9" t="str">
        <f>VLOOKUP(InputData[[#This Row],[PRODUCT ID]],MasterData[],3)</f>
        <v>Category04</v>
      </c>
      <c r="I270" s="9" t="str">
        <f>VLOOKUP(InputData[[#This Row],[PRODUCT ID]],MasterData[],4)</f>
        <v>Lt</v>
      </c>
      <c r="J270" s="17">
        <f>VLOOKUP(InputData[[#This Row],[PRODUCT ID]],MasterData[],5)</f>
        <v>47</v>
      </c>
      <c r="K270" s="17">
        <f>VLOOKUP(InputData[[#This Row],[PRODUCT ID]],MasterData[],6)</f>
        <v>53.11</v>
      </c>
      <c r="L270" s="16">
        <f>(InputData[[#This Row],[QUANTITY]]*InputData[[#This Row],[BUYING PRIZE]])</f>
        <v>47</v>
      </c>
      <c r="M270" s="16">
        <f>(InputData[[#This Row],[SELLING PRICE]]*InputData[[#This Row],[QUANTITY]]*(1-InputData[[#This Row],[DISCOUNT %]]))</f>
        <v>53.11</v>
      </c>
      <c r="N270">
        <f>DAY(InputData[[#This Row],[DATE]])</f>
        <v>4</v>
      </c>
      <c r="O270" t="str">
        <f>TEXT(InputData[[#This Row],[DATE]],"mmm")</f>
        <v>Jan</v>
      </c>
      <c r="P270">
        <f>YEAR(InputData[[#This Row],[DATE]])</f>
        <v>2022</v>
      </c>
    </row>
    <row r="271" spans="1:16" x14ac:dyDescent="0.35">
      <c r="A271" s="3">
        <v>44570</v>
      </c>
      <c r="B271" s="10" t="s">
        <v>73</v>
      </c>
      <c r="C271" s="13">
        <v>12</v>
      </c>
      <c r="D271" s="11" t="s">
        <v>108</v>
      </c>
      <c r="E271" s="11" t="s">
        <v>106</v>
      </c>
      <c r="F271" s="4">
        <v>0</v>
      </c>
      <c r="G271" s="9" t="str">
        <f>VLOOKUP(InputData[[#This Row],[PRODUCT ID]],MasterData[],2,)</f>
        <v>Product32</v>
      </c>
      <c r="H271" s="9" t="str">
        <f>VLOOKUP(InputData[[#This Row],[PRODUCT ID]],MasterData[],3)</f>
        <v>Category04</v>
      </c>
      <c r="I271" s="9" t="str">
        <f>VLOOKUP(InputData[[#This Row],[PRODUCT ID]],MasterData[],4)</f>
        <v>Kg</v>
      </c>
      <c r="J271" s="17">
        <f>VLOOKUP(InputData[[#This Row],[PRODUCT ID]],MasterData[],5)</f>
        <v>89</v>
      </c>
      <c r="K271" s="17">
        <f>VLOOKUP(InputData[[#This Row],[PRODUCT ID]],MasterData[],6)</f>
        <v>117.48</v>
      </c>
      <c r="L271" s="16">
        <f>(InputData[[#This Row],[QUANTITY]]*InputData[[#This Row],[BUYING PRIZE]])</f>
        <v>1068</v>
      </c>
      <c r="M271" s="16">
        <f>(InputData[[#This Row],[SELLING PRICE]]*InputData[[#This Row],[QUANTITY]]*(1-InputData[[#This Row],[DISCOUNT %]]))</f>
        <v>1409.76</v>
      </c>
      <c r="N271">
        <f>DAY(InputData[[#This Row],[DATE]])</f>
        <v>9</v>
      </c>
      <c r="O271" t="str">
        <f>TEXT(InputData[[#This Row],[DATE]],"mmm")</f>
        <v>Jan</v>
      </c>
      <c r="P271">
        <f>YEAR(InputData[[#This Row],[DATE]])</f>
        <v>2022</v>
      </c>
    </row>
    <row r="272" spans="1:16" x14ac:dyDescent="0.35">
      <c r="A272" s="3">
        <v>44571</v>
      </c>
      <c r="B272" s="10" t="s">
        <v>77</v>
      </c>
      <c r="C272" s="13">
        <v>14</v>
      </c>
      <c r="D272" s="11" t="s">
        <v>106</v>
      </c>
      <c r="E272" s="11" t="s">
        <v>106</v>
      </c>
      <c r="F272" s="4">
        <v>0</v>
      </c>
      <c r="G272" s="9" t="str">
        <f>VLOOKUP(InputData[[#This Row],[PRODUCT ID]],MasterData[],2,)</f>
        <v>Product34</v>
      </c>
      <c r="H272" s="9" t="str">
        <f>VLOOKUP(InputData[[#This Row],[PRODUCT ID]],MasterData[],3)</f>
        <v>Category04</v>
      </c>
      <c r="I272" s="9" t="str">
        <f>VLOOKUP(InputData[[#This Row],[PRODUCT ID]],MasterData[],4)</f>
        <v>Lt</v>
      </c>
      <c r="J272" s="17">
        <f>VLOOKUP(InputData[[#This Row],[PRODUCT ID]],MasterData[],5)</f>
        <v>55</v>
      </c>
      <c r="K272" s="17">
        <f>VLOOKUP(InputData[[#This Row],[PRODUCT ID]],MasterData[],6)</f>
        <v>58.3</v>
      </c>
      <c r="L272" s="16">
        <f>(InputData[[#This Row],[QUANTITY]]*InputData[[#This Row],[BUYING PRIZE]])</f>
        <v>770</v>
      </c>
      <c r="M272" s="16">
        <f>(InputData[[#This Row],[SELLING PRICE]]*InputData[[#This Row],[QUANTITY]]*(1-InputData[[#This Row],[DISCOUNT %]]))</f>
        <v>816.19999999999993</v>
      </c>
      <c r="N272">
        <f>DAY(InputData[[#This Row],[DATE]])</f>
        <v>10</v>
      </c>
      <c r="O272" t="str">
        <f>TEXT(InputData[[#This Row],[DATE]],"mmm")</f>
        <v>Jan</v>
      </c>
      <c r="P272">
        <f>YEAR(InputData[[#This Row],[DATE]])</f>
        <v>2022</v>
      </c>
    </row>
    <row r="273" spans="1:16" x14ac:dyDescent="0.35">
      <c r="A273" s="3">
        <v>44572</v>
      </c>
      <c r="B273" s="10" t="s">
        <v>73</v>
      </c>
      <c r="C273" s="13">
        <v>2</v>
      </c>
      <c r="D273" s="11" t="s">
        <v>108</v>
      </c>
      <c r="E273" s="11" t="s">
        <v>106</v>
      </c>
      <c r="F273" s="4">
        <v>0</v>
      </c>
      <c r="G273" s="9" t="str">
        <f>VLOOKUP(InputData[[#This Row],[PRODUCT ID]],MasterData[],2,)</f>
        <v>Product32</v>
      </c>
      <c r="H273" s="9" t="str">
        <f>VLOOKUP(InputData[[#This Row],[PRODUCT ID]],MasterData[],3)</f>
        <v>Category04</v>
      </c>
      <c r="I273" s="9" t="str">
        <f>VLOOKUP(InputData[[#This Row],[PRODUCT ID]],MasterData[],4)</f>
        <v>Kg</v>
      </c>
      <c r="J273" s="17">
        <f>VLOOKUP(InputData[[#This Row],[PRODUCT ID]],MasterData[],5)</f>
        <v>89</v>
      </c>
      <c r="K273" s="17">
        <f>VLOOKUP(InputData[[#This Row],[PRODUCT ID]],MasterData[],6)</f>
        <v>117.48</v>
      </c>
      <c r="L273" s="16">
        <f>(InputData[[#This Row],[QUANTITY]]*InputData[[#This Row],[BUYING PRIZE]])</f>
        <v>178</v>
      </c>
      <c r="M273" s="16">
        <f>(InputData[[#This Row],[SELLING PRICE]]*InputData[[#This Row],[QUANTITY]]*(1-InputData[[#This Row],[DISCOUNT %]]))</f>
        <v>234.96</v>
      </c>
      <c r="N273">
        <f>DAY(InputData[[#This Row],[DATE]])</f>
        <v>11</v>
      </c>
      <c r="O273" t="str">
        <f>TEXT(InputData[[#This Row],[DATE]],"mmm")</f>
        <v>Jan</v>
      </c>
      <c r="P273">
        <f>YEAR(InputData[[#This Row],[DATE]])</f>
        <v>2022</v>
      </c>
    </row>
    <row r="274" spans="1:16" x14ac:dyDescent="0.35">
      <c r="A274" s="3">
        <v>44574</v>
      </c>
      <c r="B274" s="10" t="s">
        <v>45</v>
      </c>
      <c r="C274" s="13">
        <v>6</v>
      </c>
      <c r="D274" s="11" t="s">
        <v>106</v>
      </c>
      <c r="E274" s="11" t="s">
        <v>106</v>
      </c>
      <c r="F274" s="4">
        <v>0</v>
      </c>
      <c r="G274" s="9" t="str">
        <f>VLOOKUP(InputData[[#This Row],[PRODUCT ID]],MasterData[],2,)</f>
        <v>Product19</v>
      </c>
      <c r="H274" s="9" t="str">
        <f>VLOOKUP(InputData[[#This Row],[PRODUCT ID]],MasterData[],3)</f>
        <v>Category02</v>
      </c>
      <c r="I274" s="9" t="str">
        <f>VLOOKUP(InputData[[#This Row],[PRODUCT ID]],MasterData[],4)</f>
        <v>Ft</v>
      </c>
      <c r="J274" s="17">
        <f>VLOOKUP(InputData[[#This Row],[PRODUCT ID]],MasterData[],5)</f>
        <v>150</v>
      </c>
      <c r="K274" s="17">
        <f>VLOOKUP(InputData[[#This Row],[PRODUCT ID]],MasterData[],6)</f>
        <v>210</v>
      </c>
      <c r="L274" s="16">
        <f>(InputData[[#This Row],[QUANTITY]]*InputData[[#This Row],[BUYING PRIZE]])</f>
        <v>900</v>
      </c>
      <c r="M274" s="16">
        <f>(InputData[[#This Row],[SELLING PRICE]]*InputData[[#This Row],[QUANTITY]]*(1-InputData[[#This Row],[DISCOUNT %]]))</f>
        <v>1260</v>
      </c>
      <c r="N274">
        <f>DAY(InputData[[#This Row],[DATE]])</f>
        <v>13</v>
      </c>
      <c r="O274" t="str">
        <f>TEXT(InputData[[#This Row],[DATE]],"mmm")</f>
        <v>Jan</v>
      </c>
      <c r="P274">
        <f>YEAR(InputData[[#This Row],[DATE]])</f>
        <v>2022</v>
      </c>
    </row>
    <row r="275" spans="1:16" x14ac:dyDescent="0.35">
      <c r="A275" s="3">
        <v>44575</v>
      </c>
      <c r="B275" s="10" t="s">
        <v>29</v>
      </c>
      <c r="C275" s="13">
        <v>14</v>
      </c>
      <c r="D275" s="11" t="s">
        <v>108</v>
      </c>
      <c r="E275" s="11" t="s">
        <v>106</v>
      </c>
      <c r="F275" s="4">
        <v>0</v>
      </c>
      <c r="G275" s="9" t="str">
        <f>VLOOKUP(InputData[[#This Row],[PRODUCT ID]],MasterData[],2,)</f>
        <v>Product11</v>
      </c>
      <c r="H275" s="9" t="str">
        <f>VLOOKUP(InputData[[#This Row],[PRODUCT ID]],MasterData[],3)</f>
        <v>Category02</v>
      </c>
      <c r="I275" s="9" t="str">
        <f>VLOOKUP(InputData[[#This Row],[PRODUCT ID]],MasterData[],4)</f>
        <v>Lt</v>
      </c>
      <c r="J275" s="17">
        <f>VLOOKUP(InputData[[#This Row],[PRODUCT ID]],MasterData[],5)</f>
        <v>44</v>
      </c>
      <c r="K275" s="17">
        <f>VLOOKUP(InputData[[#This Row],[PRODUCT ID]],MasterData[],6)</f>
        <v>48.4</v>
      </c>
      <c r="L275" s="16">
        <f>(InputData[[#This Row],[QUANTITY]]*InputData[[#This Row],[BUYING PRIZE]])</f>
        <v>616</v>
      </c>
      <c r="M275" s="16">
        <f>(InputData[[#This Row],[SELLING PRICE]]*InputData[[#This Row],[QUANTITY]]*(1-InputData[[#This Row],[DISCOUNT %]]))</f>
        <v>677.6</v>
      </c>
      <c r="N275">
        <f>DAY(InputData[[#This Row],[DATE]])</f>
        <v>14</v>
      </c>
      <c r="O275" t="str">
        <f>TEXT(InputData[[#This Row],[DATE]],"mmm")</f>
        <v>Jan</v>
      </c>
      <c r="P275">
        <f>YEAR(InputData[[#This Row],[DATE]])</f>
        <v>2022</v>
      </c>
    </row>
    <row r="276" spans="1:16" x14ac:dyDescent="0.35">
      <c r="A276" s="3">
        <v>44576</v>
      </c>
      <c r="B276" s="10" t="s">
        <v>52</v>
      </c>
      <c r="C276" s="13">
        <v>10</v>
      </c>
      <c r="D276" s="11" t="s">
        <v>108</v>
      </c>
      <c r="E276" s="11" t="s">
        <v>107</v>
      </c>
      <c r="F276" s="4">
        <v>0</v>
      </c>
      <c r="G276" s="9" t="str">
        <f>VLOOKUP(InputData[[#This Row],[PRODUCT ID]],MasterData[],2,)</f>
        <v>Product22</v>
      </c>
      <c r="H276" s="9" t="str">
        <f>VLOOKUP(InputData[[#This Row],[PRODUCT ID]],MasterData[],3)</f>
        <v>Category03</v>
      </c>
      <c r="I276" s="9" t="str">
        <f>VLOOKUP(InputData[[#This Row],[PRODUCT ID]],MasterData[],4)</f>
        <v>Ft</v>
      </c>
      <c r="J276" s="17">
        <f>VLOOKUP(InputData[[#This Row],[PRODUCT ID]],MasterData[],5)</f>
        <v>121</v>
      </c>
      <c r="K276" s="17">
        <f>VLOOKUP(InputData[[#This Row],[PRODUCT ID]],MasterData[],6)</f>
        <v>141.57</v>
      </c>
      <c r="L276" s="16">
        <f>(InputData[[#This Row],[QUANTITY]]*InputData[[#This Row],[BUYING PRIZE]])</f>
        <v>1210</v>
      </c>
      <c r="M276" s="16">
        <f>(InputData[[#This Row],[SELLING PRICE]]*InputData[[#This Row],[QUANTITY]]*(1-InputData[[#This Row],[DISCOUNT %]]))</f>
        <v>1415.6999999999998</v>
      </c>
      <c r="N276">
        <f>DAY(InputData[[#This Row],[DATE]])</f>
        <v>15</v>
      </c>
      <c r="O276" t="str">
        <f>TEXT(InputData[[#This Row],[DATE]],"mmm")</f>
        <v>Jan</v>
      </c>
      <c r="P276">
        <f>YEAR(InputData[[#This Row],[DATE]])</f>
        <v>2022</v>
      </c>
    </row>
    <row r="277" spans="1:16" x14ac:dyDescent="0.35">
      <c r="A277" s="3">
        <v>44577</v>
      </c>
      <c r="B277" s="10" t="s">
        <v>35</v>
      </c>
      <c r="C277" s="13">
        <v>11</v>
      </c>
      <c r="D277" s="11" t="s">
        <v>106</v>
      </c>
      <c r="E277" s="11" t="s">
        <v>107</v>
      </c>
      <c r="F277" s="4">
        <v>0</v>
      </c>
      <c r="G277" s="9" t="str">
        <f>VLOOKUP(InputData[[#This Row],[PRODUCT ID]],MasterData[],2,)</f>
        <v>Product14</v>
      </c>
      <c r="H277" s="9" t="str">
        <f>VLOOKUP(InputData[[#This Row],[PRODUCT ID]],MasterData[],3)</f>
        <v>Category02</v>
      </c>
      <c r="I277" s="9" t="str">
        <f>VLOOKUP(InputData[[#This Row],[PRODUCT ID]],MasterData[],4)</f>
        <v>Kg</v>
      </c>
      <c r="J277" s="17">
        <f>VLOOKUP(InputData[[#This Row],[PRODUCT ID]],MasterData[],5)</f>
        <v>112</v>
      </c>
      <c r="K277" s="17">
        <f>VLOOKUP(InputData[[#This Row],[PRODUCT ID]],MasterData[],6)</f>
        <v>146.72</v>
      </c>
      <c r="L277" s="16">
        <f>(InputData[[#This Row],[QUANTITY]]*InputData[[#This Row],[BUYING PRIZE]])</f>
        <v>1232</v>
      </c>
      <c r="M277" s="16">
        <f>(InputData[[#This Row],[SELLING PRICE]]*InputData[[#This Row],[QUANTITY]]*(1-InputData[[#This Row],[DISCOUNT %]]))</f>
        <v>1613.92</v>
      </c>
      <c r="N277">
        <f>DAY(InputData[[#This Row],[DATE]])</f>
        <v>16</v>
      </c>
      <c r="O277" t="str">
        <f>TEXT(InputData[[#This Row],[DATE]],"mmm")</f>
        <v>Jan</v>
      </c>
      <c r="P277">
        <f>YEAR(InputData[[#This Row],[DATE]])</f>
        <v>2022</v>
      </c>
    </row>
    <row r="278" spans="1:16" x14ac:dyDescent="0.35">
      <c r="A278" s="3">
        <v>44578</v>
      </c>
      <c r="B278" s="10" t="s">
        <v>90</v>
      </c>
      <c r="C278" s="13">
        <v>4</v>
      </c>
      <c r="D278" s="11" t="s">
        <v>106</v>
      </c>
      <c r="E278" s="11" t="s">
        <v>106</v>
      </c>
      <c r="F278" s="4">
        <v>0</v>
      </c>
      <c r="G278" s="9" t="str">
        <f>VLOOKUP(InputData[[#This Row],[PRODUCT ID]],MasterData[],2,)</f>
        <v>Product40</v>
      </c>
      <c r="H278" s="9" t="str">
        <f>VLOOKUP(InputData[[#This Row],[PRODUCT ID]],MasterData[],3)</f>
        <v>Category05</v>
      </c>
      <c r="I278" s="9" t="str">
        <f>VLOOKUP(InputData[[#This Row],[PRODUCT ID]],MasterData[],4)</f>
        <v>Kg</v>
      </c>
      <c r="J278" s="17">
        <f>VLOOKUP(InputData[[#This Row],[PRODUCT ID]],MasterData[],5)</f>
        <v>90</v>
      </c>
      <c r="K278" s="17">
        <f>VLOOKUP(InputData[[#This Row],[PRODUCT ID]],MasterData[],6)</f>
        <v>115.2</v>
      </c>
      <c r="L278" s="16">
        <f>(InputData[[#This Row],[QUANTITY]]*InputData[[#This Row],[BUYING PRIZE]])</f>
        <v>360</v>
      </c>
      <c r="M278" s="16">
        <f>(InputData[[#This Row],[SELLING PRICE]]*InputData[[#This Row],[QUANTITY]]*(1-InputData[[#This Row],[DISCOUNT %]]))</f>
        <v>460.8</v>
      </c>
      <c r="N278">
        <f>DAY(InputData[[#This Row],[DATE]])</f>
        <v>17</v>
      </c>
      <c r="O278" t="str">
        <f>TEXT(InputData[[#This Row],[DATE]],"mmm")</f>
        <v>Jan</v>
      </c>
      <c r="P278">
        <f>YEAR(InputData[[#This Row],[DATE]])</f>
        <v>2022</v>
      </c>
    </row>
    <row r="279" spans="1:16" x14ac:dyDescent="0.35">
      <c r="A279" s="3">
        <v>44579</v>
      </c>
      <c r="B279" s="10" t="s">
        <v>22</v>
      </c>
      <c r="C279" s="13">
        <v>9</v>
      </c>
      <c r="D279" s="11" t="s">
        <v>105</v>
      </c>
      <c r="E279" s="11" t="s">
        <v>107</v>
      </c>
      <c r="F279" s="4">
        <v>0</v>
      </c>
      <c r="G279" s="9" t="str">
        <f>VLOOKUP(InputData[[#This Row],[PRODUCT ID]],MasterData[],2,)</f>
        <v>Product08</v>
      </c>
      <c r="H279" s="9" t="str">
        <f>VLOOKUP(InputData[[#This Row],[PRODUCT ID]],MasterData[],3)</f>
        <v>Category01</v>
      </c>
      <c r="I279" s="9" t="str">
        <f>VLOOKUP(InputData[[#This Row],[PRODUCT ID]],MasterData[],4)</f>
        <v>Kg</v>
      </c>
      <c r="J279" s="17">
        <f>VLOOKUP(InputData[[#This Row],[PRODUCT ID]],MasterData[],5)</f>
        <v>83</v>
      </c>
      <c r="K279" s="17">
        <f>VLOOKUP(InputData[[#This Row],[PRODUCT ID]],MasterData[],6)</f>
        <v>94.62</v>
      </c>
      <c r="L279" s="16">
        <f>(InputData[[#This Row],[QUANTITY]]*InputData[[#This Row],[BUYING PRIZE]])</f>
        <v>747</v>
      </c>
      <c r="M279" s="16">
        <f>(InputData[[#This Row],[SELLING PRICE]]*InputData[[#This Row],[QUANTITY]]*(1-InputData[[#This Row],[DISCOUNT %]]))</f>
        <v>851.58</v>
      </c>
      <c r="N279">
        <f>DAY(InputData[[#This Row],[DATE]])</f>
        <v>18</v>
      </c>
      <c r="O279" t="str">
        <f>TEXT(InputData[[#This Row],[DATE]],"mmm")</f>
        <v>Jan</v>
      </c>
      <c r="P279">
        <f>YEAR(InputData[[#This Row],[DATE]])</f>
        <v>2022</v>
      </c>
    </row>
    <row r="280" spans="1:16" x14ac:dyDescent="0.35">
      <c r="A280" s="3">
        <v>44581</v>
      </c>
      <c r="B280" s="10" t="s">
        <v>50</v>
      </c>
      <c r="C280" s="13">
        <v>2</v>
      </c>
      <c r="D280" s="11" t="s">
        <v>108</v>
      </c>
      <c r="E280" s="11" t="s">
        <v>107</v>
      </c>
      <c r="F280" s="4">
        <v>0</v>
      </c>
      <c r="G280" s="9" t="str">
        <f>VLOOKUP(InputData[[#This Row],[PRODUCT ID]],MasterData[],2,)</f>
        <v>Product21</v>
      </c>
      <c r="H280" s="9" t="str">
        <f>VLOOKUP(InputData[[#This Row],[PRODUCT ID]],MasterData[],3)</f>
        <v>Category03</v>
      </c>
      <c r="I280" s="9" t="str">
        <f>VLOOKUP(InputData[[#This Row],[PRODUCT ID]],MasterData[],4)</f>
        <v>Ft</v>
      </c>
      <c r="J280" s="17">
        <f>VLOOKUP(InputData[[#This Row],[PRODUCT ID]],MasterData[],5)</f>
        <v>126</v>
      </c>
      <c r="K280" s="17">
        <f>VLOOKUP(InputData[[#This Row],[PRODUCT ID]],MasterData[],6)</f>
        <v>162.54</v>
      </c>
      <c r="L280" s="16">
        <f>(InputData[[#This Row],[QUANTITY]]*InputData[[#This Row],[BUYING PRIZE]])</f>
        <v>252</v>
      </c>
      <c r="M280" s="16">
        <f>(InputData[[#This Row],[SELLING PRICE]]*InputData[[#This Row],[QUANTITY]]*(1-InputData[[#This Row],[DISCOUNT %]]))</f>
        <v>325.08</v>
      </c>
      <c r="N280">
        <f>DAY(InputData[[#This Row],[DATE]])</f>
        <v>20</v>
      </c>
      <c r="O280" t="str">
        <f>TEXT(InputData[[#This Row],[DATE]],"mmm")</f>
        <v>Jan</v>
      </c>
      <c r="P280">
        <f>YEAR(InputData[[#This Row],[DATE]])</f>
        <v>2022</v>
      </c>
    </row>
    <row r="281" spans="1:16" x14ac:dyDescent="0.35">
      <c r="A281" s="3">
        <v>44581</v>
      </c>
      <c r="B281" s="10" t="s">
        <v>35</v>
      </c>
      <c r="C281" s="13">
        <v>7</v>
      </c>
      <c r="D281" s="11" t="s">
        <v>106</v>
      </c>
      <c r="E281" s="11" t="s">
        <v>106</v>
      </c>
      <c r="F281" s="4">
        <v>0</v>
      </c>
      <c r="G281" s="9" t="str">
        <f>VLOOKUP(InputData[[#This Row],[PRODUCT ID]],MasterData[],2,)</f>
        <v>Product14</v>
      </c>
      <c r="H281" s="9" t="str">
        <f>VLOOKUP(InputData[[#This Row],[PRODUCT ID]],MasterData[],3)</f>
        <v>Category02</v>
      </c>
      <c r="I281" s="9" t="str">
        <f>VLOOKUP(InputData[[#This Row],[PRODUCT ID]],MasterData[],4)</f>
        <v>Kg</v>
      </c>
      <c r="J281" s="17">
        <f>VLOOKUP(InputData[[#This Row],[PRODUCT ID]],MasterData[],5)</f>
        <v>112</v>
      </c>
      <c r="K281" s="17">
        <f>VLOOKUP(InputData[[#This Row],[PRODUCT ID]],MasterData[],6)</f>
        <v>146.72</v>
      </c>
      <c r="L281" s="16">
        <f>(InputData[[#This Row],[QUANTITY]]*InputData[[#This Row],[BUYING PRIZE]])</f>
        <v>784</v>
      </c>
      <c r="M281" s="16">
        <f>(InputData[[#This Row],[SELLING PRICE]]*InputData[[#This Row],[QUANTITY]]*(1-InputData[[#This Row],[DISCOUNT %]]))</f>
        <v>1027.04</v>
      </c>
      <c r="N281">
        <f>DAY(InputData[[#This Row],[DATE]])</f>
        <v>20</v>
      </c>
      <c r="O281" t="str">
        <f>TEXT(InputData[[#This Row],[DATE]],"mmm")</f>
        <v>Jan</v>
      </c>
      <c r="P281">
        <f>YEAR(InputData[[#This Row],[DATE]])</f>
        <v>2022</v>
      </c>
    </row>
    <row r="282" spans="1:16" x14ac:dyDescent="0.35">
      <c r="A282" s="3">
        <v>44583</v>
      </c>
      <c r="B282" s="10" t="s">
        <v>6</v>
      </c>
      <c r="C282" s="13">
        <v>6</v>
      </c>
      <c r="D282" s="11" t="s">
        <v>106</v>
      </c>
      <c r="E282" s="11" t="s">
        <v>107</v>
      </c>
      <c r="F282" s="4">
        <v>0</v>
      </c>
      <c r="G282" s="9" t="str">
        <f>VLOOKUP(InputData[[#This Row],[PRODUCT ID]],MasterData[],2,)</f>
        <v>Product01</v>
      </c>
      <c r="H282" s="9" t="str">
        <f>VLOOKUP(InputData[[#This Row],[PRODUCT ID]],MasterData[],3)</f>
        <v>Category01</v>
      </c>
      <c r="I282" s="9" t="str">
        <f>VLOOKUP(InputData[[#This Row],[PRODUCT ID]],MasterData[],4)</f>
        <v>Kg</v>
      </c>
      <c r="J282" s="17">
        <f>VLOOKUP(InputData[[#This Row],[PRODUCT ID]],MasterData[],5)</f>
        <v>98</v>
      </c>
      <c r="K282" s="17">
        <f>VLOOKUP(InputData[[#This Row],[PRODUCT ID]],MasterData[],6)</f>
        <v>103.88</v>
      </c>
      <c r="L282" s="16">
        <f>(InputData[[#This Row],[QUANTITY]]*InputData[[#This Row],[BUYING PRIZE]])</f>
        <v>588</v>
      </c>
      <c r="M282" s="16">
        <f>(InputData[[#This Row],[SELLING PRICE]]*InputData[[#This Row],[QUANTITY]]*(1-InputData[[#This Row],[DISCOUNT %]]))</f>
        <v>623.28</v>
      </c>
      <c r="N282">
        <f>DAY(InputData[[#This Row],[DATE]])</f>
        <v>22</v>
      </c>
      <c r="O282" t="str">
        <f>TEXT(InputData[[#This Row],[DATE]],"mmm")</f>
        <v>Jan</v>
      </c>
      <c r="P282">
        <f>YEAR(InputData[[#This Row],[DATE]])</f>
        <v>2022</v>
      </c>
    </row>
    <row r="283" spans="1:16" x14ac:dyDescent="0.35">
      <c r="A283" s="3">
        <v>44584</v>
      </c>
      <c r="B283" s="10" t="s">
        <v>10</v>
      </c>
      <c r="C283" s="13">
        <v>5</v>
      </c>
      <c r="D283" s="11" t="s">
        <v>105</v>
      </c>
      <c r="E283" s="11" t="s">
        <v>107</v>
      </c>
      <c r="F283" s="4">
        <v>0</v>
      </c>
      <c r="G283" s="9" t="str">
        <f>VLOOKUP(InputData[[#This Row],[PRODUCT ID]],MasterData[],2,)</f>
        <v>Product02</v>
      </c>
      <c r="H283" s="9" t="str">
        <f>VLOOKUP(InputData[[#This Row],[PRODUCT ID]],MasterData[],3)</f>
        <v>Category01</v>
      </c>
      <c r="I283" s="9" t="str">
        <f>VLOOKUP(InputData[[#This Row],[PRODUCT ID]],MasterData[],4)</f>
        <v>Kg</v>
      </c>
      <c r="J283" s="17">
        <f>VLOOKUP(InputData[[#This Row],[PRODUCT ID]],MasterData[],5)</f>
        <v>105</v>
      </c>
      <c r="K283" s="17">
        <f>VLOOKUP(InputData[[#This Row],[PRODUCT ID]],MasterData[],6)</f>
        <v>142.80000000000001</v>
      </c>
      <c r="L283" s="16">
        <f>(InputData[[#This Row],[QUANTITY]]*InputData[[#This Row],[BUYING PRIZE]])</f>
        <v>525</v>
      </c>
      <c r="M283" s="16">
        <f>(InputData[[#This Row],[SELLING PRICE]]*InputData[[#This Row],[QUANTITY]]*(1-InputData[[#This Row],[DISCOUNT %]]))</f>
        <v>714</v>
      </c>
      <c r="N283">
        <f>DAY(InputData[[#This Row],[DATE]])</f>
        <v>23</v>
      </c>
      <c r="O283" t="str">
        <f>TEXT(InputData[[#This Row],[DATE]],"mmm")</f>
        <v>Jan</v>
      </c>
      <c r="P283">
        <f>YEAR(InputData[[#This Row],[DATE]])</f>
        <v>2022</v>
      </c>
    </row>
    <row r="284" spans="1:16" x14ac:dyDescent="0.35">
      <c r="A284" s="3">
        <v>44584</v>
      </c>
      <c r="B284" s="10" t="s">
        <v>94</v>
      </c>
      <c r="C284" s="13">
        <v>8</v>
      </c>
      <c r="D284" s="11" t="s">
        <v>108</v>
      </c>
      <c r="E284" s="11" t="s">
        <v>106</v>
      </c>
      <c r="F284" s="4">
        <v>0</v>
      </c>
      <c r="G284" s="9" t="str">
        <f>VLOOKUP(InputData[[#This Row],[PRODUCT ID]],MasterData[],2,)</f>
        <v>Product42</v>
      </c>
      <c r="H284" s="9" t="str">
        <f>VLOOKUP(InputData[[#This Row],[PRODUCT ID]],MasterData[],3)</f>
        <v>Category05</v>
      </c>
      <c r="I284" s="9" t="str">
        <f>VLOOKUP(InputData[[#This Row],[PRODUCT ID]],MasterData[],4)</f>
        <v>Ft</v>
      </c>
      <c r="J284" s="17">
        <f>VLOOKUP(InputData[[#This Row],[PRODUCT ID]],MasterData[],5)</f>
        <v>120</v>
      </c>
      <c r="K284" s="17">
        <f>VLOOKUP(InputData[[#This Row],[PRODUCT ID]],MasterData[],6)</f>
        <v>162</v>
      </c>
      <c r="L284" s="16">
        <f>(InputData[[#This Row],[QUANTITY]]*InputData[[#This Row],[BUYING PRIZE]])</f>
        <v>960</v>
      </c>
      <c r="M284" s="16">
        <f>(InputData[[#This Row],[SELLING PRICE]]*InputData[[#This Row],[QUANTITY]]*(1-InputData[[#This Row],[DISCOUNT %]]))</f>
        <v>1296</v>
      </c>
      <c r="N284">
        <f>DAY(InputData[[#This Row],[DATE]])</f>
        <v>23</v>
      </c>
      <c r="O284" t="str">
        <f>TEXT(InputData[[#This Row],[DATE]],"mmm")</f>
        <v>Jan</v>
      </c>
      <c r="P284">
        <f>YEAR(InputData[[#This Row],[DATE]])</f>
        <v>2022</v>
      </c>
    </row>
    <row r="285" spans="1:16" x14ac:dyDescent="0.35">
      <c r="A285" s="3">
        <v>44585</v>
      </c>
      <c r="B285" s="10" t="s">
        <v>69</v>
      </c>
      <c r="C285" s="13">
        <v>15</v>
      </c>
      <c r="D285" s="11" t="s">
        <v>106</v>
      </c>
      <c r="E285" s="11" t="s">
        <v>106</v>
      </c>
      <c r="F285" s="4">
        <v>0</v>
      </c>
      <c r="G285" s="9" t="str">
        <f>VLOOKUP(InputData[[#This Row],[PRODUCT ID]],MasterData[],2,)</f>
        <v>Product30</v>
      </c>
      <c r="H285" s="9" t="str">
        <f>VLOOKUP(InputData[[#This Row],[PRODUCT ID]],MasterData[],3)</f>
        <v>Category04</v>
      </c>
      <c r="I285" s="9" t="str">
        <f>VLOOKUP(InputData[[#This Row],[PRODUCT ID]],MasterData[],4)</f>
        <v>Ft</v>
      </c>
      <c r="J285" s="17">
        <f>VLOOKUP(InputData[[#This Row],[PRODUCT ID]],MasterData[],5)</f>
        <v>148</v>
      </c>
      <c r="K285" s="17">
        <f>VLOOKUP(InputData[[#This Row],[PRODUCT ID]],MasterData[],6)</f>
        <v>201.28</v>
      </c>
      <c r="L285" s="16">
        <f>(InputData[[#This Row],[QUANTITY]]*InputData[[#This Row],[BUYING PRIZE]])</f>
        <v>2220</v>
      </c>
      <c r="M285" s="16">
        <f>(InputData[[#This Row],[SELLING PRICE]]*InputData[[#This Row],[QUANTITY]]*(1-InputData[[#This Row],[DISCOUNT %]]))</f>
        <v>3019.2</v>
      </c>
      <c r="N285">
        <f>DAY(InputData[[#This Row],[DATE]])</f>
        <v>24</v>
      </c>
      <c r="O285" t="str">
        <f>TEXT(InputData[[#This Row],[DATE]],"mmm")</f>
        <v>Jan</v>
      </c>
      <c r="P285">
        <f>YEAR(InputData[[#This Row],[DATE]])</f>
        <v>2022</v>
      </c>
    </row>
    <row r="286" spans="1:16" x14ac:dyDescent="0.35">
      <c r="A286" s="3">
        <v>44586</v>
      </c>
      <c r="B286" s="10" t="s">
        <v>41</v>
      </c>
      <c r="C286" s="13">
        <v>14</v>
      </c>
      <c r="D286" s="11" t="s">
        <v>108</v>
      </c>
      <c r="E286" s="11" t="s">
        <v>107</v>
      </c>
      <c r="F286" s="4">
        <v>0</v>
      </c>
      <c r="G286" s="9" t="str">
        <f>VLOOKUP(InputData[[#This Row],[PRODUCT ID]],MasterData[],2,)</f>
        <v>Product17</v>
      </c>
      <c r="H286" s="9" t="str">
        <f>VLOOKUP(InputData[[#This Row],[PRODUCT ID]],MasterData[],3)</f>
        <v>Category02</v>
      </c>
      <c r="I286" s="9" t="str">
        <f>VLOOKUP(InputData[[#This Row],[PRODUCT ID]],MasterData[],4)</f>
        <v>Ft</v>
      </c>
      <c r="J286" s="17">
        <f>VLOOKUP(InputData[[#This Row],[PRODUCT ID]],MasterData[],5)</f>
        <v>134</v>
      </c>
      <c r="K286" s="17">
        <f>VLOOKUP(InputData[[#This Row],[PRODUCT ID]],MasterData[],6)</f>
        <v>156.78</v>
      </c>
      <c r="L286" s="16">
        <f>(InputData[[#This Row],[QUANTITY]]*InputData[[#This Row],[BUYING PRIZE]])</f>
        <v>1876</v>
      </c>
      <c r="M286" s="16">
        <f>(InputData[[#This Row],[SELLING PRICE]]*InputData[[#This Row],[QUANTITY]]*(1-InputData[[#This Row],[DISCOUNT %]]))</f>
        <v>2194.92</v>
      </c>
      <c r="N286">
        <f>DAY(InputData[[#This Row],[DATE]])</f>
        <v>25</v>
      </c>
      <c r="O286" t="str">
        <f>TEXT(InputData[[#This Row],[DATE]],"mmm")</f>
        <v>Jan</v>
      </c>
      <c r="P286">
        <f>YEAR(InputData[[#This Row],[DATE]])</f>
        <v>2022</v>
      </c>
    </row>
    <row r="287" spans="1:16" x14ac:dyDescent="0.35">
      <c r="A287" s="3">
        <v>44589</v>
      </c>
      <c r="B287" s="10" t="s">
        <v>39</v>
      </c>
      <c r="C287" s="13">
        <v>11</v>
      </c>
      <c r="D287" s="11" t="s">
        <v>108</v>
      </c>
      <c r="E287" s="11" t="s">
        <v>106</v>
      </c>
      <c r="F287" s="4">
        <v>0</v>
      </c>
      <c r="G287" s="9" t="str">
        <f>VLOOKUP(InputData[[#This Row],[PRODUCT ID]],MasterData[],2,)</f>
        <v>Product16</v>
      </c>
      <c r="H287" s="9" t="str">
        <f>VLOOKUP(InputData[[#This Row],[PRODUCT ID]],MasterData[],3)</f>
        <v>Category02</v>
      </c>
      <c r="I287" s="9" t="str">
        <f>VLOOKUP(InputData[[#This Row],[PRODUCT ID]],MasterData[],4)</f>
        <v>No.</v>
      </c>
      <c r="J287" s="17">
        <f>VLOOKUP(InputData[[#This Row],[PRODUCT ID]],MasterData[],5)</f>
        <v>13</v>
      </c>
      <c r="K287" s="17">
        <f>VLOOKUP(InputData[[#This Row],[PRODUCT ID]],MasterData[],6)</f>
        <v>16.64</v>
      </c>
      <c r="L287" s="16">
        <f>(InputData[[#This Row],[QUANTITY]]*InputData[[#This Row],[BUYING PRIZE]])</f>
        <v>143</v>
      </c>
      <c r="M287" s="16">
        <f>(InputData[[#This Row],[SELLING PRICE]]*InputData[[#This Row],[QUANTITY]]*(1-InputData[[#This Row],[DISCOUNT %]]))</f>
        <v>183.04000000000002</v>
      </c>
      <c r="N287">
        <f>DAY(InputData[[#This Row],[DATE]])</f>
        <v>28</v>
      </c>
      <c r="O287" t="str">
        <f>TEXT(InputData[[#This Row],[DATE]],"mmm")</f>
        <v>Jan</v>
      </c>
      <c r="P287">
        <f>YEAR(InputData[[#This Row],[DATE]])</f>
        <v>2022</v>
      </c>
    </row>
    <row r="288" spans="1:16" x14ac:dyDescent="0.35">
      <c r="A288" s="3">
        <v>44592</v>
      </c>
      <c r="B288" s="10" t="s">
        <v>54</v>
      </c>
      <c r="C288" s="13">
        <v>6</v>
      </c>
      <c r="D288" s="11" t="s">
        <v>106</v>
      </c>
      <c r="E288" s="11" t="s">
        <v>107</v>
      </c>
      <c r="F288" s="4">
        <v>0</v>
      </c>
      <c r="G288" s="9" t="str">
        <f>VLOOKUP(InputData[[#This Row],[PRODUCT ID]],MasterData[],2,)</f>
        <v>Product23</v>
      </c>
      <c r="H288" s="9" t="str">
        <f>VLOOKUP(InputData[[#This Row],[PRODUCT ID]],MasterData[],3)</f>
        <v>Category03</v>
      </c>
      <c r="I288" s="9" t="str">
        <f>VLOOKUP(InputData[[#This Row],[PRODUCT ID]],MasterData[],4)</f>
        <v>Ft</v>
      </c>
      <c r="J288" s="17">
        <f>VLOOKUP(InputData[[#This Row],[PRODUCT ID]],MasterData[],5)</f>
        <v>141</v>
      </c>
      <c r="K288" s="17">
        <f>VLOOKUP(InputData[[#This Row],[PRODUCT ID]],MasterData[],6)</f>
        <v>149.46</v>
      </c>
      <c r="L288" s="16">
        <f>(InputData[[#This Row],[QUANTITY]]*InputData[[#This Row],[BUYING PRIZE]])</f>
        <v>846</v>
      </c>
      <c r="M288" s="16">
        <f>(InputData[[#This Row],[SELLING PRICE]]*InputData[[#This Row],[QUANTITY]]*(1-InputData[[#This Row],[DISCOUNT %]]))</f>
        <v>896.76</v>
      </c>
      <c r="N288">
        <f>DAY(InputData[[#This Row],[DATE]])</f>
        <v>31</v>
      </c>
      <c r="O288" t="str">
        <f>TEXT(InputData[[#This Row],[DATE]],"mmm")</f>
        <v>Jan</v>
      </c>
      <c r="P288">
        <f>YEAR(InputData[[#This Row],[DATE]])</f>
        <v>2022</v>
      </c>
    </row>
    <row r="289" spans="1:16" x14ac:dyDescent="0.35">
      <c r="A289" s="3">
        <v>44592</v>
      </c>
      <c r="B289" s="10" t="s">
        <v>92</v>
      </c>
      <c r="C289" s="13">
        <v>9</v>
      </c>
      <c r="D289" s="11" t="s">
        <v>108</v>
      </c>
      <c r="E289" s="11" t="s">
        <v>107</v>
      </c>
      <c r="F289" s="4">
        <v>0</v>
      </c>
      <c r="G289" s="9" t="str">
        <f>VLOOKUP(InputData[[#This Row],[PRODUCT ID]],MasterData[],2,)</f>
        <v>Product41</v>
      </c>
      <c r="H289" s="9" t="str">
        <f>VLOOKUP(InputData[[#This Row],[PRODUCT ID]],MasterData[],3)</f>
        <v>Category05</v>
      </c>
      <c r="I289" s="9" t="str">
        <f>VLOOKUP(InputData[[#This Row],[PRODUCT ID]],MasterData[],4)</f>
        <v>Ft</v>
      </c>
      <c r="J289" s="17">
        <f>VLOOKUP(InputData[[#This Row],[PRODUCT ID]],MasterData[],5)</f>
        <v>138</v>
      </c>
      <c r="K289" s="17">
        <f>VLOOKUP(InputData[[#This Row],[PRODUCT ID]],MasterData[],6)</f>
        <v>173.88</v>
      </c>
      <c r="L289" s="16">
        <f>(InputData[[#This Row],[QUANTITY]]*InputData[[#This Row],[BUYING PRIZE]])</f>
        <v>1242</v>
      </c>
      <c r="M289" s="16">
        <f>(InputData[[#This Row],[SELLING PRICE]]*InputData[[#This Row],[QUANTITY]]*(1-InputData[[#This Row],[DISCOUNT %]]))</f>
        <v>1564.92</v>
      </c>
      <c r="N289">
        <f>DAY(InputData[[#This Row],[DATE]])</f>
        <v>31</v>
      </c>
      <c r="O289" t="str">
        <f>TEXT(InputData[[#This Row],[DATE]],"mmm")</f>
        <v>Jan</v>
      </c>
      <c r="P289">
        <f>YEAR(InputData[[#This Row],[DATE]])</f>
        <v>2022</v>
      </c>
    </row>
    <row r="290" spans="1:16" x14ac:dyDescent="0.35">
      <c r="A290" s="3">
        <v>44593</v>
      </c>
      <c r="B290" s="10" t="s">
        <v>16</v>
      </c>
      <c r="C290" s="13">
        <v>9</v>
      </c>
      <c r="D290" s="11" t="s">
        <v>108</v>
      </c>
      <c r="E290" s="11" t="s">
        <v>107</v>
      </c>
      <c r="F290" s="4">
        <v>0</v>
      </c>
      <c r="G290" s="9" t="str">
        <f>VLOOKUP(InputData[[#This Row],[PRODUCT ID]],MasterData[],2,)</f>
        <v>Product05</v>
      </c>
      <c r="H290" s="9" t="str">
        <f>VLOOKUP(InputData[[#This Row],[PRODUCT ID]],MasterData[],3)</f>
        <v>Category01</v>
      </c>
      <c r="I290" s="9" t="str">
        <f>VLOOKUP(InputData[[#This Row],[PRODUCT ID]],MasterData[],4)</f>
        <v>Ft</v>
      </c>
      <c r="J290" s="17">
        <f>VLOOKUP(InputData[[#This Row],[PRODUCT ID]],MasterData[],5)</f>
        <v>133</v>
      </c>
      <c r="K290" s="17">
        <f>VLOOKUP(InputData[[#This Row],[PRODUCT ID]],MasterData[],6)</f>
        <v>155.61000000000001</v>
      </c>
      <c r="L290" s="16">
        <f>(InputData[[#This Row],[QUANTITY]]*InputData[[#This Row],[BUYING PRIZE]])</f>
        <v>1197</v>
      </c>
      <c r="M290" s="16">
        <f>(InputData[[#This Row],[SELLING PRICE]]*InputData[[#This Row],[QUANTITY]]*(1-InputData[[#This Row],[DISCOUNT %]]))</f>
        <v>1400.4900000000002</v>
      </c>
      <c r="N290">
        <f>DAY(InputData[[#This Row],[DATE]])</f>
        <v>1</v>
      </c>
      <c r="O290" t="str">
        <f>TEXT(InputData[[#This Row],[DATE]],"mmm")</f>
        <v>Feb</v>
      </c>
      <c r="P290">
        <f>YEAR(InputData[[#This Row],[DATE]])</f>
        <v>2022</v>
      </c>
    </row>
    <row r="291" spans="1:16" x14ac:dyDescent="0.35">
      <c r="A291" s="3">
        <v>44595</v>
      </c>
      <c r="B291" s="10" t="s">
        <v>35</v>
      </c>
      <c r="C291" s="13">
        <v>8</v>
      </c>
      <c r="D291" s="11" t="s">
        <v>108</v>
      </c>
      <c r="E291" s="11" t="s">
        <v>106</v>
      </c>
      <c r="F291" s="4">
        <v>0</v>
      </c>
      <c r="G291" s="9" t="str">
        <f>VLOOKUP(InputData[[#This Row],[PRODUCT ID]],MasterData[],2,)</f>
        <v>Product14</v>
      </c>
      <c r="H291" s="9" t="str">
        <f>VLOOKUP(InputData[[#This Row],[PRODUCT ID]],MasterData[],3)</f>
        <v>Category02</v>
      </c>
      <c r="I291" s="9" t="str">
        <f>VLOOKUP(InputData[[#This Row],[PRODUCT ID]],MasterData[],4)</f>
        <v>Kg</v>
      </c>
      <c r="J291" s="17">
        <f>VLOOKUP(InputData[[#This Row],[PRODUCT ID]],MasterData[],5)</f>
        <v>112</v>
      </c>
      <c r="K291" s="17">
        <f>VLOOKUP(InputData[[#This Row],[PRODUCT ID]],MasterData[],6)</f>
        <v>146.72</v>
      </c>
      <c r="L291" s="16">
        <f>(InputData[[#This Row],[QUANTITY]]*InputData[[#This Row],[BUYING PRIZE]])</f>
        <v>896</v>
      </c>
      <c r="M291" s="16">
        <f>(InputData[[#This Row],[SELLING PRICE]]*InputData[[#This Row],[QUANTITY]]*(1-InputData[[#This Row],[DISCOUNT %]]))</f>
        <v>1173.76</v>
      </c>
      <c r="N291">
        <f>DAY(InputData[[#This Row],[DATE]])</f>
        <v>3</v>
      </c>
      <c r="O291" t="str">
        <f>TEXT(InputData[[#This Row],[DATE]],"mmm")</f>
        <v>Feb</v>
      </c>
      <c r="P291">
        <f>YEAR(InputData[[#This Row],[DATE]])</f>
        <v>2022</v>
      </c>
    </row>
    <row r="292" spans="1:16" x14ac:dyDescent="0.35">
      <c r="A292" s="3">
        <v>44597</v>
      </c>
      <c r="B292" s="10" t="s">
        <v>43</v>
      </c>
      <c r="C292" s="13">
        <v>6</v>
      </c>
      <c r="D292" s="11" t="s">
        <v>108</v>
      </c>
      <c r="E292" s="11" t="s">
        <v>107</v>
      </c>
      <c r="F292" s="4">
        <v>0</v>
      </c>
      <c r="G292" s="9" t="str">
        <f>VLOOKUP(InputData[[#This Row],[PRODUCT ID]],MasterData[],2,)</f>
        <v>Product18</v>
      </c>
      <c r="H292" s="9" t="str">
        <f>VLOOKUP(InputData[[#This Row],[PRODUCT ID]],MasterData[],3)</f>
        <v>Category02</v>
      </c>
      <c r="I292" s="9" t="str">
        <f>VLOOKUP(InputData[[#This Row],[PRODUCT ID]],MasterData[],4)</f>
        <v>No.</v>
      </c>
      <c r="J292" s="17">
        <f>VLOOKUP(InputData[[#This Row],[PRODUCT ID]],MasterData[],5)</f>
        <v>37</v>
      </c>
      <c r="K292" s="17">
        <f>VLOOKUP(InputData[[#This Row],[PRODUCT ID]],MasterData[],6)</f>
        <v>49.21</v>
      </c>
      <c r="L292" s="16">
        <f>(InputData[[#This Row],[QUANTITY]]*InputData[[#This Row],[BUYING PRIZE]])</f>
        <v>222</v>
      </c>
      <c r="M292" s="16">
        <f>(InputData[[#This Row],[SELLING PRICE]]*InputData[[#This Row],[QUANTITY]]*(1-InputData[[#This Row],[DISCOUNT %]]))</f>
        <v>295.26</v>
      </c>
      <c r="N292">
        <f>DAY(InputData[[#This Row],[DATE]])</f>
        <v>5</v>
      </c>
      <c r="O292" t="str">
        <f>TEXT(InputData[[#This Row],[DATE]],"mmm")</f>
        <v>Feb</v>
      </c>
      <c r="P292">
        <f>YEAR(InputData[[#This Row],[DATE]])</f>
        <v>2022</v>
      </c>
    </row>
    <row r="293" spans="1:16" x14ac:dyDescent="0.35">
      <c r="A293" s="3">
        <v>44598</v>
      </c>
      <c r="B293" s="10" t="s">
        <v>10</v>
      </c>
      <c r="C293" s="13">
        <v>6</v>
      </c>
      <c r="D293" s="11" t="s">
        <v>108</v>
      </c>
      <c r="E293" s="11" t="s">
        <v>107</v>
      </c>
      <c r="F293" s="4">
        <v>0</v>
      </c>
      <c r="G293" s="9" t="str">
        <f>VLOOKUP(InputData[[#This Row],[PRODUCT ID]],MasterData[],2,)</f>
        <v>Product02</v>
      </c>
      <c r="H293" s="9" t="str">
        <f>VLOOKUP(InputData[[#This Row],[PRODUCT ID]],MasterData[],3)</f>
        <v>Category01</v>
      </c>
      <c r="I293" s="9" t="str">
        <f>VLOOKUP(InputData[[#This Row],[PRODUCT ID]],MasterData[],4)</f>
        <v>Kg</v>
      </c>
      <c r="J293" s="17">
        <f>VLOOKUP(InputData[[#This Row],[PRODUCT ID]],MasterData[],5)</f>
        <v>105</v>
      </c>
      <c r="K293" s="17">
        <f>VLOOKUP(InputData[[#This Row],[PRODUCT ID]],MasterData[],6)</f>
        <v>142.80000000000001</v>
      </c>
      <c r="L293" s="16">
        <f>(InputData[[#This Row],[QUANTITY]]*InputData[[#This Row],[BUYING PRIZE]])</f>
        <v>630</v>
      </c>
      <c r="M293" s="16">
        <f>(InputData[[#This Row],[SELLING PRICE]]*InputData[[#This Row],[QUANTITY]]*(1-InputData[[#This Row],[DISCOUNT %]]))</f>
        <v>856.80000000000007</v>
      </c>
      <c r="N293">
        <f>DAY(InputData[[#This Row],[DATE]])</f>
        <v>6</v>
      </c>
      <c r="O293" t="str">
        <f>TEXT(InputData[[#This Row],[DATE]],"mmm")</f>
        <v>Feb</v>
      </c>
      <c r="P293">
        <f>YEAR(InputData[[#This Row],[DATE]])</f>
        <v>2022</v>
      </c>
    </row>
    <row r="294" spans="1:16" x14ac:dyDescent="0.35">
      <c r="A294" s="3">
        <v>44600</v>
      </c>
      <c r="B294" s="10" t="s">
        <v>16</v>
      </c>
      <c r="C294" s="13">
        <v>11</v>
      </c>
      <c r="D294" s="11" t="s">
        <v>106</v>
      </c>
      <c r="E294" s="11" t="s">
        <v>107</v>
      </c>
      <c r="F294" s="4">
        <v>0</v>
      </c>
      <c r="G294" s="9" t="str">
        <f>VLOOKUP(InputData[[#This Row],[PRODUCT ID]],MasterData[],2,)</f>
        <v>Product05</v>
      </c>
      <c r="H294" s="9" t="str">
        <f>VLOOKUP(InputData[[#This Row],[PRODUCT ID]],MasterData[],3)</f>
        <v>Category01</v>
      </c>
      <c r="I294" s="9" t="str">
        <f>VLOOKUP(InputData[[#This Row],[PRODUCT ID]],MasterData[],4)</f>
        <v>Ft</v>
      </c>
      <c r="J294" s="17">
        <f>VLOOKUP(InputData[[#This Row],[PRODUCT ID]],MasterData[],5)</f>
        <v>133</v>
      </c>
      <c r="K294" s="17">
        <f>VLOOKUP(InputData[[#This Row],[PRODUCT ID]],MasterData[],6)</f>
        <v>155.61000000000001</v>
      </c>
      <c r="L294" s="16">
        <f>(InputData[[#This Row],[QUANTITY]]*InputData[[#This Row],[BUYING PRIZE]])</f>
        <v>1463</v>
      </c>
      <c r="M294" s="16">
        <f>(InputData[[#This Row],[SELLING PRICE]]*InputData[[#This Row],[QUANTITY]]*(1-InputData[[#This Row],[DISCOUNT %]]))</f>
        <v>1711.71</v>
      </c>
      <c r="N294">
        <f>DAY(InputData[[#This Row],[DATE]])</f>
        <v>8</v>
      </c>
      <c r="O294" t="str">
        <f>TEXT(InputData[[#This Row],[DATE]],"mmm")</f>
        <v>Feb</v>
      </c>
      <c r="P294">
        <f>YEAR(InputData[[#This Row],[DATE]])</f>
        <v>2022</v>
      </c>
    </row>
    <row r="295" spans="1:16" x14ac:dyDescent="0.35">
      <c r="A295" s="3">
        <v>44600</v>
      </c>
      <c r="B295" s="10" t="s">
        <v>14</v>
      </c>
      <c r="C295" s="13">
        <v>3</v>
      </c>
      <c r="D295" s="11" t="s">
        <v>106</v>
      </c>
      <c r="E295" s="11" t="s">
        <v>107</v>
      </c>
      <c r="F295" s="4">
        <v>0</v>
      </c>
      <c r="G295" s="9" t="str">
        <f>VLOOKUP(InputData[[#This Row],[PRODUCT ID]],MasterData[],2,)</f>
        <v>Product04</v>
      </c>
      <c r="H295" s="9" t="str">
        <f>VLOOKUP(InputData[[#This Row],[PRODUCT ID]],MasterData[],3)</f>
        <v>Category01</v>
      </c>
      <c r="I295" s="9" t="str">
        <f>VLOOKUP(InputData[[#This Row],[PRODUCT ID]],MasterData[],4)</f>
        <v>Lt</v>
      </c>
      <c r="J295" s="17">
        <f>VLOOKUP(InputData[[#This Row],[PRODUCT ID]],MasterData[],5)</f>
        <v>44</v>
      </c>
      <c r="K295" s="17">
        <f>VLOOKUP(InputData[[#This Row],[PRODUCT ID]],MasterData[],6)</f>
        <v>48.84</v>
      </c>
      <c r="L295" s="16">
        <f>(InputData[[#This Row],[QUANTITY]]*InputData[[#This Row],[BUYING PRIZE]])</f>
        <v>132</v>
      </c>
      <c r="M295" s="16">
        <f>(InputData[[#This Row],[SELLING PRICE]]*InputData[[#This Row],[QUANTITY]]*(1-InputData[[#This Row],[DISCOUNT %]]))</f>
        <v>146.52000000000001</v>
      </c>
      <c r="N295">
        <f>DAY(InputData[[#This Row],[DATE]])</f>
        <v>8</v>
      </c>
      <c r="O295" t="str">
        <f>TEXT(InputData[[#This Row],[DATE]],"mmm")</f>
        <v>Feb</v>
      </c>
      <c r="P295">
        <f>YEAR(InputData[[#This Row],[DATE]])</f>
        <v>2022</v>
      </c>
    </row>
    <row r="296" spans="1:16" x14ac:dyDescent="0.35">
      <c r="A296" s="3">
        <v>44601</v>
      </c>
      <c r="B296" s="10" t="s">
        <v>73</v>
      </c>
      <c r="C296" s="13">
        <v>14</v>
      </c>
      <c r="D296" s="11" t="s">
        <v>106</v>
      </c>
      <c r="E296" s="11" t="s">
        <v>106</v>
      </c>
      <c r="F296" s="4">
        <v>0</v>
      </c>
      <c r="G296" s="9" t="str">
        <f>VLOOKUP(InputData[[#This Row],[PRODUCT ID]],MasterData[],2,)</f>
        <v>Product32</v>
      </c>
      <c r="H296" s="9" t="str">
        <f>VLOOKUP(InputData[[#This Row],[PRODUCT ID]],MasterData[],3)</f>
        <v>Category04</v>
      </c>
      <c r="I296" s="9" t="str">
        <f>VLOOKUP(InputData[[#This Row],[PRODUCT ID]],MasterData[],4)</f>
        <v>Kg</v>
      </c>
      <c r="J296" s="17">
        <f>VLOOKUP(InputData[[#This Row],[PRODUCT ID]],MasterData[],5)</f>
        <v>89</v>
      </c>
      <c r="K296" s="17">
        <f>VLOOKUP(InputData[[#This Row],[PRODUCT ID]],MasterData[],6)</f>
        <v>117.48</v>
      </c>
      <c r="L296" s="16">
        <f>(InputData[[#This Row],[QUANTITY]]*InputData[[#This Row],[BUYING PRIZE]])</f>
        <v>1246</v>
      </c>
      <c r="M296" s="16">
        <f>(InputData[[#This Row],[SELLING PRICE]]*InputData[[#This Row],[QUANTITY]]*(1-InputData[[#This Row],[DISCOUNT %]]))</f>
        <v>1644.72</v>
      </c>
      <c r="N296">
        <f>DAY(InputData[[#This Row],[DATE]])</f>
        <v>9</v>
      </c>
      <c r="O296" t="str">
        <f>TEXT(InputData[[#This Row],[DATE]],"mmm")</f>
        <v>Feb</v>
      </c>
      <c r="P296">
        <f>YEAR(InputData[[#This Row],[DATE]])</f>
        <v>2022</v>
      </c>
    </row>
    <row r="297" spans="1:16" x14ac:dyDescent="0.35">
      <c r="A297" s="3">
        <v>44604</v>
      </c>
      <c r="B297" s="10" t="s">
        <v>26</v>
      </c>
      <c r="C297" s="13">
        <v>13</v>
      </c>
      <c r="D297" s="11" t="s">
        <v>108</v>
      </c>
      <c r="E297" s="11" t="s">
        <v>107</v>
      </c>
      <c r="F297" s="4">
        <v>0</v>
      </c>
      <c r="G297" s="9" t="str">
        <f>VLOOKUP(InputData[[#This Row],[PRODUCT ID]],MasterData[],2,)</f>
        <v>Product10</v>
      </c>
      <c r="H297" s="9" t="str">
        <f>VLOOKUP(InputData[[#This Row],[PRODUCT ID]],MasterData[],3)</f>
        <v>Category02</v>
      </c>
      <c r="I297" s="9" t="str">
        <f>VLOOKUP(InputData[[#This Row],[PRODUCT ID]],MasterData[],4)</f>
        <v>Ft</v>
      </c>
      <c r="J297" s="17">
        <f>VLOOKUP(InputData[[#This Row],[PRODUCT ID]],MasterData[],5)</f>
        <v>148</v>
      </c>
      <c r="K297" s="17">
        <f>VLOOKUP(InputData[[#This Row],[PRODUCT ID]],MasterData[],6)</f>
        <v>164.28</v>
      </c>
      <c r="L297" s="16">
        <f>(InputData[[#This Row],[QUANTITY]]*InputData[[#This Row],[BUYING PRIZE]])</f>
        <v>1924</v>
      </c>
      <c r="M297" s="16">
        <f>(InputData[[#This Row],[SELLING PRICE]]*InputData[[#This Row],[QUANTITY]]*(1-InputData[[#This Row],[DISCOUNT %]]))</f>
        <v>2135.64</v>
      </c>
      <c r="N297">
        <f>DAY(InputData[[#This Row],[DATE]])</f>
        <v>12</v>
      </c>
      <c r="O297" t="str">
        <f>TEXT(InputData[[#This Row],[DATE]],"mmm")</f>
        <v>Feb</v>
      </c>
      <c r="P297">
        <f>YEAR(InputData[[#This Row],[DATE]])</f>
        <v>2022</v>
      </c>
    </row>
    <row r="298" spans="1:16" x14ac:dyDescent="0.35">
      <c r="A298" s="3">
        <v>44606</v>
      </c>
      <c r="B298" s="10" t="s">
        <v>60</v>
      </c>
      <c r="C298" s="13">
        <v>8</v>
      </c>
      <c r="D298" s="11" t="s">
        <v>106</v>
      </c>
      <c r="E298" s="11" t="s">
        <v>107</v>
      </c>
      <c r="F298" s="4">
        <v>0</v>
      </c>
      <c r="G298" s="9" t="str">
        <f>VLOOKUP(InputData[[#This Row],[PRODUCT ID]],MasterData[],2,)</f>
        <v>Product26</v>
      </c>
      <c r="H298" s="9" t="str">
        <f>VLOOKUP(InputData[[#This Row],[PRODUCT ID]],MasterData[],3)</f>
        <v>Category04</v>
      </c>
      <c r="I298" s="9" t="str">
        <f>VLOOKUP(InputData[[#This Row],[PRODUCT ID]],MasterData[],4)</f>
        <v>No.</v>
      </c>
      <c r="J298" s="17">
        <f>VLOOKUP(InputData[[#This Row],[PRODUCT ID]],MasterData[],5)</f>
        <v>18</v>
      </c>
      <c r="K298" s="17">
        <f>VLOOKUP(InputData[[#This Row],[PRODUCT ID]],MasterData[],6)</f>
        <v>24.66</v>
      </c>
      <c r="L298" s="16">
        <f>(InputData[[#This Row],[QUANTITY]]*InputData[[#This Row],[BUYING PRIZE]])</f>
        <v>144</v>
      </c>
      <c r="M298" s="16">
        <f>(InputData[[#This Row],[SELLING PRICE]]*InputData[[#This Row],[QUANTITY]]*(1-InputData[[#This Row],[DISCOUNT %]]))</f>
        <v>197.28</v>
      </c>
      <c r="N298">
        <f>DAY(InputData[[#This Row],[DATE]])</f>
        <v>14</v>
      </c>
      <c r="O298" t="str">
        <f>TEXT(InputData[[#This Row],[DATE]],"mmm")</f>
        <v>Feb</v>
      </c>
      <c r="P298">
        <f>YEAR(InputData[[#This Row],[DATE]])</f>
        <v>2022</v>
      </c>
    </row>
    <row r="299" spans="1:16" x14ac:dyDescent="0.35">
      <c r="A299" s="3">
        <v>44606</v>
      </c>
      <c r="B299" s="10" t="s">
        <v>65</v>
      </c>
      <c r="C299" s="13">
        <v>3</v>
      </c>
      <c r="D299" s="11" t="s">
        <v>108</v>
      </c>
      <c r="E299" s="11" t="s">
        <v>107</v>
      </c>
      <c r="F299" s="4">
        <v>0</v>
      </c>
      <c r="G299" s="9" t="str">
        <f>VLOOKUP(InputData[[#This Row],[PRODUCT ID]],MasterData[],2,)</f>
        <v>Product28</v>
      </c>
      <c r="H299" s="9" t="str">
        <f>VLOOKUP(InputData[[#This Row],[PRODUCT ID]],MasterData[],3)</f>
        <v>Category04</v>
      </c>
      <c r="I299" s="9" t="str">
        <f>VLOOKUP(InputData[[#This Row],[PRODUCT ID]],MasterData[],4)</f>
        <v>No.</v>
      </c>
      <c r="J299" s="17">
        <f>VLOOKUP(InputData[[#This Row],[PRODUCT ID]],MasterData[],5)</f>
        <v>37</v>
      </c>
      <c r="K299" s="17">
        <f>VLOOKUP(InputData[[#This Row],[PRODUCT ID]],MasterData[],6)</f>
        <v>41.81</v>
      </c>
      <c r="L299" s="16">
        <f>(InputData[[#This Row],[QUANTITY]]*InputData[[#This Row],[BUYING PRIZE]])</f>
        <v>111</v>
      </c>
      <c r="M299" s="16">
        <f>(InputData[[#This Row],[SELLING PRICE]]*InputData[[#This Row],[QUANTITY]]*(1-InputData[[#This Row],[DISCOUNT %]]))</f>
        <v>125.43</v>
      </c>
      <c r="N299">
        <f>DAY(InputData[[#This Row],[DATE]])</f>
        <v>14</v>
      </c>
      <c r="O299" t="str">
        <f>TEXT(InputData[[#This Row],[DATE]],"mmm")</f>
        <v>Feb</v>
      </c>
      <c r="P299">
        <f>YEAR(InputData[[#This Row],[DATE]])</f>
        <v>2022</v>
      </c>
    </row>
    <row r="300" spans="1:16" x14ac:dyDescent="0.35">
      <c r="A300" s="3">
        <v>44608</v>
      </c>
      <c r="B300" s="10" t="s">
        <v>73</v>
      </c>
      <c r="C300" s="13">
        <v>1</v>
      </c>
      <c r="D300" s="11" t="s">
        <v>106</v>
      </c>
      <c r="E300" s="11" t="s">
        <v>107</v>
      </c>
      <c r="F300" s="4">
        <v>0</v>
      </c>
      <c r="G300" s="9" t="str">
        <f>VLOOKUP(InputData[[#This Row],[PRODUCT ID]],MasterData[],2,)</f>
        <v>Product32</v>
      </c>
      <c r="H300" s="9" t="str">
        <f>VLOOKUP(InputData[[#This Row],[PRODUCT ID]],MasterData[],3)</f>
        <v>Category04</v>
      </c>
      <c r="I300" s="9" t="str">
        <f>VLOOKUP(InputData[[#This Row],[PRODUCT ID]],MasterData[],4)</f>
        <v>Kg</v>
      </c>
      <c r="J300" s="17">
        <f>VLOOKUP(InputData[[#This Row],[PRODUCT ID]],MasterData[],5)</f>
        <v>89</v>
      </c>
      <c r="K300" s="17">
        <f>VLOOKUP(InputData[[#This Row],[PRODUCT ID]],MasterData[],6)</f>
        <v>117.48</v>
      </c>
      <c r="L300" s="16">
        <f>(InputData[[#This Row],[QUANTITY]]*InputData[[#This Row],[BUYING PRIZE]])</f>
        <v>89</v>
      </c>
      <c r="M300" s="16">
        <f>(InputData[[#This Row],[SELLING PRICE]]*InputData[[#This Row],[QUANTITY]]*(1-InputData[[#This Row],[DISCOUNT %]]))</f>
        <v>117.48</v>
      </c>
      <c r="N300">
        <f>DAY(InputData[[#This Row],[DATE]])</f>
        <v>16</v>
      </c>
      <c r="O300" t="str">
        <f>TEXT(InputData[[#This Row],[DATE]],"mmm")</f>
        <v>Feb</v>
      </c>
      <c r="P300">
        <f>YEAR(InputData[[#This Row],[DATE]])</f>
        <v>2022</v>
      </c>
    </row>
    <row r="301" spans="1:16" x14ac:dyDescent="0.35">
      <c r="A301" s="3">
        <v>44611</v>
      </c>
      <c r="B301" s="10" t="s">
        <v>10</v>
      </c>
      <c r="C301" s="13">
        <v>13</v>
      </c>
      <c r="D301" s="11" t="s">
        <v>106</v>
      </c>
      <c r="E301" s="11" t="s">
        <v>107</v>
      </c>
      <c r="F301" s="4">
        <v>0</v>
      </c>
      <c r="G301" s="9" t="str">
        <f>VLOOKUP(InputData[[#This Row],[PRODUCT ID]],MasterData[],2,)</f>
        <v>Product02</v>
      </c>
      <c r="H301" s="9" t="str">
        <f>VLOOKUP(InputData[[#This Row],[PRODUCT ID]],MasterData[],3)</f>
        <v>Category01</v>
      </c>
      <c r="I301" s="9" t="str">
        <f>VLOOKUP(InputData[[#This Row],[PRODUCT ID]],MasterData[],4)</f>
        <v>Kg</v>
      </c>
      <c r="J301" s="17">
        <f>VLOOKUP(InputData[[#This Row],[PRODUCT ID]],MasterData[],5)</f>
        <v>105</v>
      </c>
      <c r="K301" s="17">
        <f>VLOOKUP(InputData[[#This Row],[PRODUCT ID]],MasterData[],6)</f>
        <v>142.80000000000001</v>
      </c>
      <c r="L301" s="16">
        <f>(InputData[[#This Row],[QUANTITY]]*InputData[[#This Row],[BUYING PRIZE]])</f>
        <v>1365</v>
      </c>
      <c r="M301" s="16">
        <f>(InputData[[#This Row],[SELLING PRICE]]*InputData[[#This Row],[QUANTITY]]*(1-InputData[[#This Row],[DISCOUNT %]]))</f>
        <v>1856.4</v>
      </c>
      <c r="N301">
        <f>DAY(InputData[[#This Row],[DATE]])</f>
        <v>19</v>
      </c>
      <c r="O301" t="str">
        <f>TEXT(InputData[[#This Row],[DATE]],"mmm")</f>
        <v>Feb</v>
      </c>
      <c r="P301">
        <f>YEAR(InputData[[#This Row],[DATE]])</f>
        <v>2022</v>
      </c>
    </row>
    <row r="302" spans="1:16" x14ac:dyDescent="0.35">
      <c r="A302" s="3">
        <v>44612</v>
      </c>
      <c r="B302" s="10" t="s">
        <v>31</v>
      </c>
      <c r="C302" s="13">
        <v>6</v>
      </c>
      <c r="D302" s="11" t="s">
        <v>108</v>
      </c>
      <c r="E302" s="11" t="s">
        <v>107</v>
      </c>
      <c r="F302" s="4">
        <v>0</v>
      </c>
      <c r="G302" s="9" t="str">
        <f>VLOOKUP(InputData[[#This Row],[PRODUCT ID]],MasterData[],2,)</f>
        <v>Product12</v>
      </c>
      <c r="H302" s="9" t="str">
        <f>VLOOKUP(InputData[[#This Row],[PRODUCT ID]],MasterData[],3)</f>
        <v>Category02</v>
      </c>
      <c r="I302" s="9" t="str">
        <f>VLOOKUP(InputData[[#This Row],[PRODUCT ID]],MasterData[],4)</f>
        <v>Kg</v>
      </c>
      <c r="J302" s="17">
        <f>VLOOKUP(InputData[[#This Row],[PRODUCT ID]],MasterData[],5)</f>
        <v>73</v>
      </c>
      <c r="K302" s="17">
        <f>VLOOKUP(InputData[[#This Row],[PRODUCT ID]],MasterData[],6)</f>
        <v>94.17</v>
      </c>
      <c r="L302" s="16">
        <f>(InputData[[#This Row],[QUANTITY]]*InputData[[#This Row],[BUYING PRIZE]])</f>
        <v>438</v>
      </c>
      <c r="M302" s="16">
        <f>(InputData[[#This Row],[SELLING PRICE]]*InputData[[#This Row],[QUANTITY]]*(1-InputData[[#This Row],[DISCOUNT %]]))</f>
        <v>565.02</v>
      </c>
      <c r="N302">
        <f>DAY(InputData[[#This Row],[DATE]])</f>
        <v>20</v>
      </c>
      <c r="O302" t="str">
        <f>TEXT(InputData[[#This Row],[DATE]],"mmm")</f>
        <v>Feb</v>
      </c>
      <c r="P302">
        <f>YEAR(InputData[[#This Row],[DATE]])</f>
        <v>2022</v>
      </c>
    </row>
    <row r="303" spans="1:16" x14ac:dyDescent="0.35">
      <c r="A303" s="3">
        <v>44615</v>
      </c>
      <c r="B303" s="10" t="s">
        <v>33</v>
      </c>
      <c r="C303" s="13">
        <v>6</v>
      </c>
      <c r="D303" s="11" t="s">
        <v>106</v>
      </c>
      <c r="E303" s="11" t="s">
        <v>106</v>
      </c>
      <c r="F303" s="4">
        <v>0</v>
      </c>
      <c r="G303" s="9" t="str">
        <f>VLOOKUP(InputData[[#This Row],[PRODUCT ID]],MasterData[],2,)</f>
        <v>Product13</v>
      </c>
      <c r="H303" s="9" t="str">
        <f>VLOOKUP(InputData[[#This Row],[PRODUCT ID]],MasterData[],3)</f>
        <v>Category02</v>
      </c>
      <c r="I303" s="9" t="str">
        <f>VLOOKUP(InputData[[#This Row],[PRODUCT ID]],MasterData[],4)</f>
        <v>Kg</v>
      </c>
      <c r="J303" s="17">
        <f>VLOOKUP(InputData[[#This Row],[PRODUCT ID]],MasterData[],5)</f>
        <v>112</v>
      </c>
      <c r="K303" s="17">
        <f>VLOOKUP(InputData[[#This Row],[PRODUCT ID]],MasterData[],6)</f>
        <v>122.08</v>
      </c>
      <c r="L303" s="16">
        <f>(InputData[[#This Row],[QUANTITY]]*InputData[[#This Row],[BUYING PRIZE]])</f>
        <v>672</v>
      </c>
      <c r="M303" s="16">
        <f>(InputData[[#This Row],[SELLING PRICE]]*InputData[[#This Row],[QUANTITY]]*(1-InputData[[#This Row],[DISCOUNT %]]))</f>
        <v>732.48</v>
      </c>
      <c r="N303">
        <f>DAY(InputData[[#This Row],[DATE]])</f>
        <v>23</v>
      </c>
      <c r="O303" t="str">
        <f>TEXT(InputData[[#This Row],[DATE]],"mmm")</f>
        <v>Feb</v>
      </c>
      <c r="P303">
        <f>YEAR(InputData[[#This Row],[DATE]])</f>
        <v>2022</v>
      </c>
    </row>
    <row r="304" spans="1:16" x14ac:dyDescent="0.35">
      <c r="A304" s="3">
        <v>44615</v>
      </c>
      <c r="B304" s="10" t="s">
        <v>39</v>
      </c>
      <c r="C304" s="13">
        <v>15</v>
      </c>
      <c r="D304" s="11" t="s">
        <v>106</v>
      </c>
      <c r="E304" s="11" t="s">
        <v>107</v>
      </c>
      <c r="F304" s="4">
        <v>0</v>
      </c>
      <c r="G304" s="9" t="str">
        <f>VLOOKUP(InputData[[#This Row],[PRODUCT ID]],MasterData[],2,)</f>
        <v>Product16</v>
      </c>
      <c r="H304" s="9" t="str">
        <f>VLOOKUP(InputData[[#This Row],[PRODUCT ID]],MasterData[],3)</f>
        <v>Category02</v>
      </c>
      <c r="I304" s="9" t="str">
        <f>VLOOKUP(InputData[[#This Row],[PRODUCT ID]],MasterData[],4)</f>
        <v>No.</v>
      </c>
      <c r="J304" s="17">
        <f>VLOOKUP(InputData[[#This Row],[PRODUCT ID]],MasterData[],5)</f>
        <v>13</v>
      </c>
      <c r="K304" s="17">
        <f>VLOOKUP(InputData[[#This Row],[PRODUCT ID]],MasterData[],6)</f>
        <v>16.64</v>
      </c>
      <c r="L304" s="16">
        <f>(InputData[[#This Row],[QUANTITY]]*InputData[[#This Row],[BUYING PRIZE]])</f>
        <v>195</v>
      </c>
      <c r="M304" s="16">
        <f>(InputData[[#This Row],[SELLING PRICE]]*InputData[[#This Row],[QUANTITY]]*(1-InputData[[#This Row],[DISCOUNT %]]))</f>
        <v>249.60000000000002</v>
      </c>
      <c r="N304">
        <f>DAY(InputData[[#This Row],[DATE]])</f>
        <v>23</v>
      </c>
      <c r="O304" t="str">
        <f>TEXT(InputData[[#This Row],[DATE]],"mmm")</f>
        <v>Feb</v>
      </c>
      <c r="P304">
        <f>YEAR(InputData[[#This Row],[DATE]])</f>
        <v>2022</v>
      </c>
    </row>
    <row r="305" spans="1:16" x14ac:dyDescent="0.35">
      <c r="A305" s="3">
        <v>44615</v>
      </c>
      <c r="B305" s="10" t="s">
        <v>81</v>
      </c>
      <c r="C305" s="13">
        <v>8</v>
      </c>
      <c r="D305" s="11" t="s">
        <v>108</v>
      </c>
      <c r="E305" s="11" t="s">
        <v>106</v>
      </c>
      <c r="F305" s="4">
        <v>0</v>
      </c>
      <c r="G305" s="9" t="str">
        <f>VLOOKUP(InputData[[#This Row],[PRODUCT ID]],MasterData[],2,)</f>
        <v>Product36</v>
      </c>
      <c r="H305" s="9" t="str">
        <f>VLOOKUP(InputData[[#This Row],[PRODUCT ID]],MasterData[],3)</f>
        <v>Category04</v>
      </c>
      <c r="I305" s="9" t="str">
        <f>VLOOKUP(InputData[[#This Row],[PRODUCT ID]],MasterData[],4)</f>
        <v>Kg</v>
      </c>
      <c r="J305" s="17">
        <f>VLOOKUP(InputData[[#This Row],[PRODUCT ID]],MasterData[],5)</f>
        <v>90</v>
      </c>
      <c r="K305" s="17">
        <f>VLOOKUP(InputData[[#This Row],[PRODUCT ID]],MasterData[],6)</f>
        <v>96.3</v>
      </c>
      <c r="L305" s="16">
        <f>(InputData[[#This Row],[QUANTITY]]*InputData[[#This Row],[BUYING PRIZE]])</f>
        <v>720</v>
      </c>
      <c r="M305" s="16">
        <f>(InputData[[#This Row],[SELLING PRICE]]*InputData[[#This Row],[QUANTITY]]*(1-InputData[[#This Row],[DISCOUNT %]]))</f>
        <v>770.4</v>
      </c>
      <c r="N305">
        <f>DAY(InputData[[#This Row],[DATE]])</f>
        <v>23</v>
      </c>
      <c r="O305" t="str">
        <f>TEXT(InputData[[#This Row],[DATE]],"mmm")</f>
        <v>Feb</v>
      </c>
      <c r="P305">
        <f>YEAR(InputData[[#This Row],[DATE]])</f>
        <v>2022</v>
      </c>
    </row>
    <row r="306" spans="1:16" x14ac:dyDescent="0.35">
      <c r="A306" s="3">
        <v>44619</v>
      </c>
      <c r="B306" s="10" t="s">
        <v>31</v>
      </c>
      <c r="C306" s="13">
        <v>7</v>
      </c>
      <c r="D306" s="11" t="s">
        <v>108</v>
      </c>
      <c r="E306" s="11" t="s">
        <v>107</v>
      </c>
      <c r="F306" s="4">
        <v>0</v>
      </c>
      <c r="G306" s="9" t="str">
        <f>VLOOKUP(InputData[[#This Row],[PRODUCT ID]],MasterData[],2,)</f>
        <v>Product12</v>
      </c>
      <c r="H306" s="9" t="str">
        <f>VLOOKUP(InputData[[#This Row],[PRODUCT ID]],MasterData[],3)</f>
        <v>Category02</v>
      </c>
      <c r="I306" s="9" t="str">
        <f>VLOOKUP(InputData[[#This Row],[PRODUCT ID]],MasterData[],4)</f>
        <v>Kg</v>
      </c>
      <c r="J306" s="17">
        <f>VLOOKUP(InputData[[#This Row],[PRODUCT ID]],MasterData[],5)</f>
        <v>73</v>
      </c>
      <c r="K306" s="17">
        <f>VLOOKUP(InputData[[#This Row],[PRODUCT ID]],MasterData[],6)</f>
        <v>94.17</v>
      </c>
      <c r="L306" s="16">
        <f>(InputData[[#This Row],[QUANTITY]]*InputData[[#This Row],[BUYING PRIZE]])</f>
        <v>511</v>
      </c>
      <c r="M306" s="16">
        <f>(InputData[[#This Row],[SELLING PRICE]]*InputData[[#This Row],[QUANTITY]]*(1-InputData[[#This Row],[DISCOUNT %]]))</f>
        <v>659.19</v>
      </c>
      <c r="N306">
        <f>DAY(InputData[[#This Row],[DATE]])</f>
        <v>27</v>
      </c>
      <c r="O306" t="str">
        <f>TEXT(InputData[[#This Row],[DATE]],"mmm")</f>
        <v>Feb</v>
      </c>
      <c r="P306">
        <f>YEAR(InputData[[#This Row],[DATE]])</f>
        <v>2022</v>
      </c>
    </row>
    <row r="307" spans="1:16" x14ac:dyDescent="0.35">
      <c r="A307" s="3">
        <v>44619</v>
      </c>
      <c r="B307" s="10" t="s">
        <v>16</v>
      </c>
      <c r="C307" s="13">
        <v>15</v>
      </c>
      <c r="D307" s="11" t="s">
        <v>108</v>
      </c>
      <c r="E307" s="11" t="s">
        <v>106</v>
      </c>
      <c r="F307" s="4">
        <v>0</v>
      </c>
      <c r="G307" s="9" t="str">
        <f>VLOOKUP(InputData[[#This Row],[PRODUCT ID]],MasterData[],2,)</f>
        <v>Product05</v>
      </c>
      <c r="H307" s="9" t="str">
        <f>VLOOKUP(InputData[[#This Row],[PRODUCT ID]],MasterData[],3)</f>
        <v>Category01</v>
      </c>
      <c r="I307" s="9" t="str">
        <f>VLOOKUP(InputData[[#This Row],[PRODUCT ID]],MasterData[],4)</f>
        <v>Ft</v>
      </c>
      <c r="J307" s="17">
        <f>VLOOKUP(InputData[[#This Row],[PRODUCT ID]],MasterData[],5)</f>
        <v>133</v>
      </c>
      <c r="K307" s="17">
        <f>VLOOKUP(InputData[[#This Row],[PRODUCT ID]],MasterData[],6)</f>
        <v>155.61000000000001</v>
      </c>
      <c r="L307" s="16">
        <f>(InputData[[#This Row],[QUANTITY]]*InputData[[#This Row],[BUYING PRIZE]])</f>
        <v>1995</v>
      </c>
      <c r="M307" s="16">
        <f>(InputData[[#This Row],[SELLING PRICE]]*InputData[[#This Row],[QUANTITY]]*(1-InputData[[#This Row],[DISCOUNT %]]))</f>
        <v>2334.15</v>
      </c>
      <c r="N307">
        <f>DAY(InputData[[#This Row],[DATE]])</f>
        <v>27</v>
      </c>
      <c r="O307" t="str">
        <f>TEXT(InputData[[#This Row],[DATE]],"mmm")</f>
        <v>Feb</v>
      </c>
      <c r="P307">
        <f>YEAR(InputData[[#This Row],[DATE]])</f>
        <v>2022</v>
      </c>
    </row>
    <row r="308" spans="1:16" x14ac:dyDescent="0.35">
      <c r="A308" s="3">
        <v>44620</v>
      </c>
      <c r="B308" s="10" t="s">
        <v>83</v>
      </c>
      <c r="C308" s="13">
        <v>15</v>
      </c>
      <c r="D308" s="11" t="s">
        <v>108</v>
      </c>
      <c r="E308" s="11" t="s">
        <v>107</v>
      </c>
      <c r="F308" s="4">
        <v>0</v>
      </c>
      <c r="G308" s="9" t="str">
        <f>VLOOKUP(InputData[[#This Row],[PRODUCT ID]],MasterData[],2,)</f>
        <v>Product37</v>
      </c>
      <c r="H308" s="9" t="str">
        <f>VLOOKUP(InputData[[#This Row],[PRODUCT ID]],MasterData[],3)</f>
        <v>Category05</v>
      </c>
      <c r="I308" s="9" t="str">
        <f>VLOOKUP(InputData[[#This Row],[PRODUCT ID]],MasterData[],4)</f>
        <v>Kg</v>
      </c>
      <c r="J308" s="17">
        <f>VLOOKUP(InputData[[#This Row],[PRODUCT ID]],MasterData[],5)</f>
        <v>67</v>
      </c>
      <c r="K308" s="17">
        <f>VLOOKUP(InputData[[#This Row],[PRODUCT ID]],MasterData[],6)</f>
        <v>85.76</v>
      </c>
      <c r="L308" s="16">
        <f>(InputData[[#This Row],[QUANTITY]]*InputData[[#This Row],[BUYING PRIZE]])</f>
        <v>1005</v>
      </c>
      <c r="M308" s="16">
        <f>(InputData[[#This Row],[SELLING PRICE]]*InputData[[#This Row],[QUANTITY]]*(1-InputData[[#This Row],[DISCOUNT %]]))</f>
        <v>1286.4000000000001</v>
      </c>
      <c r="N308">
        <f>DAY(InputData[[#This Row],[DATE]])</f>
        <v>28</v>
      </c>
      <c r="O308" t="str">
        <f>TEXT(InputData[[#This Row],[DATE]],"mmm")</f>
        <v>Feb</v>
      </c>
      <c r="P308">
        <f>YEAR(InputData[[#This Row],[DATE]])</f>
        <v>2022</v>
      </c>
    </row>
    <row r="309" spans="1:16" x14ac:dyDescent="0.35">
      <c r="A309" s="3">
        <v>44624</v>
      </c>
      <c r="B309" s="10" t="s">
        <v>60</v>
      </c>
      <c r="C309" s="13">
        <v>13</v>
      </c>
      <c r="D309" s="11" t="s">
        <v>105</v>
      </c>
      <c r="E309" s="11" t="s">
        <v>106</v>
      </c>
      <c r="F309" s="4">
        <v>0</v>
      </c>
      <c r="G309" s="9" t="str">
        <f>VLOOKUP(InputData[[#This Row],[PRODUCT ID]],MasterData[],2,)</f>
        <v>Product26</v>
      </c>
      <c r="H309" s="9" t="str">
        <f>VLOOKUP(InputData[[#This Row],[PRODUCT ID]],MasterData[],3)</f>
        <v>Category04</v>
      </c>
      <c r="I309" s="9" t="str">
        <f>VLOOKUP(InputData[[#This Row],[PRODUCT ID]],MasterData[],4)</f>
        <v>No.</v>
      </c>
      <c r="J309" s="17">
        <f>VLOOKUP(InputData[[#This Row],[PRODUCT ID]],MasterData[],5)</f>
        <v>18</v>
      </c>
      <c r="K309" s="17">
        <f>VLOOKUP(InputData[[#This Row],[PRODUCT ID]],MasterData[],6)</f>
        <v>24.66</v>
      </c>
      <c r="L309" s="16">
        <f>(InputData[[#This Row],[QUANTITY]]*InputData[[#This Row],[BUYING PRIZE]])</f>
        <v>234</v>
      </c>
      <c r="M309" s="16">
        <f>(InputData[[#This Row],[SELLING PRICE]]*InputData[[#This Row],[QUANTITY]]*(1-InputData[[#This Row],[DISCOUNT %]]))</f>
        <v>320.58</v>
      </c>
      <c r="N309">
        <f>DAY(InputData[[#This Row],[DATE]])</f>
        <v>4</v>
      </c>
      <c r="O309" t="str">
        <f>TEXT(InputData[[#This Row],[DATE]],"mmm")</f>
        <v>Mar</v>
      </c>
      <c r="P309">
        <f>YEAR(InputData[[#This Row],[DATE]])</f>
        <v>2022</v>
      </c>
    </row>
    <row r="310" spans="1:16" x14ac:dyDescent="0.35">
      <c r="A310" s="3">
        <v>44626</v>
      </c>
      <c r="B310" s="10" t="s">
        <v>14</v>
      </c>
      <c r="C310" s="13">
        <v>2</v>
      </c>
      <c r="D310" s="11" t="s">
        <v>108</v>
      </c>
      <c r="E310" s="11" t="s">
        <v>107</v>
      </c>
      <c r="F310" s="4">
        <v>0</v>
      </c>
      <c r="G310" s="9" t="str">
        <f>VLOOKUP(InputData[[#This Row],[PRODUCT ID]],MasterData[],2,)</f>
        <v>Product04</v>
      </c>
      <c r="H310" s="9" t="str">
        <f>VLOOKUP(InputData[[#This Row],[PRODUCT ID]],MasterData[],3)</f>
        <v>Category01</v>
      </c>
      <c r="I310" s="9" t="str">
        <f>VLOOKUP(InputData[[#This Row],[PRODUCT ID]],MasterData[],4)</f>
        <v>Lt</v>
      </c>
      <c r="J310" s="17">
        <f>VLOOKUP(InputData[[#This Row],[PRODUCT ID]],MasterData[],5)</f>
        <v>44</v>
      </c>
      <c r="K310" s="17">
        <f>VLOOKUP(InputData[[#This Row],[PRODUCT ID]],MasterData[],6)</f>
        <v>48.84</v>
      </c>
      <c r="L310" s="16">
        <f>(InputData[[#This Row],[QUANTITY]]*InputData[[#This Row],[BUYING PRIZE]])</f>
        <v>88</v>
      </c>
      <c r="M310" s="16">
        <f>(InputData[[#This Row],[SELLING PRICE]]*InputData[[#This Row],[QUANTITY]]*(1-InputData[[#This Row],[DISCOUNT %]]))</f>
        <v>97.68</v>
      </c>
      <c r="N310">
        <f>DAY(InputData[[#This Row],[DATE]])</f>
        <v>6</v>
      </c>
      <c r="O310" t="str">
        <f>TEXT(InputData[[#This Row],[DATE]],"mmm")</f>
        <v>Mar</v>
      </c>
      <c r="P310">
        <f>YEAR(InputData[[#This Row],[DATE]])</f>
        <v>2022</v>
      </c>
    </row>
    <row r="311" spans="1:16" x14ac:dyDescent="0.35">
      <c r="A311" s="3">
        <v>44627</v>
      </c>
      <c r="B311" s="10" t="s">
        <v>12</v>
      </c>
      <c r="C311" s="13">
        <v>1</v>
      </c>
      <c r="D311" s="11" t="s">
        <v>108</v>
      </c>
      <c r="E311" s="11" t="s">
        <v>107</v>
      </c>
      <c r="F311" s="4">
        <v>0</v>
      </c>
      <c r="G311" s="9" t="str">
        <f>VLOOKUP(InputData[[#This Row],[PRODUCT ID]],MasterData[],2,)</f>
        <v>Product03</v>
      </c>
      <c r="H311" s="9" t="str">
        <f>VLOOKUP(InputData[[#This Row],[PRODUCT ID]],MasterData[],3)</f>
        <v>Category01</v>
      </c>
      <c r="I311" s="9" t="str">
        <f>VLOOKUP(InputData[[#This Row],[PRODUCT ID]],MasterData[],4)</f>
        <v>Kg</v>
      </c>
      <c r="J311" s="17">
        <f>VLOOKUP(InputData[[#This Row],[PRODUCT ID]],MasterData[],5)</f>
        <v>71</v>
      </c>
      <c r="K311" s="17">
        <f>VLOOKUP(InputData[[#This Row],[PRODUCT ID]],MasterData[],6)</f>
        <v>80.94</v>
      </c>
      <c r="L311" s="16">
        <f>(InputData[[#This Row],[QUANTITY]]*InputData[[#This Row],[BUYING PRIZE]])</f>
        <v>71</v>
      </c>
      <c r="M311" s="16">
        <f>(InputData[[#This Row],[SELLING PRICE]]*InputData[[#This Row],[QUANTITY]]*(1-InputData[[#This Row],[DISCOUNT %]]))</f>
        <v>80.94</v>
      </c>
      <c r="N311">
        <f>DAY(InputData[[#This Row],[DATE]])</f>
        <v>7</v>
      </c>
      <c r="O311" t="str">
        <f>TEXT(InputData[[#This Row],[DATE]],"mmm")</f>
        <v>Mar</v>
      </c>
      <c r="P311">
        <f>YEAR(InputData[[#This Row],[DATE]])</f>
        <v>2022</v>
      </c>
    </row>
    <row r="312" spans="1:16" x14ac:dyDescent="0.35">
      <c r="A312" s="3">
        <v>44628</v>
      </c>
      <c r="B312" s="10" t="s">
        <v>98</v>
      </c>
      <c r="C312" s="13">
        <v>6</v>
      </c>
      <c r="D312" s="11" t="s">
        <v>108</v>
      </c>
      <c r="E312" s="11" t="s">
        <v>106</v>
      </c>
      <c r="F312" s="4">
        <v>0</v>
      </c>
      <c r="G312" s="9" t="str">
        <f>VLOOKUP(InputData[[#This Row],[PRODUCT ID]],MasterData[],2,)</f>
        <v>Product44</v>
      </c>
      <c r="H312" s="9" t="str">
        <f>VLOOKUP(InputData[[#This Row],[PRODUCT ID]],MasterData[],3)</f>
        <v>Category05</v>
      </c>
      <c r="I312" s="9" t="str">
        <f>VLOOKUP(InputData[[#This Row],[PRODUCT ID]],MasterData[],4)</f>
        <v>Kg</v>
      </c>
      <c r="J312" s="17">
        <f>VLOOKUP(InputData[[#This Row],[PRODUCT ID]],MasterData[],5)</f>
        <v>76</v>
      </c>
      <c r="K312" s="17">
        <f>VLOOKUP(InputData[[#This Row],[PRODUCT ID]],MasterData[],6)</f>
        <v>82.08</v>
      </c>
      <c r="L312" s="16">
        <f>(InputData[[#This Row],[QUANTITY]]*InputData[[#This Row],[BUYING PRIZE]])</f>
        <v>456</v>
      </c>
      <c r="M312" s="16">
        <f>(InputData[[#This Row],[SELLING PRICE]]*InputData[[#This Row],[QUANTITY]]*(1-InputData[[#This Row],[DISCOUNT %]]))</f>
        <v>492.48</v>
      </c>
      <c r="N312">
        <f>DAY(InputData[[#This Row],[DATE]])</f>
        <v>8</v>
      </c>
      <c r="O312" t="str">
        <f>TEXT(InputData[[#This Row],[DATE]],"mmm")</f>
        <v>Mar</v>
      </c>
      <c r="P312">
        <f>YEAR(InputData[[#This Row],[DATE]])</f>
        <v>2022</v>
      </c>
    </row>
    <row r="313" spans="1:16" x14ac:dyDescent="0.35">
      <c r="A313" s="3">
        <v>44629</v>
      </c>
      <c r="B313" s="10" t="s">
        <v>69</v>
      </c>
      <c r="C313" s="13">
        <v>3</v>
      </c>
      <c r="D313" s="11" t="s">
        <v>108</v>
      </c>
      <c r="E313" s="11" t="s">
        <v>106</v>
      </c>
      <c r="F313" s="4">
        <v>0</v>
      </c>
      <c r="G313" s="9" t="str">
        <f>VLOOKUP(InputData[[#This Row],[PRODUCT ID]],MasterData[],2,)</f>
        <v>Product30</v>
      </c>
      <c r="H313" s="9" t="str">
        <f>VLOOKUP(InputData[[#This Row],[PRODUCT ID]],MasterData[],3)</f>
        <v>Category04</v>
      </c>
      <c r="I313" s="9" t="str">
        <f>VLOOKUP(InputData[[#This Row],[PRODUCT ID]],MasterData[],4)</f>
        <v>Ft</v>
      </c>
      <c r="J313" s="17">
        <f>VLOOKUP(InputData[[#This Row],[PRODUCT ID]],MasterData[],5)</f>
        <v>148</v>
      </c>
      <c r="K313" s="17">
        <f>VLOOKUP(InputData[[#This Row],[PRODUCT ID]],MasterData[],6)</f>
        <v>201.28</v>
      </c>
      <c r="L313" s="16">
        <f>(InputData[[#This Row],[QUANTITY]]*InputData[[#This Row],[BUYING PRIZE]])</f>
        <v>444</v>
      </c>
      <c r="M313" s="16">
        <f>(InputData[[#This Row],[SELLING PRICE]]*InputData[[#This Row],[QUANTITY]]*(1-InputData[[#This Row],[DISCOUNT %]]))</f>
        <v>603.84</v>
      </c>
      <c r="N313">
        <f>DAY(InputData[[#This Row],[DATE]])</f>
        <v>9</v>
      </c>
      <c r="O313" t="str">
        <f>TEXT(InputData[[#This Row],[DATE]],"mmm")</f>
        <v>Mar</v>
      </c>
      <c r="P313">
        <f>YEAR(InputData[[#This Row],[DATE]])</f>
        <v>2022</v>
      </c>
    </row>
    <row r="314" spans="1:16" x14ac:dyDescent="0.35">
      <c r="A314" s="3">
        <v>44629</v>
      </c>
      <c r="B314" s="10" t="s">
        <v>14</v>
      </c>
      <c r="C314" s="13">
        <v>11</v>
      </c>
      <c r="D314" s="11" t="s">
        <v>106</v>
      </c>
      <c r="E314" s="11" t="s">
        <v>107</v>
      </c>
      <c r="F314" s="4">
        <v>0</v>
      </c>
      <c r="G314" s="9" t="str">
        <f>VLOOKUP(InputData[[#This Row],[PRODUCT ID]],MasterData[],2,)</f>
        <v>Product04</v>
      </c>
      <c r="H314" s="9" t="str">
        <f>VLOOKUP(InputData[[#This Row],[PRODUCT ID]],MasterData[],3)</f>
        <v>Category01</v>
      </c>
      <c r="I314" s="9" t="str">
        <f>VLOOKUP(InputData[[#This Row],[PRODUCT ID]],MasterData[],4)</f>
        <v>Lt</v>
      </c>
      <c r="J314" s="17">
        <f>VLOOKUP(InputData[[#This Row],[PRODUCT ID]],MasterData[],5)</f>
        <v>44</v>
      </c>
      <c r="K314" s="17">
        <f>VLOOKUP(InputData[[#This Row],[PRODUCT ID]],MasterData[],6)</f>
        <v>48.84</v>
      </c>
      <c r="L314" s="16">
        <f>(InputData[[#This Row],[QUANTITY]]*InputData[[#This Row],[BUYING PRIZE]])</f>
        <v>484</v>
      </c>
      <c r="M314" s="16">
        <f>(InputData[[#This Row],[SELLING PRICE]]*InputData[[#This Row],[QUANTITY]]*(1-InputData[[#This Row],[DISCOUNT %]]))</f>
        <v>537.24</v>
      </c>
      <c r="N314">
        <f>DAY(InputData[[#This Row],[DATE]])</f>
        <v>9</v>
      </c>
      <c r="O314" t="str">
        <f>TEXT(InputData[[#This Row],[DATE]],"mmm")</f>
        <v>Mar</v>
      </c>
      <c r="P314">
        <f>YEAR(InputData[[#This Row],[DATE]])</f>
        <v>2022</v>
      </c>
    </row>
    <row r="315" spans="1:16" x14ac:dyDescent="0.35">
      <c r="A315" s="3">
        <v>44630</v>
      </c>
      <c r="B315" s="10" t="s">
        <v>75</v>
      </c>
      <c r="C315" s="13">
        <v>12</v>
      </c>
      <c r="D315" s="11" t="s">
        <v>105</v>
      </c>
      <c r="E315" s="11" t="s">
        <v>106</v>
      </c>
      <c r="F315" s="4">
        <v>0</v>
      </c>
      <c r="G315" s="9" t="str">
        <f>VLOOKUP(InputData[[#This Row],[PRODUCT ID]],MasterData[],2,)</f>
        <v>Product33</v>
      </c>
      <c r="H315" s="9" t="str">
        <f>VLOOKUP(InputData[[#This Row],[PRODUCT ID]],MasterData[],3)</f>
        <v>Category04</v>
      </c>
      <c r="I315" s="9" t="str">
        <f>VLOOKUP(InputData[[#This Row],[PRODUCT ID]],MasterData[],4)</f>
        <v>Kg</v>
      </c>
      <c r="J315" s="17">
        <f>VLOOKUP(InputData[[#This Row],[PRODUCT ID]],MasterData[],5)</f>
        <v>95</v>
      </c>
      <c r="K315" s="17">
        <f>VLOOKUP(InputData[[#This Row],[PRODUCT ID]],MasterData[],6)</f>
        <v>119.7</v>
      </c>
      <c r="L315" s="16">
        <f>(InputData[[#This Row],[QUANTITY]]*InputData[[#This Row],[BUYING PRIZE]])</f>
        <v>1140</v>
      </c>
      <c r="M315" s="16">
        <f>(InputData[[#This Row],[SELLING PRICE]]*InputData[[#This Row],[QUANTITY]]*(1-InputData[[#This Row],[DISCOUNT %]]))</f>
        <v>1436.4</v>
      </c>
      <c r="N315">
        <f>DAY(InputData[[#This Row],[DATE]])</f>
        <v>10</v>
      </c>
      <c r="O315" t="str">
        <f>TEXT(InputData[[#This Row],[DATE]],"mmm")</f>
        <v>Mar</v>
      </c>
      <c r="P315">
        <f>YEAR(InputData[[#This Row],[DATE]])</f>
        <v>2022</v>
      </c>
    </row>
    <row r="316" spans="1:16" x14ac:dyDescent="0.35">
      <c r="A316" s="3">
        <v>44634</v>
      </c>
      <c r="B316" s="10" t="s">
        <v>39</v>
      </c>
      <c r="C316" s="13">
        <v>2</v>
      </c>
      <c r="D316" s="11" t="s">
        <v>108</v>
      </c>
      <c r="E316" s="11" t="s">
        <v>107</v>
      </c>
      <c r="F316" s="4">
        <v>0</v>
      </c>
      <c r="G316" s="9" t="str">
        <f>VLOOKUP(InputData[[#This Row],[PRODUCT ID]],MasterData[],2,)</f>
        <v>Product16</v>
      </c>
      <c r="H316" s="9" t="str">
        <f>VLOOKUP(InputData[[#This Row],[PRODUCT ID]],MasterData[],3)</f>
        <v>Category02</v>
      </c>
      <c r="I316" s="9" t="str">
        <f>VLOOKUP(InputData[[#This Row],[PRODUCT ID]],MasterData[],4)</f>
        <v>No.</v>
      </c>
      <c r="J316" s="17">
        <f>VLOOKUP(InputData[[#This Row],[PRODUCT ID]],MasterData[],5)</f>
        <v>13</v>
      </c>
      <c r="K316" s="17">
        <f>VLOOKUP(InputData[[#This Row],[PRODUCT ID]],MasterData[],6)</f>
        <v>16.64</v>
      </c>
      <c r="L316" s="16">
        <f>(InputData[[#This Row],[QUANTITY]]*InputData[[#This Row],[BUYING PRIZE]])</f>
        <v>26</v>
      </c>
      <c r="M316" s="16">
        <f>(InputData[[#This Row],[SELLING PRICE]]*InputData[[#This Row],[QUANTITY]]*(1-InputData[[#This Row],[DISCOUNT %]]))</f>
        <v>33.28</v>
      </c>
      <c r="N316">
        <f>DAY(InputData[[#This Row],[DATE]])</f>
        <v>14</v>
      </c>
      <c r="O316" t="str">
        <f>TEXT(InputData[[#This Row],[DATE]],"mmm")</f>
        <v>Mar</v>
      </c>
      <c r="P316">
        <f>YEAR(InputData[[#This Row],[DATE]])</f>
        <v>2022</v>
      </c>
    </row>
    <row r="317" spans="1:16" x14ac:dyDescent="0.35">
      <c r="A317" s="3">
        <v>44634</v>
      </c>
      <c r="B317" s="10" t="s">
        <v>60</v>
      </c>
      <c r="C317" s="13">
        <v>13</v>
      </c>
      <c r="D317" s="11" t="s">
        <v>108</v>
      </c>
      <c r="E317" s="11" t="s">
        <v>106</v>
      </c>
      <c r="F317" s="4">
        <v>0</v>
      </c>
      <c r="G317" s="9" t="str">
        <f>VLOOKUP(InputData[[#This Row],[PRODUCT ID]],MasterData[],2,)</f>
        <v>Product26</v>
      </c>
      <c r="H317" s="9" t="str">
        <f>VLOOKUP(InputData[[#This Row],[PRODUCT ID]],MasterData[],3)</f>
        <v>Category04</v>
      </c>
      <c r="I317" s="9" t="str">
        <f>VLOOKUP(InputData[[#This Row],[PRODUCT ID]],MasterData[],4)</f>
        <v>No.</v>
      </c>
      <c r="J317" s="17">
        <f>VLOOKUP(InputData[[#This Row],[PRODUCT ID]],MasterData[],5)</f>
        <v>18</v>
      </c>
      <c r="K317" s="17">
        <f>VLOOKUP(InputData[[#This Row],[PRODUCT ID]],MasterData[],6)</f>
        <v>24.66</v>
      </c>
      <c r="L317" s="16">
        <f>(InputData[[#This Row],[QUANTITY]]*InputData[[#This Row],[BUYING PRIZE]])</f>
        <v>234</v>
      </c>
      <c r="M317" s="16">
        <f>(InputData[[#This Row],[SELLING PRICE]]*InputData[[#This Row],[QUANTITY]]*(1-InputData[[#This Row],[DISCOUNT %]]))</f>
        <v>320.58</v>
      </c>
      <c r="N317">
        <f>DAY(InputData[[#This Row],[DATE]])</f>
        <v>14</v>
      </c>
      <c r="O317" t="str">
        <f>TEXT(InputData[[#This Row],[DATE]],"mmm")</f>
        <v>Mar</v>
      </c>
      <c r="P317">
        <f>YEAR(InputData[[#This Row],[DATE]])</f>
        <v>2022</v>
      </c>
    </row>
    <row r="318" spans="1:16" x14ac:dyDescent="0.35">
      <c r="A318" s="3">
        <v>44638</v>
      </c>
      <c r="B318" s="10" t="s">
        <v>45</v>
      </c>
      <c r="C318" s="13">
        <v>2</v>
      </c>
      <c r="D318" s="11" t="s">
        <v>106</v>
      </c>
      <c r="E318" s="11" t="s">
        <v>107</v>
      </c>
      <c r="F318" s="4">
        <v>0</v>
      </c>
      <c r="G318" s="9" t="str">
        <f>VLOOKUP(InputData[[#This Row],[PRODUCT ID]],MasterData[],2,)</f>
        <v>Product19</v>
      </c>
      <c r="H318" s="9" t="str">
        <f>VLOOKUP(InputData[[#This Row],[PRODUCT ID]],MasterData[],3)</f>
        <v>Category02</v>
      </c>
      <c r="I318" s="9" t="str">
        <f>VLOOKUP(InputData[[#This Row],[PRODUCT ID]],MasterData[],4)</f>
        <v>Ft</v>
      </c>
      <c r="J318" s="17">
        <f>VLOOKUP(InputData[[#This Row],[PRODUCT ID]],MasterData[],5)</f>
        <v>150</v>
      </c>
      <c r="K318" s="17">
        <f>VLOOKUP(InputData[[#This Row],[PRODUCT ID]],MasterData[],6)</f>
        <v>210</v>
      </c>
      <c r="L318" s="16">
        <f>(InputData[[#This Row],[QUANTITY]]*InputData[[#This Row],[BUYING PRIZE]])</f>
        <v>300</v>
      </c>
      <c r="M318" s="16">
        <f>(InputData[[#This Row],[SELLING PRICE]]*InputData[[#This Row],[QUANTITY]]*(1-InputData[[#This Row],[DISCOUNT %]]))</f>
        <v>420</v>
      </c>
      <c r="N318">
        <f>DAY(InputData[[#This Row],[DATE]])</f>
        <v>18</v>
      </c>
      <c r="O318" t="str">
        <f>TEXT(InputData[[#This Row],[DATE]],"mmm")</f>
        <v>Mar</v>
      </c>
      <c r="P318">
        <f>YEAR(InputData[[#This Row],[DATE]])</f>
        <v>2022</v>
      </c>
    </row>
    <row r="319" spans="1:16" x14ac:dyDescent="0.35">
      <c r="A319" s="3">
        <v>44638</v>
      </c>
      <c r="B319" s="10" t="s">
        <v>63</v>
      </c>
      <c r="C319" s="13">
        <v>10</v>
      </c>
      <c r="D319" s="11" t="s">
        <v>108</v>
      </c>
      <c r="E319" s="11" t="s">
        <v>107</v>
      </c>
      <c r="F319" s="4">
        <v>0</v>
      </c>
      <c r="G319" s="9" t="str">
        <f>VLOOKUP(InputData[[#This Row],[PRODUCT ID]],MasterData[],2,)</f>
        <v>Product27</v>
      </c>
      <c r="H319" s="9" t="str">
        <f>VLOOKUP(InputData[[#This Row],[PRODUCT ID]],MasterData[],3)</f>
        <v>Category04</v>
      </c>
      <c r="I319" s="9" t="str">
        <f>VLOOKUP(InputData[[#This Row],[PRODUCT ID]],MasterData[],4)</f>
        <v>Lt</v>
      </c>
      <c r="J319" s="17">
        <f>VLOOKUP(InputData[[#This Row],[PRODUCT ID]],MasterData[],5)</f>
        <v>48</v>
      </c>
      <c r="K319" s="17">
        <f>VLOOKUP(InputData[[#This Row],[PRODUCT ID]],MasterData[],6)</f>
        <v>57.120000000000005</v>
      </c>
      <c r="L319" s="16">
        <f>(InputData[[#This Row],[QUANTITY]]*InputData[[#This Row],[BUYING PRIZE]])</f>
        <v>480</v>
      </c>
      <c r="M319" s="16">
        <f>(InputData[[#This Row],[SELLING PRICE]]*InputData[[#This Row],[QUANTITY]]*(1-InputData[[#This Row],[DISCOUNT %]]))</f>
        <v>571.20000000000005</v>
      </c>
      <c r="N319">
        <f>DAY(InputData[[#This Row],[DATE]])</f>
        <v>18</v>
      </c>
      <c r="O319" t="str">
        <f>TEXT(InputData[[#This Row],[DATE]],"mmm")</f>
        <v>Mar</v>
      </c>
      <c r="P319">
        <f>YEAR(InputData[[#This Row],[DATE]])</f>
        <v>2022</v>
      </c>
    </row>
    <row r="320" spans="1:16" x14ac:dyDescent="0.35">
      <c r="A320" s="3">
        <v>44639</v>
      </c>
      <c r="B320" s="10" t="s">
        <v>92</v>
      </c>
      <c r="C320" s="13">
        <v>6</v>
      </c>
      <c r="D320" s="11" t="s">
        <v>105</v>
      </c>
      <c r="E320" s="11" t="s">
        <v>107</v>
      </c>
      <c r="F320" s="4">
        <v>0</v>
      </c>
      <c r="G320" s="9" t="str">
        <f>VLOOKUP(InputData[[#This Row],[PRODUCT ID]],MasterData[],2,)</f>
        <v>Product41</v>
      </c>
      <c r="H320" s="9" t="str">
        <f>VLOOKUP(InputData[[#This Row],[PRODUCT ID]],MasterData[],3)</f>
        <v>Category05</v>
      </c>
      <c r="I320" s="9" t="str">
        <f>VLOOKUP(InputData[[#This Row],[PRODUCT ID]],MasterData[],4)</f>
        <v>Ft</v>
      </c>
      <c r="J320" s="17">
        <f>VLOOKUP(InputData[[#This Row],[PRODUCT ID]],MasterData[],5)</f>
        <v>138</v>
      </c>
      <c r="K320" s="17">
        <f>VLOOKUP(InputData[[#This Row],[PRODUCT ID]],MasterData[],6)</f>
        <v>173.88</v>
      </c>
      <c r="L320" s="16">
        <f>(InputData[[#This Row],[QUANTITY]]*InputData[[#This Row],[BUYING PRIZE]])</f>
        <v>828</v>
      </c>
      <c r="M320" s="16">
        <f>(InputData[[#This Row],[SELLING PRICE]]*InputData[[#This Row],[QUANTITY]]*(1-InputData[[#This Row],[DISCOUNT %]]))</f>
        <v>1043.28</v>
      </c>
      <c r="N320">
        <f>DAY(InputData[[#This Row],[DATE]])</f>
        <v>19</v>
      </c>
      <c r="O320" t="str">
        <f>TEXT(InputData[[#This Row],[DATE]],"mmm")</f>
        <v>Mar</v>
      </c>
      <c r="P320">
        <f>YEAR(InputData[[#This Row],[DATE]])</f>
        <v>2022</v>
      </c>
    </row>
    <row r="321" spans="1:16" x14ac:dyDescent="0.35">
      <c r="A321" s="3">
        <v>44643</v>
      </c>
      <c r="B321" s="10" t="s">
        <v>73</v>
      </c>
      <c r="C321" s="13">
        <v>9</v>
      </c>
      <c r="D321" s="11" t="s">
        <v>108</v>
      </c>
      <c r="E321" s="11" t="s">
        <v>107</v>
      </c>
      <c r="F321" s="4">
        <v>0</v>
      </c>
      <c r="G321" s="9" t="str">
        <f>VLOOKUP(InputData[[#This Row],[PRODUCT ID]],MasterData[],2,)</f>
        <v>Product32</v>
      </c>
      <c r="H321" s="9" t="str">
        <f>VLOOKUP(InputData[[#This Row],[PRODUCT ID]],MasterData[],3)</f>
        <v>Category04</v>
      </c>
      <c r="I321" s="9" t="str">
        <f>VLOOKUP(InputData[[#This Row],[PRODUCT ID]],MasterData[],4)</f>
        <v>Kg</v>
      </c>
      <c r="J321" s="17">
        <f>VLOOKUP(InputData[[#This Row],[PRODUCT ID]],MasterData[],5)</f>
        <v>89</v>
      </c>
      <c r="K321" s="17">
        <f>VLOOKUP(InputData[[#This Row],[PRODUCT ID]],MasterData[],6)</f>
        <v>117.48</v>
      </c>
      <c r="L321" s="16">
        <f>(InputData[[#This Row],[QUANTITY]]*InputData[[#This Row],[BUYING PRIZE]])</f>
        <v>801</v>
      </c>
      <c r="M321" s="16">
        <f>(InputData[[#This Row],[SELLING PRICE]]*InputData[[#This Row],[QUANTITY]]*(1-InputData[[#This Row],[DISCOUNT %]]))</f>
        <v>1057.32</v>
      </c>
      <c r="N321">
        <f>DAY(InputData[[#This Row],[DATE]])</f>
        <v>23</v>
      </c>
      <c r="O321" t="str">
        <f>TEXT(InputData[[#This Row],[DATE]],"mmm")</f>
        <v>Mar</v>
      </c>
      <c r="P321">
        <f>YEAR(InputData[[#This Row],[DATE]])</f>
        <v>2022</v>
      </c>
    </row>
    <row r="322" spans="1:16" x14ac:dyDescent="0.35">
      <c r="A322" s="3">
        <v>44645</v>
      </c>
      <c r="B322" s="10" t="s">
        <v>6</v>
      </c>
      <c r="C322" s="13">
        <v>2</v>
      </c>
      <c r="D322" s="11" t="s">
        <v>105</v>
      </c>
      <c r="E322" s="11" t="s">
        <v>106</v>
      </c>
      <c r="F322" s="4">
        <v>0</v>
      </c>
      <c r="G322" s="9" t="str">
        <f>VLOOKUP(InputData[[#This Row],[PRODUCT ID]],MasterData[],2,)</f>
        <v>Product01</v>
      </c>
      <c r="H322" s="9" t="str">
        <f>VLOOKUP(InputData[[#This Row],[PRODUCT ID]],MasterData[],3)</f>
        <v>Category01</v>
      </c>
      <c r="I322" s="9" t="str">
        <f>VLOOKUP(InputData[[#This Row],[PRODUCT ID]],MasterData[],4)</f>
        <v>Kg</v>
      </c>
      <c r="J322" s="17">
        <f>VLOOKUP(InputData[[#This Row],[PRODUCT ID]],MasterData[],5)</f>
        <v>98</v>
      </c>
      <c r="K322" s="17">
        <f>VLOOKUP(InputData[[#This Row],[PRODUCT ID]],MasterData[],6)</f>
        <v>103.88</v>
      </c>
      <c r="L322" s="16">
        <f>(InputData[[#This Row],[QUANTITY]]*InputData[[#This Row],[BUYING PRIZE]])</f>
        <v>196</v>
      </c>
      <c r="M322" s="16">
        <f>(InputData[[#This Row],[SELLING PRICE]]*InputData[[#This Row],[QUANTITY]]*(1-InputData[[#This Row],[DISCOUNT %]]))</f>
        <v>207.76</v>
      </c>
      <c r="N322">
        <f>DAY(InputData[[#This Row],[DATE]])</f>
        <v>25</v>
      </c>
      <c r="O322" t="str">
        <f>TEXT(InputData[[#This Row],[DATE]],"mmm")</f>
        <v>Mar</v>
      </c>
      <c r="P322">
        <f>YEAR(InputData[[#This Row],[DATE]])</f>
        <v>2022</v>
      </c>
    </row>
    <row r="323" spans="1:16" x14ac:dyDescent="0.35">
      <c r="A323" s="3">
        <v>44645</v>
      </c>
      <c r="B323" s="10" t="s">
        <v>69</v>
      </c>
      <c r="C323" s="13">
        <v>11</v>
      </c>
      <c r="D323" s="11" t="s">
        <v>108</v>
      </c>
      <c r="E323" s="11" t="s">
        <v>106</v>
      </c>
      <c r="F323" s="4">
        <v>0</v>
      </c>
      <c r="G323" s="9" t="str">
        <f>VLOOKUP(InputData[[#This Row],[PRODUCT ID]],MasterData[],2,)</f>
        <v>Product30</v>
      </c>
      <c r="H323" s="9" t="str">
        <f>VLOOKUP(InputData[[#This Row],[PRODUCT ID]],MasterData[],3)</f>
        <v>Category04</v>
      </c>
      <c r="I323" s="9" t="str">
        <f>VLOOKUP(InputData[[#This Row],[PRODUCT ID]],MasterData[],4)</f>
        <v>Ft</v>
      </c>
      <c r="J323" s="17">
        <f>VLOOKUP(InputData[[#This Row],[PRODUCT ID]],MasterData[],5)</f>
        <v>148</v>
      </c>
      <c r="K323" s="17">
        <f>VLOOKUP(InputData[[#This Row],[PRODUCT ID]],MasterData[],6)</f>
        <v>201.28</v>
      </c>
      <c r="L323" s="16">
        <f>(InputData[[#This Row],[QUANTITY]]*InputData[[#This Row],[BUYING PRIZE]])</f>
        <v>1628</v>
      </c>
      <c r="M323" s="16">
        <f>(InputData[[#This Row],[SELLING PRICE]]*InputData[[#This Row],[QUANTITY]]*(1-InputData[[#This Row],[DISCOUNT %]]))</f>
        <v>2214.08</v>
      </c>
      <c r="N323">
        <f>DAY(InputData[[#This Row],[DATE]])</f>
        <v>25</v>
      </c>
      <c r="O323" t="str">
        <f>TEXT(InputData[[#This Row],[DATE]],"mmm")</f>
        <v>Mar</v>
      </c>
      <c r="P323">
        <f>YEAR(InputData[[#This Row],[DATE]])</f>
        <v>2022</v>
      </c>
    </row>
    <row r="324" spans="1:16" x14ac:dyDescent="0.35">
      <c r="A324" s="3">
        <v>44649</v>
      </c>
      <c r="B324" s="10" t="s">
        <v>73</v>
      </c>
      <c r="C324" s="13">
        <v>12</v>
      </c>
      <c r="D324" s="11" t="s">
        <v>106</v>
      </c>
      <c r="E324" s="11" t="s">
        <v>106</v>
      </c>
      <c r="F324" s="4">
        <v>0</v>
      </c>
      <c r="G324" s="9" t="str">
        <f>VLOOKUP(InputData[[#This Row],[PRODUCT ID]],MasterData[],2,)</f>
        <v>Product32</v>
      </c>
      <c r="H324" s="9" t="str">
        <f>VLOOKUP(InputData[[#This Row],[PRODUCT ID]],MasterData[],3)</f>
        <v>Category04</v>
      </c>
      <c r="I324" s="9" t="str">
        <f>VLOOKUP(InputData[[#This Row],[PRODUCT ID]],MasterData[],4)</f>
        <v>Kg</v>
      </c>
      <c r="J324" s="17">
        <f>VLOOKUP(InputData[[#This Row],[PRODUCT ID]],MasterData[],5)</f>
        <v>89</v>
      </c>
      <c r="K324" s="17">
        <f>VLOOKUP(InputData[[#This Row],[PRODUCT ID]],MasterData[],6)</f>
        <v>117.48</v>
      </c>
      <c r="L324" s="16">
        <f>(InputData[[#This Row],[QUANTITY]]*InputData[[#This Row],[BUYING PRIZE]])</f>
        <v>1068</v>
      </c>
      <c r="M324" s="16">
        <f>(InputData[[#This Row],[SELLING PRICE]]*InputData[[#This Row],[QUANTITY]]*(1-InputData[[#This Row],[DISCOUNT %]]))</f>
        <v>1409.76</v>
      </c>
      <c r="N324">
        <f>DAY(InputData[[#This Row],[DATE]])</f>
        <v>29</v>
      </c>
      <c r="O324" t="str">
        <f>TEXT(InputData[[#This Row],[DATE]],"mmm")</f>
        <v>Mar</v>
      </c>
      <c r="P324">
        <f>YEAR(InputData[[#This Row],[DATE]])</f>
        <v>2022</v>
      </c>
    </row>
    <row r="325" spans="1:16" x14ac:dyDescent="0.35">
      <c r="A325" s="3">
        <v>44650</v>
      </c>
      <c r="B325" s="10" t="s">
        <v>6</v>
      </c>
      <c r="C325" s="13">
        <v>13</v>
      </c>
      <c r="D325" s="11" t="s">
        <v>106</v>
      </c>
      <c r="E325" s="11" t="s">
        <v>107</v>
      </c>
      <c r="F325" s="4">
        <v>0</v>
      </c>
      <c r="G325" s="9" t="str">
        <f>VLOOKUP(InputData[[#This Row],[PRODUCT ID]],MasterData[],2,)</f>
        <v>Product01</v>
      </c>
      <c r="H325" s="9" t="str">
        <f>VLOOKUP(InputData[[#This Row],[PRODUCT ID]],MasterData[],3)</f>
        <v>Category01</v>
      </c>
      <c r="I325" s="9" t="str">
        <f>VLOOKUP(InputData[[#This Row],[PRODUCT ID]],MasterData[],4)</f>
        <v>Kg</v>
      </c>
      <c r="J325" s="17">
        <f>VLOOKUP(InputData[[#This Row],[PRODUCT ID]],MasterData[],5)</f>
        <v>98</v>
      </c>
      <c r="K325" s="17">
        <f>VLOOKUP(InputData[[#This Row],[PRODUCT ID]],MasterData[],6)</f>
        <v>103.88</v>
      </c>
      <c r="L325" s="16">
        <f>(InputData[[#This Row],[QUANTITY]]*InputData[[#This Row],[BUYING PRIZE]])</f>
        <v>1274</v>
      </c>
      <c r="M325" s="16">
        <f>(InputData[[#This Row],[SELLING PRICE]]*InputData[[#This Row],[QUANTITY]]*(1-InputData[[#This Row],[DISCOUNT %]]))</f>
        <v>1350.44</v>
      </c>
      <c r="N325">
        <f>DAY(InputData[[#This Row],[DATE]])</f>
        <v>30</v>
      </c>
      <c r="O325" t="str">
        <f>TEXT(InputData[[#This Row],[DATE]],"mmm")</f>
        <v>Mar</v>
      </c>
      <c r="P325">
        <f>YEAR(InputData[[#This Row],[DATE]])</f>
        <v>2022</v>
      </c>
    </row>
    <row r="326" spans="1:16" x14ac:dyDescent="0.35">
      <c r="A326" s="3">
        <v>44652</v>
      </c>
      <c r="B326" s="10" t="s">
        <v>10</v>
      </c>
      <c r="C326" s="13">
        <v>2</v>
      </c>
      <c r="D326" s="11" t="s">
        <v>106</v>
      </c>
      <c r="E326" s="11" t="s">
        <v>107</v>
      </c>
      <c r="F326" s="4">
        <v>0</v>
      </c>
      <c r="G326" s="9" t="str">
        <f>VLOOKUP(InputData[[#This Row],[PRODUCT ID]],MasterData[],2,)</f>
        <v>Product02</v>
      </c>
      <c r="H326" s="9" t="str">
        <f>VLOOKUP(InputData[[#This Row],[PRODUCT ID]],MasterData[],3)</f>
        <v>Category01</v>
      </c>
      <c r="I326" s="9" t="str">
        <f>VLOOKUP(InputData[[#This Row],[PRODUCT ID]],MasterData[],4)</f>
        <v>Kg</v>
      </c>
      <c r="J326" s="17">
        <f>VLOOKUP(InputData[[#This Row],[PRODUCT ID]],MasterData[],5)</f>
        <v>105</v>
      </c>
      <c r="K326" s="17">
        <f>VLOOKUP(InputData[[#This Row],[PRODUCT ID]],MasterData[],6)</f>
        <v>142.80000000000001</v>
      </c>
      <c r="L326" s="16">
        <f>(InputData[[#This Row],[QUANTITY]]*InputData[[#This Row],[BUYING PRIZE]])</f>
        <v>210</v>
      </c>
      <c r="M326" s="16">
        <f>(InputData[[#This Row],[SELLING PRICE]]*InputData[[#This Row],[QUANTITY]]*(1-InputData[[#This Row],[DISCOUNT %]]))</f>
        <v>285.60000000000002</v>
      </c>
      <c r="N326">
        <f>DAY(InputData[[#This Row],[DATE]])</f>
        <v>1</v>
      </c>
      <c r="O326" t="str">
        <f>TEXT(InputData[[#This Row],[DATE]],"mmm")</f>
        <v>Apr</v>
      </c>
      <c r="P326">
        <f>YEAR(InputData[[#This Row],[DATE]])</f>
        <v>2022</v>
      </c>
    </row>
    <row r="327" spans="1:16" x14ac:dyDescent="0.35">
      <c r="A327" s="3">
        <v>44653</v>
      </c>
      <c r="B327" s="10" t="s">
        <v>10</v>
      </c>
      <c r="C327" s="13">
        <v>3</v>
      </c>
      <c r="D327" s="11" t="s">
        <v>108</v>
      </c>
      <c r="E327" s="11" t="s">
        <v>107</v>
      </c>
      <c r="F327" s="4">
        <v>0</v>
      </c>
      <c r="G327" s="9" t="str">
        <f>VLOOKUP(InputData[[#This Row],[PRODUCT ID]],MasterData[],2,)</f>
        <v>Product02</v>
      </c>
      <c r="H327" s="9" t="str">
        <f>VLOOKUP(InputData[[#This Row],[PRODUCT ID]],MasterData[],3)</f>
        <v>Category01</v>
      </c>
      <c r="I327" s="9" t="str">
        <f>VLOOKUP(InputData[[#This Row],[PRODUCT ID]],MasterData[],4)</f>
        <v>Kg</v>
      </c>
      <c r="J327" s="17">
        <f>VLOOKUP(InputData[[#This Row],[PRODUCT ID]],MasterData[],5)</f>
        <v>105</v>
      </c>
      <c r="K327" s="17">
        <f>VLOOKUP(InputData[[#This Row],[PRODUCT ID]],MasterData[],6)</f>
        <v>142.80000000000001</v>
      </c>
      <c r="L327" s="16">
        <f>(InputData[[#This Row],[QUANTITY]]*InputData[[#This Row],[BUYING PRIZE]])</f>
        <v>315</v>
      </c>
      <c r="M327" s="16">
        <f>(InputData[[#This Row],[SELLING PRICE]]*InputData[[#This Row],[QUANTITY]]*(1-InputData[[#This Row],[DISCOUNT %]]))</f>
        <v>428.40000000000003</v>
      </c>
      <c r="N327">
        <f>DAY(InputData[[#This Row],[DATE]])</f>
        <v>2</v>
      </c>
      <c r="O327" t="str">
        <f>TEXT(InputData[[#This Row],[DATE]],"mmm")</f>
        <v>Apr</v>
      </c>
      <c r="P327">
        <f>YEAR(InputData[[#This Row],[DATE]])</f>
        <v>2022</v>
      </c>
    </row>
    <row r="328" spans="1:16" x14ac:dyDescent="0.35">
      <c r="A328" s="3">
        <v>44657</v>
      </c>
      <c r="B328" s="10" t="s">
        <v>90</v>
      </c>
      <c r="C328" s="13">
        <v>2</v>
      </c>
      <c r="D328" s="11" t="s">
        <v>105</v>
      </c>
      <c r="E328" s="11" t="s">
        <v>107</v>
      </c>
      <c r="F328" s="4">
        <v>0</v>
      </c>
      <c r="G328" s="9" t="str">
        <f>VLOOKUP(InputData[[#This Row],[PRODUCT ID]],MasterData[],2,)</f>
        <v>Product40</v>
      </c>
      <c r="H328" s="9" t="str">
        <f>VLOOKUP(InputData[[#This Row],[PRODUCT ID]],MasterData[],3)</f>
        <v>Category05</v>
      </c>
      <c r="I328" s="9" t="str">
        <f>VLOOKUP(InputData[[#This Row],[PRODUCT ID]],MasterData[],4)</f>
        <v>Kg</v>
      </c>
      <c r="J328" s="17">
        <f>VLOOKUP(InputData[[#This Row],[PRODUCT ID]],MasterData[],5)</f>
        <v>90</v>
      </c>
      <c r="K328" s="17">
        <f>VLOOKUP(InputData[[#This Row],[PRODUCT ID]],MasterData[],6)</f>
        <v>115.2</v>
      </c>
      <c r="L328" s="16">
        <f>(InputData[[#This Row],[QUANTITY]]*InputData[[#This Row],[BUYING PRIZE]])</f>
        <v>180</v>
      </c>
      <c r="M328" s="16">
        <f>(InputData[[#This Row],[SELLING PRICE]]*InputData[[#This Row],[QUANTITY]]*(1-InputData[[#This Row],[DISCOUNT %]]))</f>
        <v>230.4</v>
      </c>
      <c r="N328">
        <f>DAY(InputData[[#This Row],[DATE]])</f>
        <v>6</v>
      </c>
      <c r="O328" t="str">
        <f>TEXT(InputData[[#This Row],[DATE]],"mmm")</f>
        <v>Apr</v>
      </c>
      <c r="P328">
        <f>YEAR(InputData[[#This Row],[DATE]])</f>
        <v>2022</v>
      </c>
    </row>
    <row r="329" spans="1:16" x14ac:dyDescent="0.35">
      <c r="A329" s="3">
        <v>44658</v>
      </c>
      <c r="B329" s="10" t="s">
        <v>60</v>
      </c>
      <c r="C329" s="13">
        <v>7</v>
      </c>
      <c r="D329" s="11" t="s">
        <v>108</v>
      </c>
      <c r="E329" s="11" t="s">
        <v>106</v>
      </c>
      <c r="F329" s="4">
        <v>0</v>
      </c>
      <c r="G329" s="9" t="str">
        <f>VLOOKUP(InputData[[#This Row],[PRODUCT ID]],MasterData[],2,)</f>
        <v>Product26</v>
      </c>
      <c r="H329" s="9" t="str">
        <f>VLOOKUP(InputData[[#This Row],[PRODUCT ID]],MasterData[],3)</f>
        <v>Category04</v>
      </c>
      <c r="I329" s="9" t="str">
        <f>VLOOKUP(InputData[[#This Row],[PRODUCT ID]],MasterData[],4)</f>
        <v>No.</v>
      </c>
      <c r="J329" s="17">
        <f>VLOOKUP(InputData[[#This Row],[PRODUCT ID]],MasterData[],5)</f>
        <v>18</v>
      </c>
      <c r="K329" s="17">
        <f>VLOOKUP(InputData[[#This Row],[PRODUCT ID]],MasterData[],6)</f>
        <v>24.66</v>
      </c>
      <c r="L329" s="16">
        <f>(InputData[[#This Row],[QUANTITY]]*InputData[[#This Row],[BUYING PRIZE]])</f>
        <v>126</v>
      </c>
      <c r="M329" s="16">
        <f>(InputData[[#This Row],[SELLING PRICE]]*InputData[[#This Row],[QUANTITY]]*(1-InputData[[#This Row],[DISCOUNT %]]))</f>
        <v>172.62</v>
      </c>
      <c r="N329">
        <f>DAY(InputData[[#This Row],[DATE]])</f>
        <v>7</v>
      </c>
      <c r="O329" t="str">
        <f>TEXT(InputData[[#This Row],[DATE]],"mmm")</f>
        <v>Apr</v>
      </c>
      <c r="P329">
        <f>YEAR(InputData[[#This Row],[DATE]])</f>
        <v>2022</v>
      </c>
    </row>
    <row r="330" spans="1:16" x14ac:dyDescent="0.35">
      <c r="A330" s="3">
        <v>44660</v>
      </c>
      <c r="B330" s="10" t="s">
        <v>88</v>
      </c>
      <c r="C330" s="13">
        <v>12</v>
      </c>
      <c r="D330" s="11" t="s">
        <v>105</v>
      </c>
      <c r="E330" s="11" t="s">
        <v>107</v>
      </c>
      <c r="F330" s="4">
        <v>0</v>
      </c>
      <c r="G330" s="9" t="str">
        <f>VLOOKUP(InputData[[#This Row],[PRODUCT ID]],MasterData[],2,)</f>
        <v>Product39</v>
      </c>
      <c r="H330" s="9" t="str">
        <f>VLOOKUP(InputData[[#This Row],[PRODUCT ID]],MasterData[],3)</f>
        <v>Category05</v>
      </c>
      <c r="I330" s="9" t="str">
        <f>VLOOKUP(InputData[[#This Row],[PRODUCT ID]],MasterData[],4)</f>
        <v>No.</v>
      </c>
      <c r="J330" s="17">
        <f>VLOOKUP(InputData[[#This Row],[PRODUCT ID]],MasterData[],5)</f>
        <v>37</v>
      </c>
      <c r="K330" s="17">
        <f>VLOOKUP(InputData[[#This Row],[PRODUCT ID]],MasterData[],6)</f>
        <v>42.55</v>
      </c>
      <c r="L330" s="16">
        <f>(InputData[[#This Row],[QUANTITY]]*InputData[[#This Row],[BUYING PRIZE]])</f>
        <v>444</v>
      </c>
      <c r="M330" s="16">
        <f>(InputData[[#This Row],[SELLING PRICE]]*InputData[[#This Row],[QUANTITY]]*(1-InputData[[#This Row],[DISCOUNT %]]))</f>
        <v>510.59999999999997</v>
      </c>
      <c r="N330">
        <f>DAY(InputData[[#This Row],[DATE]])</f>
        <v>9</v>
      </c>
      <c r="O330" t="str">
        <f>TEXT(InputData[[#This Row],[DATE]],"mmm")</f>
        <v>Apr</v>
      </c>
      <c r="P330">
        <f>YEAR(InputData[[#This Row],[DATE]])</f>
        <v>2022</v>
      </c>
    </row>
    <row r="331" spans="1:16" x14ac:dyDescent="0.35">
      <c r="A331" s="3">
        <v>44660</v>
      </c>
      <c r="B331" s="10" t="s">
        <v>10</v>
      </c>
      <c r="C331" s="13">
        <v>9</v>
      </c>
      <c r="D331" s="11" t="s">
        <v>106</v>
      </c>
      <c r="E331" s="11" t="s">
        <v>106</v>
      </c>
      <c r="F331" s="4">
        <v>0</v>
      </c>
      <c r="G331" s="9" t="str">
        <f>VLOOKUP(InputData[[#This Row],[PRODUCT ID]],MasterData[],2,)</f>
        <v>Product02</v>
      </c>
      <c r="H331" s="9" t="str">
        <f>VLOOKUP(InputData[[#This Row],[PRODUCT ID]],MasterData[],3)</f>
        <v>Category01</v>
      </c>
      <c r="I331" s="9" t="str">
        <f>VLOOKUP(InputData[[#This Row],[PRODUCT ID]],MasterData[],4)</f>
        <v>Kg</v>
      </c>
      <c r="J331" s="17">
        <f>VLOOKUP(InputData[[#This Row],[PRODUCT ID]],MasterData[],5)</f>
        <v>105</v>
      </c>
      <c r="K331" s="17">
        <f>VLOOKUP(InputData[[#This Row],[PRODUCT ID]],MasterData[],6)</f>
        <v>142.80000000000001</v>
      </c>
      <c r="L331" s="16">
        <f>(InputData[[#This Row],[QUANTITY]]*InputData[[#This Row],[BUYING PRIZE]])</f>
        <v>945</v>
      </c>
      <c r="M331" s="16">
        <f>(InputData[[#This Row],[SELLING PRICE]]*InputData[[#This Row],[QUANTITY]]*(1-InputData[[#This Row],[DISCOUNT %]]))</f>
        <v>1285.2</v>
      </c>
      <c r="N331">
        <f>DAY(InputData[[#This Row],[DATE]])</f>
        <v>9</v>
      </c>
      <c r="O331" t="str">
        <f>TEXT(InputData[[#This Row],[DATE]],"mmm")</f>
        <v>Apr</v>
      </c>
      <c r="P331">
        <f>YEAR(InputData[[#This Row],[DATE]])</f>
        <v>2022</v>
      </c>
    </row>
    <row r="332" spans="1:16" x14ac:dyDescent="0.35">
      <c r="A332" s="3">
        <v>44664</v>
      </c>
      <c r="B332" s="10" t="s">
        <v>39</v>
      </c>
      <c r="C332" s="13">
        <v>14</v>
      </c>
      <c r="D332" s="11" t="s">
        <v>105</v>
      </c>
      <c r="E332" s="11" t="s">
        <v>106</v>
      </c>
      <c r="F332" s="4">
        <v>0</v>
      </c>
      <c r="G332" s="9" t="str">
        <f>VLOOKUP(InputData[[#This Row],[PRODUCT ID]],MasterData[],2,)</f>
        <v>Product16</v>
      </c>
      <c r="H332" s="9" t="str">
        <f>VLOOKUP(InputData[[#This Row],[PRODUCT ID]],MasterData[],3)</f>
        <v>Category02</v>
      </c>
      <c r="I332" s="9" t="str">
        <f>VLOOKUP(InputData[[#This Row],[PRODUCT ID]],MasterData[],4)</f>
        <v>No.</v>
      </c>
      <c r="J332" s="17">
        <f>VLOOKUP(InputData[[#This Row],[PRODUCT ID]],MasterData[],5)</f>
        <v>13</v>
      </c>
      <c r="K332" s="17">
        <f>VLOOKUP(InputData[[#This Row],[PRODUCT ID]],MasterData[],6)</f>
        <v>16.64</v>
      </c>
      <c r="L332" s="16">
        <f>(InputData[[#This Row],[QUANTITY]]*InputData[[#This Row],[BUYING PRIZE]])</f>
        <v>182</v>
      </c>
      <c r="M332" s="16">
        <f>(InputData[[#This Row],[SELLING PRICE]]*InputData[[#This Row],[QUANTITY]]*(1-InputData[[#This Row],[DISCOUNT %]]))</f>
        <v>232.96</v>
      </c>
      <c r="N332">
        <f>DAY(InputData[[#This Row],[DATE]])</f>
        <v>13</v>
      </c>
      <c r="O332" t="str">
        <f>TEXT(InputData[[#This Row],[DATE]],"mmm")</f>
        <v>Apr</v>
      </c>
      <c r="P332">
        <f>YEAR(InputData[[#This Row],[DATE]])</f>
        <v>2022</v>
      </c>
    </row>
    <row r="333" spans="1:16" x14ac:dyDescent="0.35">
      <c r="A333" s="3">
        <v>44669</v>
      </c>
      <c r="B333" s="10" t="s">
        <v>92</v>
      </c>
      <c r="C333" s="13">
        <v>9</v>
      </c>
      <c r="D333" s="11" t="s">
        <v>108</v>
      </c>
      <c r="E333" s="11" t="s">
        <v>107</v>
      </c>
      <c r="F333" s="4">
        <v>0</v>
      </c>
      <c r="G333" s="9" t="str">
        <f>VLOOKUP(InputData[[#This Row],[PRODUCT ID]],MasterData[],2,)</f>
        <v>Product41</v>
      </c>
      <c r="H333" s="9" t="str">
        <f>VLOOKUP(InputData[[#This Row],[PRODUCT ID]],MasterData[],3)</f>
        <v>Category05</v>
      </c>
      <c r="I333" s="9" t="str">
        <f>VLOOKUP(InputData[[#This Row],[PRODUCT ID]],MasterData[],4)</f>
        <v>Ft</v>
      </c>
      <c r="J333" s="17">
        <f>VLOOKUP(InputData[[#This Row],[PRODUCT ID]],MasterData[],5)</f>
        <v>138</v>
      </c>
      <c r="K333" s="17">
        <f>VLOOKUP(InputData[[#This Row],[PRODUCT ID]],MasterData[],6)</f>
        <v>173.88</v>
      </c>
      <c r="L333" s="16">
        <f>(InputData[[#This Row],[QUANTITY]]*InputData[[#This Row],[BUYING PRIZE]])</f>
        <v>1242</v>
      </c>
      <c r="M333" s="16">
        <f>(InputData[[#This Row],[SELLING PRICE]]*InputData[[#This Row],[QUANTITY]]*(1-InputData[[#This Row],[DISCOUNT %]]))</f>
        <v>1564.92</v>
      </c>
      <c r="N333">
        <f>DAY(InputData[[#This Row],[DATE]])</f>
        <v>18</v>
      </c>
      <c r="O333" t="str">
        <f>TEXT(InputData[[#This Row],[DATE]],"mmm")</f>
        <v>Apr</v>
      </c>
      <c r="P333">
        <f>YEAR(InputData[[#This Row],[DATE]])</f>
        <v>2022</v>
      </c>
    </row>
    <row r="334" spans="1:16" x14ac:dyDescent="0.35">
      <c r="A334" s="3">
        <v>44671</v>
      </c>
      <c r="B334" s="10" t="s">
        <v>43</v>
      </c>
      <c r="C334" s="13">
        <v>2</v>
      </c>
      <c r="D334" s="11" t="s">
        <v>105</v>
      </c>
      <c r="E334" s="11" t="s">
        <v>106</v>
      </c>
      <c r="F334" s="4">
        <v>0</v>
      </c>
      <c r="G334" s="9" t="str">
        <f>VLOOKUP(InputData[[#This Row],[PRODUCT ID]],MasterData[],2,)</f>
        <v>Product18</v>
      </c>
      <c r="H334" s="9" t="str">
        <f>VLOOKUP(InputData[[#This Row],[PRODUCT ID]],MasterData[],3)</f>
        <v>Category02</v>
      </c>
      <c r="I334" s="9" t="str">
        <f>VLOOKUP(InputData[[#This Row],[PRODUCT ID]],MasterData[],4)</f>
        <v>No.</v>
      </c>
      <c r="J334" s="17">
        <f>VLOOKUP(InputData[[#This Row],[PRODUCT ID]],MasterData[],5)</f>
        <v>37</v>
      </c>
      <c r="K334" s="17">
        <f>VLOOKUP(InputData[[#This Row],[PRODUCT ID]],MasterData[],6)</f>
        <v>49.21</v>
      </c>
      <c r="L334" s="16">
        <f>(InputData[[#This Row],[QUANTITY]]*InputData[[#This Row],[BUYING PRIZE]])</f>
        <v>74</v>
      </c>
      <c r="M334" s="16">
        <f>(InputData[[#This Row],[SELLING PRICE]]*InputData[[#This Row],[QUANTITY]]*(1-InputData[[#This Row],[DISCOUNT %]]))</f>
        <v>98.42</v>
      </c>
      <c r="N334">
        <f>DAY(InputData[[#This Row],[DATE]])</f>
        <v>20</v>
      </c>
      <c r="O334" t="str">
        <f>TEXT(InputData[[#This Row],[DATE]],"mmm")</f>
        <v>Apr</v>
      </c>
      <c r="P334">
        <f>YEAR(InputData[[#This Row],[DATE]])</f>
        <v>2022</v>
      </c>
    </row>
    <row r="335" spans="1:16" x14ac:dyDescent="0.35">
      <c r="A335" s="3">
        <v>44671</v>
      </c>
      <c r="B335" s="10" t="s">
        <v>31</v>
      </c>
      <c r="C335" s="13">
        <v>4</v>
      </c>
      <c r="D335" s="11" t="s">
        <v>108</v>
      </c>
      <c r="E335" s="11" t="s">
        <v>106</v>
      </c>
      <c r="F335" s="4">
        <v>0</v>
      </c>
      <c r="G335" s="9" t="str">
        <f>VLOOKUP(InputData[[#This Row],[PRODUCT ID]],MasterData[],2,)</f>
        <v>Product12</v>
      </c>
      <c r="H335" s="9" t="str">
        <f>VLOOKUP(InputData[[#This Row],[PRODUCT ID]],MasterData[],3)</f>
        <v>Category02</v>
      </c>
      <c r="I335" s="9" t="str">
        <f>VLOOKUP(InputData[[#This Row],[PRODUCT ID]],MasterData[],4)</f>
        <v>Kg</v>
      </c>
      <c r="J335" s="17">
        <f>VLOOKUP(InputData[[#This Row],[PRODUCT ID]],MasterData[],5)</f>
        <v>73</v>
      </c>
      <c r="K335" s="17">
        <f>VLOOKUP(InputData[[#This Row],[PRODUCT ID]],MasterData[],6)</f>
        <v>94.17</v>
      </c>
      <c r="L335" s="16">
        <f>(InputData[[#This Row],[QUANTITY]]*InputData[[#This Row],[BUYING PRIZE]])</f>
        <v>292</v>
      </c>
      <c r="M335" s="16">
        <f>(InputData[[#This Row],[SELLING PRICE]]*InputData[[#This Row],[QUANTITY]]*(1-InputData[[#This Row],[DISCOUNT %]]))</f>
        <v>376.68</v>
      </c>
      <c r="N335">
        <f>DAY(InputData[[#This Row],[DATE]])</f>
        <v>20</v>
      </c>
      <c r="O335" t="str">
        <f>TEXT(InputData[[#This Row],[DATE]],"mmm")</f>
        <v>Apr</v>
      </c>
      <c r="P335">
        <f>YEAR(InputData[[#This Row],[DATE]])</f>
        <v>2022</v>
      </c>
    </row>
    <row r="336" spans="1:16" x14ac:dyDescent="0.35">
      <c r="A336" s="3">
        <v>44672</v>
      </c>
      <c r="B336" s="10" t="s">
        <v>69</v>
      </c>
      <c r="C336" s="13">
        <v>2</v>
      </c>
      <c r="D336" s="11" t="s">
        <v>108</v>
      </c>
      <c r="E336" s="11" t="s">
        <v>107</v>
      </c>
      <c r="F336" s="4">
        <v>0</v>
      </c>
      <c r="G336" s="9" t="str">
        <f>VLOOKUP(InputData[[#This Row],[PRODUCT ID]],MasterData[],2,)</f>
        <v>Product30</v>
      </c>
      <c r="H336" s="9" t="str">
        <f>VLOOKUP(InputData[[#This Row],[PRODUCT ID]],MasterData[],3)</f>
        <v>Category04</v>
      </c>
      <c r="I336" s="9" t="str">
        <f>VLOOKUP(InputData[[#This Row],[PRODUCT ID]],MasterData[],4)</f>
        <v>Ft</v>
      </c>
      <c r="J336" s="17">
        <f>VLOOKUP(InputData[[#This Row],[PRODUCT ID]],MasterData[],5)</f>
        <v>148</v>
      </c>
      <c r="K336" s="17">
        <f>VLOOKUP(InputData[[#This Row],[PRODUCT ID]],MasterData[],6)</f>
        <v>201.28</v>
      </c>
      <c r="L336" s="16">
        <f>(InputData[[#This Row],[QUANTITY]]*InputData[[#This Row],[BUYING PRIZE]])</f>
        <v>296</v>
      </c>
      <c r="M336" s="16">
        <f>(InputData[[#This Row],[SELLING PRICE]]*InputData[[#This Row],[QUANTITY]]*(1-InputData[[#This Row],[DISCOUNT %]]))</f>
        <v>402.56</v>
      </c>
      <c r="N336">
        <f>DAY(InputData[[#This Row],[DATE]])</f>
        <v>21</v>
      </c>
      <c r="O336" t="str">
        <f>TEXT(InputData[[#This Row],[DATE]],"mmm")</f>
        <v>Apr</v>
      </c>
      <c r="P336">
        <f>YEAR(InputData[[#This Row],[DATE]])</f>
        <v>2022</v>
      </c>
    </row>
    <row r="337" spans="1:16" x14ac:dyDescent="0.35">
      <c r="A337" s="3">
        <v>44672</v>
      </c>
      <c r="B337" s="10" t="s">
        <v>60</v>
      </c>
      <c r="C337" s="13">
        <v>14</v>
      </c>
      <c r="D337" s="11" t="s">
        <v>106</v>
      </c>
      <c r="E337" s="11" t="s">
        <v>106</v>
      </c>
      <c r="F337" s="4">
        <v>0</v>
      </c>
      <c r="G337" s="9" t="str">
        <f>VLOOKUP(InputData[[#This Row],[PRODUCT ID]],MasterData[],2,)</f>
        <v>Product26</v>
      </c>
      <c r="H337" s="9" t="str">
        <f>VLOOKUP(InputData[[#This Row],[PRODUCT ID]],MasterData[],3)</f>
        <v>Category04</v>
      </c>
      <c r="I337" s="9" t="str">
        <f>VLOOKUP(InputData[[#This Row],[PRODUCT ID]],MasterData[],4)</f>
        <v>No.</v>
      </c>
      <c r="J337" s="17">
        <f>VLOOKUP(InputData[[#This Row],[PRODUCT ID]],MasterData[],5)</f>
        <v>18</v>
      </c>
      <c r="K337" s="17">
        <f>VLOOKUP(InputData[[#This Row],[PRODUCT ID]],MasterData[],6)</f>
        <v>24.66</v>
      </c>
      <c r="L337" s="16">
        <f>(InputData[[#This Row],[QUANTITY]]*InputData[[#This Row],[BUYING PRIZE]])</f>
        <v>252</v>
      </c>
      <c r="M337" s="16">
        <f>(InputData[[#This Row],[SELLING PRICE]]*InputData[[#This Row],[QUANTITY]]*(1-InputData[[#This Row],[DISCOUNT %]]))</f>
        <v>345.24</v>
      </c>
      <c r="N337">
        <f>DAY(InputData[[#This Row],[DATE]])</f>
        <v>21</v>
      </c>
      <c r="O337" t="str">
        <f>TEXT(InputData[[#This Row],[DATE]],"mmm")</f>
        <v>Apr</v>
      </c>
      <c r="P337">
        <f>YEAR(InputData[[#This Row],[DATE]])</f>
        <v>2022</v>
      </c>
    </row>
    <row r="338" spans="1:16" x14ac:dyDescent="0.35">
      <c r="A338" s="3">
        <v>44674</v>
      </c>
      <c r="B338" s="10" t="s">
        <v>98</v>
      </c>
      <c r="C338" s="13">
        <v>15</v>
      </c>
      <c r="D338" s="11" t="s">
        <v>106</v>
      </c>
      <c r="E338" s="11" t="s">
        <v>106</v>
      </c>
      <c r="F338" s="4">
        <v>0</v>
      </c>
      <c r="G338" s="9" t="str">
        <f>VLOOKUP(InputData[[#This Row],[PRODUCT ID]],MasterData[],2,)</f>
        <v>Product44</v>
      </c>
      <c r="H338" s="9" t="str">
        <f>VLOOKUP(InputData[[#This Row],[PRODUCT ID]],MasterData[],3)</f>
        <v>Category05</v>
      </c>
      <c r="I338" s="9" t="str">
        <f>VLOOKUP(InputData[[#This Row],[PRODUCT ID]],MasterData[],4)</f>
        <v>Kg</v>
      </c>
      <c r="J338" s="17">
        <f>VLOOKUP(InputData[[#This Row],[PRODUCT ID]],MasterData[],5)</f>
        <v>76</v>
      </c>
      <c r="K338" s="17">
        <f>VLOOKUP(InputData[[#This Row],[PRODUCT ID]],MasterData[],6)</f>
        <v>82.08</v>
      </c>
      <c r="L338" s="16">
        <f>(InputData[[#This Row],[QUANTITY]]*InputData[[#This Row],[BUYING PRIZE]])</f>
        <v>1140</v>
      </c>
      <c r="M338" s="16">
        <f>(InputData[[#This Row],[SELLING PRICE]]*InputData[[#This Row],[QUANTITY]]*(1-InputData[[#This Row],[DISCOUNT %]]))</f>
        <v>1231.2</v>
      </c>
      <c r="N338">
        <f>DAY(InputData[[#This Row],[DATE]])</f>
        <v>23</v>
      </c>
      <c r="O338" t="str">
        <f>TEXT(InputData[[#This Row],[DATE]],"mmm")</f>
        <v>Apr</v>
      </c>
      <c r="P338">
        <f>YEAR(InputData[[#This Row],[DATE]])</f>
        <v>2022</v>
      </c>
    </row>
    <row r="339" spans="1:16" x14ac:dyDescent="0.35">
      <c r="A339" s="3">
        <v>44675</v>
      </c>
      <c r="B339" s="10" t="s">
        <v>77</v>
      </c>
      <c r="C339" s="13">
        <v>4</v>
      </c>
      <c r="D339" s="11" t="s">
        <v>108</v>
      </c>
      <c r="E339" s="11" t="s">
        <v>106</v>
      </c>
      <c r="F339" s="4">
        <v>0</v>
      </c>
      <c r="G339" s="9" t="str">
        <f>VLOOKUP(InputData[[#This Row],[PRODUCT ID]],MasterData[],2,)</f>
        <v>Product34</v>
      </c>
      <c r="H339" s="9" t="str">
        <f>VLOOKUP(InputData[[#This Row],[PRODUCT ID]],MasterData[],3)</f>
        <v>Category04</v>
      </c>
      <c r="I339" s="9" t="str">
        <f>VLOOKUP(InputData[[#This Row],[PRODUCT ID]],MasterData[],4)</f>
        <v>Lt</v>
      </c>
      <c r="J339" s="17">
        <f>VLOOKUP(InputData[[#This Row],[PRODUCT ID]],MasterData[],5)</f>
        <v>55</v>
      </c>
      <c r="K339" s="17">
        <f>VLOOKUP(InputData[[#This Row],[PRODUCT ID]],MasterData[],6)</f>
        <v>58.3</v>
      </c>
      <c r="L339" s="16">
        <f>(InputData[[#This Row],[QUANTITY]]*InputData[[#This Row],[BUYING PRIZE]])</f>
        <v>220</v>
      </c>
      <c r="M339" s="16">
        <f>(InputData[[#This Row],[SELLING PRICE]]*InputData[[#This Row],[QUANTITY]]*(1-InputData[[#This Row],[DISCOUNT %]]))</f>
        <v>233.2</v>
      </c>
      <c r="N339">
        <f>DAY(InputData[[#This Row],[DATE]])</f>
        <v>24</v>
      </c>
      <c r="O339" t="str">
        <f>TEXT(InputData[[#This Row],[DATE]],"mmm")</f>
        <v>Apr</v>
      </c>
      <c r="P339">
        <f>YEAR(InputData[[#This Row],[DATE]])</f>
        <v>2022</v>
      </c>
    </row>
    <row r="340" spans="1:16" x14ac:dyDescent="0.35">
      <c r="A340" s="3">
        <v>44676</v>
      </c>
      <c r="B340" s="10" t="s">
        <v>14</v>
      </c>
      <c r="C340" s="13">
        <v>9</v>
      </c>
      <c r="D340" s="11" t="s">
        <v>108</v>
      </c>
      <c r="E340" s="11" t="s">
        <v>107</v>
      </c>
      <c r="F340" s="4">
        <v>0</v>
      </c>
      <c r="G340" s="9" t="str">
        <f>VLOOKUP(InputData[[#This Row],[PRODUCT ID]],MasterData[],2,)</f>
        <v>Product04</v>
      </c>
      <c r="H340" s="9" t="str">
        <f>VLOOKUP(InputData[[#This Row],[PRODUCT ID]],MasterData[],3)</f>
        <v>Category01</v>
      </c>
      <c r="I340" s="9" t="str">
        <f>VLOOKUP(InputData[[#This Row],[PRODUCT ID]],MasterData[],4)</f>
        <v>Lt</v>
      </c>
      <c r="J340" s="17">
        <f>VLOOKUP(InputData[[#This Row],[PRODUCT ID]],MasterData[],5)</f>
        <v>44</v>
      </c>
      <c r="K340" s="17">
        <f>VLOOKUP(InputData[[#This Row],[PRODUCT ID]],MasterData[],6)</f>
        <v>48.84</v>
      </c>
      <c r="L340" s="16">
        <f>(InputData[[#This Row],[QUANTITY]]*InputData[[#This Row],[BUYING PRIZE]])</f>
        <v>396</v>
      </c>
      <c r="M340" s="16">
        <f>(InputData[[#This Row],[SELLING PRICE]]*InputData[[#This Row],[QUANTITY]]*(1-InputData[[#This Row],[DISCOUNT %]]))</f>
        <v>439.56000000000006</v>
      </c>
      <c r="N340">
        <f>DAY(InputData[[#This Row],[DATE]])</f>
        <v>25</v>
      </c>
      <c r="O340" t="str">
        <f>TEXT(InputData[[#This Row],[DATE]],"mmm")</f>
        <v>Apr</v>
      </c>
      <c r="P340">
        <f>YEAR(InputData[[#This Row],[DATE]])</f>
        <v>2022</v>
      </c>
    </row>
    <row r="341" spans="1:16" x14ac:dyDescent="0.35">
      <c r="A341" s="3">
        <v>44676</v>
      </c>
      <c r="B341" s="10" t="s">
        <v>12</v>
      </c>
      <c r="C341" s="13">
        <v>8</v>
      </c>
      <c r="D341" s="11" t="s">
        <v>106</v>
      </c>
      <c r="E341" s="11" t="s">
        <v>106</v>
      </c>
      <c r="F341" s="4">
        <v>0</v>
      </c>
      <c r="G341" s="9" t="str">
        <f>VLOOKUP(InputData[[#This Row],[PRODUCT ID]],MasterData[],2,)</f>
        <v>Product03</v>
      </c>
      <c r="H341" s="9" t="str">
        <f>VLOOKUP(InputData[[#This Row],[PRODUCT ID]],MasterData[],3)</f>
        <v>Category01</v>
      </c>
      <c r="I341" s="9" t="str">
        <f>VLOOKUP(InputData[[#This Row],[PRODUCT ID]],MasterData[],4)</f>
        <v>Kg</v>
      </c>
      <c r="J341" s="17">
        <f>VLOOKUP(InputData[[#This Row],[PRODUCT ID]],MasterData[],5)</f>
        <v>71</v>
      </c>
      <c r="K341" s="17">
        <f>VLOOKUP(InputData[[#This Row],[PRODUCT ID]],MasterData[],6)</f>
        <v>80.94</v>
      </c>
      <c r="L341" s="16">
        <f>(InputData[[#This Row],[QUANTITY]]*InputData[[#This Row],[BUYING PRIZE]])</f>
        <v>568</v>
      </c>
      <c r="M341" s="16">
        <f>(InputData[[#This Row],[SELLING PRICE]]*InputData[[#This Row],[QUANTITY]]*(1-InputData[[#This Row],[DISCOUNT %]]))</f>
        <v>647.52</v>
      </c>
      <c r="N341">
        <f>DAY(InputData[[#This Row],[DATE]])</f>
        <v>25</v>
      </c>
      <c r="O341" t="str">
        <f>TEXT(InputData[[#This Row],[DATE]],"mmm")</f>
        <v>Apr</v>
      </c>
      <c r="P341">
        <f>YEAR(InputData[[#This Row],[DATE]])</f>
        <v>2022</v>
      </c>
    </row>
    <row r="342" spans="1:16" x14ac:dyDescent="0.35">
      <c r="A342" s="3">
        <v>44677</v>
      </c>
      <c r="B342" s="10" t="s">
        <v>63</v>
      </c>
      <c r="C342" s="13">
        <v>2</v>
      </c>
      <c r="D342" s="11" t="s">
        <v>108</v>
      </c>
      <c r="E342" s="11" t="s">
        <v>107</v>
      </c>
      <c r="F342" s="4">
        <v>0</v>
      </c>
      <c r="G342" s="9" t="str">
        <f>VLOOKUP(InputData[[#This Row],[PRODUCT ID]],MasterData[],2,)</f>
        <v>Product27</v>
      </c>
      <c r="H342" s="9" t="str">
        <f>VLOOKUP(InputData[[#This Row],[PRODUCT ID]],MasterData[],3)</f>
        <v>Category04</v>
      </c>
      <c r="I342" s="9" t="str">
        <f>VLOOKUP(InputData[[#This Row],[PRODUCT ID]],MasterData[],4)</f>
        <v>Lt</v>
      </c>
      <c r="J342" s="17">
        <f>VLOOKUP(InputData[[#This Row],[PRODUCT ID]],MasterData[],5)</f>
        <v>48</v>
      </c>
      <c r="K342" s="17">
        <f>VLOOKUP(InputData[[#This Row],[PRODUCT ID]],MasterData[],6)</f>
        <v>57.120000000000005</v>
      </c>
      <c r="L342" s="16">
        <f>(InputData[[#This Row],[QUANTITY]]*InputData[[#This Row],[BUYING PRIZE]])</f>
        <v>96</v>
      </c>
      <c r="M342" s="16">
        <f>(InputData[[#This Row],[SELLING PRICE]]*InputData[[#This Row],[QUANTITY]]*(1-InputData[[#This Row],[DISCOUNT %]]))</f>
        <v>114.24000000000001</v>
      </c>
      <c r="N342">
        <f>DAY(InputData[[#This Row],[DATE]])</f>
        <v>26</v>
      </c>
      <c r="O342" t="str">
        <f>TEXT(InputData[[#This Row],[DATE]],"mmm")</f>
        <v>Apr</v>
      </c>
      <c r="P342">
        <f>YEAR(InputData[[#This Row],[DATE]])</f>
        <v>2022</v>
      </c>
    </row>
    <row r="343" spans="1:16" x14ac:dyDescent="0.35">
      <c r="A343" s="3">
        <v>44679</v>
      </c>
      <c r="B343" s="10" t="s">
        <v>35</v>
      </c>
      <c r="C343" s="13">
        <v>14</v>
      </c>
      <c r="D343" s="11" t="s">
        <v>108</v>
      </c>
      <c r="E343" s="11" t="s">
        <v>107</v>
      </c>
      <c r="F343" s="4">
        <v>0</v>
      </c>
      <c r="G343" s="9" t="str">
        <f>VLOOKUP(InputData[[#This Row],[PRODUCT ID]],MasterData[],2,)</f>
        <v>Product14</v>
      </c>
      <c r="H343" s="9" t="str">
        <f>VLOOKUP(InputData[[#This Row],[PRODUCT ID]],MasterData[],3)</f>
        <v>Category02</v>
      </c>
      <c r="I343" s="9" t="str">
        <f>VLOOKUP(InputData[[#This Row],[PRODUCT ID]],MasterData[],4)</f>
        <v>Kg</v>
      </c>
      <c r="J343" s="17">
        <f>VLOOKUP(InputData[[#This Row],[PRODUCT ID]],MasterData[],5)</f>
        <v>112</v>
      </c>
      <c r="K343" s="17">
        <f>VLOOKUP(InputData[[#This Row],[PRODUCT ID]],MasterData[],6)</f>
        <v>146.72</v>
      </c>
      <c r="L343" s="16">
        <f>(InputData[[#This Row],[QUANTITY]]*InputData[[#This Row],[BUYING PRIZE]])</f>
        <v>1568</v>
      </c>
      <c r="M343" s="16">
        <f>(InputData[[#This Row],[SELLING PRICE]]*InputData[[#This Row],[QUANTITY]]*(1-InputData[[#This Row],[DISCOUNT %]]))</f>
        <v>2054.08</v>
      </c>
      <c r="N343">
        <f>DAY(InputData[[#This Row],[DATE]])</f>
        <v>28</v>
      </c>
      <c r="O343" t="str">
        <f>TEXT(InputData[[#This Row],[DATE]],"mmm")</f>
        <v>Apr</v>
      </c>
      <c r="P343">
        <f>YEAR(InputData[[#This Row],[DATE]])</f>
        <v>2022</v>
      </c>
    </row>
    <row r="344" spans="1:16" x14ac:dyDescent="0.35">
      <c r="A344" s="3">
        <v>44681</v>
      </c>
      <c r="B344" s="10" t="s">
        <v>39</v>
      </c>
      <c r="C344" s="13">
        <v>13</v>
      </c>
      <c r="D344" s="11" t="s">
        <v>106</v>
      </c>
      <c r="E344" s="11" t="s">
        <v>106</v>
      </c>
      <c r="F344" s="4">
        <v>0</v>
      </c>
      <c r="G344" s="9" t="str">
        <f>VLOOKUP(InputData[[#This Row],[PRODUCT ID]],MasterData[],2,)</f>
        <v>Product16</v>
      </c>
      <c r="H344" s="9" t="str">
        <f>VLOOKUP(InputData[[#This Row],[PRODUCT ID]],MasterData[],3)</f>
        <v>Category02</v>
      </c>
      <c r="I344" s="9" t="str">
        <f>VLOOKUP(InputData[[#This Row],[PRODUCT ID]],MasterData[],4)</f>
        <v>No.</v>
      </c>
      <c r="J344" s="17">
        <f>VLOOKUP(InputData[[#This Row],[PRODUCT ID]],MasterData[],5)</f>
        <v>13</v>
      </c>
      <c r="K344" s="17">
        <f>VLOOKUP(InputData[[#This Row],[PRODUCT ID]],MasterData[],6)</f>
        <v>16.64</v>
      </c>
      <c r="L344" s="16">
        <f>(InputData[[#This Row],[QUANTITY]]*InputData[[#This Row],[BUYING PRIZE]])</f>
        <v>169</v>
      </c>
      <c r="M344" s="16">
        <f>(InputData[[#This Row],[SELLING PRICE]]*InputData[[#This Row],[QUANTITY]]*(1-InputData[[#This Row],[DISCOUNT %]]))</f>
        <v>216.32</v>
      </c>
      <c r="N344">
        <f>DAY(InputData[[#This Row],[DATE]])</f>
        <v>30</v>
      </c>
      <c r="O344" t="str">
        <f>TEXT(InputData[[#This Row],[DATE]],"mmm")</f>
        <v>Apr</v>
      </c>
      <c r="P344">
        <f>YEAR(InputData[[#This Row],[DATE]])</f>
        <v>2022</v>
      </c>
    </row>
    <row r="345" spans="1:16" x14ac:dyDescent="0.35">
      <c r="A345" s="3">
        <v>44681</v>
      </c>
      <c r="B345" s="10" t="s">
        <v>63</v>
      </c>
      <c r="C345" s="13">
        <v>8</v>
      </c>
      <c r="D345" s="11" t="s">
        <v>108</v>
      </c>
      <c r="E345" s="11" t="s">
        <v>106</v>
      </c>
      <c r="F345" s="4">
        <v>0</v>
      </c>
      <c r="G345" s="9" t="str">
        <f>VLOOKUP(InputData[[#This Row],[PRODUCT ID]],MasterData[],2,)</f>
        <v>Product27</v>
      </c>
      <c r="H345" s="9" t="str">
        <f>VLOOKUP(InputData[[#This Row],[PRODUCT ID]],MasterData[],3)</f>
        <v>Category04</v>
      </c>
      <c r="I345" s="9" t="str">
        <f>VLOOKUP(InputData[[#This Row],[PRODUCT ID]],MasterData[],4)</f>
        <v>Lt</v>
      </c>
      <c r="J345" s="17">
        <f>VLOOKUP(InputData[[#This Row],[PRODUCT ID]],MasterData[],5)</f>
        <v>48</v>
      </c>
      <c r="K345" s="17">
        <f>VLOOKUP(InputData[[#This Row],[PRODUCT ID]],MasterData[],6)</f>
        <v>57.120000000000005</v>
      </c>
      <c r="L345" s="16">
        <f>(InputData[[#This Row],[QUANTITY]]*InputData[[#This Row],[BUYING PRIZE]])</f>
        <v>384</v>
      </c>
      <c r="M345" s="16">
        <f>(InputData[[#This Row],[SELLING PRICE]]*InputData[[#This Row],[QUANTITY]]*(1-InputData[[#This Row],[DISCOUNT %]]))</f>
        <v>456.96000000000004</v>
      </c>
      <c r="N345">
        <f>DAY(InputData[[#This Row],[DATE]])</f>
        <v>30</v>
      </c>
      <c r="O345" t="str">
        <f>TEXT(InputData[[#This Row],[DATE]],"mmm")</f>
        <v>Apr</v>
      </c>
      <c r="P345">
        <f>YEAR(InputData[[#This Row],[DATE]])</f>
        <v>2022</v>
      </c>
    </row>
    <row r="346" spans="1:16" x14ac:dyDescent="0.35">
      <c r="A346" s="3">
        <v>44682</v>
      </c>
      <c r="B346" s="10" t="s">
        <v>77</v>
      </c>
      <c r="C346" s="13">
        <v>9</v>
      </c>
      <c r="D346" s="11" t="s">
        <v>105</v>
      </c>
      <c r="E346" s="11" t="s">
        <v>106</v>
      </c>
      <c r="F346" s="4">
        <v>0</v>
      </c>
      <c r="G346" s="9" t="str">
        <f>VLOOKUP(InputData[[#This Row],[PRODUCT ID]],MasterData[],2,)</f>
        <v>Product34</v>
      </c>
      <c r="H346" s="9" t="str">
        <f>VLOOKUP(InputData[[#This Row],[PRODUCT ID]],MasterData[],3)</f>
        <v>Category04</v>
      </c>
      <c r="I346" s="9" t="str">
        <f>VLOOKUP(InputData[[#This Row],[PRODUCT ID]],MasterData[],4)</f>
        <v>Lt</v>
      </c>
      <c r="J346" s="17">
        <f>VLOOKUP(InputData[[#This Row],[PRODUCT ID]],MasterData[],5)</f>
        <v>55</v>
      </c>
      <c r="K346" s="17">
        <f>VLOOKUP(InputData[[#This Row],[PRODUCT ID]],MasterData[],6)</f>
        <v>58.3</v>
      </c>
      <c r="L346" s="16">
        <f>(InputData[[#This Row],[QUANTITY]]*InputData[[#This Row],[BUYING PRIZE]])</f>
        <v>495</v>
      </c>
      <c r="M346" s="16">
        <f>(InputData[[#This Row],[SELLING PRICE]]*InputData[[#This Row],[QUANTITY]]*(1-InputData[[#This Row],[DISCOUNT %]]))</f>
        <v>524.69999999999993</v>
      </c>
      <c r="N346">
        <f>DAY(InputData[[#This Row],[DATE]])</f>
        <v>1</v>
      </c>
      <c r="O346" t="str">
        <f>TEXT(InputData[[#This Row],[DATE]],"mmm")</f>
        <v>May</v>
      </c>
      <c r="P346">
        <f>YEAR(InputData[[#This Row],[DATE]])</f>
        <v>2022</v>
      </c>
    </row>
    <row r="347" spans="1:16" x14ac:dyDescent="0.35">
      <c r="A347" s="3">
        <v>44682</v>
      </c>
      <c r="B347" s="10" t="s">
        <v>75</v>
      </c>
      <c r="C347" s="13">
        <v>6</v>
      </c>
      <c r="D347" s="11" t="s">
        <v>106</v>
      </c>
      <c r="E347" s="11" t="s">
        <v>106</v>
      </c>
      <c r="F347" s="4">
        <v>0</v>
      </c>
      <c r="G347" s="9" t="str">
        <f>VLOOKUP(InputData[[#This Row],[PRODUCT ID]],MasterData[],2,)</f>
        <v>Product33</v>
      </c>
      <c r="H347" s="9" t="str">
        <f>VLOOKUP(InputData[[#This Row],[PRODUCT ID]],MasterData[],3)</f>
        <v>Category04</v>
      </c>
      <c r="I347" s="9" t="str">
        <f>VLOOKUP(InputData[[#This Row],[PRODUCT ID]],MasterData[],4)</f>
        <v>Kg</v>
      </c>
      <c r="J347" s="17">
        <f>VLOOKUP(InputData[[#This Row],[PRODUCT ID]],MasterData[],5)</f>
        <v>95</v>
      </c>
      <c r="K347" s="17">
        <f>VLOOKUP(InputData[[#This Row],[PRODUCT ID]],MasterData[],6)</f>
        <v>119.7</v>
      </c>
      <c r="L347" s="16">
        <f>(InputData[[#This Row],[QUANTITY]]*InputData[[#This Row],[BUYING PRIZE]])</f>
        <v>570</v>
      </c>
      <c r="M347" s="16">
        <f>(InputData[[#This Row],[SELLING PRICE]]*InputData[[#This Row],[QUANTITY]]*(1-InputData[[#This Row],[DISCOUNT %]]))</f>
        <v>718.2</v>
      </c>
      <c r="N347">
        <f>DAY(InputData[[#This Row],[DATE]])</f>
        <v>1</v>
      </c>
      <c r="O347" t="str">
        <f>TEXT(InputData[[#This Row],[DATE]],"mmm")</f>
        <v>May</v>
      </c>
      <c r="P347">
        <f>YEAR(InputData[[#This Row],[DATE]])</f>
        <v>2022</v>
      </c>
    </row>
    <row r="348" spans="1:16" x14ac:dyDescent="0.35">
      <c r="A348" s="3">
        <v>44683</v>
      </c>
      <c r="B348" s="10" t="s">
        <v>33</v>
      </c>
      <c r="C348" s="13">
        <v>4</v>
      </c>
      <c r="D348" s="11" t="s">
        <v>106</v>
      </c>
      <c r="E348" s="11" t="s">
        <v>107</v>
      </c>
      <c r="F348" s="4">
        <v>0</v>
      </c>
      <c r="G348" s="9" t="str">
        <f>VLOOKUP(InputData[[#This Row],[PRODUCT ID]],MasterData[],2,)</f>
        <v>Product13</v>
      </c>
      <c r="H348" s="9" t="str">
        <f>VLOOKUP(InputData[[#This Row],[PRODUCT ID]],MasterData[],3)</f>
        <v>Category02</v>
      </c>
      <c r="I348" s="9" t="str">
        <f>VLOOKUP(InputData[[#This Row],[PRODUCT ID]],MasterData[],4)</f>
        <v>Kg</v>
      </c>
      <c r="J348" s="17">
        <f>VLOOKUP(InputData[[#This Row],[PRODUCT ID]],MasterData[],5)</f>
        <v>112</v>
      </c>
      <c r="K348" s="17">
        <f>VLOOKUP(InputData[[#This Row],[PRODUCT ID]],MasterData[],6)</f>
        <v>122.08</v>
      </c>
      <c r="L348" s="16">
        <f>(InputData[[#This Row],[QUANTITY]]*InputData[[#This Row],[BUYING PRIZE]])</f>
        <v>448</v>
      </c>
      <c r="M348" s="16">
        <f>(InputData[[#This Row],[SELLING PRICE]]*InputData[[#This Row],[QUANTITY]]*(1-InputData[[#This Row],[DISCOUNT %]]))</f>
        <v>488.32</v>
      </c>
      <c r="N348">
        <f>DAY(InputData[[#This Row],[DATE]])</f>
        <v>2</v>
      </c>
      <c r="O348" t="str">
        <f>TEXT(InputData[[#This Row],[DATE]],"mmm")</f>
        <v>May</v>
      </c>
      <c r="P348">
        <f>YEAR(InputData[[#This Row],[DATE]])</f>
        <v>2022</v>
      </c>
    </row>
    <row r="349" spans="1:16" x14ac:dyDescent="0.35">
      <c r="A349" s="3">
        <v>44685</v>
      </c>
      <c r="B349" s="10" t="s">
        <v>47</v>
      </c>
      <c r="C349" s="13">
        <v>10</v>
      </c>
      <c r="D349" s="11" t="s">
        <v>108</v>
      </c>
      <c r="E349" s="11" t="s">
        <v>106</v>
      </c>
      <c r="F349" s="4">
        <v>0</v>
      </c>
      <c r="G349" s="9" t="str">
        <f>VLOOKUP(InputData[[#This Row],[PRODUCT ID]],MasterData[],2,)</f>
        <v>Product20</v>
      </c>
      <c r="H349" s="9" t="str">
        <f>VLOOKUP(InputData[[#This Row],[PRODUCT ID]],MasterData[],3)</f>
        <v>Category03</v>
      </c>
      <c r="I349" s="9" t="str">
        <f>VLOOKUP(InputData[[#This Row],[PRODUCT ID]],MasterData[],4)</f>
        <v>Lt</v>
      </c>
      <c r="J349" s="17">
        <f>VLOOKUP(InputData[[#This Row],[PRODUCT ID]],MasterData[],5)</f>
        <v>61</v>
      </c>
      <c r="K349" s="17">
        <f>VLOOKUP(InputData[[#This Row],[PRODUCT ID]],MasterData[],6)</f>
        <v>76.25</v>
      </c>
      <c r="L349" s="16">
        <f>(InputData[[#This Row],[QUANTITY]]*InputData[[#This Row],[BUYING PRIZE]])</f>
        <v>610</v>
      </c>
      <c r="M349" s="16">
        <f>(InputData[[#This Row],[SELLING PRICE]]*InputData[[#This Row],[QUANTITY]]*(1-InputData[[#This Row],[DISCOUNT %]]))</f>
        <v>762.5</v>
      </c>
      <c r="N349">
        <f>DAY(InputData[[#This Row],[DATE]])</f>
        <v>4</v>
      </c>
      <c r="O349" t="str">
        <f>TEXT(InputData[[#This Row],[DATE]],"mmm")</f>
        <v>May</v>
      </c>
      <c r="P349">
        <f>YEAR(InputData[[#This Row],[DATE]])</f>
        <v>2022</v>
      </c>
    </row>
    <row r="350" spans="1:16" x14ac:dyDescent="0.35">
      <c r="A350" s="3">
        <v>44687</v>
      </c>
      <c r="B350" s="10" t="s">
        <v>77</v>
      </c>
      <c r="C350" s="13">
        <v>7</v>
      </c>
      <c r="D350" s="11" t="s">
        <v>108</v>
      </c>
      <c r="E350" s="11" t="s">
        <v>106</v>
      </c>
      <c r="F350" s="4">
        <v>0</v>
      </c>
      <c r="G350" s="9" t="str">
        <f>VLOOKUP(InputData[[#This Row],[PRODUCT ID]],MasterData[],2,)</f>
        <v>Product34</v>
      </c>
      <c r="H350" s="9" t="str">
        <f>VLOOKUP(InputData[[#This Row],[PRODUCT ID]],MasterData[],3)</f>
        <v>Category04</v>
      </c>
      <c r="I350" s="9" t="str">
        <f>VLOOKUP(InputData[[#This Row],[PRODUCT ID]],MasterData[],4)</f>
        <v>Lt</v>
      </c>
      <c r="J350" s="17">
        <f>VLOOKUP(InputData[[#This Row],[PRODUCT ID]],MasterData[],5)</f>
        <v>55</v>
      </c>
      <c r="K350" s="17">
        <f>VLOOKUP(InputData[[#This Row],[PRODUCT ID]],MasterData[],6)</f>
        <v>58.3</v>
      </c>
      <c r="L350" s="16">
        <f>(InputData[[#This Row],[QUANTITY]]*InputData[[#This Row],[BUYING PRIZE]])</f>
        <v>385</v>
      </c>
      <c r="M350" s="16">
        <f>(InputData[[#This Row],[SELLING PRICE]]*InputData[[#This Row],[QUANTITY]]*(1-InputData[[#This Row],[DISCOUNT %]]))</f>
        <v>408.09999999999997</v>
      </c>
      <c r="N350">
        <f>DAY(InputData[[#This Row],[DATE]])</f>
        <v>6</v>
      </c>
      <c r="O350" t="str">
        <f>TEXT(InputData[[#This Row],[DATE]],"mmm")</f>
        <v>May</v>
      </c>
      <c r="P350">
        <f>YEAR(InputData[[#This Row],[DATE]])</f>
        <v>2022</v>
      </c>
    </row>
    <row r="351" spans="1:16" x14ac:dyDescent="0.35">
      <c r="A351" s="3">
        <v>44688</v>
      </c>
      <c r="B351" s="10" t="s">
        <v>37</v>
      </c>
      <c r="C351" s="13">
        <v>4</v>
      </c>
      <c r="D351" s="11" t="s">
        <v>106</v>
      </c>
      <c r="E351" s="11" t="s">
        <v>107</v>
      </c>
      <c r="F351" s="4">
        <v>0</v>
      </c>
      <c r="G351" s="9" t="str">
        <f>VLOOKUP(InputData[[#This Row],[PRODUCT ID]],MasterData[],2,)</f>
        <v>Product15</v>
      </c>
      <c r="H351" s="9" t="str">
        <f>VLOOKUP(InputData[[#This Row],[PRODUCT ID]],MasterData[],3)</f>
        <v>Category02</v>
      </c>
      <c r="I351" s="9" t="str">
        <f>VLOOKUP(InputData[[#This Row],[PRODUCT ID]],MasterData[],4)</f>
        <v>No.</v>
      </c>
      <c r="J351" s="17">
        <f>VLOOKUP(InputData[[#This Row],[PRODUCT ID]],MasterData[],5)</f>
        <v>12</v>
      </c>
      <c r="K351" s="17">
        <f>VLOOKUP(InputData[[#This Row],[PRODUCT ID]],MasterData[],6)</f>
        <v>15.719999999999999</v>
      </c>
      <c r="L351" s="16">
        <f>(InputData[[#This Row],[QUANTITY]]*InputData[[#This Row],[BUYING PRIZE]])</f>
        <v>48</v>
      </c>
      <c r="M351" s="16">
        <f>(InputData[[#This Row],[SELLING PRICE]]*InputData[[#This Row],[QUANTITY]]*(1-InputData[[#This Row],[DISCOUNT %]]))</f>
        <v>62.879999999999995</v>
      </c>
      <c r="N351">
        <f>DAY(InputData[[#This Row],[DATE]])</f>
        <v>7</v>
      </c>
      <c r="O351" t="str">
        <f>TEXT(InputData[[#This Row],[DATE]],"mmm")</f>
        <v>May</v>
      </c>
      <c r="P351">
        <f>YEAR(InputData[[#This Row],[DATE]])</f>
        <v>2022</v>
      </c>
    </row>
    <row r="352" spans="1:16" x14ac:dyDescent="0.35">
      <c r="A352" s="3">
        <v>44688</v>
      </c>
      <c r="B352" s="10" t="s">
        <v>63</v>
      </c>
      <c r="C352" s="13">
        <v>1</v>
      </c>
      <c r="D352" s="11" t="s">
        <v>106</v>
      </c>
      <c r="E352" s="11" t="s">
        <v>106</v>
      </c>
      <c r="F352" s="4">
        <v>0</v>
      </c>
      <c r="G352" s="9" t="str">
        <f>VLOOKUP(InputData[[#This Row],[PRODUCT ID]],MasterData[],2,)</f>
        <v>Product27</v>
      </c>
      <c r="H352" s="9" t="str">
        <f>VLOOKUP(InputData[[#This Row],[PRODUCT ID]],MasterData[],3)</f>
        <v>Category04</v>
      </c>
      <c r="I352" s="9" t="str">
        <f>VLOOKUP(InputData[[#This Row],[PRODUCT ID]],MasterData[],4)</f>
        <v>Lt</v>
      </c>
      <c r="J352" s="17">
        <f>VLOOKUP(InputData[[#This Row],[PRODUCT ID]],MasterData[],5)</f>
        <v>48</v>
      </c>
      <c r="K352" s="17">
        <f>VLOOKUP(InputData[[#This Row],[PRODUCT ID]],MasterData[],6)</f>
        <v>57.120000000000005</v>
      </c>
      <c r="L352" s="16">
        <f>(InputData[[#This Row],[QUANTITY]]*InputData[[#This Row],[BUYING PRIZE]])</f>
        <v>48</v>
      </c>
      <c r="M352" s="16">
        <f>(InputData[[#This Row],[SELLING PRICE]]*InputData[[#This Row],[QUANTITY]]*(1-InputData[[#This Row],[DISCOUNT %]]))</f>
        <v>57.120000000000005</v>
      </c>
      <c r="N352">
        <f>DAY(InputData[[#This Row],[DATE]])</f>
        <v>7</v>
      </c>
      <c r="O352" t="str">
        <f>TEXT(InputData[[#This Row],[DATE]],"mmm")</f>
        <v>May</v>
      </c>
      <c r="P352">
        <f>YEAR(InputData[[#This Row],[DATE]])</f>
        <v>2022</v>
      </c>
    </row>
    <row r="353" spans="1:16" x14ac:dyDescent="0.35">
      <c r="A353" s="3">
        <v>44689</v>
      </c>
      <c r="B353" s="10" t="s">
        <v>52</v>
      </c>
      <c r="C353" s="13">
        <v>7</v>
      </c>
      <c r="D353" s="11" t="s">
        <v>106</v>
      </c>
      <c r="E353" s="11" t="s">
        <v>106</v>
      </c>
      <c r="F353" s="4">
        <v>0</v>
      </c>
      <c r="G353" s="9" t="str">
        <f>VLOOKUP(InputData[[#This Row],[PRODUCT ID]],MasterData[],2,)</f>
        <v>Product22</v>
      </c>
      <c r="H353" s="9" t="str">
        <f>VLOOKUP(InputData[[#This Row],[PRODUCT ID]],MasterData[],3)</f>
        <v>Category03</v>
      </c>
      <c r="I353" s="9" t="str">
        <f>VLOOKUP(InputData[[#This Row],[PRODUCT ID]],MasterData[],4)</f>
        <v>Ft</v>
      </c>
      <c r="J353" s="17">
        <f>VLOOKUP(InputData[[#This Row],[PRODUCT ID]],MasterData[],5)</f>
        <v>121</v>
      </c>
      <c r="K353" s="17">
        <f>VLOOKUP(InputData[[#This Row],[PRODUCT ID]],MasterData[],6)</f>
        <v>141.57</v>
      </c>
      <c r="L353" s="16">
        <f>(InputData[[#This Row],[QUANTITY]]*InputData[[#This Row],[BUYING PRIZE]])</f>
        <v>847</v>
      </c>
      <c r="M353" s="16">
        <f>(InputData[[#This Row],[SELLING PRICE]]*InputData[[#This Row],[QUANTITY]]*(1-InputData[[#This Row],[DISCOUNT %]]))</f>
        <v>990.99</v>
      </c>
      <c r="N353">
        <f>DAY(InputData[[#This Row],[DATE]])</f>
        <v>8</v>
      </c>
      <c r="O353" t="str">
        <f>TEXT(InputData[[#This Row],[DATE]],"mmm")</f>
        <v>May</v>
      </c>
      <c r="P353">
        <f>YEAR(InputData[[#This Row],[DATE]])</f>
        <v>2022</v>
      </c>
    </row>
    <row r="354" spans="1:16" x14ac:dyDescent="0.35">
      <c r="A354" s="3">
        <v>44690</v>
      </c>
      <c r="B354" s="10" t="s">
        <v>41</v>
      </c>
      <c r="C354" s="13">
        <v>12</v>
      </c>
      <c r="D354" s="11" t="s">
        <v>105</v>
      </c>
      <c r="E354" s="11" t="s">
        <v>107</v>
      </c>
      <c r="F354" s="4">
        <v>0</v>
      </c>
      <c r="G354" s="9" t="str">
        <f>VLOOKUP(InputData[[#This Row],[PRODUCT ID]],MasterData[],2,)</f>
        <v>Product17</v>
      </c>
      <c r="H354" s="9" t="str">
        <f>VLOOKUP(InputData[[#This Row],[PRODUCT ID]],MasterData[],3)</f>
        <v>Category02</v>
      </c>
      <c r="I354" s="9" t="str">
        <f>VLOOKUP(InputData[[#This Row],[PRODUCT ID]],MasterData[],4)</f>
        <v>Ft</v>
      </c>
      <c r="J354" s="17">
        <f>VLOOKUP(InputData[[#This Row],[PRODUCT ID]],MasterData[],5)</f>
        <v>134</v>
      </c>
      <c r="K354" s="17">
        <f>VLOOKUP(InputData[[#This Row],[PRODUCT ID]],MasterData[],6)</f>
        <v>156.78</v>
      </c>
      <c r="L354" s="16">
        <f>(InputData[[#This Row],[QUANTITY]]*InputData[[#This Row],[BUYING PRIZE]])</f>
        <v>1608</v>
      </c>
      <c r="M354" s="16">
        <f>(InputData[[#This Row],[SELLING PRICE]]*InputData[[#This Row],[QUANTITY]]*(1-InputData[[#This Row],[DISCOUNT %]]))</f>
        <v>1881.3600000000001</v>
      </c>
      <c r="N354">
        <f>DAY(InputData[[#This Row],[DATE]])</f>
        <v>9</v>
      </c>
      <c r="O354" t="str">
        <f>TEXT(InputData[[#This Row],[DATE]],"mmm")</f>
        <v>May</v>
      </c>
      <c r="P354">
        <f>YEAR(InputData[[#This Row],[DATE]])</f>
        <v>2022</v>
      </c>
    </row>
    <row r="355" spans="1:16" x14ac:dyDescent="0.35">
      <c r="A355" s="3">
        <v>44691</v>
      </c>
      <c r="B355" s="10" t="s">
        <v>24</v>
      </c>
      <c r="C355" s="13">
        <v>6</v>
      </c>
      <c r="D355" s="11" t="s">
        <v>108</v>
      </c>
      <c r="E355" s="11" t="s">
        <v>106</v>
      </c>
      <c r="F355" s="4">
        <v>0</v>
      </c>
      <c r="G355" s="9" t="str">
        <f>VLOOKUP(InputData[[#This Row],[PRODUCT ID]],MasterData[],2,)</f>
        <v>Product09</v>
      </c>
      <c r="H355" s="9" t="str">
        <f>VLOOKUP(InputData[[#This Row],[PRODUCT ID]],MasterData[],3)</f>
        <v>Category01</v>
      </c>
      <c r="I355" s="9" t="str">
        <f>VLOOKUP(InputData[[#This Row],[PRODUCT ID]],MasterData[],4)</f>
        <v>No.</v>
      </c>
      <c r="J355" s="17">
        <f>VLOOKUP(InputData[[#This Row],[PRODUCT ID]],MasterData[],5)</f>
        <v>6</v>
      </c>
      <c r="K355" s="17">
        <f>VLOOKUP(InputData[[#This Row],[PRODUCT ID]],MasterData[],6)</f>
        <v>7.8599999999999994</v>
      </c>
      <c r="L355" s="16">
        <f>(InputData[[#This Row],[QUANTITY]]*InputData[[#This Row],[BUYING PRIZE]])</f>
        <v>36</v>
      </c>
      <c r="M355" s="16">
        <f>(InputData[[#This Row],[SELLING PRICE]]*InputData[[#This Row],[QUANTITY]]*(1-InputData[[#This Row],[DISCOUNT %]]))</f>
        <v>47.16</v>
      </c>
      <c r="N355">
        <f>DAY(InputData[[#This Row],[DATE]])</f>
        <v>10</v>
      </c>
      <c r="O355" t="str">
        <f>TEXT(InputData[[#This Row],[DATE]],"mmm")</f>
        <v>May</v>
      </c>
      <c r="P355">
        <f>YEAR(InputData[[#This Row],[DATE]])</f>
        <v>2022</v>
      </c>
    </row>
    <row r="356" spans="1:16" x14ac:dyDescent="0.35">
      <c r="A356" s="3">
        <v>44693</v>
      </c>
      <c r="B356" s="10" t="s">
        <v>29</v>
      </c>
      <c r="C356" s="13">
        <v>7</v>
      </c>
      <c r="D356" s="11" t="s">
        <v>106</v>
      </c>
      <c r="E356" s="11" t="s">
        <v>107</v>
      </c>
      <c r="F356" s="4">
        <v>0</v>
      </c>
      <c r="G356" s="9" t="str">
        <f>VLOOKUP(InputData[[#This Row],[PRODUCT ID]],MasterData[],2,)</f>
        <v>Product11</v>
      </c>
      <c r="H356" s="9" t="str">
        <f>VLOOKUP(InputData[[#This Row],[PRODUCT ID]],MasterData[],3)</f>
        <v>Category02</v>
      </c>
      <c r="I356" s="9" t="str">
        <f>VLOOKUP(InputData[[#This Row],[PRODUCT ID]],MasterData[],4)</f>
        <v>Lt</v>
      </c>
      <c r="J356" s="17">
        <f>VLOOKUP(InputData[[#This Row],[PRODUCT ID]],MasterData[],5)</f>
        <v>44</v>
      </c>
      <c r="K356" s="17">
        <f>VLOOKUP(InputData[[#This Row],[PRODUCT ID]],MasterData[],6)</f>
        <v>48.4</v>
      </c>
      <c r="L356" s="16">
        <f>(InputData[[#This Row],[QUANTITY]]*InputData[[#This Row],[BUYING PRIZE]])</f>
        <v>308</v>
      </c>
      <c r="M356" s="16">
        <f>(InputData[[#This Row],[SELLING PRICE]]*InputData[[#This Row],[QUANTITY]]*(1-InputData[[#This Row],[DISCOUNT %]]))</f>
        <v>338.8</v>
      </c>
      <c r="N356">
        <f>DAY(InputData[[#This Row],[DATE]])</f>
        <v>12</v>
      </c>
      <c r="O356" t="str">
        <f>TEXT(InputData[[#This Row],[DATE]],"mmm")</f>
        <v>May</v>
      </c>
      <c r="P356">
        <f>YEAR(InputData[[#This Row],[DATE]])</f>
        <v>2022</v>
      </c>
    </row>
    <row r="357" spans="1:16" x14ac:dyDescent="0.35">
      <c r="A357" s="3">
        <v>44694</v>
      </c>
      <c r="B357" s="10" t="s">
        <v>31</v>
      </c>
      <c r="C357" s="13">
        <v>5</v>
      </c>
      <c r="D357" s="11" t="s">
        <v>108</v>
      </c>
      <c r="E357" s="11" t="s">
        <v>106</v>
      </c>
      <c r="F357" s="4">
        <v>0</v>
      </c>
      <c r="G357" s="9" t="str">
        <f>VLOOKUP(InputData[[#This Row],[PRODUCT ID]],MasterData[],2,)</f>
        <v>Product12</v>
      </c>
      <c r="H357" s="9" t="str">
        <f>VLOOKUP(InputData[[#This Row],[PRODUCT ID]],MasterData[],3)</f>
        <v>Category02</v>
      </c>
      <c r="I357" s="9" t="str">
        <f>VLOOKUP(InputData[[#This Row],[PRODUCT ID]],MasterData[],4)</f>
        <v>Kg</v>
      </c>
      <c r="J357" s="17">
        <f>VLOOKUP(InputData[[#This Row],[PRODUCT ID]],MasterData[],5)</f>
        <v>73</v>
      </c>
      <c r="K357" s="17">
        <f>VLOOKUP(InputData[[#This Row],[PRODUCT ID]],MasterData[],6)</f>
        <v>94.17</v>
      </c>
      <c r="L357" s="16">
        <f>(InputData[[#This Row],[QUANTITY]]*InputData[[#This Row],[BUYING PRIZE]])</f>
        <v>365</v>
      </c>
      <c r="M357" s="16">
        <f>(InputData[[#This Row],[SELLING PRICE]]*InputData[[#This Row],[QUANTITY]]*(1-InputData[[#This Row],[DISCOUNT %]]))</f>
        <v>470.85</v>
      </c>
      <c r="N357">
        <f>DAY(InputData[[#This Row],[DATE]])</f>
        <v>13</v>
      </c>
      <c r="O357" t="str">
        <f>TEXT(InputData[[#This Row],[DATE]],"mmm")</f>
        <v>May</v>
      </c>
      <c r="P357">
        <f>YEAR(InputData[[#This Row],[DATE]])</f>
        <v>2022</v>
      </c>
    </row>
    <row r="358" spans="1:16" x14ac:dyDescent="0.35">
      <c r="A358" s="3">
        <v>44695</v>
      </c>
      <c r="B358" s="10" t="s">
        <v>22</v>
      </c>
      <c r="C358" s="13">
        <v>14</v>
      </c>
      <c r="D358" s="11" t="s">
        <v>108</v>
      </c>
      <c r="E358" s="11" t="s">
        <v>107</v>
      </c>
      <c r="F358" s="4">
        <v>0</v>
      </c>
      <c r="G358" s="9" t="str">
        <f>VLOOKUP(InputData[[#This Row],[PRODUCT ID]],MasterData[],2,)</f>
        <v>Product08</v>
      </c>
      <c r="H358" s="9" t="str">
        <f>VLOOKUP(InputData[[#This Row],[PRODUCT ID]],MasterData[],3)</f>
        <v>Category01</v>
      </c>
      <c r="I358" s="9" t="str">
        <f>VLOOKUP(InputData[[#This Row],[PRODUCT ID]],MasterData[],4)</f>
        <v>Kg</v>
      </c>
      <c r="J358" s="17">
        <f>VLOOKUP(InputData[[#This Row],[PRODUCT ID]],MasterData[],5)</f>
        <v>83</v>
      </c>
      <c r="K358" s="17">
        <f>VLOOKUP(InputData[[#This Row],[PRODUCT ID]],MasterData[],6)</f>
        <v>94.62</v>
      </c>
      <c r="L358" s="16">
        <f>(InputData[[#This Row],[QUANTITY]]*InputData[[#This Row],[BUYING PRIZE]])</f>
        <v>1162</v>
      </c>
      <c r="M358" s="16">
        <f>(InputData[[#This Row],[SELLING PRICE]]*InputData[[#This Row],[QUANTITY]]*(1-InputData[[#This Row],[DISCOUNT %]]))</f>
        <v>1324.68</v>
      </c>
      <c r="N358">
        <f>DAY(InputData[[#This Row],[DATE]])</f>
        <v>14</v>
      </c>
      <c r="O358" t="str">
        <f>TEXT(InputData[[#This Row],[DATE]],"mmm")</f>
        <v>May</v>
      </c>
      <c r="P358">
        <f>YEAR(InputData[[#This Row],[DATE]])</f>
        <v>2022</v>
      </c>
    </row>
    <row r="359" spans="1:16" x14ac:dyDescent="0.35">
      <c r="A359" s="3">
        <v>44696</v>
      </c>
      <c r="B359" s="10" t="s">
        <v>47</v>
      </c>
      <c r="C359" s="13">
        <v>5</v>
      </c>
      <c r="D359" s="11" t="s">
        <v>106</v>
      </c>
      <c r="E359" s="11" t="s">
        <v>106</v>
      </c>
      <c r="F359" s="4">
        <v>0</v>
      </c>
      <c r="G359" s="9" t="str">
        <f>VLOOKUP(InputData[[#This Row],[PRODUCT ID]],MasterData[],2,)</f>
        <v>Product20</v>
      </c>
      <c r="H359" s="9" t="str">
        <f>VLOOKUP(InputData[[#This Row],[PRODUCT ID]],MasterData[],3)</f>
        <v>Category03</v>
      </c>
      <c r="I359" s="9" t="str">
        <f>VLOOKUP(InputData[[#This Row],[PRODUCT ID]],MasterData[],4)</f>
        <v>Lt</v>
      </c>
      <c r="J359" s="17">
        <f>VLOOKUP(InputData[[#This Row],[PRODUCT ID]],MasterData[],5)</f>
        <v>61</v>
      </c>
      <c r="K359" s="17">
        <f>VLOOKUP(InputData[[#This Row],[PRODUCT ID]],MasterData[],6)</f>
        <v>76.25</v>
      </c>
      <c r="L359" s="16">
        <f>(InputData[[#This Row],[QUANTITY]]*InputData[[#This Row],[BUYING PRIZE]])</f>
        <v>305</v>
      </c>
      <c r="M359" s="16">
        <f>(InputData[[#This Row],[SELLING PRICE]]*InputData[[#This Row],[QUANTITY]]*(1-InputData[[#This Row],[DISCOUNT %]]))</f>
        <v>381.25</v>
      </c>
      <c r="N359">
        <f>DAY(InputData[[#This Row],[DATE]])</f>
        <v>15</v>
      </c>
      <c r="O359" t="str">
        <f>TEXT(InputData[[#This Row],[DATE]],"mmm")</f>
        <v>May</v>
      </c>
      <c r="P359">
        <f>YEAR(InputData[[#This Row],[DATE]])</f>
        <v>2022</v>
      </c>
    </row>
    <row r="360" spans="1:16" x14ac:dyDescent="0.35">
      <c r="A360" s="3">
        <v>44697</v>
      </c>
      <c r="B360" s="10" t="s">
        <v>26</v>
      </c>
      <c r="C360" s="13">
        <v>13</v>
      </c>
      <c r="D360" s="11" t="s">
        <v>108</v>
      </c>
      <c r="E360" s="11" t="s">
        <v>107</v>
      </c>
      <c r="F360" s="4">
        <v>0</v>
      </c>
      <c r="G360" s="9" t="str">
        <f>VLOOKUP(InputData[[#This Row],[PRODUCT ID]],MasterData[],2,)</f>
        <v>Product10</v>
      </c>
      <c r="H360" s="9" t="str">
        <f>VLOOKUP(InputData[[#This Row],[PRODUCT ID]],MasterData[],3)</f>
        <v>Category02</v>
      </c>
      <c r="I360" s="9" t="str">
        <f>VLOOKUP(InputData[[#This Row],[PRODUCT ID]],MasterData[],4)</f>
        <v>Ft</v>
      </c>
      <c r="J360" s="17">
        <f>VLOOKUP(InputData[[#This Row],[PRODUCT ID]],MasterData[],5)</f>
        <v>148</v>
      </c>
      <c r="K360" s="17">
        <f>VLOOKUP(InputData[[#This Row],[PRODUCT ID]],MasterData[],6)</f>
        <v>164.28</v>
      </c>
      <c r="L360" s="16">
        <f>(InputData[[#This Row],[QUANTITY]]*InputData[[#This Row],[BUYING PRIZE]])</f>
        <v>1924</v>
      </c>
      <c r="M360" s="16">
        <f>(InputData[[#This Row],[SELLING PRICE]]*InputData[[#This Row],[QUANTITY]]*(1-InputData[[#This Row],[DISCOUNT %]]))</f>
        <v>2135.64</v>
      </c>
      <c r="N360">
        <f>DAY(InputData[[#This Row],[DATE]])</f>
        <v>16</v>
      </c>
      <c r="O360" t="str">
        <f>TEXT(InputData[[#This Row],[DATE]],"mmm")</f>
        <v>May</v>
      </c>
      <c r="P360">
        <f>YEAR(InputData[[#This Row],[DATE]])</f>
        <v>2022</v>
      </c>
    </row>
    <row r="361" spans="1:16" x14ac:dyDescent="0.35">
      <c r="A361" s="3">
        <v>44697</v>
      </c>
      <c r="B361" s="10" t="s">
        <v>71</v>
      </c>
      <c r="C361" s="13">
        <v>13</v>
      </c>
      <c r="D361" s="11" t="s">
        <v>106</v>
      </c>
      <c r="E361" s="11" t="s">
        <v>106</v>
      </c>
      <c r="F361" s="4">
        <v>0</v>
      </c>
      <c r="G361" s="9" t="str">
        <f>VLOOKUP(InputData[[#This Row],[PRODUCT ID]],MasterData[],2,)</f>
        <v>Product31</v>
      </c>
      <c r="H361" s="9" t="str">
        <f>VLOOKUP(InputData[[#This Row],[PRODUCT ID]],MasterData[],3)</f>
        <v>Category04</v>
      </c>
      <c r="I361" s="9" t="str">
        <f>VLOOKUP(InputData[[#This Row],[PRODUCT ID]],MasterData[],4)</f>
        <v>Kg</v>
      </c>
      <c r="J361" s="17">
        <f>VLOOKUP(InputData[[#This Row],[PRODUCT ID]],MasterData[],5)</f>
        <v>93</v>
      </c>
      <c r="K361" s="17">
        <f>VLOOKUP(InputData[[#This Row],[PRODUCT ID]],MasterData[],6)</f>
        <v>104.16</v>
      </c>
      <c r="L361" s="16">
        <f>(InputData[[#This Row],[QUANTITY]]*InputData[[#This Row],[BUYING PRIZE]])</f>
        <v>1209</v>
      </c>
      <c r="M361" s="16">
        <f>(InputData[[#This Row],[SELLING PRICE]]*InputData[[#This Row],[QUANTITY]]*(1-InputData[[#This Row],[DISCOUNT %]]))</f>
        <v>1354.08</v>
      </c>
      <c r="N361">
        <f>DAY(InputData[[#This Row],[DATE]])</f>
        <v>16</v>
      </c>
      <c r="O361" t="str">
        <f>TEXT(InputData[[#This Row],[DATE]],"mmm")</f>
        <v>May</v>
      </c>
      <c r="P361">
        <f>YEAR(InputData[[#This Row],[DATE]])</f>
        <v>2022</v>
      </c>
    </row>
    <row r="362" spans="1:16" x14ac:dyDescent="0.35">
      <c r="A362" s="3">
        <v>44698</v>
      </c>
      <c r="B362" s="10" t="s">
        <v>63</v>
      </c>
      <c r="C362" s="13">
        <v>8</v>
      </c>
      <c r="D362" s="11" t="s">
        <v>108</v>
      </c>
      <c r="E362" s="11" t="s">
        <v>107</v>
      </c>
      <c r="F362" s="4">
        <v>0</v>
      </c>
      <c r="G362" s="9" t="str">
        <f>VLOOKUP(InputData[[#This Row],[PRODUCT ID]],MasterData[],2,)</f>
        <v>Product27</v>
      </c>
      <c r="H362" s="9" t="str">
        <f>VLOOKUP(InputData[[#This Row],[PRODUCT ID]],MasterData[],3)</f>
        <v>Category04</v>
      </c>
      <c r="I362" s="9" t="str">
        <f>VLOOKUP(InputData[[#This Row],[PRODUCT ID]],MasterData[],4)</f>
        <v>Lt</v>
      </c>
      <c r="J362" s="17">
        <f>VLOOKUP(InputData[[#This Row],[PRODUCT ID]],MasterData[],5)</f>
        <v>48</v>
      </c>
      <c r="K362" s="17">
        <f>VLOOKUP(InputData[[#This Row],[PRODUCT ID]],MasterData[],6)</f>
        <v>57.120000000000005</v>
      </c>
      <c r="L362" s="16">
        <f>(InputData[[#This Row],[QUANTITY]]*InputData[[#This Row],[BUYING PRIZE]])</f>
        <v>384</v>
      </c>
      <c r="M362" s="16">
        <f>(InputData[[#This Row],[SELLING PRICE]]*InputData[[#This Row],[QUANTITY]]*(1-InputData[[#This Row],[DISCOUNT %]]))</f>
        <v>456.96000000000004</v>
      </c>
      <c r="N362">
        <f>DAY(InputData[[#This Row],[DATE]])</f>
        <v>17</v>
      </c>
      <c r="O362" t="str">
        <f>TEXT(InputData[[#This Row],[DATE]],"mmm")</f>
        <v>May</v>
      </c>
      <c r="P362">
        <f>YEAR(InputData[[#This Row],[DATE]])</f>
        <v>2022</v>
      </c>
    </row>
    <row r="363" spans="1:16" x14ac:dyDescent="0.35">
      <c r="A363" s="3">
        <v>44699</v>
      </c>
      <c r="B363" s="10" t="s">
        <v>63</v>
      </c>
      <c r="C363" s="13">
        <v>4</v>
      </c>
      <c r="D363" s="11" t="s">
        <v>105</v>
      </c>
      <c r="E363" s="11" t="s">
        <v>106</v>
      </c>
      <c r="F363" s="4">
        <v>0</v>
      </c>
      <c r="G363" s="9" t="str">
        <f>VLOOKUP(InputData[[#This Row],[PRODUCT ID]],MasterData[],2,)</f>
        <v>Product27</v>
      </c>
      <c r="H363" s="9" t="str">
        <f>VLOOKUP(InputData[[#This Row],[PRODUCT ID]],MasterData[],3)</f>
        <v>Category04</v>
      </c>
      <c r="I363" s="9" t="str">
        <f>VLOOKUP(InputData[[#This Row],[PRODUCT ID]],MasterData[],4)</f>
        <v>Lt</v>
      </c>
      <c r="J363" s="17">
        <f>VLOOKUP(InputData[[#This Row],[PRODUCT ID]],MasterData[],5)</f>
        <v>48</v>
      </c>
      <c r="K363" s="17">
        <f>VLOOKUP(InputData[[#This Row],[PRODUCT ID]],MasterData[],6)</f>
        <v>57.120000000000005</v>
      </c>
      <c r="L363" s="16">
        <f>(InputData[[#This Row],[QUANTITY]]*InputData[[#This Row],[BUYING PRIZE]])</f>
        <v>192</v>
      </c>
      <c r="M363" s="16">
        <f>(InputData[[#This Row],[SELLING PRICE]]*InputData[[#This Row],[QUANTITY]]*(1-InputData[[#This Row],[DISCOUNT %]]))</f>
        <v>228.48000000000002</v>
      </c>
      <c r="N363">
        <f>DAY(InputData[[#This Row],[DATE]])</f>
        <v>18</v>
      </c>
      <c r="O363" t="str">
        <f>TEXT(InputData[[#This Row],[DATE]],"mmm")</f>
        <v>May</v>
      </c>
      <c r="P363">
        <f>YEAR(InputData[[#This Row],[DATE]])</f>
        <v>2022</v>
      </c>
    </row>
    <row r="364" spans="1:16" x14ac:dyDescent="0.35">
      <c r="A364" s="3">
        <v>44699</v>
      </c>
      <c r="B364" s="10" t="s">
        <v>86</v>
      </c>
      <c r="C364" s="13">
        <v>8</v>
      </c>
      <c r="D364" s="11" t="s">
        <v>105</v>
      </c>
      <c r="E364" s="11" t="s">
        <v>106</v>
      </c>
      <c r="F364" s="4">
        <v>0</v>
      </c>
      <c r="G364" s="9" t="str">
        <f>VLOOKUP(InputData[[#This Row],[PRODUCT ID]],MasterData[],2,)</f>
        <v>Product38</v>
      </c>
      <c r="H364" s="9" t="str">
        <f>VLOOKUP(InputData[[#This Row],[PRODUCT ID]],MasterData[],3)</f>
        <v>Category05</v>
      </c>
      <c r="I364" s="9" t="str">
        <f>VLOOKUP(InputData[[#This Row],[PRODUCT ID]],MasterData[],4)</f>
        <v>Kg</v>
      </c>
      <c r="J364" s="17">
        <f>VLOOKUP(InputData[[#This Row],[PRODUCT ID]],MasterData[],5)</f>
        <v>72</v>
      </c>
      <c r="K364" s="17">
        <f>VLOOKUP(InputData[[#This Row],[PRODUCT ID]],MasterData[],6)</f>
        <v>79.92</v>
      </c>
      <c r="L364" s="16">
        <f>(InputData[[#This Row],[QUANTITY]]*InputData[[#This Row],[BUYING PRIZE]])</f>
        <v>576</v>
      </c>
      <c r="M364" s="16">
        <f>(InputData[[#This Row],[SELLING PRICE]]*InputData[[#This Row],[QUANTITY]]*(1-InputData[[#This Row],[DISCOUNT %]]))</f>
        <v>639.36</v>
      </c>
      <c r="N364">
        <f>DAY(InputData[[#This Row],[DATE]])</f>
        <v>18</v>
      </c>
      <c r="O364" t="str">
        <f>TEXT(InputData[[#This Row],[DATE]],"mmm")</f>
        <v>May</v>
      </c>
      <c r="P364">
        <f>YEAR(InputData[[#This Row],[DATE]])</f>
        <v>2022</v>
      </c>
    </row>
    <row r="365" spans="1:16" x14ac:dyDescent="0.35">
      <c r="A365" s="3">
        <v>44701</v>
      </c>
      <c r="B365" s="10" t="s">
        <v>98</v>
      </c>
      <c r="C365" s="13">
        <v>15</v>
      </c>
      <c r="D365" s="11" t="s">
        <v>106</v>
      </c>
      <c r="E365" s="11" t="s">
        <v>107</v>
      </c>
      <c r="F365" s="4">
        <v>0</v>
      </c>
      <c r="G365" s="9" t="str">
        <f>VLOOKUP(InputData[[#This Row],[PRODUCT ID]],MasterData[],2,)</f>
        <v>Product44</v>
      </c>
      <c r="H365" s="9" t="str">
        <f>VLOOKUP(InputData[[#This Row],[PRODUCT ID]],MasterData[],3)</f>
        <v>Category05</v>
      </c>
      <c r="I365" s="9" t="str">
        <f>VLOOKUP(InputData[[#This Row],[PRODUCT ID]],MasterData[],4)</f>
        <v>Kg</v>
      </c>
      <c r="J365" s="17">
        <f>VLOOKUP(InputData[[#This Row],[PRODUCT ID]],MasterData[],5)</f>
        <v>76</v>
      </c>
      <c r="K365" s="17">
        <f>VLOOKUP(InputData[[#This Row],[PRODUCT ID]],MasterData[],6)</f>
        <v>82.08</v>
      </c>
      <c r="L365" s="16">
        <f>(InputData[[#This Row],[QUANTITY]]*InputData[[#This Row],[BUYING PRIZE]])</f>
        <v>1140</v>
      </c>
      <c r="M365" s="16">
        <f>(InputData[[#This Row],[SELLING PRICE]]*InputData[[#This Row],[QUANTITY]]*(1-InputData[[#This Row],[DISCOUNT %]]))</f>
        <v>1231.2</v>
      </c>
      <c r="N365">
        <f>DAY(InputData[[#This Row],[DATE]])</f>
        <v>20</v>
      </c>
      <c r="O365" t="str">
        <f>TEXT(InputData[[#This Row],[DATE]],"mmm")</f>
        <v>May</v>
      </c>
      <c r="P365">
        <f>YEAR(InputData[[#This Row],[DATE]])</f>
        <v>2022</v>
      </c>
    </row>
    <row r="366" spans="1:16" x14ac:dyDescent="0.35">
      <c r="A366" s="3">
        <v>44703</v>
      </c>
      <c r="B366" s="10" t="s">
        <v>37</v>
      </c>
      <c r="C366" s="13">
        <v>12</v>
      </c>
      <c r="D366" s="11" t="s">
        <v>108</v>
      </c>
      <c r="E366" s="11" t="s">
        <v>106</v>
      </c>
      <c r="F366" s="4">
        <v>0</v>
      </c>
      <c r="G366" s="9" t="str">
        <f>VLOOKUP(InputData[[#This Row],[PRODUCT ID]],MasterData[],2,)</f>
        <v>Product15</v>
      </c>
      <c r="H366" s="9" t="str">
        <f>VLOOKUP(InputData[[#This Row],[PRODUCT ID]],MasterData[],3)</f>
        <v>Category02</v>
      </c>
      <c r="I366" s="9" t="str">
        <f>VLOOKUP(InputData[[#This Row],[PRODUCT ID]],MasterData[],4)</f>
        <v>No.</v>
      </c>
      <c r="J366" s="17">
        <f>VLOOKUP(InputData[[#This Row],[PRODUCT ID]],MasterData[],5)</f>
        <v>12</v>
      </c>
      <c r="K366" s="17">
        <f>VLOOKUP(InputData[[#This Row],[PRODUCT ID]],MasterData[],6)</f>
        <v>15.719999999999999</v>
      </c>
      <c r="L366" s="16">
        <f>(InputData[[#This Row],[QUANTITY]]*InputData[[#This Row],[BUYING PRIZE]])</f>
        <v>144</v>
      </c>
      <c r="M366" s="16">
        <f>(InputData[[#This Row],[SELLING PRICE]]*InputData[[#This Row],[QUANTITY]]*(1-InputData[[#This Row],[DISCOUNT %]]))</f>
        <v>188.64</v>
      </c>
      <c r="N366">
        <f>DAY(InputData[[#This Row],[DATE]])</f>
        <v>22</v>
      </c>
      <c r="O366" t="str">
        <f>TEXT(InputData[[#This Row],[DATE]],"mmm")</f>
        <v>May</v>
      </c>
      <c r="P366">
        <f>YEAR(InputData[[#This Row],[DATE]])</f>
        <v>2022</v>
      </c>
    </row>
    <row r="367" spans="1:16" x14ac:dyDescent="0.35">
      <c r="A367" s="3">
        <v>44706</v>
      </c>
      <c r="B367" s="10" t="s">
        <v>10</v>
      </c>
      <c r="C367" s="13">
        <v>7</v>
      </c>
      <c r="D367" s="11" t="s">
        <v>106</v>
      </c>
      <c r="E367" s="11" t="s">
        <v>106</v>
      </c>
      <c r="F367" s="4">
        <v>0</v>
      </c>
      <c r="G367" s="9" t="str">
        <f>VLOOKUP(InputData[[#This Row],[PRODUCT ID]],MasterData[],2,)</f>
        <v>Product02</v>
      </c>
      <c r="H367" s="9" t="str">
        <f>VLOOKUP(InputData[[#This Row],[PRODUCT ID]],MasterData[],3)</f>
        <v>Category01</v>
      </c>
      <c r="I367" s="9" t="str">
        <f>VLOOKUP(InputData[[#This Row],[PRODUCT ID]],MasterData[],4)</f>
        <v>Kg</v>
      </c>
      <c r="J367" s="17">
        <f>VLOOKUP(InputData[[#This Row],[PRODUCT ID]],MasterData[],5)</f>
        <v>105</v>
      </c>
      <c r="K367" s="17">
        <f>VLOOKUP(InputData[[#This Row],[PRODUCT ID]],MasterData[],6)</f>
        <v>142.80000000000001</v>
      </c>
      <c r="L367" s="16">
        <f>(InputData[[#This Row],[QUANTITY]]*InputData[[#This Row],[BUYING PRIZE]])</f>
        <v>735</v>
      </c>
      <c r="M367" s="16">
        <f>(InputData[[#This Row],[SELLING PRICE]]*InputData[[#This Row],[QUANTITY]]*(1-InputData[[#This Row],[DISCOUNT %]]))</f>
        <v>999.60000000000014</v>
      </c>
      <c r="N367">
        <f>DAY(InputData[[#This Row],[DATE]])</f>
        <v>25</v>
      </c>
      <c r="O367" t="str">
        <f>TEXT(InputData[[#This Row],[DATE]],"mmm")</f>
        <v>May</v>
      </c>
      <c r="P367">
        <f>YEAR(InputData[[#This Row],[DATE]])</f>
        <v>2022</v>
      </c>
    </row>
    <row r="368" spans="1:16" x14ac:dyDescent="0.35">
      <c r="A368" s="3">
        <v>44707</v>
      </c>
      <c r="B368" s="10" t="s">
        <v>65</v>
      </c>
      <c r="C368" s="13">
        <v>2</v>
      </c>
      <c r="D368" s="11" t="s">
        <v>108</v>
      </c>
      <c r="E368" s="11" t="s">
        <v>106</v>
      </c>
      <c r="F368" s="4">
        <v>0</v>
      </c>
      <c r="G368" s="9" t="str">
        <f>VLOOKUP(InputData[[#This Row],[PRODUCT ID]],MasterData[],2,)</f>
        <v>Product28</v>
      </c>
      <c r="H368" s="9" t="str">
        <f>VLOOKUP(InputData[[#This Row],[PRODUCT ID]],MasterData[],3)</f>
        <v>Category04</v>
      </c>
      <c r="I368" s="9" t="str">
        <f>VLOOKUP(InputData[[#This Row],[PRODUCT ID]],MasterData[],4)</f>
        <v>No.</v>
      </c>
      <c r="J368" s="17">
        <f>VLOOKUP(InputData[[#This Row],[PRODUCT ID]],MasterData[],5)</f>
        <v>37</v>
      </c>
      <c r="K368" s="17">
        <f>VLOOKUP(InputData[[#This Row],[PRODUCT ID]],MasterData[],6)</f>
        <v>41.81</v>
      </c>
      <c r="L368" s="16">
        <f>(InputData[[#This Row],[QUANTITY]]*InputData[[#This Row],[BUYING PRIZE]])</f>
        <v>74</v>
      </c>
      <c r="M368" s="16">
        <f>(InputData[[#This Row],[SELLING PRICE]]*InputData[[#This Row],[QUANTITY]]*(1-InputData[[#This Row],[DISCOUNT %]]))</f>
        <v>83.62</v>
      </c>
      <c r="N368">
        <f>DAY(InputData[[#This Row],[DATE]])</f>
        <v>26</v>
      </c>
      <c r="O368" t="str">
        <f>TEXT(InputData[[#This Row],[DATE]],"mmm")</f>
        <v>May</v>
      </c>
      <c r="P368">
        <f>YEAR(InputData[[#This Row],[DATE]])</f>
        <v>2022</v>
      </c>
    </row>
    <row r="369" spans="1:16" x14ac:dyDescent="0.35">
      <c r="A369" s="3">
        <v>44707</v>
      </c>
      <c r="B369" s="10" t="s">
        <v>63</v>
      </c>
      <c r="C369" s="13">
        <v>2</v>
      </c>
      <c r="D369" s="11" t="s">
        <v>106</v>
      </c>
      <c r="E369" s="11" t="s">
        <v>106</v>
      </c>
      <c r="F369" s="4">
        <v>0</v>
      </c>
      <c r="G369" s="9" t="str">
        <f>VLOOKUP(InputData[[#This Row],[PRODUCT ID]],MasterData[],2,)</f>
        <v>Product27</v>
      </c>
      <c r="H369" s="9" t="str">
        <f>VLOOKUP(InputData[[#This Row],[PRODUCT ID]],MasterData[],3)</f>
        <v>Category04</v>
      </c>
      <c r="I369" s="9" t="str">
        <f>VLOOKUP(InputData[[#This Row],[PRODUCT ID]],MasterData[],4)</f>
        <v>Lt</v>
      </c>
      <c r="J369" s="17">
        <f>VLOOKUP(InputData[[#This Row],[PRODUCT ID]],MasterData[],5)</f>
        <v>48</v>
      </c>
      <c r="K369" s="17">
        <f>VLOOKUP(InputData[[#This Row],[PRODUCT ID]],MasterData[],6)</f>
        <v>57.120000000000005</v>
      </c>
      <c r="L369" s="16">
        <f>(InputData[[#This Row],[QUANTITY]]*InputData[[#This Row],[BUYING PRIZE]])</f>
        <v>96</v>
      </c>
      <c r="M369" s="16">
        <f>(InputData[[#This Row],[SELLING PRICE]]*InputData[[#This Row],[QUANTITY]]*(1-InputData[[#This Row],[DISCOUNT %]]))</f>
        <v>114.24000000000001</v>
      </c>
      <c r="N369">
        <f>DAY(InputData[[#This Row],[DATE]])</f>
        <v>26</v>
      </c>
      <c r="O369" t="str">
        <f>TEXT(InputData[[#This Row],[DATE]],"mmm")</f>
        <v>May</v>
      </c>
      <c r="P369">
        <f>YEAR(InputData[[#This Row],[DATE]])</f>
        <v>2022</v>
      </c>
    </row>
    <row r="370" spans="1:16" x14ac:dyDescent="0.35">
      <c r="A370" s="3">
        <v>44709</v>
      </c>
      <c r="B370" s="10" t="s">
        <v>92</v>
      </c>
      <c r="C370" s="13">
        <v>10</v>
      </c>
      <c r="D370" s="11" t="s">
        <v>105</v>
      </c>
      <c r="E370" s="11" t="s">
        <v>107</v>
      </c>
      <c r="F370" s="4">
        <v>0</v>
      </c>
      <c r="G370" s="9" t="str">
        <f>VLOOKUP(InputData[[#This Row],[PRODUCT ID]],MasterData[],2,)</f>
        <v>Product41</v>
      </c>
      <c r="H370" s="9" t="str">
        <f>VLOOKUP(InputData[[#This Row],[PRODUCT ID]],MasterData[],3)</f>
        <v>Category05</v>
      </c>
      <c r="I370" s="9" t="str">
        <f>VLOOKUP(InputData[[#This Row],[PRODUCT ID]],MasterData[],4)</f>
        <v>Ft</v>
      </c>
      <c r="J370" s="17">
        <f>VLOOKUP(InputData[[#This Row],[PRODUCT ID]],MasterData[],5)</f>
        <v>138</v>
      </c>
      <c r="K370" s="17">
        <f>VLOOKUP(InputData[[#This Row],[PRODUCT ID]],MasterData[],6)</f>
        <v>173.88</v>
      </c>
      <c r="L370" s="16">
        <f>(InputData[[#This Row],[QUANTITY]]*InputData[[#This Row],[BUYING PRIZE]])</f>
        <v>1380</v>
      </c>
      <c r="M370" s="16">
        <f>(InputData[[#This Row],[SELLING PRICE]]*InputData[[#This Row],[QUANTITY]]*(1-InputData[[#This Row],[DISCOUNT %]]))</f>
        <v>1738.8</v>
      </c>
      <c r="N370">
        <f>DAY(InputData[[#This Row],[DATE]])</f>
        <v>28</v>
      </c>
      <c r="O370" t="str">
        <f>TEXT(InputData[[#This Row],[DATE]],"mmm")</f>
        <v>May</v>
      </c>
      <c r="P370">
        <f>YEAR(InputData[[#This Row],[DATE]])</f>
        <v>2022</v>
      </c>
    </row>
    <row r="371" spans="1:16" x14ac:dyDescent="0.35">
      <c r="A371" s="3">
        <v>44709</v>
      </c>
      <c r="B371" s="10" t="s">
        <v>22</v>
      </c>
      <c r="C371" s="13">
        <v>5</v>
      </c>
      <c r="D371" s="11" t="s">
        <v>105</v>
      </c>
      <c r="E371" s="11" t="s">
        <v>106</v>
      </c>
      <c r="F371" s="4">
        <v>0</v>
      </c>
      <c r="G371" s="9" t="str">
        <f>VLOOKUP(InputData[[#This Row],[PRODUCT ID]],MasterData[],2,)</f>
        <v>Product08</v>
      </c>
      <c r="H371" s="9" t="str">
        <f>VLOOKUP(InputData[[#This Row],[PRODUCT ID]],MasterData[],3)</f>
        <v>Category01</v>
      </c>
      <c r="I371" s="9" t="str">
        <f>VLOOKUP(InputData[[#This Row],[PRODUCT ID]],MasterData[],4)</f>
        <v>Kg</v>
      </c>
      <c r="J371" s="17">
        <f>VLOOKUP(InputData[[#This Row],[PRODUCT ID]],MasterData[],5)</f>
        <v>83</v>
      </c>
      <c r="K371" s="17">
        <f>VLOOKUP(InputData[[#This Row],[PRODUCT ID]],MasterData[],6)</f>
        <v>94.62</v>
      </c>
      <c r="L371" s="16">
        <f>(InputData[[#This Row],[QUANTITY]]*InputData[[#This Row],[BUYING PRIZE]])</f>
        <v>415</v>
      </c>
      <c r="M371" s="16">
        <f>(InputData[[#This Row],[SELLING PRICE]]*InputData[[#This Row],[QUANTITY]]*(1-InputData[[#This Row],[DISCOUNT %]]))</f>
        <v>473.1</v>
      </c>
      <c r="N371">
        <f>DAY(InputData[[#This Row],[DATE]])</f>
        <v>28</v>
      </c>
      <c r="O371" t="str">
        <f>TEXT(InputData[[#This Row],[DATE]],"mmm")</f>
        <v>May</v>
      </c>
      <c r="P371">
        <f>YEAR(InputData[[#This Row],[DATE]])</f>
        <v>2022</v>
      </c>
    </row>
    <row r="372" spans="1:16" x14ac:dyDescent="0.35">
      <c r="A372" s="3">
        <v>44709</v>
      </c>
      <c r="B372" s="10" t="s">
        <v>26</v>
      </c>
      <c r="C372" s="13">
        <v>9</v>
      </c>
      <c r="D372" s="11" t="s">
        <v>106</v>
      </c>
      <c r="E372" s="11" t="s">
        <v>107</v>
      </c>
      <c r="F372" s="4">
        <v>0</v>
      </c>
      <c r="G372" s="9" t="str">
        <f>VLOOKUP(InputData[[#This Row],[PRODUCT ID]],MasterData[],2,)</f>
        <v>Product10</v>
      </c>
      <c r="H372" s="9" t="str">
        <f>VLOOKUP(InputData[[#This Row],[PRODUCT ID]],MasterData[],3)</f>
        <v>Category02</v>
      </c>
      <c r="I372" s="9" t="str">
        <f>VLOOKUP(InputData[[#This Row],[PRODUCT ID]],MasterData[],4)</f>
        <v>Ft</v>
      </c>
      <c r="J372" s="17">
        <f>VLOOKUP(InputData[[#This Row],[PRODUCT ID]],MasterData[],5)</f>
        <v>148</v>
      </c>
      <c r="K372" s="17">
        <f>VLOOKUP(InputData[[#This Row],[PRODUCT ID]],MasterData[],6)</f>
        <v>164.28</v>
      </c>
      <c r="L372" s="16">
        <f>(InputData[[#This Row],[QUANTITY]]*InputData[[#This Row],[BUYING PRIZE]])</f>
        <v>1332</v>
      </c>
      <c r="M372" s="16">
        <f>(InputData[[#This Row],[SELLING PRICE]]*InputData[[#This Row],[QUANTITY]]*(1-InputData[[#This Row],[DISCOUNT %]]))</f>
        <v>1478.52</v>
      </c>
      <c r="N372">
        <f>DAY(InputData[[#This Row],[DATE]])</f>
        <v>28</v>
      </c>
      <c r="O372" t="str">
        <f>TEXT(InputData[[#This Row],[DATE]],"mmm")</f>
        <v>May</v>
      </c>
      <c r="P372">
        <f>YEAR(InputData[[#This Row],[DATE]])</f>
        <v>2022</v>
      </c>
    </row>
    <row r="373" spans="1:16" x14ac:dyDescent="0.35">
      <c r="A373" s="3">
        <v>44709</v>
      </c>
      <c r="B373" s="10" t="s">
        <v>14</v>
      </c>
      <c r="C373" s="13">
        <v>12</v>
      </c>
      <c r="D373" s="11" t="s">
        <v>106</v>
      </c>
      <c r="E373" s="11" t="s">
        <v>106</v>
      </c>
      <c r="F373" s="4">
        <v>0</v>
      </c>
      <c r="G373" s="9" t="str">
        <f>VLOOKUP(InputData[[#This Row],[PRODUCT ID]],MasterData[],2,)</f>
        <v>Product04</v>
      </c>
      <c r="H373" s="9" t="str">
        <f>VLOOKUP(InputData[[#This Row],[PRODUCT ID]],MasterData[],3)</f>
        <v>Category01</v>
      </c>
      <c r="I373" s="9" t="str">
        <f>VLOOKUP(InputData[[#This Row],[PRODUCT ID]],MasterData[],4)</f>
        <v>Lt</v>
      </c>
      <c r="J373" s="17">
        <f>VLOOKUP(InputData[[#This Row],[PRODUCT ID]],MasterData[],5)</f>
        <v>44</v>
      </c>
      <c r="K373" s="17">
        <f>VLOOKUP(InputData[[#This Row],[PRODUCT ID]],MasterData[],6)</f>
        <v>48.84</v>
      </c>
      <c r="L373" s="16">
        <f>(InputData[[#This Row],[QUANTITY]]*InputData[[#This Row],[BUYING PRIZE]])</f>
        <v>528</v>
      </c>
      <c r="M373" s="16">
        <f>(InputData[[#This Row],[SELLING PRICE]]*InputData[[#This Row],[QUANTITY]]*(1-InputData[[#This Row],[DISCOUNT %]]))</f>
        <v>586.08000000000004</v>
      </c>
      <c r="N373">
        <f>DAY(InputData[[#This Row],[DATE]])</f>
        <v>28</v>
      </c>
      <c r="O373" t="str">
        <f>TEXT(InputData[[#This Row],[DATE]],"mmm")</f>
        <v>May</v>
      </c>
      <c r="P373">
        <f>YEAR(InputData[[#This Row],[DATE]])</f>
        <v>2022</v>
      </c>
    </row>
    <row r="374" spans="1:16" x14ac:dyDescent="0.35">
      <c r="A374" s="3">
        <v>44709</v>
      </c>
      <c r="B374" s="10" t="s">
        <v>47</v>
      </c>
      <c r="C374" s="13">
        <v>14</v>
      </c>
      <c r="D374" s="11" t="s">
        <v>108</v>
      </c>
      <c r="E374" s="11" t="s">
        <v>107</v>
      </c>
      <c r="F374" s="4">
        <v>0</v>
      </c>
      <c r="G374" s="9" t="str">
        <f>VLOOKUP(InputData[[#This Row],[PRODUCT ID]],MasterData[],2,)</f>
        <v>Product20</v>
      </c>
      <c r="H374" s="9" t="str">
        <f>VLOOKUP(InputData[[#This Row],[PRODUCT ID]],MasterData[],3)</f>
        <v>Category03</v>
      </c>
      <c r="I374" s="9" t="str">
        <f>VLOOKUP(InputData[[#This Row],[PRODUCT ID]],MasterData[],4)</f>
        <v>Lt</v>
      </c>
      <c r="J374" s="17">
        <f>VLOOKUP(InputData[[#This Row],[PRODUCT ID]],MasterData[],5)</f>
        <v>61</v>
      </c>
      <c r="K374" s="17">
        <f>VLOOKUP(InputData[[#This Row],[PRODUCT ID]],MasterData[],6)</f>
        <v>76.25</v>
      </c>
      <c r="L374" s="16">
        <f>(InputData[[#This Row],[QUANTITY]]*InputData[[#This Row],[BUYING PRIZE]])</f>
        <v>854</v>
      </c>
      <c r="M374" s="16">
        <f>(InputData[[#This Row],[SELLING PRICE]]*InputData[[#This Row],[QUANTITY]]*(1-InputData[[#This Row],[DISCOUNT %]]))</f>
        <v>1067.5</v>
      </c>
      <c r="N374">
        <f>DAY(InputData[[#This Row],[DATE]])</f>
        <v>28</v>
      </c>
      <c r="O374" t="str">
        <f>TEXT(InputData[[#This Row],[DATE]],"mmm")</f>
        <v>May</v>
      </c>
      <c r="P374">
        <f>YEAR(InputData[[#This Row],[DATE]])</f>
        <v>2022</v>
      </c>
    </row>
    <row r="375" spans="1:16" x14ac:dyDescent="0.35">
      <c r="A375" s="3">
        <v>44711</v>
      </c>
      <c r="B375" s="10" t="s">
        <v>98</v>
      </c>
      <c r="C375" s="13">
        <v>9</v>
      </c>
      <c r="D375" s="11" t="s">
        <v>108</v>
      </c>
      <c r="E375" s="11" t="s">
        <v>106</v>
      </c>
      <c r="F375" s="4">
        <v>0</v>
      </c>
      <c r="G375" s="9" t="str">
        <f>VLOOKUP(InputData[[#This Row],[PRODUCT ID]],MasterData[],2,)</f>
        <v>Product44</v>
      </c>
      <c r="H375" s="9" t="str">
        <f>VLOOKUP(InputData[[#This Row],[PRODUCT ID]],MasterData[],3)</f>
        <v>Category05</v>
      </c>
      <c r="I375" s="9" t="str">
        <f>VLOOKUP(InputData[[#This Row],[PRODUCT ID]],MasterData[],4)</f>
        <v>Kg</v>
      </c>
      <c r="J375" s="17">
        <f>VLOOKUP(InputData[[#This Row],[PRODUCT ID]],MasterData[],5)</f>
        <v>76</v>
      </c>
      <c r="K375" s="17">
        <f>VLOOKUP(InputData[[#This Row],[PRODUCT ID]],MasterData[],6)</f>
        <v>82.08</v>
      </c>
      <c r="L375" s="16">
        <f>(InputData[[#This Row],[QUANTITY]]*InputData[[#This Row],[BUYING PRIZE]])</f>
        <v>684</v>
      </c>
      <c r="M375" s="16">
        <f>(InputData[[#This Row],[SELLING PRICE]]*InputData[[#This Row],[QUANTITY]]*(1-InputData[[#This Row],[DISCOUNT %]]))</f>
        <v>738.72</v>
      </c>
      <c r="N375">
        <f>DAY(InputData[[#This Row],[DATE]])</f>
        <v>30</v>
      </c>
      <c r="O375" t="str">
        <f>TEXT(InputData[[#This Row],[DATE]],"mmm")</f>
        <v>May</v>
      </c>
      <c r="P375">
        <f>YEAR(InputData[[#This Row],[DATE]])</f>
        <v>2022</v>
      </c>
    </row>
    <row r="376" spans="1:16" x14ac:dyDescent="0.35">
      <c r="A376" s="3">
        <v>44711</v>
      </c>
      <c r="B376" s="10" t="s">
        <v>16</v>
      </c>
      <c r="C376" s="13">
        <v>4</v>
      </c>
      <c r="D376" s="11" t="s">
        <v>105</v>
      </c>
      <c r="E376" s="11" t="s">
        <v>107</v>
      </c>
      <c r="F376" s="4">
        <v>0</v>
      </c>
      <c r="G376" s="9" t="str">
        <f>VLOOKUP(InputData[[#This Row],[PRODUCT ID]],MasterData[],2,)</f>
        <v>Product05</v>
      </c>
      <c r="H376" s="9" t="str">
        <f>VLOOKUP(InputData[[#This Row],[PRODUCT ID]],MasterData[],3)</f>
        <v>Category01</v>
      </c>
      <c r="I376" s="9" t="str">
        <f>VLOOKUP(InputData[[#This Row],[PRODUCT ID]],MasterData[],4)</f>
        <v>Ft</v>
      </c>
      <c r="J376" s="17">
        <f>VLOOKUP(InputData[[#This Row],[PRODUCT ID]],MasterData[],5)</f>
        <v>133</v>
      </c>
      <c r="K376" s="17">
        <f>VLOOKUP(InputData[[#This Row],[PRODUCT ID]],MasterData[],6)</f>
        <v>155.61000000000001</v>
      </c>
      <c r="L376" s="16">
        <f>(InputData[[#This Row],[QUANTITY]]*InputData[[#This Row],[BUYING PRIZE]])</f>
        <v>532</v>
      </c>
      <c r="M376" s="16">
        <f>(InputData[[#This Row],[SELLING PRICE]]*InputData[[#This Row],[QUANTITY]]*(1-InputData[[#This Row],[DISCOUNT %]]))</f>
        <v>622.44000000000005</v>
      </c>
      <c r="N376">
        <f>DAY(InputData[[#This Row],[DATE]])</f>
        <v>30</v>
      </c>
      <c r="O376" t="str">
        <f>TEXT(InputData[[#This Row],[DATE]],"mmm")</f>
        <v>May</v>
      </c>
      <c r="P376">
        <f>YEAR(InputData[[#This Row],[DATE]])</f>
        <v>2022</v>
      </c>
    </row>
    <row r="377" spans="1:16" x14ac:dyDescent="0.35">
      <c r="A377" s="3">
        <v>44711</v>
      </c>
      <c r="B377" s="10" t="s">
        <v>75</v>
      </c>
      <c r="C377" s="13">
        <v>3</v>
      </c>
      <c r="D377" s="11" t="s">
        <v>106</v>
      </c>
      <c r="E377" s="11" t="s">
        <v>107</v>
      </c>
      <c r="F377" s="4">
        <v>0</v>
      </c>
      <c r="G377" s="9" t="str">
        <f>VLOOKUP(InputData[[#This Row],[PRODUCT ID]],MasterData[],2,)</f>
        <v>Product33</v>
      </c>
      <c r="H377" s="9" t="str">
        <f>VLOOKUP(InputData[[#This Row],[PRODUCT ID]],MasterData[],3)</f>
        <v>Category04</v>
      </c>
      <c r="I377" s="9" t="str">
        <f>VLOOKUP(InputData[[#This Row],[PRODUCT ID]],MasterData[],4)</f>
        <v>Kg</v>
      </c>
      <c r="J377" s="17">
        <f>VLOOKUP(InputData[[#This Row],[PRODUCT ID]],MasterData[],5)</f>
        <v>95</v>
      </c>
      <c r="K377" s="17">
        <f>VLOOKUP(InputData[[#This Row],[PRODUCT ID]],MasterData[],6)</f>
        <v>119.7</v>
      </c>
      <c r="L377" s="16">
        <f>(InputData[[#This Row],[QUANTITY]]*InputData[[#This Row],[BUYING PRIZE]])</f>
        <v>285</v>
      </c>
      <c r="M377" s="16">
        <f>(InputData[[#This Row],[SELLING PRICE]]*InputData[[#This Row],[QUANTITY]]*(1-InputData[[#This Row],[DISCOUNT %]]))</f>
        <v>359.1</v>
      </c>
      <c r="N377">
        <f>DAY(InputData[[#This Row],[DATE]])</f>
        <v>30</v>
      </c>
      <c r="O377" t="str">
        <f>TEXT(InputData[[#This Row],[DATE]],"mmm")</f>
        <v>May</v>
      </c>
      <c r="P377">
        <f>YEAR(InputData[[#This Row],[DATE]])</f>
        <v>2022</v>
      </c>
    </row>
    <row r="378" spans="1:16" x14ac:dyDescent="0.35">
      <c r="A378" s="3">
        <v>44715</v>
      </c>
      <c r="B378" s="10" t="s">
        <v>22</v>
      </c>
      <c r="C378" s="13">
        <v>14</v>
      </c>
      <c r="D378" s="11" t="s">
        <v>106</v>
      </c>
      <c r="E378" s="11" t="s">
        <v>106</v>
      </c>
      <c r="F378" s="4">
        <v>0</v>
      </c>
      <c r="G378" s="9" t="str">
        <f>VLOOKUP(InputData[[#This Row],[PRODUCT ID]],MasterData[],2,)</f>
        <v>Product08</v>
      </c>
      <c r="H378" s="9" t="str">
        <f>VLOOKUP(InputData[[#This Row],[PRODUCT ID]],MasterData[],3)</f>
        <v>Category01</v>
      </c>
      <c r="I378" s="9" t="str">
        <f>VLOOKUP(InputData[[#This Row],[PRODUCT ID]],MasterData[],4)</f>
        <v>Kg</v>
      </c>
      <c r="J378" s="17">
        <f>VLOOKUP(InputData[[#This Row],[PRODUCT ID]],MasterData[],5)</f>
        <v>83</v>
      </c>
      <c r="K378" s="17">
        <f>VLOOKUP(InputData[[#This Row],[PRODUCT ID]],MasterData[],6)</f>
        <v>94.62</v>
      </c>
      <c r="L378" s="16">
        <f>(InputData[[#This Row],[QUANTITY]]*InputData[[#This Row],[BUYING PRIZE]])</f>
        <v>1162</v>
      </c>
      <c r="M378" s="16">
        <f>(InputData[[#This Row],[SELLING PRICE]]*InputData[[#This Row],[QUANTITY]]*(1-InputData[[#This Row],[DISCOUNT %]]))</f>
        <v>1324.68</v>
      </c>
      <c r="N378">
        <f>DAY(InputData[[#This Row],[DATE]])</f>
        <v>3</v>
      </c>
      <c r="O378" t="str">
        <f>TEXT(InputData[[#This Row],[DATE]],"mmm")</f>
        <v>Jun</v>
      </c>
      <c r="P378">
        <f>YEAR(InputData[[#This Row],[DATE]])</f>
        <v>2022</v>
      </c>
    </row>
    <row r="379" spans="1:16" x14ac:dyDescent="0.35">
      <c r="A379" s="3">
        <v>44722</v>
      </c>
      <c r="B379" s="10" t="s">
        <v>65</v>
      </c>
      <c r="C379" s="13">
        <v>8</v>
      </c>
      <c r="D379" s="11" t="s">
        <v>105</v>
      </c>
      <c r="E379" s="11" t="s">
        <v>106</v>
      </c>
      <c r="F379" s="4">
        <v>0</v>
      </c>
      <c r="G379" s="9" t="str">
        <f>VLOOKUP(InputData[[#This Row],[PRODUCT ID]],MasterData[],2,)</f>
        <v>Product28</v>
      </c>
      <c r="H379" s="9" t="str">
        <f>VLOOKUP(InputData[[#This Row],[PRODUCT ID]],MasterData[],3)</f>
        <v>Category04</v>
      </c>
      <c r="I379" s="9" t="str">
        <f>VLOOKUP(InputData[[#This Row],[PRODUCT ID]],MasterData[],4)</f>
        <v>No.</v>
      </c>
      <c r="J379" s="17">
        <f>VLOOKUP(InputData[[#This Row],[PRODUCT ID]],MasterData[],5)</f>
        <v>37</v>
      </c>
      <c r="K379" s="17">
        <f>VLOOKUP(InputData[[#This Row],[PRODUCT ID]],MasterData[],6)</f>
        <v>41.81</v>
      </c>
      <c r="L379" s="16">
        <f>(InputData[[#This Row],[QUANTITY]]*InputData[[#This Row],[BUYING PRIZE]])</f>
        <v>296</v>
      </c>
      <c r="M379" s="16">
        <f>(InputData[[#This Row],[SELLING PRICE]]*InputData[[#This Row],[QUANTITY]]*(1-InputData[[#This Row],[DISCOUNT %]]))</f>
        <v>334.48</v>
      </c>
      <c r="N379">
        <f>DAY(InputData[[#This Row],[DATE]])</f>
        <v>10</v>
      </c>
      <c r="O379" t="str">
        <f>TEXT(InputData[[#This Row],[DATE]],"mmm")</f>
        <v>Jun</v>
      </c>
      <c r="P379">
        <f>YEAR(InputData[[#This Row],[DATE]])</f>
        <v>2022</v>
      </c>
    </row>
    <row r="380" spans="1:16" x14ac:dyDescent="0.35">
      <c r="A380" s="3">
        <v>44723</v>
      </c>
      <c r="B380" s="10" t="s">
        <v>88</v>
      </c>
      <c r="C380" s="13">
        <v>13</v>
      </c>
      <c r="D380" s="11" t="s">
        <v>106</v>
      </c>
      <c r="E380" s="11" t="s">
        <v>107</v>
      </c>
      <c r="F380" s="4">
        <v>0</v>
      </c>
      <c r="G380" s="9" t="str">
        <f>VLOOKUP(InputData[[#This Row],[PRODUCT ID]],MasterData[],2,)</f>
        <v>Product39</v>
      </c>
      <c r="H380" s="9" t="str">
        <f>VLOOKUP(InputData[[#This Row],[PRODUCT ID]],MasterData[],3)</f>
        <v>Category05</v>
      </c>
      <c r="I380" s="9" t="str">
        <f>VLOOKUP(InputData[[#This Row],[PRODUCT ID]],MasterData[],4)</f>
        <v>No.</v>
      </c>
      <c r="J380" s="17">
        <f>VLOOKUP(InputData[[#This Row],[PRODUCT ID]],MasterData[],5)</f>
        <v>37</v>
      </c>
      <c r="K380" s="17">
        <f>VLOOKUP(InputData[[#This Row],[PRODUCT ID]],MasterData[],6)</f>
        <v>42.55</v>
      </c>
      <c r="L380" s="16">
        <f>(InputData[[#This Row],[QUANTITY]]*InputData[[#This Row],[BUYING PRIZE]])</f>
        <v>481</v>
      </c>
      <c r="M380" s="16">
        <f>(InputData[[#This Row],[SELLING PRICE]]*InputData[[#This Row],[QUANTITY]]*(1-InputData[[#This Row],[DISCOUNT %]]))</f>
        <v>553.15</v>
      </c>
      <c r="N380">
        <f>DAY(InputData[[#This Row],[DATE]])</f>
        <v>11</v>
      </c>
      <c r="O380" t="str">
        <f>TEXT(InputData[[#This Row],[DATE]],"mmm")</f>
        <v>Jun</v>
      </c>
      <c r="P380">
        <f>YEAR(InputData[[#This Row],[DATE]])</f>
        <v>2022</v>
      </c>
    </row>
    <row r="381" spans="1:16" x14ac:dyDescent="0.35">
      <c r="A381" s="3">
        <v>44723</v>
      </c>
      <c r="B381" s="10" t="s">
        <v>50</v>
      </c>
      <c r="C381" s="13">
        <v>6</v>
      </c>
      <c r="D381" s="11" t="s">
        <v>108</v>
      </c>
      <c r="E381" s="11" t="s">
        <v>106</v>
      </c>
      <c r="F381" s="4">
        <v>0</v>
      </c>
      <c r="G381" s="9" t="str">
        <f>VLOOKUP(InputData[[#This Row],[PRODUCT ID]],MasterData[],2,)</f>
        <v>Product21</v>
      </c>
      <c r="H381" s="9" t="str">
        <f>VLOOKUP(InputData[[#This Row],[PRODUCT ID]],MasterData[],3)</f>
        <v>Category03</v>
      </c>
      <c r="I381" s="9" t="str">
        <f>VLOOKUP(InputData[[#This Row],[PRODUCT ID]],MasterData[],4)</f>
        <v>Ft</v>
      </c>
      <c r="J381" s="17">
        <f>VLOOKUP(InputData[[#This Row],[PRODUCT ID]],MasterData[],5)</f>
        <v>126</v>
      </c>
      <c r="K381" s="17">
        <f>VLOOKUP(InputData[[#This Row],[PRODUCT ID]],MasterData[],6)</f>
        <v>162.54</v>
      </c>
      <c r="L381" s="16">
        <f>(InputData[[#This Row],[QUANTITY]]*InputData[[#This Row],[BUYING PRIZE]])</f>
        <v>756</v>
      </c>
      <c r="M381" s="16">
        <f>(InputData[[#This Row],[SELLING PRICE]]*InputData[[#This Row],[QUANTITY]]*(1-InputData[[#This Row],[DISCOUNT %]]))</f>
        <v>975.24</v>
      </c>
      <c r="N381">
        <f>DAY(InputData[[#This Row],[DATE]])</f>
        <v>11</v>
      </c>
      <c r="O381" t="str">
        <f>TEXT(InputData[[#This Row],[DATE]],"mmm")</f>
        <v>Jun</v>
      </c>
      <c r="P381">
        <f>YEAR(InputData[[#This Row],[DATE]])</f>
        <v>2022</v>
      </c>
    </row>
    <row r="382" spans="1:16" x14ac:dyDescent="0.35">
      <c r="A382" s="3">
        <v>44725</v>
      </c>
      <c r="B382" s="10" t="s">
        <v>60</v>
      </c>
      <c r="C382" s="13">
        <v>6</v>
      </c>
      <c r="D382" s="11" t="s">
        <v>108</v>
      </c>
      <c r="E382" s="11" t="s">
        <v>107</v>
      </c>
      <c r="F382" s="4">
        <v>0</v>
      </c>
      <c r="G382" s="9" t="str">
        <f>VLOOKUP(InputData[[#This Row],[PRODUCT ID]],MasterData[],2,)</f>
        <v>Product26</v>
      </c>
      <c r="H382" s="9" t="str">
        <f>VLOOKUP(InputData[[#This Row],[PRODUCT ID]],MasterData[],3)</f>
        <v>Category04</v>
      </c>
      <c r="I382" s="9" t="str">
        <f>VLOOKUP(InputData[[#This Row],[PRODUCT ID]],MasterData[],4)</f>
        <v>No.</v>
      </c>
      <c r="J382" s="17">
        <f>VLOOKUP(InputData[[#This Row],[PRODUCT ID]],MasterData[],5)</f>
        <v>18</v>
      </c>
      <c r="K382" s="17">
        <f>VLOOKUP(InputData[[#This Row],[PRODUCT ID]],MasterData[],6)</f>
        <v>24.66</v>
      </c>
      <c r="L382" s="16">
        <f>(InputData[[#This Row],[QUANTITY]]*InputData[[#This Row],[BUYING PRIZE]])</f>
        <v>108</v>
      </c>
      <c r="M382" s="16">
        <f>(InputData[[#This Row],[SELLING PRICE]]*InputData[[#This Row],[QUANTITY]]*(1-InputData[[#This Row],[DISCOUNT %]]))</f>
        <v>147.96</v>
      </c>
      <c r="N382">
        <f>DAY(InputData[[#This Row],[DATE]])</f>
        <v>13</v>
      </c>
      <c r="O382" t="str">
        <f>TEXT(InputData[[#This Row],[DATE]],"mmm")</f>
        <v>Jun</v>
      </c>
      <c r="P382">
        <f>YEAR(InputData[[#This Row],[DATE]])</f>
        <v>2022</v>
      </c>
    </row>
    <row r="383" spans="1:16" x14ac:dyDescent="0.35">
      <c r="A383" s="3">
        <v>44727</v>
      </c>
      <c r="B383" s="10" t="s">
        <v>94</v>
      </c>
      <c r="C383" s="13">
        <v>15</v>
      </c>
      <c r="D383" s="11" t="s">
        <v>105</v>
      </c>
      <c r="E383" s="11" t="s">
        <v>106</v>
      </c>
      <c r="F383" s="4">
        <v>0</v>
      </c>
      <c r="G383" s="9" t="str">
        <f>VLOOKUP(InputData[[#This Row],[PRODUCT ID]],MasterData[],2,)</f>
        <v>Product42</v>
      </c>
      <c r="H383" s="9" t="str">
        <f>VLOOKUP(InputData[[#This Row],[PRODUCT ID]],MasterData[],3)</f>
        <v>Category05</v>
      </c>
      <c r="I383" s="9" t="str">
        <f>VLOOKUP(InputData[[#This Row],[PRODUCT ID]],MasterData[],4)</f>
        <v>Ft</v>
      </c>
      <c r="J383" s="17">
        <f>VLOOKUP(InputData[[#This Row],[PRODUCT ID]],MasterData[],5)</f>
        <v>120</v>
      </c>
      <c r="K383" s="17">
        <f>VLOOKUP(InputData[[#This Row],[PRODUCT ID]],MasterData[],6)</f>
        <v>162</v>
      </c>
      <c r="L383" s="16">
        <f>(InputData[[#This Row],[QUANTITY]]*InputData[[#This Row],[BUYING PRIZE]])</f>
        <v>1800</v>
      </c>
      <c r="M383" s="16">
        <f>(InputData[[#This Row],[SELLING PRICE]]*InputData[[#This Row],[QUANTITY]]*(1-InputData[[#This Row],[DISCOUNT %]]))</f>
        <v>2430</v>
      </c>
      <c r="N383">
        <f>DAY(InputData[[#This Row],[DATE]])</f>
        <v>15</v>
      </c>
      <c r="O383" t="str">
        <f>TEXT(InputData[[#This Row],[DATE]],"mmm")</f>
        <v>Jun</v>
      </c>
      <c r="P383">
        <f>YEAR(InputData[[#This Row],[DATE]])</f>
        <v>2022</v>
      </c>
    </row>
    <row r="384" spans="1:16" x14ac:dyDescent="0.35">
      <c r="A384" s="3">
        <v>44728</v>
      </c>
      <c r="B384" s="10" t="s">
        <v>67</v>
      </c>
      <c r="C384" s="13">
        <v>15</v>
      </c>
      <c r="D384" s="11" t="s">
        <v>106</v>
      </c>
      <c r="E384" s="11" t="s">
        <v>107</v>
      </c>
      <c r="F384" s="4">
        <v>0</v>
      </c>
      <c r="G384" s="9" t="str">
        <f>VLOOKUP(InputData[[#This Row],[PRODUCT ID]],MasterData[],2,)</f>
        <v>Product29</v>
      </c>
      <c r="H384" s="9" t="str">
        <f>VLOOKUP(InputData[[#This Row],[PRODUCT ID]],MasterData[],3)</f>
        <v>Category04</v>
      </c>
      <c r="I384" s="9" t="str">
        <f>VLOOKUP(InputData[[#This Row],[PRODUCT ID]],MasterData[],4)</f>
        <v>Lt</v>
      </c>
      <c r="J384" s="17">
        <f>VLOOKUP(InputData[[#This Row],[PRODUCT ID]],MasterData[],5)</f>
        <v>47</v>
      </c>
      <c r="K384" s="17">
        <f>VLOOKUP(InputData[[#This Row],[PRODUCT ID]],MasterData[],6)</f>
        <v>53.11</v>
      </c>
      <c r="L384" s="16">
        <f>(InputData[[#This Row],[QUANTITY]]*InputData[[#This Row],[BUYING PRIZE]])</f>
        <v>705</v>
      </c>
      <c r="M384" s="16">
        <f>(InputData[[#This Row],[SELLING PRICE]]*InputData[[#This Row],[QUANTITY]]*(1-InputData[[#This Row],[DISCOUNT %]]))</f>
        <v>796.65</v>
      </c>
      <c r="N384">
        <f>DAY(InputData[[#This Row],[DATE]])</f>
        <v>16</v>
      </c>
      <c r="O384" t="str">
        <f>TEXT(InputData[[#This Row],[DATE]],"mmm")</f>
        <v>Jun</v>
      </c>
      <c r="P384">
        <f>YEAR(InputData[[#This Row],[DATE]])</f>
        <v>2022</v>
      </c>
    </row>
    <row r="385" spans="1:16" x14ac:dyDescent="0.35">
      <c r="A385" s="3">
        <v>44731</v>
      </c>
      <c r="B385" s="10" t="s">
        <v>10</v>
      </c>
      <c r="C385" s="13">
        <v>8</v>
      </c>
      <c r="D385" s="11" t="s">
        <v>108</v>
      </c>
      <c r="E385" s="11" t="s">
        <v>107</v>
      </c>
      <c r="F385" s="4">
        <v>0</v>
      </c>
      <c r="G385" s="9" t="str">
        <f>VLOOKUP(InputData[[#This Row],[PRODUCT ID]],MasterData[],2,)</f>
        <v>Product02</v>
      </c>
      <c r="H385" s="9" t="str">
        <f>VLOOKUP(InputData[[#This Row],[PRODUCT ID]],MasterData[],3)</f>
        <v>Category01</v>
      </c>
      <c r="I385" s="9" t="str">
        <f>VLOOKUP(InputData[[#This Row],[PRODUCT ID]],MasterData[],4)</f>
        <v>Kg</v>
      </c>
      <c r="J385" s="17">
        <f>VLOOKUP(InputData[[#This Row],[PRODUCT ID]],MasterData[],5)</f>
        <v>105</v>
      </c>
      <c r="K385" s="17">
        <f>VLOOKUP(InputData[[#This Row],[PRODUCT ID]],MasterData[],6)</f>
        <v>142.80000000000001</v>
      </c>
      <c r="L385" s="16">
        <f>(InputData[[#This Row],[QUANTITY]]*InputData[[#This Row],[BUYING PRIZE]])</f>
        <v>840</v>
      </c>
      <c r="M385" s="16">
        <f>(InputData[[#This Row],[SELLING PRICE]]*InputData[[#This Row],[QUANTITY]]*(1-InputData[[#This Row],[DISCOUNT %]]))</f>
        <v>1142.4000000000001</v>
      </c>
      <c r="N385">
        <f>DAY(InputData[[#This Row],[DATE]])</f>
        <v>19</v>
      </c>
      <c r="O385" t="str">
        <f>TEXT(InputData[[#This Row],[DATE]],"mmm")</f>
        <v>Jun</v>
      </c>
      <c r="P385">
        <f>YEAR(InputData[[#This Row],[DATE]])</f>
        <v>2022</v>
      </c>
    </row>
    <row r="386" spans="1:16" x14ac:dyDescent="0.35">
      <c r="A386" s="3">
        <v>44733</v>
      </c>
      <c r="B386" s="10" t="s">
        <v>41</v>
      </c>
      <c r="C386" s="13">
        <v>14</v>
      </c>
      <c r="D386" s="11" t="s">
        <v>108</v>
      </c>
      <c r="E386" s="11" t="s">
        <v>107</v>
      </c>
      <c r="F386" s="4">
        <v>0</v>
      </c>
      <c r="G386" s="9" t="str">
        <f>VLOOKUP(InputData[[#This Row],[PRODUCT ID]],MasterData[],2,)</f>
        <v>Product17</v>
      </c>
      <c r="H386" s="9" t="str">
        <f>VLOOKUP(InputData[[#This Row],[PRODUCT ID]],MasterData[],3)</f>
        <v>Category02</v>
      </c>
      <c r="I386" s="9" t="str">
        <f>VLOOKUP(InputData[[#This Row],[PRODUCT ID]],MasterData[],4)</f>
        <v>Ft</v>
      </c>
      <c r="J386" s="17">
        <f>VLOOKUP(InputData[[#This Row],[PRODUCT ID]],MasterData[],5)</f>
        <v>134</v>
      </c>
      <c r="K386" s="17">
        <f>VLOOKUP(InputData[[#This Row],[PRODUCT ID]],MasterData[],6)</f>
        <v>156.78</v>
      </c>
      <c r="L386" s="16">
        <f>(InputData[[#This Row],[QUANTITY]]*InputData[[#This Row],[BUYING PRIZE]])</f>
        <v>1876</v>
      </c>
      <c r="M386" s="16">
        <f>(InputData[[#This Row],[SELLING PRICE]]*InputData[[#This Row],[QUANTITY]]*(1-InputData[[#This Row],[DISCOUNT %]]))</f>
        <v>2194.92</v>
      </c>
      <c r="N386">
        <f>DAY(InputData[[#This Row],[DATE]])</f>
        <v>21</v>
      </c>
      <c r="O386" t="str">
        <f>TEXT(InputData[[#This Row],[DATE]],"mmm")</f>
        <v>Jun</v>
      </c>
      <c r="P386">
        <f>YEAR(InputData[[#This Row],[DATE]])</f>
        <v>2022</v>
      </c>
    </row>
    <row r="387" spans="1:16" x14ac:dyDescent="0.35">
      <c r="A387" s="3">
        <v>44734</v>
      </c>
      <c r="B387" s="10" t="s">
        <v>90</v>
      </c>
      <c r="C387" s="13">
        <v>10</v>
      </c>
      <c r="D387" s="11" t="s">
        <v>106</v>
      </c>
      <c r="E387" s="11" t="s">
        <v>107</v>
      </c>
      <c r="F387" s="4">
        <v>0</v>
      </c>
      <c r="G387" s="9" t="str">
        <f>VLOOKUP(InputData[[#This Row],[PRODUCT ID]],MasterData[],2,)</f>
        <v>Product40</v>
      </c>
      <c r="H387" s="9" t="str">
        <f>VLOOKUP(InputData[[#This Row],[PRODUCT ID]],MasterData[],3)</f>
        <v>Category05</v>
      </c>
      <c r="I387" s="9" t="str">
        <f>VLOOKUP(InputData[[#This Row],[PRODUCT ID]],MasterData[],4)</f>
        <v>Kg</v>
      </c>
      <c r="J387" s="17">
        <f>VLOOKUP(InputData[[#This Row],[PRODUCT ID]],MasterData[],5)</f>
        <v>90</v>
      </c>
      <c r="K387" s="17">
        <f>VLOOKUP(InputData[[#This Row],[PRODUCT ID]],MasterData[],6)</f>
        <v>115.2</v>
      </c>
      <c r="L387" s="16">
        <f>(InputData[[#This Row],[QUANTITY]]*InputData[[#This Row],[BUYING PRIZE]])</f>
        <v>900</v>
      </c>
      <c r="M387" s="16">
        <f>(InputData[[#This Row],[SELLING PRICE]]*InputData[[#This Row],[QUANTITY]]*(1-InputData[[#This Row],[DISCOUNT %]]))</f>
        <v>1152</v>
      </c>
      <c r="N387">
        <f>DAY(InputData[[#This Row],[DATE]])</f>
        <v>22</v>
      </c>
      <c r="O387" t="str">
        <f>TEXT(InputData[[#This Row],[DATE]],"mmm")</f>
        <v>Jun</v>
      </c>
      <c r="P387">
        <f>YEAR(InputData[[#This Row],[DATE]])</f>
        <v>2022</v>
      </c>
    </row>
    <row r="388" spans="1:16" x14ac:dyDescent="0.35">
      <c r="A388" s="3">
        <v>44734</v>
      </c>
      <c r="B388" s="10" t="s">
        <v>6</v>
      </c>
      <c r="C388" s="13">
        <v>4</v>
      </c>
      <c r="D388" s="11" t="s">
        <v>108</v>
      </c>
      <c r="E388" s="11" t="s">
        <v>107</v>
      </c>
      <c r="F388" s="4">
        <v>0</v>
      </c>
      <c r="G388" s="9" t="str">
        <f>VLOOKUP(InputData[[#This Row],[PRODUCT ID]],MasterData[],2,)</f>
        <v>Product01</v>
      </c>
      <c r="H388" s="9" t="str">
        <f>VLOOKUP(InputData[[#This Row],[PRODUCT ID]],MasterData[],3)</f>
        <v>Category01</v>
      </c>
      <c r="I388" s="9" t="str">
        <f>VLOOKUP(InputData[[#This Row],[PRODUCT ID]],MasterData[],4)</f>
        <v>Kg</v>
      </c>
      <c r="J388" s="17">
        <f>VLOOKUP(InputData[[#This Row],[PRODUCT ID]],MasterData[],5)</f>
        <v>98</v>
      </c>
      <c r="K388" s="17">
        <f>VLOOKUP(InputData[[#This Row],[PRODUCT ID]],MasterData[],6)</f>
        <v>103.88</v>
      </c>
      <c r="L388" s="16">
        <f>(InputData[[#This Row],[QUANTITY]]*InputData[[#This Row],[BUYING PRIZE]])</f>
        <v>392</v>
      </c>
      <c r="M388" s="16">
        <f>(InputData[[#This Row],[SELLING PRICE]]*InputData[[#This Row],[QUANTITY]]*(1-InputData[[#This Row],[DISCOUNT %]]))</f>
        <v>415.52</v>
      </c>
      <c r="N388">
        <f>DAY(InputData[[#This Row],[DATE]])</f>
        <v>22</v>
      </c>
      <c r="O388" t="str">
        <f>TEXT(InputData[[#This Row],[DATE]],"mmm")</f>
        <v>Jun</v>
      </c>
      <c r="P388">
        <f>YEAR(InputData[[#This Row],[DATE]])</f>
        <v>2022</v>
      </c>
    </row>
    <row r="389" spans="1:16" x14ac:dyDescent="0.35">
      <c r="A389" s="3">
        <v>44735</v>
      </c>
      <c r="B389" s="10" t="s">
        <v>14</v>
      </c>
      <c r="C389" s="13">
        <v>8</v>
      </c>
      <c r="D389" s="11" t="s">
        <v>108</v>
      </c>
      <c r="E389" s="11" t="s">
        <v>106</v>
      </c>
      <c r="F389" s="4">
        <v>0</v>
      </c>
      <c r="G389" s="9" t="str">
        <f>VLOOKUP(InputData[[#This Row],[PRODUCT ID]],MasterData[],2,)</f>
        <v>Product04</v>
      </c>
      <c r="H389" s="9" t="str">
        <f>VLOOKUP(InputData[[#This Row],[PRODUCT ID]],MasterData[],3)</f>
        <v>Category01</v>
      </c>
      <c r="I389" s="9" t="str">
        <f>VLOOKUP(InputData[[#This Row],[PRODUCT ID]],MasterData[],4)</f>
        <v>Lt</v>
      </c>
      <c r="J389" s="17">
        <f>VLOOKUP(InputData[[#This Row],[PRODUCT ID]],MasterData[],5)</f>
        <v>44</v>
      </c>
      <c r="K389" s="17">
        <f>VLOOKUP(InputData[[#This Row],[PRODUCT ID]],MasterData[],6)</f>
        <v>48.84</v>
      </c>
      <c r="L389" s="16">
        <f>(InputData[[#This Row],[QUANTITY]]*InputData[[#This Row],[BUYING PRIZE]])</f>
        <v>352</v>
      </c>
      <c r="M389" s="16">
        <f>(InputData[[#This Row],[SELLING PRICE]]*InputData[[#This Row],[QUANTITY]]*(1-InputData[[#This Row],[DISCOUNT %]]))</f>
        <v>390.72</v>
      </c>
      <c r="N389">
        <f>DAY(InputData[[#This Row],[DATE]])</f>
        <v>23</v>
      </c>
      <c r="O389" t="str">
        <f>TEXT(InputData[[#This Row],[DATE]],"mmm")</f>
        <v>Jun</v>
      </c>
      <c r="P389">
        <f>YEAR(InputData[[#This Row],[DATE]])</f>
        <v>2022</v>
      </c>
    </row>
    <row r="390" spans="1:16" x14ac:dyDescent="0.35">
      <c r="A390" s="3">
        <v>44736</v>
      </c>
      <c r="B390" s="10" t="s">
        <v>43</v>
      </c>
      <c r="C390" s="13">
        <v>7</v>
      </c>
      <c r="D390" s="11" t="s">
        <v>108</v>
      </c>
      <c r="E390" s="11" t="s">
        <v>107</v>
      </c>
      <c r="F390" s="4">
        <v>0</v>
      </c>
      <c r="G390" s="9" t="str">
        <f>VLOOKUP(InputData[[#This Row],[PRODUCT ID]],MasterData[],2,)</f>
        <v>Product18</v>
      </c>
      <c r="H390" s="9" t="str">
        <f>VLOOKUP(InputData[[#This Row],[PRODUCT ID]],MasterData[],3)</f>
        <v>Category02</v>
      </c>
      <c r="I390" s="9" t="str">
        <f>VLOOKUP(InputData[[#This Row],[PRODUCT ID]],MasterData[],4)</f>
        <v>No.</v>
      </c>
      <c r="J390" s="17">
        <f>VLOOKUP(InputData[[#This Row],[PRODUCT ID]],MasterData[],5)</f>
        <v>37</v>
      </c>
      <c r="K390" s="17">
        <f>VLOOKUP(InputData[[#This Row],[PRODUCT ID]],MasterData[],6)</f>
        <v>49.21</v>
      </c>
      <c r="L390" s="16">
        <f>(InputData[[#This Row],[QUANTITY]]*InputData[[#This Row],[BUYING PRIZE]])</f>
        <v>259</v>
      </c>
      <c r="M390" s="16">
        <f>(InputData[[#This Row],[SELLING PRICE]]*InputData[[#This Row],[QUANTITY]]*(1-InputData[[#This Row],[DISCOUNT %]]))</f>
        <v>344.47</v>
      </c>
      <c r="N390">
        <f>DAY(InputData[[#This Row],[DATE]])</f>
        <v>24</v>
      </c>
      <c r="O390" t="str">
        <f>TEXT(InputData[[#This Row],[DATE]],"mmm")</f>
        <v>Jun</v>
      </c>
      <c r="P390">
        <f>YEAR(InputData[[#This Row],[DATE]])</f>
        <v>2022</v>
      </c>
    </row>
    <row r="391" spans="1:16" x14ac:dyDescent="0.35">
      <c r="A391" s="3">
        <v>44737</v>
      </c>
      <c r="B391" s="10" t="s">
        <v>31</v>
      </c>
      <c r="C391" s="13">
        <v>7</v>
      </c>
      <c r="D391" s="11" t="s">
        <v>106</v>
      </c>
      <c r="E391" s="11" t="s">
        <v>106</v>
      </c>
      <c r="F391" s="4">
        <v>0</v>
      </c>
      <c r="G391" s="9" t="str">
        <f>VLOOKUP(InputData[[#This Row],[PRODUCT ID]],MasterData[],2,)</f>
        <v>Product12</v>
      </c>
      <c r="H391" s="9" t="str">
        <f>VLOOKUP(InputData[[#This Row],[PRODUCT ID]],MasterData[],3)</f>
        <v>Category02</v>
      </c>
      <c r="I391" s="9" t="str">
        <f>VLOOKUP(InputData[[#This Row],[PRODUCT ID]],MasterData[],4)</f>
        <v>Kg</v>
      </c>
      <c r="J391" s="17">
        <f>VLOOKUP(InputData[[#This Row],[PRODUCT ID]],MasterData[],5)</f>
        <v>73</v>
      </c>
      <c r="K391" s="17">
        <f>VLOOKUP(InputData[[#This Row],[PRODUCT ID]],MasterData[],6)</f>
        <v>94.17</v>
      </c>
      <c r="L391" s="16">
        <f>(InputData[[#This Row],[QUANTITY]]*InputData[[#This Row],[BUYING PRIZE]])</f>
        <v>511</v>
      </c>
      <c r="M391" s="16">
        <f>(InputData[[#This Row],[SELLING PRICE]]*InputData[[#This Row],[QUANTITY]]*(1-InputData[[#This Row],[DISCOUNT %]]))</f>
        <v>659.19</v>
      </c>
      <c r="N391">
        <f>DAY(InputData[[#This Row],[DATE]])</f>
        <v>25</v>
      </c>
      <c r="O391" t="str">
        <f>TEXT(InputData[[#This Row],[DATE]],"mmm")</f>
        <v>Jun</v>
      </c>
      <c r="P391">
        <f>YEAR(InputData[[#This Row],[DATE]])</f>
        <v>2022</v>
      </c>
    </row>
    <row r="392" spans="1:16" x14ac:dyDescent="0.35">
      <c r="A392" s="3">
        <v>44738</v>
      </c>
      <c r="B392" s="10" t="s">
        <v>77</v>
      </c>
      <c r="C392" s="13">
        <v>4</v>
      </c>
      <c r="D392" s="11" t="s">
        <v>108</v>
      </c>
      <c r="E392" s="11" t="s">
        <v>107</v>
      </c>
      <c r="F392" s="4">
        <v>0</v>
      </c>
      <c r="G392" s="9" t="str">
        <f>VLOOKUP(InputData[[#This Row],[PRODUCT ID]],MasterData[],2,)</f>
        <v>Product34</v>
      </c>
      <c r="H392" s="9" t="str">
        <f>VLOOKUP(InputData[[#This Row],[PRODUCT ID]],MasterData[],3)</f>
        <v>Category04</v>
      </c>
      <c r="I392" s="9" t="str">
        <f>VLOOKUP(InputData[[#This Row],[PRODUCT ID]],MasterData[],4)</f>
        <v>Lt</v>
      </c>
      <c r="J392" s="17">
        <f>VLOOKUP(InputData[[#This Row],[PRODUCT ID]],MasterData[],5)</f>
        <v>55</v>
      </c>
      <c r="K392" s="17">
        <f>VLOOKUP(InputData[[#This Row],[PRODUCT ID]],MasterData[],6)</f>
        <v>58.3</v>
      </c>
      <c r="L392" s="16">
        <f>(InputData[[#This Row],[QUANTITY]]*InputData[[#This Row],[BUYING PRIZE]])</f>
        <v>220</v>
      </c>
      <c r="M392" s="16">
        <f>(InputData[[#This Row],[SELLING PRICE]]*InputData[[#This Row],[QUANTITY]]*(1-InputData[[#This Row],[DISCOUNT %]]))</f>
        <v>233.2</v>
      </c>
      <c r="N392">
        <f>DAY(InputData[[#This Row],[DATE]])</f>
        <v>26</v>
      </c>
      <c r="O392" t="str">
        <f>TEXT(InputData[[#This Row],[DATE]],"mmm")</f>
        <v>Jun</v>
      </c>
      <c r="P392">
        <f>YEAR(InputData[[#This Row],[DATE]])</f>
        <v>2022</v>
      </c>
    </row>
    <row r="393" spans="1:16" x14ac:dyDescent="0.35">
      <c r="A393" s="3">
        <v>44738</v>
      </c>
      <c r="B393" s="10" t="s">
        <v>96</v>
      </c>
      <c r="C393" s="13">
        <v>12</v>
      </c>
      <c r="D393" s="11" t="s">
        <v>108</v>
      </c>
      <c r="E393" s="11" t="s">
        <v>106</v>
      </c>
      <c r="F393" s="4">
        <v>0</v>
      </c>
      <c r="G393" s="9" t="str">
        <f>VLOOKUP(InputData[[#This Row],[PRODUCT ID]],MasterData[],2,)</f>
        <v>Product43</v>
      </c>
      <c r="H393" s="9" t="str">
        <f>VLOOKUP(InputData[[#This Row],[PRODUCT ID]],MasterData[],3)</f>
        <v>Category05</v>
      </c>
      <c r="I393" s="9" t="str">
        <f>VLOOKUP(InputData[[#This Row],[PRODUCT ID]],MasterData[],4)</f>
        <v>Kg</v>
      </c>
      <c r="J393" s="17">
        <f>VLOOKUP(InputData[[#This Row],[PRODUCT ID]],MasterData[],5)</f>
        <v>67</v>
      </c>
      <c r="K393" s="17">
        <f>VLOOKUP(InputData[[#This Row],[PRODUCT ID]],MasterData[],6)</f>
        <v>83.08</v>
      </c>
      <c r="L393" s="16">
        <f>(InputData[[#This Row],[QUANTITY]]*InputData[[#This Row],[BUYING PRIZE]])</f>
        <v>804</v>
      </c>
      <c r="M393" s="16">
        <f>(InputData[[#This Row],[SELLING PRICE]]*InputData[[#This Row],[QUANTITY]]*(1-InputData[[#This Row],[DISCOUNT %]]))</f>
        <v>996.96</v>
      </c>
      <c r="N393">
        <f>DAY(InputData[[#This Row],[DATE]])</f>
        <v>26</v>
      </c>
      <c r="O393" t="str">
        <f>TEXT(InputData[[#This Row],[DATE]],"mmm")</f>
        <v>Jun</v>
      </c>
      <c r="P393">
        <f>YEAR(InputData[[#This Row],[DATE]])</f>
        <v>2022</v>
      </c>
    </row>
    <row r="394" spans="1:16" x14ac:dyDescent="0.35">
      <c r="A394" s="3">
        <v>44745</v>
      </c>
      <c r="B394" s="10" t="s">
        <v>75</v>
      </c>
      <c r="C394" s="13">
        <v>15</v>
      </c>
      <c r="D394" s="11" t="s">
        <v>108</v>
      </c>
      <c r="E394" s="11" t="s">
        <v>107</v>
      </c>
      <c r="F394" s="4">
        <v>0</v>
      </c>
      <c r="G394" s="9" t="str">
        <f>VLOOKUP(InputData[[#This Row],[PRODUCT ID]],MasterData[],2,)</f>
        <v>Product33</v>
      </c>
      <c r="H394" s="9" t="str">
        <f>VLOOKUP(InputData[[#This Row],[PRODUCT ID]],MasterData[],3)</f>
        <v>Category04</v>
      </c>
      <c r="I394" s="9" t="str">
        <f>VLOOKUP(InputData[[#This Row],[PRODUCT ID]],MasterData[],4)</f>
        <v>Kg</v>
      </c>
      <c r="J394" s="17">
        <f>VLOOKUP(InputData[[#This Row],[PRODUCT ID]],MasterData[],5)</f>
        <v>95</v>
      </c>
      <c r="K394" s="17">
        <f>VLOOKUP(InputData[[#This Row],[PRODUCT ID]],MasterData[],6)</f>
        <v>119.7</v>
      </c>
      <c r="L394" s="16">
        <f>(InputData[[#This Row],[QUANTITY]]*InputData[[#This Row],[BUYING PRIZE]])</f>
        <v>1425</v>
      </c>
      <c r="M394" s="16">
        <f>(InputData[[#This Row],[SELLING PRICE]]*InputData[[#This Row],[QUANTITY]]*(1-InputData[[#This Row],[DISCOUNT %]]))</f>
        <v>1795.5</v>
      </c>
      <c r="N394">
        <f>DAY(InputData[[#This Row],[DATE]])</f>
        <v>3</v>
      </c>
      <c r="O394" t="str">
        <f>TEXT(InputData[[#This Row],[DATE]],"mmm")</f>
        <v>Jul</v>
      </c>
      <c r="P394">
        <f>YEAR(InputData[[#This Row],[DATE]])</f>
        <v>2022</v>
      </c>
    </row>
    <row r="395" spans="1:16" x14ac:dyDescent="0.35">
      <c r="A395" s="3">
        <v>44746</v>
      </c>
      <c r="B395" s="10" t="s">
        <v>20</v>
      </c>
      <c r="C395" s="13">
        <v>7</v>
      </c>
      <c r="D395" s="11" t="s">
        <v>108</v>
      </c>
      <c r="E395" s="11" t="s">
        <v>106</v>
      </c>
      <c r="F395" s="4">
        <v>0</v>
      </c>
      <c r="G395" s="9" t="str">
        <f>VLOOKUP(InputData[[#This Row],[PRODUCT ID]],MasterData[],2,)</f>
        <v>Product07</v>
      </c>
      <c r="H395" s="9" t="str">
        <f>VLOOKUP(InputData[[#This Row],[PRODUCT ID]],MasterData[],3)</f>
        <v>Category01</v>
      </c>
      <c r="I395" s="9" t="str">
        <f>VLOOKUP(InputData[[#This Row],[PRODUCT ID]],MasterData[],4)</f>
        <v>Lt</v>
      </c>
      <c r="J395" s="17">
        <f>VLOOKUP(InputData[[#This Row],[PRODUCT ID]],MasterData[],5)</f>
        <v>43</v>
      </c>
      <c r="K395" s="17">
        <f>VLOOKUP(InputData[[#This Row],[PRODUCT ID]],MasterData[],6)</f>
        <v>47.730000000000004</v>
      </c>
      <c r="L395" s="16">
        <f>(InputData[[#This Row],[QUANTITY]]*InputData[[#This Row],[BUYING PRIZE]])</f>
        <v>301</v>
      </c>
      <c r="M395" s="16">
        <f>(InputData[[#This Row],[SELLING PRICE]]*InputData[[#This Row],[QUANTITY]]*(1-InputData[[#This Row],[DISCOUNT %]]))</f>
        <v>334.11</v>
      </c>
      <c r="N395">
        <f>DAY(InputData[[#This Row],[DATE]])</f>
        <v>4</v>
      </c>
      <c r="O395" t="str">
        <f>TEXT(InputData[[#This Row],[DATE]],"mmm")</f>
        <v>Jul</v>
      </c>
      <c r="P395">
        <f>YEAR(InputData[[#This Row],[DATE]])</f>
        <v>2022</v>
      </c>
    </row>
    <row r="396" spans="1:16" x14ac:dyDescent="0.35">
      <c r="A396" s="3">
        <v>44747</v>
      </c>
      <c r="B396" s="10" t="s">
        <v>58</v>
      </c>
      <c r="C396" s="13">
        <v>7</v>
      </c>
      <c r="D396" s="11" t="s">
        <v>106</v>
      </c>
      <c r="E396" s="11" t="s">
        <v>107</v>
      </c>
      <c r="F396" s="4">
        <v>0</v>
      </c>
      <c r="G396" s="9" t="str">
        <f>VLOOKUP(InputData[[#This Row],[PRODUCT ID]],MasterData[],2,)</f>
        <v>Product25</v>
      </c>
      <c r="H396" s="9" t="str">
        <f>VLOOKUP(InputData[[#This Row],[PRODUCT ID]],MasterData[],3)</f>
        <v>Category03</v>
      </c>
      <c r="I396" s="9" t="str">
        <f>VLOOKUP(InputData[[#This Row],[PRODUCT ID]],MasterData[],4)</f>
        <v>No.</v>
      </c>
      <c r="J396" s="17">
        <f>VLOOKUP(InputData[[#This Row],[PRODUCT ID]],MasterData[],5)</f>
        <v>7</v>
      </c>
      <c r="K396" s="17">
        <f>VLOOKUP(InputData[[#This Row],[PRODUCT ID]],MasterData[],6)</f>
        <v>8.33</v>
      </c>
      <c r="L396" s="16">
        <f>(InputData[[#This Row],[QUANTITY]]*InputData[[#This Row],[BUYING PRIZE]])</f>
        <v>49</v>
      </c>
      <c r="M396" s="16">
        <f>(InputData[[#This Row],[SELLING PRICE]]*InputData[[#This Row],[QUANTITY]]*(1-InputData[[#This Row],[DISCOUNT %]]))</f>
        <v>58.31</v>
      </c>
      <c r="N396">
        <f>DAY(InputData[[#This Row],[DATE]])</f>
        <v>5</v>
      </c>
      <c r="O396" t="str">
        <f>TEXT(InputData[[#This Row],[DATE]],"mmm")</f>
        <v>Jul</v>
      </c>
      <c r="P396">
        <f>YEAR(InputData[[#This Row],[DATE]])</f>
        <v>2022</v>
      </c>
    </row>
    <row r="397" spans="1:16" x14ac:dyDescent="0.35">
      <c r="A397" s="3">
        <v>44747</v>
      </c>
      <c r="B397" s="10" t="s">
        <v>37</v>
      </c>
      <c r="C397" s="13">
        <v>8</v>
      </c>
      <c r="D397" s="11" t="s">
        <v>108</v>
      </c>
      <c r="E397" s="11" t="s">
        <v>106</v>
      </c>
      <c r="F397" s="4">
        <v>0</v>
      </c>
      <c r="G397" s="9" t="str">
        <f>VLOOKUP(InputData[[#This Row],[PRODUCT ID]],MasterData[],2,)</f>
        <v>Product15</v>
      </c>
      <c r="H397" s="9" t="str">
        <f>VLOOKUP(InputData[[#This Row],[PRODUCT ID]],MasterData[],3)</f>
        <v>Category02</v>
      </c>
      <c r="I397" s="9" t="str">
        <f>VLOOKUP(InputData[[#This Row],[PRODUCT ID]],MasterData[],4)</f>
        <v>No.</v>
      </c>
      <c r="J397" s="17">
        <f>VLOOKUP(InputData[[#This Row],[PRODUCT ID]],MasterData[],5)</f>
        <v>12</v>
      </c>
      <c r="K397" s="17">
        <f>VLOOKUP(InputData[[#This Row],[PRODUCT ID]],MasterData[],6)</f>
        <v>15.719999999999999</v>
      </c>
      <c r="L397" s="16">
        <f>(InputData[[#This Row],[QUANTITY]]*InputData[[#This Row],[BUYING PRIZE]])</f>
        <v>96</v>
      </c>
      <c r="M397" s="16">
        <f>(InputData[[#This Row],[SELLING PRICE]]*InputData[[#This Row],[QUANTITY]]*(1-InputData[[#This Row],[DISCOUNT %]]))</f>
        <v>125.75999999999999</v>
      </c>
      <c r="N397">
        <f>DAY(InputData[[#This Row],[DATE]])</f>
        <v>5</v>
      </c>
      <c r="O397" t="str">
        <f>TEXT(InputData[[#This Row],[DATE]],"mmm")</f>
        <v>Jul</v>
      </c>
      <c r="P397">
        <f>YEAR(InputData[[#This Row],[DATE]])</f>
        <v>2022</v>
      </c>
    </row>
    <row r="398" spans="1:16" x14ac:dyDescent="0.35">
      <c r="A398" s="3">
        <v>44748</v>
      </c>
      <c r="B398" s="10" t="s">
        <v>92</v>
      </c>
      <c r="C398" s="13">
        <v>2</v>
      </c>
      <c r="D398" s="11" t="s">
        <v>108</v>
      </c>
      <c r="E398" s="11" t="s">
        <v>107</v>
      </c>
      <c r="F398" s="4">
        <v>0</v>
      </c>
      <c r="G398" s="9" t="str">
        <f>VLOOKUP(InputData[[#This Row],[PRODUCT ID]],MasterData[],2,)</f>
        <v>Product41</v>
      </c>
      <c r="H398" s="9" t="str">
        <f>VLOOKUP(InputData[[#This Row],[PRODUCT ID]],MasterData[],3)</f>
        <v>Category05</v>
      </c>
      <c r="I398" s="9" t="str">
        <f>VLOOKUP(InputData[[#This Row],[PRODUCT ID]],MasterData[],4)</f>
        <v>Ft</v>
      </c>
      <c r="J398" s="17">
        <f>VLOOKUP(InputData[[#This Row],[PRODUCT ID]],MasterData[],5)</f>
        <v>138</v>
      </c>
      <c r="K398" s="17">
        <f>VLOOKUP(InputData[[#This Row],[PRODUCT ID]],MasterData[],6)</f>
        <v>173.88</v>
      </c>
      <c r="L398" s="16">
        <f>(InputData[[#This Row],[QUANTITY]]*InputData[[#This Row],[BUYING PRIZE]])</f>
        <v>276</v>
      </c>
      <c r="M398" s="16">
        <f>(InputData[[#This Row],[SELLING PRICE]]*InputData[[#This Row],[QUANTITY]]*(1-InputData[[#This Row],[DISCOUNT %]]))</f>
        <v>347.76</v>
      </c>
      <c r="N398">
        <f>DAY(InputData[[#This Row],[DATE]])</f>
        <v>6</v>
      </c>
      <c r="O398" t="str">
        <f>TEXT(InputData[[#This Row],[DATE]],"mmm")</f>
        <v>Jul</v>
      </c>
      <c r="P398">
        <f>YEAR(InputData[[#This Row],[DATE]])</f>
        <v>2022</v>
      </c>
    </row>
    <row r="399" spans="1:16" x14ac:dyDescent="0.35">
      <c r="A399" s="3">
        <v>44750</v>
      </c>
      <c r="B399" s="10" t="s">
        <v>43</v>
      </c>
      <c r="C399" s="13">
        <v>2</v>
      </c>
      <c r="D399" s="11" t="s">
        <v>108</v>
      </c>
      <c r="E399" s="11" t="s">
        <v>106</v>
      </c>
      <c r="F399" s="4">
        <v>0</v>
      </c>
      <c r="G399" s="9" t="str">
        <f>VLOOKUP(InputData[[#This Row],[PRODUCT ID]],MasterData[],2,)</f>
        <v>Product18</v>
      </c>
      <c r="H399" s="9" t="str">
        <f>VLOOKUP(InputData[[#This Row],[PRODUCT ID]],MasterData[],3)</f>
        <v>Category02</v>
      </c>
      <c r="I399" s="9" t="str">
        <f>VLOOKUP(InputData[[#This Row],[PRODUCT ID]],MasterData[],4)</f>
        <v>No.</v>
      </c>
      <c r="J399" s="17">
        <f>VLOOKUP(InputData[[#This Row],[PRODUCT ID]],MasterData[],5)</f>
        <v>37</v>
      </c>
      <c r="K399" s="17">
        <f>VLOOKUP(InputData[[#This Row],[PRODUCT ID]],MasterData[],6)</f>
        <v>49.21</v>
      </c>
      <c r="L399" s="16">
        <f>(InputData[[#This Row],[QUANTITY]]*InputData[[#This Row],[BUYING PRIZE]])</f>
        <v>74</v>
      </c>
      <c r="M399" s="16">
        <f>(InputData[[#This Row],[SELLING PRICE]]*InputData[[#This Row],[QUANTITY]]*(1-InputData[[#This Row],[DISCOUNT %]]))</f>
        <v>98.42</v>
      </c>
      <c r="N399">
        <f>DAY(InputData[[#This Row],[DATE]])</f>
        <v>8</v>
      </c>
      <c r="O399" t="str">
        <f>TEXT(InputData[[#This Row],[DATE]],"mmm")</f>
        <v>Jul</v>
      </c>
      <c r="P399">
        <f>YEAR(InputData[[#This Row],[DATE]])</f>
        <v>2022</v>
      </c>
    </row>
    <row r="400" spans="1:16" x14ac:dyDescent="0.35">
      <c r="A400" s="3">
        <v>44752</v>
      </c>
      <c r="B400" s="10" t="s">
        <v>73</v>
      </c>
      <c r="C400" s="13">
        <v>12</v>
      </c>
      <c r="D400" s="11" t="s">
        <v>106</v>
      </c>
      <c r="E400" s="11" t="s">
        <v>107</v>
      </c>
      <c r="F400" s="4">
        <v>0</v>
      </c>
      <c r="G400" s="9" t="str">
        <f>VLOOKUP(InputData[[#This Row],[PRODUCT ID]],MasterData[],2,)</f>
        <v>Product32</v>
      </c>
      <c r="H400" s="9" t="str">
        <f>VLOOKUP(InputData[[#This Row],[PRODUCT ID]],MasterData[],3)</f>
        <v>Category04</v>
      </c>
      <c r="I400" s="9" t="str">
        <f>VLOOKUP(InputData[[#This Row],[PRODUCT ID]],MasterData[],4)</f>
        <v>Kg</v>
      </c>
      <c r="J400" s="17">
        <f>VLOOKUP(InputData[[#This Row],[PRODUCT ID]],MasterData[],5)</f>
        <v>89</v>
      </c>
      <c r="K400" s="17">
        <f>VLOOKUP(InputData[[#This Row],[PRODUCT ID]],MasterData[],6)</f>
        <v>117.48</v>
      </c>
      <c r="L400" s="16">
        <f>(InputData[[#This Row],[QUANTITY]]*InputData[[#This Row],[BUYING PRIZE]])</f>
        <v>1068</v>
      </c>
      <c r="M400" s="16">
        <f>(InputData[[#This Row],[SELLING PRICE]]*InputData[[#This Row],[QUANTITY]]*(1-InputData[[#This Row],[DISCOUNT %]]))</f>
        <v>1409.76</v>
      </c>
      <c r="N400">
        <f>DAY(InputData[[#This Row],[DATE]])</f>
        <v>10</v>
      </c>
      <c r="O400" t="str">
        <f>TEXT(InputData[[#This Row],[DATE]],"mmm")</f>
        <v>Jul</v>
      </c>
      <c r="P400">
        <f>YEAR(InputData[[#This Row],[DATE]])</f>
        <v>2022</v>
      </c>
    </row>
    <row r="401" spans="1:16" x14ac:dyDescent="0.35">
      <c r="A401" s="3">
        <v>44754</v>
      </c>
      <c r="B401" s="10" t="s">
        <v>65</v>
      </c>
      <c r="C401" s="13">
        <v>12</v>
      </c>
      <c r="D401" s="11" t="s">
        <v>108</v>
      </c>
      <c r="E401" s="11" t="s">
        <v>107</v>
      </c>
      <c r="F401" s="4">
        <v>0</v>
      </c>
      <c r="G401" s="9" t="str">
        <f>VLOOKUP(InputData[[#This Row],[PRODUCT ID]],MasterData[],2,)</f>
        <v>Product28</v>
      </c>
      <c r="H401" s="9" t="str">
        <f>VLOOKUP(InputData[[#This Row],[PRODUCT ID]],MasterData[],3)</f>
        <v>Category04</v>
      </c>
      <c r="I401" s="9" t="str">
        <f>VLOOKUP(InputData[[#This Row],[PRODUCT ID]],MasterData[],4)</f>
        <v>No.</v>
      </c>
      <c r="J401" s="17">
        <f>VLOOKUP(InputData[[#This Row],[PRODUCT ID]],MasterData[],5)</f>
        <v>37</v>
      </c>
      <c r="K401" s="17">
        <f>VLOOKUP(InputData[[#This Row],[PRODUCT ID]],MasterData[],6)</f>
        <v>41.81</v>
      </c>
      <c r="L401" s="16">
        <f>(InputData[[#This Row],[QUANTITY]]*InputData[[#This Row],[BUYING PRIZE]])</f>
        <v>444</v>
      </c>
      <c r="M401" s="16">
        <f>(InputData[[#This Row],[SELLING PRICE]]*InputData[[#This Row],[QUANTITY]]*(1-InputData[[#This Row],[DISCOUNT %]]))</f>
        <v>501.72</v>
      </c>
      <c r="N401">
        <f>DAY(InputData[[#This Row],[DATE]])</f>
        <v>12</v>
      </c>
      <c r="O401" t="str">
        <f>TEXT(InputData[[#This Row],[DATE]],"mmm")</f>
        <v>Jul</v>
      </c>
      <c r="P401">
        <f>YEAR(InputData[[#This Row],[DATE]])</f>
        <v>2022</v>
      </c>
    </row>
    <row r="402" spans="1:16" x14ac:dyDescent="0.35">
      <c r="A402" s="3">
        <v>44755</v>
      </c>
      <c r="B402" s="10" t="s">
        <v>58</v>
      </c>
      <c r="C402" s="13">
        <v>7</v>
      </c>
      <c r="D402" s="11" t="s">
        <v>108</v>
      </c>
      <c r="E402" s="11" t="s">
        <v>106</v>
      </c>
      <c r="F402" s="4">
        <v>0</v>
      </c>
      <c r="G402" s="9" t="str">
        <f>VLOOKUP(InputData[[#This Row],[PRODUCT ID]],MasterData[],2,)</f>
        <v>Product25</v>
      </c>
      <c r="H402" s="9" t="str">
        <f>VLOOKUP(InputData[[#This Row],[PRODUCT ID]],MasterData[],3)</f>
        <v>Category03</v>
      </c>
      <c r="I402" s="9" t="str">
        <f>VLOOKUP(InputData[[#This Row],[PRODUCT ID]],MasterData[],4)</f>
        <v>No.</v>
      </c>
      <c r="J402" s="17">
        <f>VLOOKUP(InputData[[#This Row],[PRODUCT ID]],MasterData[],5)</f>
        <v>7</v>
      </c>
      <c r="K402" s="17">
        <f>VLOOKUP(InputData[[#This Row],[PRODUCT ID]],MasterData[],6)</f>
        <v>8.33</v>
      </c>
      <c r="L402" s="16">
        <f>(InputData[[#This Row],[QUANTITY]]*InputData[[#This Row],[BUYING PRIZE]])</f>
        <v>49</v>
      </c>
      <c r="M402" s="16">
        <f>(InputData[[#This Row],[SELLING PRICE]]*InputData[[#This Row],[QUANTITY]]*(1-InputData[[#This Row],[DISCOUNT %]]))</f>
        <v>58.31</v>
      </c>
      <c r="N402">
        <f>DAY(InputData[[#This Row],[DATE]])</f>
        <v>13</v>
      </c>
      <c r="O402" t="str">
        <f>TEXT(InputData[[#This Row],[DATE]],"mmm")</f>
        <v>Jul</v>
      </c>
      <c r="P402">
        <f>YEAR(InputData[[#This Row],[DATE]])</f>
        <v>2022</v>
      </c>
    </row>
    <row r="403" spans="1:16" x14ac:dyDescent="0.35">
      <c r="A403" s="3">
        <v>44756</v>
      </c>
      <c r="B403" s="10" t="s">
        <v>75</v>
      </c>
      <c r="C403" s="13">
        <v>9</v>
      </c>
      <c r="D403" s="11" t="s">
        <v>108</v>
      </c>
      <c r="E403" s="11" t="s">
        <v>106</v>
      </c>
      <c r="F403" s="4">
        <v>0</v>
      </c>
      <c r="G403" s="9" t="str">
        <f>VLOOKUP(InputData[[#This Row],[PRODUCT ID]],MasterData[],2,)</f>
        <v>Product33</v>
      </c>
      <c r="H403" s="9" t="str">
        <f>VLOOKUP(InputData[[#This Row],[PRODUCT ID]],MasterData[],3)</f>
        <v>Category04</v>
      </c>
      <c r="I403" s="9" t="str">
        <f>VLOOKUP(InputData[[#This Row],[PRODUCT ID]],MasterData[],4)</f>
        <v>Kg</v>
      </c>
      <c r="J403" s="17">
        <f>VLOOKUP(InputData[[#This Row],[PRODUCT ID]],MasterData[],5)</f>
        <v>95</v>
      </c>
      <c r="K403" s="17">
        <f>VLOOKUP(InputData[[#This Row],[PRODUCT ID]],MasterData[],6)</f>
        <v>119.7</v>
      </c>
      <c r="L403" s="16">
        <f>(InputData[[#This Row],[QUANTITY]]*InputData[[#This Row],[BUYING PRIZE]])</f>
        <v>855</v>
      </c>
      <c r="M403" s="16">
        <f>(InputData[[#This Row],[SELLING PRICE]]*InputData[[#This Row],[QUANTITY]]*(1-InputData[[#This Row],[DISCOUNT %]]))</f>
        <v>1077.3</v>
      </c>
      <c r="N403">
        <f>DAY(InputData[[#This Row],[DATE]])</f>
        <v>14</v>
      </c>
      <c r="O403" t="str">
        <f>TEXT(InputData[[#This Row],[DATE]],"mmm")</f>
        <v>Jul</v>
      </c>
      <c r="P403">
        <f>YEAR(InputData[[#This Row],[DATE]])</f>
        <v>2022</v>
      </c>
    </row>
    <row r="404" spans="1:16" x14ac:dyDescent="0.35">
      <c r="A404" s="3">
        <v>44757</v>
      </c>
      <c r="B404" s="10" t="s">
        <v>14</v>
      </c>
      <c r="C404" s="13">
        <v>2</v>
      </c>
      <c r="D404" s="11" t="s">
        <v>106</v>
      </c>
      <c r="E404" s="11" t="s">
        <v>106</v>
      </c>
      <c r="F404" s="4">
        <v>0</v>
      </c>
      <c r="G404" s="9" t="str">
        <f>VLOOKUP(InputData[[#This Row],[PRODUCT ID]],MasterData[],2,)</f>
        <v>Product04</v>
      </c>
      <c r="H404" s="9" t="str">
        <f>VLOOKUP(InputData[[#This Row],[PRODUCT ID]],MasterData[],3)</f>
        <v>Category01</v>
      </c>
      <c r="I404" s="9" t="str">
        <f>VLOOKUP(InputData[[#This Row],[PRODUCT ID]],MasterData[],4)</f>
        <v>Lt</v>
      </c>
      <c r="J404" s="17">
        <f>VLOOKUP(InputData[[#This Row],[PRODUCT ID]],MasterData[],5)</f>
        <v>44</v>
      </c>
      <c r="K404" s="17">
        <f>VLOOKUP(InputData[[#This Row],[PRODUCT ID]],MasterData[],6)</f>
        <v>48.84</v>
      </c>
      <c r="L404" s="16">
        <f>(InputData[[#This Row],[QUANTITY]]*InputData[[#This Row],[BUYING PRIZE]])</f>
        <v>88</v>
      </c>
      <c r="M404" s="16">
        <f>(InputData[[#This Row],[SELLING PRICE]]*InputData[[#This Row],[QUANTITY]]*(1-InputData[[#This Row],[DISCOUNT %]]))</f>
        <v>97.68</v>
      </c>
      <c r="N404">
        <f>DAY(InputData[[#This Row],[DATE]])</f>
        <v>15</v>
      </c>
      <c r="O404" t="str">
        <f>TEXT(InputData[[#This Row],[DATE]],"mmm")</f>
        <v>Jul</v>
      </c>
      <c r="P404">
        <f>YEAR(InputData[[#This Row],[DATE]])</f>
        <v>2022</v>
      </c>
    </row>
    <row r="405" spans="1:16" x14ac:dyDescent="0.35">
      <c r="A405" s="3">
        <v>44759</v>
      </c>
      <c r="B405" s="10" t="s">
        <v>92</v>
      </c>
      <c r="C405" s="13">
        <v>8</v>
      </c>
      <c r="D405" s="11" t="s">
        <v>106</v>
      </c>
      <c r="E405" s="11" t="s">
        <v>107</v>
      </c>
      <c r="F405" s="4">
        <v>0</v>
      </c>
      <c r="G405" s="9" t="str">
        <f>VLOOKUP(InputData[[#This Row],[PRODUCT ID]],MasterData[],2,)</f>
        <v>Product41</v>
      </c>
      <c r="H405" s="9" t="str">
        <f>VLOOKUP(InputData[[#This Row],[PRODUCT ID]],MasterData[],3)</f>
        <v>Category05</v>
      </c>
      <c r="I405" s="9" t="str">
        <f>VLOOKUP(InputData[[#This Row],[PRODUCT ID]],MasterData[],4)</f>
        <v>Ft</v>
      </c>
      <c r="J405" s="17">
        <f>VLOOKUP(InputData[[#This Row],[PRODUCT ID]],MasterData[],5)</f>
        <v>138</v>
      </c>
      <c r="K405" s="17">
        <f>VLOOKUP(InputData[[#This Row],[PRODUCT ID]],MasterData[],6)</f>
        <v>173.88</v>
      </c>
      <c r="L405" s="16">
        <f>(InputData[[#This Row],[QUANTITY]]*InputData[[#This Row],[BUYING PRIZE]])</f>
        <v>1104</v>
      </c>
      <c r="M405" s="16">
        <f>(InputData[[#This Row],[SELLING PRICE]]*InputData[[#This Row],[QUANTITY]]*(1-InputData[[#This Row],[DISCOUNT %]]))</f>
        <v>1391.04</v>
      </c>
      <c r="N405">
        <f>DAY(InputData[[#This Row],[DATE]])</f>
        <v>17</v>
      </c>
      <c r="O405" t="str">
        <f>TEXT(InputData[[#This Row],[DATE]],"mmm")</f>
        <v>Jul</v>
      </c>
      <c r="P405">
        <f>YEAR(InputData[[#This Row],[DATE]])</f>
        <v>2022</v>
      </c>
    </row>
    <row r="406" spans="1:16" x14ac:dyDescent="0.35">
      <c r="A406" s="3">
        <v>44760</v>
      </c>
      <c r="B406" s="10" t="s">
        <v>26</v>
      </c>
      <c r="C406" s="13">
        <v>12</v>
      </c>
      <c r="D406" s="11" t="s">
        <v>108</v>
      </c>
      <c r="E406" s="11" t="s">
        <v>106</v>
      </c>
      <c r="F406" s="4">
        <v>0</v>
      </c>
      <c r="G406" s="9" t="str">
        <f>VLOOKUP(InputData[[#This Row],[PRODUCT ID]],MasterData[],2,)</f>
        <v>Product10</v>
      </c>
      <c r="H406" s="9" t="str">
        <f>VLOOKUP(InputData[[#This Row],[PRODUCT ID]],MasterData[],3)</f>
        <v>Category02</v>
      </c>
      <c r="I406" s="9" t="str">
        <f>VLOOKUP(InputData[[#This Row],[PRODUCT ID]],MasterData[],4)</f>
        <v>Ft</v>
      </c>
      <c r="J406" s="17">
        <f>VLOOKUP(InputData[[#This Row],[PRODUCT ID]],MasterData[],5)</f>
        <v>148</v>
      </c>
      <c r="K406" s="17">
        <f>VLOOKUP(InputData[[#This Row],[PRODUCT ID]],MasterData[],6)</f>
        <v>164.28</v>
      </c>
      <c r="L406" s="16">
        <f>(InputData[[#This Row],[QUANTITY]]*InputData[[#This Row],[BUYING PRIZE]])</f>
        <v>1776</v>
      </c>
      <c r="M406" s="16">
        <f>(InputData[[#This Row],[SELLING PRICE]]*InputData[[#This Row],[QUANTITY]]*(1-InputData[[#This Row],[DISCOUNT %]]))</f>
        <v>1971.3600000000001</v>
      </c>
      <c r="N406">
        <f>DAY(InputData[[#This Row],[DATE]])</f>
        <v>18</v>
      </c>
      <c r="O406" t="str">
        <f>TEXT(InputData[[#This Row],[DATE]],"mmm")</f>
        <v>Jul</v>
      </c>
      <c r="P406">
        <f>YEAR(InputData[[#This Row],[DATE]])</f>
        <v>2022</v>
      </c>
    </row>
    <row r="407" spans="1:16" x14ac:dyDescent="0.35">
      <c r="A407" s="3">
        <v>44762</v>
      </c>
      <c r="B407" s="10" t="s">
        <v>94</v>
      </c>
      <c r="C407" s="13">
        <v>8</v>
      </c>
      <c r="D407" s="11" t="s">
        <v>105</v>
      </c>
      <c r="E407" s="11" t="s">
        <v>106</v>
      </c>
      <c r="F407" s="4">
        <v>0</v>
      </c>
      <c r="G407" s="9" t="str">
        <f>VLOOKUP(InputData[[#This Row],[PRODUCT ID]],MasterData[],2,)</f>
        <v>Product42</v>
      </c>
      <c r="H407" s="9" t="str">
        <f>VLOOKUP(InputData[[#This Row],[PRODUCT ID]],MasterData[],3)</f>
        <v>Category05</v>
      </c>
      <c r="I407" s="9" t="str">
        <f>VLOOKUP(InputData[[#This Row],[PRODUCT ID]],MasterData[],4)</f>
        <v>Ft</v>
      </c>
      <c r="J407" s="17">
        <f>VLOOKUP(InputData[[#This Row],[PRODUCT ID]],MasterData[],5)</f>
        <v>120</v>
      </c>
      <c r="K407" s="17">
        <f>VLOOKUP(InputData[[#This Row],[PRODUCT ID]],MasterData[],6)</f>
        <v>162</v>
      </c>
      <c r="L407" s="16">
        <f>(InputData[[#This Row],[QUANTITY]]*InputData[[#This Row],[BUYING PRIZE]])</f>
        <v>960</v>
      </c>
      <c r="M407" s="16">
        <f>(InputData[[#This Row],[SELLING PRICE]]*InputData[[#This Row],[QUANTITY]]*(1-InputData[[#This Row],[DISCOUNT %]]))</f>
        <v>1296</v>
      </c>
      <c r="N407">
        <f>DAY(InputData[[#This Row],[DATE]])</f>
        <v>20</v>
      </c>
      <c r="O407" t="str">
        <f>TEXT(InputData[[#This Row],[DATE]],"mmm")</f>
        <v>Jul</v>
      </c>
      <c r="P407">
        <f>YEAR(InputData[[#This Row],[DATE]])</f>
        <v>2022</v>
      </c>
    </row>
    <row r="408" spans="1:16" x14ac:dyDescent="0.35">
      <c r="A408" s="3">
        <v>44764</v>
      </c>
      <c r="B408" s="10" t="s">
        <v>77</v>
      </c>
      <c r="C408" s="13">
        <v>6</v>
      </c>
      <c r="D408" s="11" t="s">
        <v>108</v>
      </c>
      <c r="E408" s="11" t="s">
        <v>107</v>
      </c>
      <c r="F408" s="4">
        <v>0</v>
      </c>
      <c r="G408" s="9" t="str">
        <f>VLOOKUP(InputData[[#This Row],[PRODUCT ID]],MasterData[],2,)</f>
        <v>Product34</v>
      </c>
      <c r="H408" s="9" t="str">
        <f>VLOOKUP(InputData[[#This Row],[PRODUCT ID]],MasterData[],3)</f>
        <v>Category04</v>
      </c>
      <c r="I408" s="9" t="str">
        <f>VLOOKUP(InputData[[#This Row],[PRODUCT ID]],MasterData[],4)</f>
        <v>Lt</v>
      </c>
      <c r="J408" s="17">
        <f>VLOOKUP(InputData[[#This Row],[PRODUCT ID]],MasterData[],5)</f>
        <v>55</v>
      </c>
      <c r="K408" s="17">
        <f>VLOOKUP(InputData[[#This Row],[PRODUCT ID]],MasterData[],6)</f>
        <v>58.3</v>
      </c>
      <c r="L408" s="16">
        <f>(InputData[[#This Row],[QUANTITY]]*InputData[[#This Row],[BUYING PRIZE]])</f>
        <v>330</v>
      </c>
      <c r="M408" s="16">
        <f>(InputData[[#This Row],[SELLING PRICE]]*InputData[[#This Row],[QUANTITY]]*(1-InputData[[#This Row],[DISCOUNT %]]))</f>
        <v>349.79999999999995</v>
      </c>
      <c r="N408">
        <f>DAY(InputData[[#This Row],[DATE]])</f>
        <v>22</v>
      </c>
      <c r="O408" t="str">
        <f>TEXT(InputData[[#This Row],[DATE]],"mmm")</f>
        <v>Jul</v>
      </c>
      <c r="P408">
        <f>YEAR(InputData[[#This Row],[DATE]])</f>
        <v>2022</v>
      </c>
    </row>
    <row r="409" spans="1:16" x14ac:dyDescent="0.35">
      <c r="A409" s="3">
        <v>44765</v>
      </c>
      <c r="B409" s="10" t="s">
        <v>43</v>
      </c>
      <c r="C409" s="13">
        <v>2</v>
      </c>
      <c r="D409" s="11" t="s">
        <v>106</v>
      </c>
      <c r="E409" s="11" t="s">
        <v>106</v>
      </c>
      <c r="F409" s="4">
        <v>0</v>
      </c>
      <c r="G409" s="9" t="str">
        <f>VLOOKUP(InputData[[#This Row],[PRODUCT ID]],MasterData[],2,)</f>
        <v>Product18</v>
      </c>
      <c r="H409" s="9" t="str">
        <f>VLOOKUP(InputData[[#This Row],[PRODUCT ID]],MasterData[],3)</f>
        <v>Category02</v>
      </c>
      <c r="I409" s="9" t="str">
        <f>VLOOKUP(InputData[[#This Row],[PRODUCT ID]],MasterData[],4)</f>
        <v>No.</v>
      </c>
      <c r="J409" s="17">
        <f>VLOOKUP(InputData[[#This Row],[PRODUCT ID]],MasterData[],5)</f>
        <v>37</v>
      </c>
      <c r="K409" s="17">
        <f>VLOOKUP(InputData[[#This Row],[PRODUCT ID]],MasterData[],6)</f>
        <v>49.21</v>
      </c>
      <c r="L409" s="16">
        <f>(InputData[[#This Row],[QUANTITY]]*InputData[[#This Row],[BUYING PRIZE]])</f>
        <v>74</v>
      </c>
      <c r="M409" s="16">
        <f>(InputData[[#This Row],[SELLING PRICE]]*InputData[[#This Row],[QUANTITY]]*(1-InputData[[#This Row],[DISCOUNT %]]))</f>
        <v>98.42</v>
      </c>
      <c r="N409">
        <f>DAY(InputData[[#This Row],[DATE]])</f>
        <v>23</v>
      </c>
      <c r="O409" t="str">
        <f>TEXT(InputData[[#This Row],[DATE]],"mmm")</f>
        <v>Jul</v>
      </c>
      <c r="P409">
        <f>YEAR(InputData[[#This Row],[DATE]])</f>
        <v>2022</v>
      </c>
    </row>
    <row r="410" spans="1:16" x14ac:dyDescent="0.35">
      <c r="A410" s="3">
        <v>44766</v>
      </c>
      <c r="B410" s="10" t="s">
        <v>18</v>
      </c>
      <c r="C410" s="13">
        <v>14</v>
      </c>
      <c r="D410" s="11" t="s">
        <v>108</v>
      </c>
      <c r="E410" s="11" t="s">
        <v>107</v>
      </c>
      <c r="F410" s="4">
        <v>0</v>
      </c>
      <c r="G410" s="9" t="str">
        <f>VLOOKUP(InputData[[#This Row],[PRODUCT ID]],MasterData[],2,)</f>
        <v>Product06</v>
      </c>
      <c r="H410" s="9" t="str">
        <f>VLOOKUP(InputData[[#This Row],[PRODUCT ID]],MasterData[],3)</f>
        <v>Category01</v>
      </c>
      <c r="I410" s="9" t="str">
        <f>VLOOKUP(InputData[[#This Row],[PRODUCT ID]],MasterData[],4)</f>
        <v>Kg</v>
      </c>
      <c r="J410" s="17">
        <f>VLOOKUP(InputData[[#This Row],[PRODUCT ID]],MasterData[],5)</f>
        <v>75</v>
      </c>
      <c r="K410" s="17">
        <f>VLOOKUP(InputData[[#This Row],[PRODUCT ID]],MasterData[],6)</f>
        <v>85.5</v>
      </c>
      <c r="L410" s="16">
        <f>(InputData[[#This Row],[QUANTITY]]*InputData[[#This Row],[BUYING PRIZE]])</f>
        <v>1050</v>
      </c>
      <c r="M410" s="16">
        <f>(InputData[[#This Row],[SELLING PRICE]]*InputData[[#This Row],[QUANTITY]]*(1-InputData[[#This Row],[DISCOUNT %]]))</f>
        <v>1197</v>
      </c>
      <c r="N410">
        <f>DAY(InputData[[#This Row],[DATE]])</f>
        <v>24</v>
      </c>
      <c r="O410" t="str">
        <f>TEXT(InputData[[#This Row],[DATE]],"mmm")</f>
        <v>Jul</v>
      </c>
      <c r="P410">
        <f>YEAR(InputData[[#This Row],[DATE]])</f>
        <v>2022</v>
      </c>
    </row>
    <row r="411" spans="1:16" x14ac:dyDescent="0.35">
      <c r="A411" s="3">
        <v>44766</v>
      </c>
      <c r="B411" s="10" t="s">
        <v>63</v>
      </c>
      <c r="C411" s="13">
        <v>1</v>
      </c>
      <c r="D411" s="11" t="s">
        <v>106</v>
      </c>
      <c r="E411" s="11" t="s">
        <v>106</v>
      </c>
      <c r="F411" s="4">
        <v>0</v>
      </c>
      <c r="G411" s="9" t="str">
        <f>VLOOKUP(InputData[[#This Row],[PRODUCT ID]],MasterData[],2,)</f>
        <v>Product27</v>
      </c>
      <c r="H411" s="9" t="str">
        <f>VLOOKUP(InputData[[#This Row],[PRODUCT ID]],MasterData[],3)</f>
        <v>Category04</v>
      </c>
      <c r="I411" s="9" t="str">
        <f>VLOOKUP(InputData[[#This Row],[PRODUCT ID]],MasterData[],4)</f>
        <v>Lt</v>
      </c>
      <c r="J411" s="17">
        <f>VLOOKUP(InputData[[#This Row],[PRODUCT ID]],MasterData[],5)</f>
        <v>48</v>
      </c>
      <c r="K411" s="17">
        <f>VLOOKUP(InputData[[#This Row],[PRODUCT ID]],MasterData[],6)</f>
        <v>57.120000000000005</v>
      </c>
      <c r="L411" s="16">
        <f>(InputData[[#This Row],[QUANTITY]]*InputData[[#This Row],[BUYING PRIZE]])</f>
        <v>48</v>
      </c>
      <c r="M411" s="16">
        <f>(InputData[[#This Row],[SELLING PRICE]]*InputData[[#This Row],[QUANTITY]]*(1-InputData[[#This Row],[DISCOUNT %]]))</f>
        <v>57.120000000000005</v>
      </c>
      <c r="N411">
        <f>DAY(InputData[[#This Row],[DATE]])</f>
        <v>24</v>
      </c>
      <c r="O411" t="str">
        <f>TEXT(InputData[[#This Row],[DATE]],"mmm")</f>
        <v>Jul</v>
      </c>
      <c r="P411">
        <f>YEAR(InputData[[#This Row],[DATE]])</f>
        <v>2022</v>
      </c>
    </row>
    <row r="412" spans="1:16" x14ac:dyDescent="0.35">
      <c r="A412" s="3">
        <v>44767</v>
      </c>
      <c r="B412" s="10" t="s">
        <v>98</v>
      </c>
      <c r="C412" s="13">
        <v>2</v>
      </c>
      <c r="D412" s="11" t="s">
        <v>108</v>
      </c>
      <c r="E412" s="11" t="s">
        <v>107</v>
      </c>
      <c r="F412" s="4">
        <v>0</v>
      </c>
      <c r="G412" s="9" t="str">
        <f>VLOOKUP(InputData[[#This Row],[PRODUCT ID]],MasterData[],2,)</f>
        <v>Product44</v>
      </c>
      <c r="H412" s="9" t="str">
        <f>VLOOKUP(InputData[[#This Row],[PRODUCT ID]],MasterData[],3)</f>
        <v>Category05</v>
      </c>
      <c r="I412" s="9" t="str">
        <f>VLOOKUP(InputData[[#This Row],[PRODUCT ID]],MasterData[],4)</f>
        <v>Kg</v>
      </c>
      <c r="J412" s="17">
        <f>VLOOKUP(InputData[[#This Row],[PRODUCT ID]],MasterData[],5)</f>
        <v>76</v>
      </c>
      <c r="K412" s="17">
        <f>VLOOKUP(InputData[[#This Row],[PRODUCT ID]],MasterData[],6)</f>
        <v>82.08</v>
      </c>
      <c r="L412" s="16">
        <f>(InputData[[#This Row],[QUANTITY]]*InputData[[#This Row],[BUYING PRIZE]])</f>
        <v>152</v>
      </c>
      <c r="M412" s="16">
        <f>(InputData[[#This Row],[SELLING PRICE]]*InputData[[#This Row],[QUANTITY]]*(1-InputData[[#This Row],[DISCOUNT %]]))</f>
        <v>164.16</v>
      </c>
      <c r="N412">
        <f>DAY(InputData[[#This Row],[DATE]])</f>
        <v>25</v>
      </c>
      <c r="O412" t="str">
        <f>TEXT(InputData[[#This Row],[DATE]],"mmm")</f>
        <v>Jul</v>
      </c>
      <c r="P412">
        <f>YEAR(InputData[[#This Row],[DATE]])</f>
        <v>2022</v>
      </c>
    </row>
    <row r="413" spans="1:16" x14ac:dyDescent="0.35">
      <c r="A413" s="3">
        <v>44767</v>
      </c>
      <c r="B413" s="10" t="s">
        <v>41</v>
      </c>
      <c r="C413" s="13">
        <v>12</v>
      </c>
      <c r="D413" s="11" t="s">
        <v>108</v>
      </c>
      <c r="E413" s="11" t="s">
        <v>107</v>
      </c>
      <c r="F413" s="4">
        <v>0</v>
      </c>
      <c r="G413" s="9" t="str">
        <f>VLOOKUP(InputData[[#This Row],[PRODUCT ID]],MasterData[],2,)</f>
        <v>Product17</v>
      </c>
      <c r="H413" s="9" t="str">
        <f>VLOOKUP(InputData[[#This Row],[PRODUCT ID]],MasterData[],3)</f>
        <v>Category02</v>
      </c>
      <c r="I413" s="9" t="str">
        <f>VLOOKUP(InputData[[#This Row],[PRODUCT ID]],MasterData[],4)</f>
        <v>Ft</v>
      </c>
      <c r="J413" s="17">
        <f>VLOOKUP(InputData[[#This Row],[PRODUCT ID]],MasterData[],5)</f>
        <v>134</v>
      </c>
      <c r="K413" s="17">
        <f>VLOOKUP(InputData[[#This Row],[PRODUCT ID]],MasterData[],6)</f>
        <v>156.78</v>
      </c>
      <c r="L413" s="16">
        <f>(InputData[[#This Row],[QUANTITY]]*InputData[[#This Row],[BUYING PRIZE]])</f>
        <v>1608</v>
      </c>
      <c r="M413" s="16">
        <f>(InputData[[#This Row],[SELLING PRICE]]*InputData[[#This Row],[QUANTITY]]*(1-InputData[[#This Row],[DISCOUNT %]]))</f>
        <v>1881.3600000000001</v>
      </c>
      <c r="N413">
        <f>DAY(InputData[[#This Row],[DATE]])</f>
        <v>25</v>
      </c>
      <c r="O413" t="str">
        <f>TEXT(InputData[[#This Row],[DATE]],"mmm")</f>
        <v>Jul</v>
      </c>
      <c r="P413">
        <f>YEAR(InputData[[#This Row],[DATE]])</f>
        <v>2022</v>
      </c>
    </row>
    <row r="414" spans="1:16" x14ac:dyDescent="0.35">
      <c r="A414" s="3">
        <v>44767</v>
      </c>
      <c r="B414" s="10" t="s">
        <v>12</v>
      </c>
      <c r="C414" s="13">
        <v>13</v>
      </c>
      <c r="D414" s="11" t="s">
        <v>106</v>
      </c>
      <c r="E414" s="11" t="s">
        <v>107</v>
      </c>
      <c r="F414" s="4">
        <v>0</v>
      </c>
      <c r="G414" s="9" t="str">
        <f>VLOOKUP(InputData[[#This Row],[PRODUCT ID]],MasterData[],2,)</f>
        <v>Product03</v>
      </c>
      <c r="H414" s="9" t="str">
        <f>VLOOKUP(InputData[[#This Row],[PRODUCT ID]],MasterData[],3)</f>
        <v>Category01</v>
      </c>
      <c r="I414" s="9" t="str">
        <f>VLOOKUP(InputData[[#This Row],[PRODUCT ID]],MasterData[],4)</f>
        <v>Kg</v>
      </c>
      <c r="J414" s="17">
        <f>VLOOKUP(InputData[[#This Row],[PRODUCT ID]],MasterData[],5)</f>
        <v>71</v>
      </c>
      <c r="K414" s="17">
        <f>VLOOKUP(InputData[[#This Row],[PRODUCT ID]],MasterData[],6)</f>
        <v>80.94</v>
      </c>
      <c r="L414" s="16">
        <f>(InputData[[#This Row],[QUANTITY]]*InputData[[#This Row],[BUYING PRIZE]])</f>
        <v>923</v>
      </c>
      <c r="M414" s="16">
        <f>(InputData[[#This Row],[SELLING PRICE]]*InputData[[#This Row],[QUANTITY]]*(1-InputData[[#This Row],[DISCOUNT %]]))</f>
        <v>1052.22</v>
      </c>
      <c r="N414">
        <f>DAY(InputData[[#This Row],[DATE]])</f>
        <v>25</v>
      </c>
      <c r="O414" t="str">
        <f>TEXT(InputData[[#This Row],[DATE]],"mmm")</f>
        <v>Jul</v>
      </c>
      <c r="P414">
        <f>YEAR(InputData[[#This Row],[DATE]])</f>
        <v>2022</v>
      </c>
    </row>
    <row r="415" spans="1:16" x14ac:dyDescent="0.35">
      <c r="A415" s="3">
        <v>44768</v>
      </c>
      <c r="B415" s="10" t="s">
        <v>12</v>
      </c>
      <c r="C415" s="13">
        <v>10</v>
      </c>
      <c r="D415" s="11" t="s">
        <v>106</v>
      </c>
      <c r="E415" s="11" t="s">
        <v>106</v>
      </c>
      <c r="F415" s="4">
        <v>0</v>
      </c>
      <c r="G415" s="9" t="str">
        <f>VLOOKUP(InputData[[#This Row],[PRODUCT ID]],MasterData[],2,)</f>
        <v>Product03</v>
      </c>
      <c r="H415" s="9" t="str">
        <f>VLOOKUP(InputData[[#This Row],[PRODUCT ID]],MasterData[],3)</f>
        <v>Category01</v>
      </c>
      <c r="I415" s="9" t="str">
        <f>VLOOKUP(InputData[[#This Row],[PRODUCT ID]],MasterData[],4)</f>
        <v>Kg</v>
      </c>
      <c r="J415" s="17">
        <f>VLOOKUP(InputData[[#This Row],[PRODUCT ID]],MasterData[],5)</f>
        <v>71</v>
      </c>
      <c r="K415" s="17">
        <f>VLOOKUP(InputData[[#This Row],[PRODUCT ID]],MasterData[],6)</f>
        <v>80.94</v>
      </c>
      <c r="L415" s="16">
        <f>(InputData[[#This Row],[QUANTITY]]*InputData[[#This Row],[BUYING PRIZE]])</f>
        <v>710</v>
      </c>
      <c r="M415" s="16">
        <f>(InputData[[#This Row],[SELLING PRICE]]*InputData[[#This Row],[QUANTITY]]*(1-InputData[[#This Row],[DISCOUNT %]]))</f>
        <v>809.4</v>
      </c>
      <c r="N415">
        <f>DAY(InputData[[#This Row],[DATE]])</f>
        <v>26</v>
      </c>
      <c r="O415" t="str">
        <f>TEXT(InputData[[#This Row],[DATE]],"mmm")</f>
        <v>Jul</v>
      </c>
      <c r="P415">
        <f>YEAR(InputData[[#This Row],[DATE]])</f>
        <v>2022</v>
      </c>
    </row>
    <row r="416" spans="1:16" x14ac:dyDescent="0.35">
      <c r="A416" s="3">
        <v>44768</v>
      </c>
      <c r="B416" s="10" t="s">
        <v>60</v>
      </c>
      <c r="C416" s="13">
        <v>1</v>
      </c>
      <c r="D416" s="11" t="s">
        <v>106</v>
      </c>
      <c r="E416" s="11" t="s">
        <v>107</v>
      </c>
      <c r="F416" s="4">
        <v>0</v>
      </c>
      <c r="G416" s="9" t="str">
        <f>VLOOKUP(InputData[[#This Row],[PRODUCT ID]],MasterData[],2,)</f>
        <v>Product26</v>
      </c>
      <c r="H416" s="9" t="str">
        <f>VLOOKUP(InputData[[#This Row],[PRODUCT ID]],MasterData[],3)</f>
        <v>Category04</v>
      </c>
      <c r="I416" s="9" t="str">
        <f>VLOOKUP(InputData[[#This Row],[PRODUCT ID]],MasterData[],4)</f>
        <v>No.</v>
      </c>
      <c r="J416" s="17">
        <f>VLOOKUP(InputData[[#This Row],[PRODUCT ID]],MasterData[],5)</f>
        <v>18</v>
      </c>
      <c r="K416" s="17">
        <f>VLOOKUP(InputData[[#This Row],[PRODUCT ID]],MasterData[],6)</f>
        <v>24.66</v>
      </c>
      <c r="L416" s="16">
        <f>(InputData[[#This Row],[QUANTITY]]*InputData[[#This Row],[BUYING PRIZE]])</f>
        <v>18</v>
      </c>
      <c r="M416" s="16">
        <f>(InputData[[#This Row],[SELLING PRICE]]*InputData[[#This Row],[QUANTITY]]*(1-InputData[[#This Row],[DISCOUNT %]]))</f>
        <v>24.66</v>
      </c>
      <c r="N416">
        <f>DAY(InputData[[#This Row],[DATE]])</f>
        <v>26</v>
      </c>
      <c r="O416" t="str">
        <f>TEXT(InputData[[#This Row],[DATE]],"mmm")</f>
        <v>Jul</v>
      </c>
      <c r="P416">
        <f>YEAR(InputData[[#This Row],[DATE]])</f>
        <v>2022</v>
      </c>
    </row>
    <row r="417" spans="1:16" x14ac:dyDescent="0.35">
      <c r="A417" s="3">
        <v>44776</v>
      </c>
      <c r="B417" s="10" t="s">
        <v>31</v>
      </c>
      <c r="C417" s="13">
        <v>5</v>
      </c>
      <c r="D417" s="11" t="s">
        <v>108</v>
      </c>
      <c r="E417" s="11" t="s">
        <v>107</v>
      </c>
      <c r="F417" s="4">
        <v>0</v>
      </c>
      <c r="G417" s="9" t="str">
        <f>VLOOKUP(InputData[[#This Row],[PRODUCT ID]],MasterData[],2,)</f>
        <v>Product12</v>
      </c>
      <c r="H417" s="9" t="str">
        <f>VLOOKUP(InputData[[#This Row],[PRODUCT ID]],MasterData[],3)</f>
        <v>Category02</v>
      </c>
      <c r="I417" s="9" t="str">
        <f>VLOOKUP(InputData[[#This Row],[PRODUCT ID]],MasterData[],4)</f>
        <v>Kg</v>
      </c>
      <c r="J417" s="17">
        <f>VLOOKUP(InputData[[#This Row],[PRODUCT ID]],MasterData[],5)</f>
        <v>73</v>
      </c>
      <c r="K417" s="17">
        <f>VLOOKUP(InputData[[#This Row],[PRODUCT ID]],MasterData[],6)</f>
        <v>94.17</v>
      </c>
      <c r="L417" s="16">
        <f>(InputData[[#This Row],[QUANTITY]]*InputData[[#This Row],[BUYING PRIZE]])</f>
        <v>365</v>
      </c>
      <c r="M417" s="16">
        <f>(InputData[[#This Row],[SELLING PRICE]]*InputData[[#This Row],[QUANTITY]]*(1-InputData[[#This Row],[DISCOUNT %]]))</f>
        <v>470.85</v>
      </c>
      <c r="N417">
        <f>DAY(InputData[[#This Row],[DATE]])</f>
        <v>3</v>
      </c>
      <c r="O417" t="str">
        <f>TEXT(InputData[[#This Row],[DATE]],"mmm")</f>
        <v>Aug</v>
      </c>
      <c r="P417">
        <f>YEAR(InputData[[#This Row],[DATE]])</f>
        <v>2022</v>
      </c>
    </row>
    <row r="418" spans="1:16" x14ac:dyDescent="0.35">
      <c r="A418" s="3">
        <v>44779</v>
      </c>
      <c r="B418" s="10" t="s">
        <v>39</v>
      </c>
      <c r="C418" s="13">
        <v>9</v>
      </c>
      <c r="D418" s="11" t="s">
        <v>106</v>
      </c>
      <c r="E418" s="11" t="s">
        <v>106</v>
      </c>
      <c r="F418" s="4">
        <v>0</v>
      </c>
      <c r="G418" s="9" t="str">
        <f>VLOOKUP(InputData[[#This Row],[PRODUCT ID]],MasterData[],2,)</f>
        <v>Product16</v>
      </c>
      <c r="H418" s="9" t="str">
        <f>VLOOKUP(InputData[[#This Row],[PRODUCT ID]],MasterData[],3)</f>
        <v>Category02</v>
      </c>
      <c r="I418" s="9" t="str">
        <f>VLOOKUP(InputData[[#This Row],[PRODUCT ID]],MasterData[],4)</f>
        <v>No.</v>
      </c>
      <c r="J418" s="17">
        <f>VLOOKUP(InputData[[#This Row],[PRODUCT ID]],MasterData[],5)</f>
        <v>13</v>
      </c>
      <c r="K418" s="17">
        <f>VLOOKUP(InputData[[#This Row],[PRODUCT ID]],MasterData[],6)</f>
        <v>16.64</v>
      </c>
      <c r="L418" s="16">
        <f>(InputData[[#This Row],[QUANTITY]]*InputData[[#This Row],[BUYING PRIZE]])</f>
        <v>117</v>
      </c>
      <c r="M418" s="16">
        <f>(InputData[[#This Row],[SELLING PRICE]]*InputData[[#This Row],[QUANTITY]]*(1-InputData[[#This Row],[DISCOUNT %]]))</f>
        <v>149.76</v>
      </c>
      <c r="N418">
        <f>DAY(InputData[[#This Row],[DATE]])</f>
        <v>6</v>
      </c>
      <c r="O418" t="str">
        <f>TEXT(InputData[[#This Row],[DATE]],"mmm")</f>
        <v>Aug</v>
      </c>
      <c r="P418">
        <f>YEAR(InputData[[#This Row],[DATE]])</f>
        <v>2022</v>
      </c>
    </row>
    <row r="419" spans="1:16" x14ac:dyDescent="0.35">
      <c r="A419" s="3">
        <v>44781</v>
      </c>
      <c r="B419" s="10" t="s">
        <v>39</v>
      </c>
      <c r="C419" s="13">
        <v>2</v>
      </c>
      <c r="D419" s="11" t="s">
        <v>108</v>
      </c>
      <c r="E419" s="11" t="s">
        <v>106</v>
      </c>
      <c r="F419" s="4">
        <v>0</v>
      </c>
      <c r="G419" s="9" t="str">
        <f>VLOOKUP(InputData[[#This Row],[PRODUCT ID]],MasterData[],2,)</f>
        <v>Product16</v>
      </c>
      <c r="H419" s="9" t="str">
        <f>VLOOKUP(InputData[[#This Row],[PRODUCT ID]],MasterData[],3)</f>
        <v>Category02</v>
      </c>
      <c r="I419" s="9" t="str">
        <f>VLOOKUP(InputData[[#This Row],[PRODUCT ID]],MasterData[],4)</f>
        <v>No.</v>
      </c>
      <c r="J419" s="17">
        <f>VLOOKUP(InputData[[#This Row],[PRODUCT ID]],MasterData[],5)</f>
        <v>13</v>
      </c>
      <c r="K419" s="17">
        <f>VLOOKUP(InputData[[#This Row],[PRODUCT ID]],MasterData[],6)</f>
        <v>16.64</v>
      </c>
      <c r="L419" s="16">
        <f>(InputData[[#This Row],[QUANTITY]]*InputData[[#This Row],[BUYING PRIZE]])</f>
        <v>26</v>
      </c>
      <c r="M419" s="16">
        <f>(InputData[[#This Row],[SELLING PRICE]]*InputData[[#This Row],[QUANTITY]]*(1-InputData[[#This Row],[DISCOUNT %]]))</f>
        <v>33.28</v>
      </c>
      <c r="N419">
        <f>DAY(InputData[[#This Row],[DATE]])</f>
        <v>8</v>
      </c>
      <c r="O419" t="str">
        <f>TEXT(InputData[[#This Row],[DATE]],"mmm")</f>
        <v>Aug</v>
      </c>
      <c r="P419">
        <f>YEAR(InputData[[#This Row],[DATE]])</f>
        <v>2022</v>
      </c>
    </row>
    <row r="420" spans="1:16" x14ac:dyDescent="0.35">
      <c r="A420" s="3">
        <v>44781</v>
      </c>
      <c r="B420" s="10" t="s">
        <v>73</v>
      </c>
      <c r="C420" s="13">
        <v>12</v>
      </c>
      <c r="D420" s="11" t="s">
        <v>108</v>
      </c>
      <c r="E420" s="11" t="s">
        <v>107</v>
      </c>
      <c r="F420" s="4">
        <v>0</v>
      </c>
      <c r="G420" s="9" t="str">
        <f>VLOOKUP(InputData[[#This Row],[PRODUCT ID]],MasterData[],2,)</f>
        <v>Product32</v>
      </c>
      <c r="H420" s="9" t="str">
        <f>VLOOKUP(InputData[[#This Row],[PRODUCT ID]],MasterData[],3)</f>
        <v>Category04</v>
      </c>
      <c r="I420" s="9" t="str">
        <f>VLOOKUP(InputData[[#This Row],[PRODUCT ID]],MasterData[],4)</f>
        <v>Kg</v>
      </c>
      <c r="J420" s="17">
        <f>VLOOKUP(InputData[[#This Row],[PRODUCT ID]],MasterData[],5)</f>
        <v>89</v>
      </c>
      <c r="K420" s="17">
        <f>VLOOKUP(InputData[[#This Row],[PRODUCT ID]],MasterData[],6)</f>
        <v>117.48</v>
      </c>
      <c r="L420" s="16">
        <f>(InputData[[#This Row],[QUANTITY]]*InputData[[#This Row],[BUYING PRIZE]])</f>
        <v>1068</v>
      </c>
      <c r="M420" s="16">
        <f>(InputData[[#This Row],[SELLING PRICE]]*InputData[[#This Row],[QUANTITY]]*(1-InputData[[#This Row],[DISCOUNT %]]))</f>
        <v>1409.76</v>
      </c>
      <c r="N420">
        <f>DAY(InputData[[#This Row],[DATE]])</f>
        <v>8</v>
      </c>
      <c r="O420" t="str">
        <f>TEXT(InputData[[#This Row],[DATE]],"mmm")</f>
        <v>Aug</v>
      </c>
      <c r="P420">
        <f>YEAR(InputData[[#This Row],[DATE]])</f>
        <v>2022</v>
      </c>
    </row>
    <row r="421" spans="1:16" x14ac:dyDescent="0.35">
      <c r="A421" s="3">
        <v>44781</v>
      </c>
      <c r="B421" s="10" t="s">
        <v>50</v>
      </c>
      <c r="C421" s="13">
        <v>11</v>
      </c>
      <c r="D421" s="11" t="s">
        <v>108</v>
      </c>
      <c r="E421" s="11" t="s">
        <v>107</v>
      </c>
      <c r="F421" s="4">
        <v>0</v>
      </c>
      <c r="G421" s="9" t="str">
        <f>VLOOKUP(InputData[[#This Row],[PRODUCT ID]],MasterData[],2,)</f>
        <v>Product21</v>
      </c>
      <c r="H421" s="9" t="str">
        <f>VLOOKUP(InputData[[#This Row],[PRODUCT ID]],MasterData[],3)</f>
        <v>Category03</v>
      </c>
      <c r="I421" s="9" t="str">
        <f>VLOOKUP(InputData[[#This Row],[PRODUCT ID]],MasterData[],4)</f>
        <v>Ft</v>
      </c>
      <c r="J421" s="17">
        <f>VLOOKUP(InputData[[#This Row],[PRODUCT ID]],MasterData[],5)</f>
        <v>126</v>
      </c>
      <c r="K421" s="17">
        <f>VLOOKUP(InputData[[#This Row],[PRODUCT ID]],MasterData[],6)</f>
        <v>162.54</v>
      </c>
      <c r="L421" s="16">
        <f>(InputData[[#This Row],[QUANTITY]]*InputData[[#This Row],[BUYING PRIZE]])</f>
        <v>1386</v>
      </c>
      <c r="M421" s="16">
        <f>(InputData[[#This Row],[SELLING PRICE]]*InputData[[#This Row],[QUANTITY]]*(1-InputData[[#This Row],[DISCOUNT %]]))</f>
        <v>1787.9399999999998</v>
      </c>
      <c r="N421">
        <f>DAY(InputData[[#This Row],[DATE]])</f>
        <v>8</v>
      </c>
      <c r="O421" t="str">
        <f>TEXT(InputData[[#This Row],[DATE]],"mmm")</f>
        <v>Aug</v>
      </c>
      <c r="P421">
        <f>YEAR(InputData[[#This Row],[DATE]])</f>
        <v>2022</v>
      </c>
    </row>
    <row r="422" spans="1:16" x14ac:dyDescent="0.35">
      <c r="A422" s="3">
        <v>44787</v>
      </c>
      <c r="B422" s="10" t="s">
        <v>69</v>
      </c>
      <c r="C422" s="13">
        <v>14</v>
      </c>
      <c r="D422" s="11" t="s">
        <v>108</v>
      </c>
      <c r="E422" s="11" t="s">
        <v>107</v>
      </c>
      <c r="F422" s="4">
        <v>0</v>
      </c>
      <c r="G422" s="9" t="str">
        <f>VLOOKUP(InputData[[#This Row],[PRODUCT ID]],MasterData[],2,)</f>
        <v>Product30</v>
      </c>
      <c r="H422" s="9" t="str">
        <f>VLOOKUP(InputData[[#This Row],[PRODUCT ID]],MasterData[],3)</f>
        <v>Category04</v>
      </c>
      <c r="I422" s="9" t="str">
        <f>VLOOKUP(InputData[[#This Row],[PRODUCT ID]],MasterData[],4)</f>
        <v>Ft</v>
      </c>
      <c r="J422" s="17">
        <f>VLOOKUP(InputData[[#This Row],[PRODUCT ID]],MasterData[],5)</f>
        <v>148</v>
      </c>
      <c r="K422" s="17">
        <f>VLOOKUP(InputData[[#This Row],[PRODUCT ID]],MasterData[],6)</f>
        <v>201.28</v>
      </c>
      <c r="L422" s="16">
        <f>(InputData[[#This Row],[QUANTITY]]*InputData[[#This Row],[BUYING PRIZE]])</f>
        <v>2072</v>
      </c>
      <c r="M422" s="16">
        <f>(InputData[[#This Row],[SELLING PRICE]]*InputData[[#This Row],[QUANTITY]]*(1-InputData[[#This Row],[DISCOUNT %]]))</f>
        <v>2817.92</v>
      </c>
      <c r="N422">
        <f>DAY(InputData[[#This Row],[DATE]])</f>
        <v>14</v>
      </c>
      <c r="O422" t="str">
        <f>TEXT(InputData[[#This Row],[DATE]],"mmm")</f>
        <v>Aug</v>
      </c>
      <c r="P422">
        <f>YEAR(InputData[[#This Row],[DATE]])</f>
        <v>2022</v>
      </c>
    </row>
    <row r="423" spans="1:16" x14ac:dyDescent="0.35">
      <c r="A423" s="3">
        <v>44788</v>
      </c>
      <c r="B423" s="10" t="s">
        <v>29</v>
      </c>
      <c r="C423" s="13">
        <v>10</v>
      </c>
      <c r="D423" s="11" t="s">
        <v>105</v>
      </c>
      <c r="E423" s="11" t="s">
        <v>107</v>
      </c>
      <c r="F423" s="4">
        <v>0</v>
      </c>
      <c r="G423" s="9" t="str">
        <f>VLOOKUP(InputData[[#This Row],[PRODUCT ID]],MasterData[],2,)</f>
        <v>Product11</v>
      </c>
      <c r="H423" s="9" t="str">
        <f>VLOOKUP(InputData[[#This Row],[PRODUCT ID]],MasterData[],3)</f>
        <v>Category02</v>
      </c>
      <c r="I423" s="9" t="str">
        <f>VLOOKUP(InputData[[#This Row],[PRODUCT ID]],MasterData[],4)</f>
        <v>Lt</v>
      </c>
      <c r="J423" s="17">
        <f>VLOOKUP(InputData[[#This Row],[PRODUCT ID]],MasterData[],5)</f>
        <v>44</v>
      </c>
      <c r="K423" s="17">
        <f>VLOOKUP(InputData[[#This Row],[PRODUCT ID]],MasterData[],6)</f>
        <v>48.4</v>
      </c>
      <c r="L423" s="16">
        <f>(InputData[[#This Row],[QUANTITY]]*InputData[[#This Row],[BUYING PRIZE]])</f>
        <v>440</v>
      </c>
      <c r="M423" s="16">
        <f>(InputData[[#This Row],[SELLING PRICE]]*InputData[[#This Row],[QUANTITY]]*(1-InputData[[#This Row],[DISCOUNT %]]))</f>
        <v>484</v>
      </c>
      <c r="N423">
        <f>DAY(InputData[[#This Row],[DATE]])</f>
        <v>15</v>
      </c>
      <c r="O423" t="str">
        <f>TEXT(InputData[[#This Row],[DATE]],"mmm")</f>
        <v>Aug</v>
      </c>
      <c r="P423">
        <f>YEAR(InputData[[#This Row],[DATE]])</f>
        <v>2022</v>
      </c>
    </row>
    <row r="424" spans="1:16" x14ac:dyDescent="0.35">
      <c r="A424" s="3">
        <v>44788</v>
      </c>
      <c r="B424" s="10" t="s">
        <v>37</v>
      </c>
      <c r="C424" s="13">
        <v>7</v>
      </c>
      <c r="D424" s="11" t="s">
        <v>108</v>
      </c>
      <c r="E424" s="11" t="s">
        <v>106</v>
      </c>
      <c r="F424" s="4">
        <v>0</v>
      </c>
      <c r="G424" s="9" t="str">
        <f>VLOOKUP(InputData[[#This Row],[PRODUCT ID]],MasterData[],2,)</f>
        <v>Product15</v>
      </c>
      <c r="H424" s="9" t="str">
        <f>VLOOKUP(InputData[[#This Row],[PRODUCT ID]],MasterData[],3)</f>
        <v>Category02</v>
      </c>
      <c r="I424" s="9" t="str">
        <f>VLOOKUP(InputData[[#This Row],[PRODUCT ID]],MasterData[],4)</f>
        <v>No.</v>
      </c>
      <c r="J424" s="17">
        <f>VLOOKUP(InputData[[#This Row],[PRODUCT ID]],MasterData[],5)</f>
        <v>12</v>
      </c>
      <c r="K424" s="17">
        <f>VLOOKUP(InputData[[#This Row],[PRODUCT ID]],MasterData[],6)</f>
        <v>15.719999999999999</v>
      </c>
      <c r="L424" s="16">
        <f>(InputData[[#This Row],[QUANTITY]]*InputData[[#This Row],[BUYING PRIZE]])</f>
        <v>84</v>
      </c>
      <c r="M424" s="16">
        <f>(InputData[[#This Row],[SELLING PRICE]]*InputData[[#This Row],[QUANTITY]]*(1-InputData[[#This Row],[DISCOUNT %]]))</f>
        <v>110.03999999999999</v>
      </c>
      <c r="N424">
        <f>DAY(InputData[[#This Row],[DATE]])</f>
        <v>15</v>
      </c>
      <c r="O424" t="str">
        <f>TEXT(InputData[[#This Row],[DATE]],"mmm")</f>
        <v>Aug</v>
      </c>
      <c r="P424">
        <f>YEAR(InputData[[#This Row],[DATE]])</f>
        <v>2022</v>
      </c>
    </row>
    <row r="425" spans="1:16" x14ac:dyDescent="0.35">
      <c r="A425" s="3">
        <v>44791</v>
      </c>
      <c r="B425" s="10" t="s">
        <v>67</v>
      </c>
      <c r="C425" s="13">
        <v>8</v>
      </c>
      <c r="D425" s="11" t="s">
        <v>106</v>
      </c>
      <c r="E425" s="11" t="s">
        <v>106</v>
      </c>
      <c r="F425" s="4">
        <v>0</v>
      </c>
      <c r="G425" s="9" t="str">
        <f>VLOOKUP(InputData[[#This Row],[PRODUCT ID]],MasterData[],2,)</f>
        <v>Product29</v>
      </c>
      <c r="H425" s="9" t="str">
        <f>VLOOKUP(InputData[[#This Row],[PRODUCT ID]],MasterData[],3)</f>
        <v>Category04</v>
      </c>
      <c r="I425" s="9" t="str">
        <f>VLOOKUP(InputData[[#This Row],[PRODUCT ID]],MasterData[],4)</f>
        <v>Lt</v>
      </c>
      <c r="J425" s="17">
        <f>VLOOKUP(InputData[[#This Row],[PRODUCT ID]],MasterData[],5)</f>
        <v>47</v>
      </c>
      <c r="K425" s="17">
        <f>VLOOKUP(InputData[[#This Row],[PRODUCT ID]],MasterData[],6)</f>
        <v>53.11</v>
      </c>
      <c r="L425" s="16">
        <f>(InputData[[#This Row],[QUANTITY]]*InputData[[#This Row],[BUYING PRIZE]])</f>
        <v>376</v>
      </c>
      <c r="M425" s="16">
        <f>(InputData[[#This Row],[SELLING PRICE]]*InputData[[#This Row],[QUANTITY]]*(1-InputData[[#This Row],[DISCOUNT %]]))</f>
        <v>424.88</v>
      </c>
      <c r="N425">
        <f>DAY(InputData[[#This Row],[DATE]])</f>
        <v>18</v>
      </c>
      <c r="O425" t="str">
        <f>TEXT(InputData[[#This Row],[DATE]],"mmm")</f>
        <v>Aug</v>
      </c>
      <c r="P425">
        <f>YEAR(InputData[[#This Row],[DATE]])</f>
        <v>2022</v>
      </c>
    </row>
    <row r="426" spans="1:16" x14ac:dyDescent="0.35">
      <c r="A426" s="3">
        <v>44791</v>
      </c>
      <c r="B426" s="10" t="s">
        <v>26</v>
      </c>
      <c r="C426" s="13">
        <v>2</v>
      </c>
      <c r="D426" s="11" t="s">
        <v>106</v>
      </c>
      <c r="E426" s="11" t="s">
        <v>107</v>
      </c>
      <c r="F426" s="4">
        <v>0</v>
      </c>
      <c r="G426" s="9" t="str">
        <f>VLOOKUP(InputData[[#This Row],[PRODUCT ID]],MasterData[],2,)</f>
        <v>Product10</v>
      </c>
      <c r="H426" s="9" t="str">
        <f>VLOOKUP(InputData[[#This Row],[PRODUCT ID]],MasterData[],3)</f>
        <v>Category02</v>
      </c>
      <c r="I426" s="9" t="str">
        <f>VLOOKUP(InputData[[#This Row],[PRODUCT ID]],MasterData[],4)</f>
        <v>Ft</v>
      </c>
      <c r="J426" s="17">
        <f>VLOOKUP(InputData[[#This Row],[PRODUCT ID]],MasterData[],5)</f>
        <v>148</v>
      </c>
      <c r="K426" s="17">
        <f>VLOOKUP(InputData[[#This Row],[PRODUCT ID]],MasterData[],6)</f>
        <v>164.28</v>
      </c>
      <c r="L426" s="16">
        <f>(InputData[[#This Row],[QUANTITY]]*InputData[[#This Row],[BUYING PRIZE]])</f>
        <v>296</v>
      </c>
      <c r="M426" s="16">
        <f>(InputData[[#This Row],[SELLING PRICE]]*InputData[[#This Row],[QUANTITY]]*(1-InputData[[#This Row],[DISCOUNT %]]))</f>
        <v>328.56</v>
      </c>
      <c r="N426">
        <f>DAY(InputData[[#This Row],[DATE]])</f>
        <v>18</v>
      </c>
      <c r="O426" t="str">
        <f>TEXT(InputData[[#This Row],[DATE]],"mmm")</f>
        <v>Aug</v>
      </c>
      <c r="P426">
        <f>YEAR(InputData[[#This Row],[DATE]])</f>
        <v>2022</v>
      </c>
    </row>
    <row r="427" spans="1:16" x14ac:dyDescent="0.35">
      <c r="A427" s="3">
        <v>44792</v>
      </c>
      <c r="B427" s="10" t="s">
        <v>20</v>
      </c>
      <c r="C427" s="13">
        <v>3</v>
      </c>
      <c r="D427" s="11" t="s">
        <v>106</v>
      </c>
      <c r="E427" s="11" t="s">
        <v>106</v>
      </c>
      <c r="F427" s="4">
        <v>0</v>
      </c>
      <c r="G427" s="9" t="str">
        <f>VLOOKUP(InputData[[#This Row],[PRODUCT ID]],MasterData[],2,)</f>
        <v>Product07</v>
      </c>
      <c r="H427" s="9" t="str">
        <f>VLOOKUP(InputData[[#This Row],[PRODUCT ID]],MasterData[],3)</f>
        <v>Category01</v>
      </c>
      <c r="I427" s="9" t="str">
        <f>VLOOKUP(InputData[[#This Row],[PRODUCT ID]],MasterData[],4)</f>
        <v>Lt</v>
      </c>
      <c r="J427" s="17">
        <f>VLOOKUP(InputData[[#This Row],[PRODUCT ID]],MasterData[],5)</f>
        <v>43</v>
      </c>
      <c r="K427" s="17">
        <f>VLOOKUP(InputData[[#This Row],[PRODUCT ID]],MasterData[],6)</f>
        <v>47.730000000000004</v>
      </c>
      <c r="L427" s="16">
        <f>(InputData[[#This Row],[QUANTITY]]*InputData[[#This Row],[BUYING PRIZE]])</f>
        <v>129</v>
      </c>
      <c r="M427" s="16">
        <f>(InputData[[#This Row],[SELLING PRICE]]*InputData[[#This Row],[QUANTITY]]*(1-InputData[[#This Row],[DISCOUNT %]]))</f>
        <v>143.19</v>
      </c>
      <c r="N427">
        <f>DAY(InputData[[#This Row],[DATE]])</f>
        <v>19</v>
      </c>
      <c r="O427" t="str">
        <f>TEXT(InputData[[#This Row],[DATE]],"mmm")</f>
        <v>Aug</v>
      </c>
      <c r="P427">
        <f>YEAR(InputData[[#This Row],[DATE]])</f>
        <v>2022</v>
      </c>
    </row>
    <row r="428" spans="1:16" x14ac:dyDescent="0.35">
      <c r="A428" s="3">
        <v>44793</v>
      </c>
      <c r="B428" s="10" t="s">
        <v>54</v>
      </c>
      <c r="C428" s="13">
        <v>13</v>
      </c>
      <c r="D428" s="11" t="s">
        <v>108</v>
      </c>
      <c r="E428" s="11" t="s">
        <v>106</v>
      </c>
      <c r="F428" s="4">
        <v>0</v>
      </c>
      <c r="G428" s="9" t="str">
        <f>VLOOKUP(InputData[[#This Row],[PRODUCT ID]],MasterData[],2,)</f>
        <v>Product23</v>
      </c>
      <c r="H428" s="9" t="str">
        <f>VLOOKUP(InputData[[#This Row],[PRODUCT ID]],MasterData[],3)</f>
        <v>Category03</v>
      </c>
      <c r="I428" s="9" t="str">
        <f>VLOOKUP(InputData[[#This Row],[PRODUCT ID]],MasterData[],4)</f>
        <v>Ft</v>
      </c>
      <c r="J428" s="17">
        <f>VLOOKUP(InputData[[#This Row],[PRODUCT ID]],MasterData[],5)</f>
        <v>141</v>
      </c>
      <c r="K428" s="17">
        <f>VLOOKUP(InputData[[#This Row],[PRODUCT ID]],MasterData[],6)</f>
        <v>149.46</v>
      </c>
      <c r="L428" s="16">
        <f>(InputData[[#This Row],[QUANTITY]]*InputData[[#This Row],[BUYING PRIZE]])</f>
        <v>1833</v>
      </c>
      <c r="M428" s="16">
        <f>(InputData[[#This Row],[SELLING PRICE]]*InputData[[#This Row],[QUANTITY]]*(1-InputData[[#This Row],[DISCOUNT %]]))</f>
        <v>1942.98</v>
      </c>
      <c r="N428">
        <f>DAY(InputData[[#This Row],[DATE]])</f>
        <v>20</v>
      </c>
      <c r="O428" t="str">
        <f>TEXT(InputData[[#This Row],[DATE]],"mmm")</f>
        <v>Aug</v>
      </c>
      <c r="P428">
        <f>YEAR(InputData[[#This Row],[DATE]])</f>
        <v>2022</v>
      </c>
    </row>
    <row r="429" spans="1:16" x14ac:dyDescent="0.35">
      <c r="A429" s="3">
        <v>44793</v>
      </c>
      <c r="B429" s="10" t="s">
        <v>75</v>
      </c>
      <c r="C429" s="13">
        <v>14</v>
      </c>
      <c r="D429" s="11" t="s">
        <v>108</v>
      </c>
      <c r="E429" s="11" t="s">
        <v>106</v>
      </c>
      <c r="F429" s="4">
        <v>0</v>
      </c>
      <c r="G429" s="9" t="str">
        <f>VLOOKUP(InputData[[#This Row],[PRODUCT ID]],MasterData[],2,)</f>
        <v>Product33</v>
      </c>
      <c r="H429" s="9" t="str">
        <f>VLOOKUP(InputData[[#This Row],[PRODUCT ID]],MasterData[],3)</f>
        <v>Category04</v>
      </c>
      <c r="I429" s="9" t="str">
        <f>VLOOKUP(InputData[[#This Row],[PRODUCT ID]],MasterData[],4)</f>
        <v>Kg</v>
      </c>
      <c r="J429" s="17">
        <f>VLOOKUP(InputData[[#This Row],[PRODUCT ID]],MasterData[],5)</f>
        <v>95</v>
      </c>
      <c r="K429" s="17">
        <f>VLOOKUP(InputData[[#This Row],[PRODUCT ID]],MasterData[],6)</f>
        <v>119.7</v>
      </c>
      <c r="L429" s="16">
        <f>(InputData[[#This Row],[QUANTITY]]*InputData[[#This Row],[BUYING PRIZE]])</f>
        <v>1330</v>
      </c>
      <c r="M429" s="16">
        <f>(InputData[[#This Row],[SELLING PRICE]]*InputData[[#This Row],[QUANTITY]]*(1-InputData[[#This Row],[DISCOUNT %]]))</f>
        <v>1675.8</v>
      </c>
      <c r="N429">
        <f>DAY(InputData[[#This Row],[DATE]])</f>
        <v>20</v>
      </c>
      <c r="O429" t="str">
        <f>TEXT(InputData[[#This Row],[DATE]],"mmm")</f>
        <v>Aug</v>
      </c>
      <c r="P429">
        <f>YEAR(InputData[[#This Row],[DATE]])</f>
        <v>2022</v>
      </c>
    </row>
    <row r="430" spans="1:16" x14ac:dyDescent="0.35">
      <c r="A430" s="3">
        <v>44794</v>
      </c>
      <c r="B430" s="10" t="s">
        <v>39</v>
      </c>
      <c r="C430" s="13">
        <v>4</v>
      </c>
      <c r="D430" s="11" t="s">
        <v>108</v>
      </c>
      <c r="E430" s="11" t="s">
        <v>106</v>
      </c>
      <c r="F430" s="4">
        <v>0</v>
      </c>
      <c r="G430" s="9" t="str">
        <f>VLOOKUP(InputData[[#This Row],[PRODUCT ID]],MasterData[],2,)</f>
        <v>Product16</v>
      </c>
      <c r="H430" s="9" t="str">
        <f>VLOOKUP(InputData[[#This Row],[PRODUCT ID]],MasterData[],3)</f>
        <v>Category02</v>
      </c>
      <c r="I430" s="9" t="str">
        <f>VLOOKUP(InputData[[#This Row],[PRODUCT ID]],MasterData[],4)</f>
        <v>No.</v>
      </c>
      <c r="J430" s="17">
        <f>VLOOKUP(InputData[[#This Row],[PRODUCT ID]],MasterData[],5)</f>
        <v>13</v>
      </c>
      <c r="K430" s="17">
        <f>VLOOKUP(InputData[[#This Row],[PRODUCT ID]],MasterData[],6)</f>
        <v>16.64</v>
      </c>
      <c r="L430" s="16">
        <f>(InputData[[#This Row],[QUANTITY]]*InputData[[#This Row],[BUYING PRIZE]])</f>
        <v>52</v>
      </c>
      <c r="M430" s="16">
        <f>(InputData[[#This Row],[SELLING PRICE]]*InputData[[#This Row],[QUANTITY]]*(1-InputData[[#This Row],[DISCOUNT %]]))</f>
        <v>66.56</v>
      </c>
      <c r="N430">
        <f>DAY(InputData[[#This Row],[DATE]])</f>
        <v>21</v>
      </c>
      <c r="O430" t="str">
        <f>TEXT(InputData[[#This Row],[DATE]],"mmm")</f>
        <v>Aug</v>
      </c>
      <c r="P430">
        <f>YEAR(InputData[[#This Row],[DATE]])</f>
        <v>2022</v>
      </c>
    </row>
    <row r="431" spans="1:16" x14ac:dyDescent="0.35">
      <c r="A431" s="3">
        <v>44796</v>
      </c>
      <c r="B431" s="10" t="s">
        <v>98</v>
      </c>
      <c r="C431" s="13">
        <v>11</v>
      </c>
      <c r="D431" s="11" t="s">
        <v>106</v>
      </c>
      <c r="E431" s="11" t="s">
        <v>106</v>
      </c>
      <c r="F431" s="4">
        <v>0</v>
      </c>
      <c r="G431" s="9" t="str">
        <f>VLOOKUP(InputData[[#This Row],[PRODUCT ID]],MasterData[],2,)</f>
        <v>Product44</v>
      </c>
      <c r="H431" s="9" t="str">
        <f>VLOOKUP(InputData[[#This Row],[PRODUCT ID]],MasterData[],3)</f>
        <v>Category05</v>
      </c>
      <c r="I431" s="9" t="str">
        <f>VLOOKUP(InputData[[#This Row],[PRODUCT ID]],MasterData[],4)</f>
        <v>Kg</v>
      </c>
      <c r="J431" s="17">
        <f>VLOOKUP(InputData[[#This Row],[PRODUCT ID]],MasterData[],5)</f>
        <v>76</v>
      </c>
      <c r="K431" s="17">
        <f>VLOOKUP(InputData[[#This Row],[PRODUCT ID]],MasterData[],6)</f>
        <v>82.08</v>
      </c>
      <c r="L431" s="16">
        <f>(InputData[[#This Row],[QUANTITY]]*InputData[[#This Row],[BUYING PRIZE]])</f>
        <v>836</v>
      </c>
      <c r="M431" s="16">
        <f>(InputData[[#This Row],[SELLING PRICE]]*InputData[[#This Row],[QUANTITY]]*(1-InputData[[#This Row],[DISCOUNT %]]))</f>
        <v>902.88</v>
      </c>
      <c r="N431">
        <f>DAY(InputData[[#This Row],[DATE]])</f>
        <v>23</v>
      </c>
      <c r="O431" t="str">
        <f>TEXT(InputData[[#This Row],[DATE]],"mmm")</f>
        <v>Aug</v>
      </c>
      <c r="P431">
        <f>YEAR(InputData[[#This Row],[DATE]])</f>
        <v>2022</v>
      </c>
    </row>
    <row r="432" spans="1:16" x14ac:dyDescent="0.35">
      <c r="A432" s="3">
        <v>44796</v>
      </c>
      <c r="B432" s="10" t="s">
        <v>67</v>
      </c>
      <c r="C432" s="13">
        <v>14</v>
      </c>
      <c r="D432" s="11" t="s">
        <v>108</v>
      </c>
      <c r="E432" s="11" t="s">
        <v>107</v>
      </c>
      <c r="F432" s="4">
        <v>0</v>
      </c>
      <c r="G432" s="9" t="str">
        <f>VLOOKUP(InputData[[#This Row],[PRODUCT ID]],MasterData[],2,)</f>
        <v>Product29</v>
      </c>
      <c r="H432" s="9" t="str">
        <f>VLOOKUP(InputData[[#This Row],[PRODUCT ID]],MasterData[],3)</f>
        <v>Category04</v>
      </c>
      <c r="I432" s="9" t="str">
        <f>VLOOKUP(InputData[[#This Row],[PRODUCT ID]],MasterData[],4)</f>
        <v>Lt</v>
      </c>
      <c r="J432" s="17">
        <f>VLOOKUP(InputData[[#This Row],[PRODUCT ID]],MasterData[],5)</f>
        <v>47</v>
      </c>
      <c r="K432" s="17">
        <f>VLOOKUP(InputData[[#This Row],[PRODUCT ID]],MasterData[],6)</f>
        <v>53.11</v>
      </c>
      <c r="L432" s="16">
        <f>(InputData[[#This Row],[QUANTITY]]*InputData[[#This Row],[BUYING PRIZE]])</f>
        <v>658</v>
      </c>
      <c r="M432" s="16">
        <f>(InputData[[#This Row],[SELLING PRICE]]*InputData[[#This Row],[QUANTITY]]*(1-InputData[[#This Row],[DISCOUNT %]]))</f>
        <v>743.54</v>
      </c>
      <c r="N432">
        <f>DAY(InputData[[#This Row],[DATE]])</f>
        <v>23</v>
      </c>
      <c r="O432" t="str">
        <f>TEXT(InputData[[#This Row],[DATE]],"mmm")</f>
        <v>Aug</v>
      </c>
      <c r="P432">
        <f>YEAR(InputData[[#This Row],[DATE]])</f>
        <v>2022</v>
      </c>
    </row>
    <row r="433" spans="1:16" x14ac:dyDescent="0.35">
      <c r="A433" s="3">
        <v>44797</v>
      </c>
      <c r="B433" s="10" t="s">
        <v>16</v>
      </c>
      <c r="C433" s="13">
        <v>5</v>
      </c>
      <c r="D433" s="11" t="s">
        <v>108</v>
      </c>
      <c r="E433" s="11" t="s">
        <v>107</v>
      </c>
      <c r="F433" s="4">
        <v>0</v>
      </c>
      <c r="G433" s="9" t="str">
        <f>VLOOKUP(InputData[[#This Row],[PRODUCT ID]],MasterData[],2,)</f>
        <v>Product05</v>
      </c>
      <c r="H433" s="9" t="str">
        <f>VLOOKUP(InputData[[#This Row],[PRODUCT ID]],MasterData[],3)</f>
        <v>Category01</v>
      </c>
      <c r="I433" s="9" t="str">
        <f>VLOOKUP(InputData[[#This Row],[PRODUCT ID]],MasterData[],4)</f>
        <v>Ft</v>
      </c>
      <c r="J433" s="17">
        <f>VLOOKUP(InputData[[#This Row],[PRODUCT ID]],MasterData[],5)</f>
        <v>133</v>
      </c>
      <c r="K433" s="17">
        <f>VLOOKUP(InputData[[#This Row],[PRODUCT ID]],MasterData[],6)</f>
        <v>155.61000000000001</v>
      </c>
      <c r="L433" s="16">
        <f>(InputData[[#This Row],[QUANTITY]]*InputData[[#This Row],[BUYING PRIZE]])</f>
        <v>665</v>
      </c>
      <c r="M433" s="16">
        <f>(InputData[[#This Row],[SELLING PRICE]]*InputData[[#This Row],[QUANTITY]]*(1-InputData[[#This Row],[DISCOUNT %]]))</f>
        <v>778.05000000000007</v>
      </c>
      <c r="N433">
        <f>DAY(InputData[[#This Row],[DATE]])</f>
        <v>24</v>
      </c>
      <c r="O433" t="str">
        <f>TEXT(InputData[[#This Row],[DATE]],"mmm")</f>
        <v>Aug</v>
      </c>
      <c r="P433">
        <f>YEAR(InputData[[#This Row],[DATE]])</f>
        <v>2022</v>
      </c>
    </row>
    <row r="434" spans="1:16" x14ac:dyDescent="0.35">
      <c r="A434" s="3">
        <v>44799</v>
      </c>
      <c r="B434" s="10" t="s">
        <v>45</v>
      </c>
      <c r="C434" s="13">
        <v>13</v>
      </c>
      <c r="D434" s="11" t="s">
        <v>105</v>
      </c>
      <c r="E434" s="11" t="s">
        <v>107</v>
      </c>
      <c r="F434" s="4">
        <v>0</v>
      </c>
      <c r="G434" s="9" t="str">
        <f>VLOOKUP(InputData[[#This Row],[PRODUCT ID]],MasterData[],2,)</f>
        <v>Product19</v>
      </c>
      <c r="H434" s="9" t="str">
        <f>VLOOKUP(InputData[[#This Row],[PRODUCT ID]],MasterData[],3)</f>
        <v>Category02</v>
      </c>
      <c r="I434" s="9" t="str">
        <f>VLOOKUP(InputData[[#This Row],[PRODUCT ID]],MasterData[],4)</f>
        <v>Ft</v>
      </c>
      <c r="J434" s="17">
        <f>VLOOKUP(InputData[[#This Row],[PRODUCT ID]],MasterData[],5)</f>
        <v>150</v>
      </c>
      <c r="K434" s="17">
        <f>VLOOKUP(InputData[[#This Row],[PRODUCT ID]],MasterData[],6)</f>
        <v>210</v>
      </c>
      <c r="L434" s="16">
        <f>(InputData[[#This Row],[QUANTITY]]*InputData[[#This Row],[BUYING PRIZE]])</f>
        <v>1950</v>
      </c>
      <c r="M434" s="16">
        <f>(InputData[[#This Row],[SELLING PRICE]]*InputData[[#This Row],[QUANTITY]]*(1-InputData[[#This Row],[DISCOUNT %]]))</f>
        <v>2730</v>
      </c>
      <c r="N434">
        <f>DAY(InputData[[#This Row],[DATE]])</f>
        <v>26</v>
      </c>
      <c r="O434" t="str">
        <f>TEXT(InputData[[#This Row],[DATE]],"mmm")</f>
        <v>Aug</v>
      </c>
      <c r="P434">
        <f>YEAR(InputData[[#This Row],[DATE]])</f>
        <v>2022</v>
      </c>
    </row>
    <row r="435" spans="1:16" x14ac:dyDescent="0.35">
      <c r="A435" s="3">
        <v>44799</v>
      </c>
      <c r="B435" s="10" t="s">
        <v>83</v>
      </c>
      <c r="C435" s="13">
        <v>8</v>
      </c>
      <c r="D435" s="11" t="s">
        <v>106</v>
      </c>
      <c r="E435" s="11" t="s">
        <v>106</v>
      </c>
      <c r="F435" s="4">
        <v>0</v>
      </c>
      <c r="G435" s="9" t="str">
        <f>VLOOKUP(InputData[[#This Row],[PRODUCT ID]],MasterData[],2,)</f>
        <v>Product37</v>
      </c>
      <c r="H435" s="9" t="str">
        <f>VLOOKUP(InputData[[#This Row],[PRODUCT ID]],MasterData[],3)</f>
        <v>Category05</v>
      </c>
      <c r="I435" s="9" t="str">
        <f>VLOOKUP(InputData[[#This Row],[PRODUCT ID]],MasterData[],4)</f>
        <v>Kg</v>
      </c>
      <c r="J435" s="17">
        <f>VLOOKUP(InputData[[#This Row],[PRODUCT ID]],MasterData[],5)</f>
        <v>67</v>
      </c>
      <c r="K435" s="17">
        <f>VLOOKUP(InputData[[#This Row],[PRODUCT ID]],MasterData[],6)</f>
        <v>85.76</v>
      </c>
      <c r="L435" s="16">
        <f>(InputData[[#This Row],[QUANTITY]]*InputData[[#This Row],[BUYING PRIZE]])</f>
        <v>536</v>
      </c>
      <c r="M435" s="16">
        <f>(InputData[[#This Row],[SELLING PRICE]]*InputData[[#This Row],[QUANTITY]]*(1-InputData[[#This Row],[DISCOUNT %]]))</f>
        <v>686.08</v>
      </c>
      <c r="N435">
        <f>DAY(InputData[[#This Row],[DATE]])</f>
        <v>26</v>
      </c>
      <c r="O435" t="str">
        <f>TEXT(InputData[[#This Row],[DATE]],"mmm")</f>
        <v>Aug</v>
      </c>
      <c r="P435">
        <f>YEAR(InputData[[#This Row],[DATE]])</f>
        <v>2022</v>
      </c>
    </row>
    <row r="436" spans="1:16" x14ac:dyDescent="0.35">
      <c r="A436" s="3">
        <v>44800</v>
      </c>
      <c r="B436" s="10" t="s">
        <v>88</v>
      </c>
      <c r="C436" s="13">
        <v>15</v>
      </c>
      <c r="D436" s="11" t="s">
        <v>105</v>
      </c>
      <c r="E436" s="11" t="s">
        <v>106</v>
      </c>
      <c r="F436" s="4">
        <v>0</v>
      </c>
      <c r="G436" s="9" t="str">
        <f>VLOOKUP(InputData[[#This Row],[PRODUCT ID]],MasterData[],2,)</f>
        <v>Product39</v>
      </c>
      <c r="H436" s="9" t="str">
        <f>VLOOKUP(InputData[[#This Row],[PRODUCT ID]],MasterData[],3)</f>
        <v>Category05</v>
      </c>
      <c r="I436" s="9" t="str">
        <f>VLOOKUP(InputData[[#This Row],[PRODUCT ID]],MasterData[],4)</f>
        <v>No.</v>
      </c>
      <c r="J436" s="17">
        <f>VLOOKUP(InputData[[#This Row],[PRODUCT ID]],MasterData[],5)</f>
        <v>37</v>
      </c>
      <c r="K436" s="17">
        <f>VLOOKUP(InputData[[#This Row],[PRODUCT ID]],MasterData[],6)</f>
        <v>42.55</v>
      </c>
      <c r="L436" s="16">
        <f>(InputData[[#This Row],[QUANTITY]]*InputData[[#This Row],[BUYING PRIZE]])</f>
        <v>555</v>
      </c>
      <c r="M436" s="16">
        <f>(InputData[[#This Row],[SELLING PRICE]]*InputData[[#This Row],[QUANTITY]]*(1-InputData[[#This Row],[DISCOUNT %]]))</f>
        <v>638.25</v>
      </c>
      <c r="N436">
        <f>DAY(InputData[[#This Row],[DATE]])</f>
        <v>27</v>
      </c>
      <c r="O436" t="str">
        <f>TEXT(InputData[[#This Row],[DATE]],"mmm")</f>
        <v>Aug</v>
      </c>
      <c r="P436">
        <f>YEAR(InputData[[#This Row],[DATE]])</f>
        <v>2022</v>
      </c>
    </row>
    <row r="437" spans="1:16" x14ac:dyDescent="0.35">
      <c r="A437" s="3">
        <v>44801</v>
      </c>
      <c r="B437" s="10" t="s">
        <v>16</v>
      </c>
      <c r="C437" s="13">
        <v>9</v>
      </c>
      <c r="D437" s="11" t="s">
        <v>106</v>
      </c>
      <c r="E437" s="11" t="s">
        <v>106</v>
      </c>
      <c r="F437" s="4">
        <v>0</v>
      </c>
      <c r="G437" s="9" t="str">
        <f>VLOOKUP(InputData[[#This Row],[PRODUCT ID]],MasterData[],2,)</f>
        <v>Product05</v>
      </c>
      <c r="H437" s="9" t="str">
        <f>VLOOKUP(InputData[[#This Row],[PRODUCT ID]],MasterData[],3)</f>
        <v>Category01</v>
      </c>
      <c r="I437" s="9" t="str">
        <f>VLOOKUP(InputData[[#This Row],[PRODUCT ID]],MasterData[],4)</f>
        <v>Ft</v>
      </c>
      <c r="J437" s="17">
        <f>VLOOKUP(InputData[[#This Row],[PRODUCT ID]],MasterData[],5)</f>
        <v>133</v>
      </c>
      <c r="K437" s="17">
        <f>VLOOKUP(InputData[[#This Row],[PRODUCT ID]],MasterData[],6)</f>
        <v>155.61000000000001</v>
      </c>
      <c r="L437" s="16">
        <f>(InputData[[#This Row],[QUANTITY]]*InputData[[#This Row],[BUYING PRIZE]])</f>
        <v>1197</v>
      </c>
      <c r="M437" s="16">
        <f>(InputData[[#This Row],[SELLING PRICE]]*InputData[[#This Row],[QUANTITY]]*(1-InputData[[#This Row],[DISCOUNT %]]))</f>
        <v>1400.4900000000002</v>
      </c>
      <c r="N437">
        <f>DAY(InputData[[#This Row],[DATE]])</f>
        <v>28</v>
      </c>
      <c r="O437" t="str">
        <f>TEXT(InputData[[#This Row],[DATE]],"mmm")</f>
        <v>Aug</v>
      </c>
      <c r="P437">
        <f>YEAR(InputData[[#This Row],[DATE]])</f>
        <v>2022</v>
      </c>
    </row>
    <row r="438" spans="1:16" x14ac:dyDescent="0.35">
      <c r="A438" s="3">
        <v>44801</v>
      </c>
      <c r="B438" s="10" t="s">
        <v>88</v>
      </c>
      <c r="C438" s="13">
        <v>5</v>
      </c>
      <c r="D438" s="11" t="s">
        <v>108</v>
      </c>
      <c r="E438" s="11" t="s">
        <v>106</v>
      </c>
      <c r="F438" s="4">
        <v>0</v>
      </c>
      <c r="G438" s="9" t="str">
        <f>VLOOKUP(InputData[[#This Row],[PRODUCT ID]],MasterData[],2,)</f>
        <v>Product39</v>
      </c>
      <c r="H438" s="9" t="str">
        <f>VLOOKUP(InputData[[#This Row],[PRODUCT ID]],MasterData[],3)</f>
        <v>Category05</v>
      </c>
      <c r="I438" s="9" t="str">
        <f>VLOOKUP(InputData[[#This Row],[PRODUCT ID]],MasterData[],4)</f>
        <v>No.</v>
      </c>
      <c r="J438" s="17">
        <f>VLOOKUP(InputData[[#This Row],[PRODUCT ID]],MasterData[],5)</f>
        <v>37</v>
      </c>
      <c r="K438" s="17">
        <f>VLOOKUP(InputData[[#This Row],[PRODUCT ID]],MasterData[],6)</f>
        <v>42.55</v>
      </c>
      <c r="L438" s="16">
        <f>(InputData[[#This Row],[QUANTITY]]*InputData[[#This Row],[BUYING PRIZE]])</f>
        <v>185</v>
      </c>
      <c r="M438" s="16">
        <f>(InputData[[#This Row],[SELLING PRICE]]*InputData[[#This Row],[QUANTITY]]*(1-InputData[[#This Row],[DISCOUNT %]]))</f>
        <v>212.75</v>
      </c>
      <c r="N438">
        <f>DAY(InputData[[#This Row],[DATE]])</f>
        <v>28</v>
      </c>
      <c r="O438" t="str">
        <f>TEXT(InputData[[#This Row],[DATE]],"mmm")</f>
        <v>Aug</v>
      </c>
      <c r="P438">
        <f>YEAR(InputData[[#This Row],[DATE]])</f>
        <v>2022</v>
      </c>
    </row>
    <row r="439" spans="1:16" x14ac:dyDescent="0.35">
      <c r="A439" s="3">
        <v>44803</v>
      </c>
      <c r="B439" s="10" t="s">
        <v>18</v>
      </c>
      <c r="C439" s="13">
        <v>6</v>
      </c>
      <c r="D439" s="11" t="s">
        <v>106</v>
      </c>
      <c r="E439" s="11" t="s">
        <v>107</v>
      </c>
      <c r="F439" s="4">
        <v>0</v>
      </c>
      <c r="G439" s="9" t="str">
        <f>VLOOKUP(InputData[[#This Row],[PRODUCT ID]],MasterData[],2,)</f>
        <v>Product06</v>
      </c>
      <c r="H439" s="9" t="str">
        <f>VLOOKUP(InputData[[#This Row],[PRODUCT ID]],MasterData[],3)</f>
        <v>Category01</v>
      </c>
      <c r="I439" s="9" t="str">
        <f>VLOOKUP(InputData[[#This Row],[PRODUCT ID]],MasterData[],4)</f>
        <v>Kg</v>
      </c>
      <c r="J439" s="17">
        <f>VLOOKUP(InputData[[#This Row],[PRODUCT ID]],MasterData[],5)</f>
        <v>75</v>
      </c>
      <c r="K439" s="17">
        <f>VLOOKUP(InputData[[#This Row],[PRODUCT ID]],MasterData[],6)</f>
        <v>85.5</v>
      </c>
      <c r="L439" s="16">
        <f>(InputData[[#This Row],[QUANTITY]]*InputData[[#This Row],[BUYING PRIZE]])</f>
        <v>450</v>
      </c>
      <c r="M439" s="16">
        <f>(InputData[[#This Row],[SELLING PRICE]]*InputData[[#This Row],[QUANTITY]]*(1-InputData[[#This Row],[DISCOUNT %]]))</f>
        <v>513</v>
      </c>
      <c r="N439">
        <f>DAY(InputData[[#This Row],[DATE]])</f>
        <v>30</v>
      </c>
      <c r="O439" t="str">
        <f>TEXT(InputData[[#This Row],[DATE]],"mmm")</f>
        <v>Aug</v>
      </c>
      <c r="P439">
        <f>YEAR(InputData[[#This Row],[DATE]])</f>
        <v>2022</v>
      </c>
    </row>
    <row r="440" spans="1:16" x14ac:dyDescent="0.35">
      <c r="A440" s="3">
        <v>44803</v>
      </c>
      <c r="B440" s="10" t="s">
        <v>96</v>
      </c>
      <c r="C440" s="13">
        <v>6</v>
      </c>
      <c r="D440" s="11" t="s">
        <v>108</v>
      </c>
      <c r="E440" s="11" t="s">
        <v>107</v>
      </c>
      <c r="F440" s="4">
        <v>0</v>
      </c>
      <c r="G440" s="9" t="str">
        <f>VLOOKUP(InputData[[#This Row],[PRODUCT ID]],MasterData[],2,)</f>
        <v>Product43</v>
      </c>
      <c r="H440" s="9" t="str">
        <f>VLOOKUP(InputData[[#This Row],[PRODUCT ID]],MasterData[],3)</f>
        <v>Category05</v>
      </c>
      <c r="I440" s="9" t="str">
        <f>VLOOKUP(InputData[[#This Row],[PRODUCT ID]],MasterData[],4)</f>
        <v>Kg</v>
      </c>
      <c r="J440" s="17">
        <f>VLOOKUP(InputData[[#This Row],[PRODUCT ID]],MasterData[],5)</f>
        <v>67</v>
      </c>
      <c r="K440" s="17">
        <f>VLOOKUP(InputData[[#This Row],[PRODUCT ID]],MasterData[],6)</f>
        <v>83.08</v>
      </c>
      <c r="L440" s="16">
        <f>(InputData[[#This Row],[QUANTITY]]*InputData[[#This Row],[BUYING PRIZE]])</f>
        <v>402</v>
      </c>
      <c r="M440" s="16">
        <f>(InputData[[#This Row],[SELLING PRICE]]*InputData[[#This Row],[QUANTITY]]*(1-InputData[[#This Row],[DISCOUNT %]]))</f>
        <v>498.48</v>
      </c>
      <c r="N440">
        <f>DAY(InputData[[#This Row],[DATE]])</f>
        <v>30</v>
      </c>
      <c r="O440" t="str">
        <f>TEXT(InputData[[#This Row],[DATE]],"mmm")</f>
        <v>Aug</v>
      </c>
      <c r="P440">
        <f>YEAR(InputData[[#This Row],[DATE]])</f>
        <v>2022</v>
      </c>
    </row>
    <row r="441" spans="1:16" x14ac:dyDescent="0.35">
      <c r="A441" s="3">
        <v>44803</v>
      </c>
      <c r="B441" s="10" t="s">
        <v>58</v>
      </c>
      <c r="C441" s="13">
        <v>5</v>
      </c>
      <c r="D441" s="11" t="s">
        <v>108</v>
      </c>
      <c r="E441" s="11" t="s">
        <v>107</v>
      </c>
      <c r="F441" s="4">
        <v>0</v>
      </c>
      <c r="G441" s="9" t="str">
        <f>VLOOKUP(InputData[[#This Row],[PRODUCT ID]],MasterData[],2,)</f>
        <v>Product25</v>
      </c>
      <c r="H441" s="9" t="str">
        <f>VLOOKUP(InputData[[#This Row],[PRODUCT ID]],MasterData[],3)</f>
        <v>Category03</v>
      </c>
      <c r="I441" s="9" t="str">
        <f>VLOOKUP(InputData[[#This Row],[PRODUCT ID]],MasterData[],4)</f>
        <v>No.</v>
      </c>
      <c r="J441" s="17">
        <f>VLOOKUP(InputData[[#This Row],[PRODUCT ID]],MasterData[],5)</f>
        <v>7</v>
      </c>
      <c r="K441" s="17">
        <f>VLOOKUP(InputData[[#This Row],[PRODUCT ID]],MasterData[],6)</f>
        <v>8.33</v>
      </c>
      <c r="L441" s="16">
        <f>(InputData[[#This Row],[QUANTITY]]*InputData[[#This Row],[BUYING PRIZE]])</f>
        <v>35</v>
      </c>
      <c r="M441" s="16">
        <f>(InputData[[#This Row],[SELLING PRICE]]*InputData[[#This Row],[QUANTITY]]*(1-InputData[[#This Row],[DISCOUNT %]]))</f>
        <v>41.65</v>
      </c>
      <c r="N441">
        <f>DAY(InputData[[#This Row],[DATE]])</f>
        <v>30</v>
      </c>
      <c r="O441" t="str">
        <f>TEXT(InputData[[#This Row],[DATE]],"mmm")</f>
        <v>Aug</v>
      </c>
      <c r="P441">
        <f>YEAR(InputData[[#This Row],[DATE]])</f>
        <v>2022</v>
      </c>
    </row>
    <row r="442" spans="1:16" x14ac:dyDescent="0.35">
      <c r="A442" s="3">
        <v>44804</v>
      </c>
      <c r="B442" s="10" t="s">
        <v>37</v>
      </c>
      <c r="C442" s="13">
        <v>13</v>
      </c>
      <c r="D442" s="11" t="s">
        <v>108</v>
      </c>
      <c r="E442" s="11" t="s">
        <v>107</v>
      </c>
      <c r="F442" s="4">
        <v>0</v>
      </c>
      <c r="G442" s="9" t="str">
        <f>VLOOKUP(InputData[[#This Row],[PRODUCT ID]],MasterData[],2,)</f>
        <v>Product15</v>
      </c>
      <c r="H442" s="9" t="str">
        <f>VLOOKUP(InputData[[#This Row],[PRODUCT ID]],MasterData[],3)</f>
        <v>Category02</v>
      </c>
      <c r="I442" s="9" t="str">
        <f>VLOOKUP(InputData[[#This Row],[PRODUCT ID]],MasterData[],4)</f>
        <v>No.</v>
      </c>
      <c r="J442" s="17">
        <f>VLOOKUP(InputData[[#This Row],[PRODUCT ID]],MasterData[],5)</f>
        <v>12</v>
      </c>
      <c r="K442" s="17">
        <f>VLOOKUP(InputData[[#This Row],[PRODUCT ID]],MasterData[],6)</f>
        <v>15.719999999999999</v>
      </c>
      <c r="L442" s="16">
        <f>(InputData[[#This Row],[QUANTITY]]*InputData[[#This Row],[BUYING PRIZE]])</f>
        <v>156</v>
      </c>
      <c r="M442" s="16">
        <f>(InputData[[#This Row],[SELLING PRICE]]*InputData[[#This Row],[QUANTITY]]*(1-InputData[[#This Row],[DISCOUNT %]]))</f>
        <v>204.35999999999999</v>
      </c>
      <c r="N442">
        <f>DAY(InputData[[#This Row],[DATE]])</f>
        <v>31</v>
      </c>
      <c r="O442" t="str">
        <f>TEXT(InputData[[#This Row],[DATE]],"mmm")</f>
        <v>Aug</v>
      </c>
      <c r="P442">
        <f>YEAR(InputData[[#This Row],[DATE]])</f>
        <v>2022</v>
      </c>
    </row>
    <row r="443" spans="1:16" x14ac:dyDescent="0.35">
      <c r="A443" s="3">
        <v>44808</v>
      </c>
      <c r="B443" s="10" t="s">
        <v>10</v>
      </c>
      <c r="C443" s="13">
        <v>1</v>
      </c>
      <c r="D443" s="11" t="s">
        <v>108</v>
      </c>
      <c r="E443" s="11" t="s">
        <v>107</v>
      </c>
      <c r="F443" s="4">
        <v>0</v>
      </c>
      <c r="G443" s="9" t="str">
        <f>VLOOKUP(InputData[[#This Row],[PRODUCT ID]],MasterData[],2,)</f>
        <v>Product02</v>
      </c>
      <c r="H443" s="9" t="str">
        <f>VLOOKUP(InputData[[#This Row],[PRODUCT ID]],MasterData[],3)</f>
        <v>Category01</v>
      </c>
      <c r="I443" s="9" t="str">
        <f>VLOOKUP(InputData[[#This Row],[PRODUCT ID]],MasterData[],4)</f>
        <v>Kg</v>
      </c>
      <c r="J443" s="17">
        <f>VLOOKUP(InputData[[#This Row],[PRODUCT ID]],MasterData[],5)</f>
        <v>105</v>
      </c>
      <c r="K443" s="17">
        <f>VLOOKUP(InputData[[#This Row],[PRODUCT ID]],MasterData[],6)</f>
        <v>142.80000000000001</v>
      </c>
      <c r="L443" s="16">
        <f>(InputData[[#This Row],[QUANTITY]]*InputData[[#This Row],[BUYING PRIZE]])</f>
        <v>105</v>
      </c>
      <c r="M443" s="16">
        <f>(InputData[[#This Row],[SELLING PRICE]]*InputData[[#This Row],[QUANTITY]]*(1-InputData[[#This Row],[DISCOUNT %]]))</f>
        <v>142.80000000000001</v>
      </c>
      <c r="N443">
        <f>DAY(InputData[[#This Row],[DATE]])</f>
        <v>4</v>
      </c>
      <c r="O443" t="str">
        <f>TEXT(InputData[[#This Row],[DATE]],"mmm")</f>
        <v>Sep</v>
      </c>
      <c r="P443">
        <f>YEAR(InputData[[#This Row],[DATE]])</f>
        <v>2022</v>
      </c>
    </row>
    <row r="444" spans="1:16" x14ac:dyDescent="0.35">
      <c r="A444" s="3">
        <v>44810</v>
      </c>
      <c r="B444" s="10" t="s">
        <v>16</v>
      </c>
      <c r="C444" s="13">
        <v>12</v>
      </c>
      <c r="D444" s="11" t="s">
        <v>105</v>
      </c>
      <c r="E444" s="11" t="s">
        <v>106</v>
      </c>
      <c r="F444" s="4">
        <v>0</v>
      </c>
      <c r="G444" s="9" t="str">
        <f>VLOOKUP(InputData[[#This Row],[PRODUCT ID]],MasterData[],2,)</f>
        <v>Product05</v>
      </c>
      <c r="H444" s="9" t="str">
        <f>VLOOKUP(InputData[[#This Row],[PRODUCT ID]],MasterData[],3)</f>
        <v>Category01</v>
      </c>
      <c r="I444" s="9" t="str">
        <f>VLOOKUP(InputData[[#This Row],[PRODUCT ID]],MasterData[],4)</f>
        <v>Ft</v>
      </c>
      <c r="J444" s="17">
        <f>VLOOKUP(InputData[[#This Row],[PRODUCT ID]],MasterData[],5)</f>
        <v>133</v>
      </c>
      <c r="K444" s="17">
        <f>VLOOKUP(InputData[[#This Row],[PRODUCT ID]],MasterData[],6)</f>
        <v>155.61000000000001</v>
      </c>
      <c r="L444" s="16">
        <f>(InputData[[#This Row],[QUANTITY]]*InputData[[#This Row],[BUYING PRIZE]])</f>
        <v>1596</v>
      </c>
      <c r="M444" s="16">
        <f>(InputData[[#This Row],[SELLING PRICE]]*InputData[[#This Row],[QUANTITY]]*(1-InputData[[#This Row],[DISCOUNT %]]))</f>
        <v>1867.3200000000002</v>
      </c>
      <c r="N444">
        <f>DAY(InputData[[#This Row],[DATE]])</f>
        <v>6</v>
      </c>
      <c r="O444" t="str">
        <f>TEXT(InputData[[#This Row],[DATE]],"mmm")</f>
        <v>Sep</v>
      </c>
      <c r="P444">
        <f>YEAR(InputData[[#This Row],[DATE]])</f>
        <v>2022</v>
      </c>
    </row>
    <row r="445" spans="1:16" x14ac:dyDescent="0.35">
      <c r="A445" s="3">
        <v>44813</v>
      </c>
      <c r="B445" s="10" t="s">
        <v>92</v>
      </c>
      <c r="C445" s="13">
        <v>9</v>
      </c>
      <c r="D445" s="11" t="s">
        <v>108</v>
      </c>
      <c r="E445" s="11" t="s">
        <v>106</v>
      </c>
      <c r="F445" s="4">
        <v>0</v>
      </c>
      <c r="G445" s="9" t="str">
        <f>VLOOKUP(InputData[[#This Row],[PRODUCT ID]],MasterData[],2,)</f>
        <v>Product41</v>
      </c>
      <c r="H445" s="9" t="str">
        <f>VLOOKUP(InputData[[#This Row],[PRODUCT ID]],MasterData[],3)</f>
        <v>Category05</v>
      </c>
      <c r="I445" s="9" t="str">
        <f>VLOOKUP(InputData[[#This Row],[PRODUCT ID]],MasterData[],4)</f>
        <v>Ft</v>
      </c>
      <c r="J445" s="17">
        <f>VLOOKUP(InputData[[#This Row],[PRODUCT ID]],MasterData[],5)</f>
        <v>138</v>
      </c>
      <c r="K445" s="17">
        <f>VLOOKUP(InputData[[#This Row],[PRODUCT ID]],MasterData[],6)</f>
        <v>173.88</v>
      </c>
      <c r="L445" s="16">
        <f>(InputData[[#This Row],[QUANTITY]]*InputData[[#This Row],[BUYING PRIZE]])</f>
        <v>1242</v>
      </c>
      <c r="M445" s="16">
        <f>(InputData[[#This Row],[SELLING PRICE]]*InputData[[#This Row],[QUANTITY]]*(1-InputData[[#This Row],[DISCOUNT %]]))</f>
        <v>1564.92</v>
      </c>
      <c r="N445">
        <f>DAY(InputData[[#This Row],[DATE]])</f>
        <v>9</v>
      </c>
      <c r="O445" t="str">
        <f>TEXT(InputData[[#This Row],[DATE]],"mmm")</f>
        <v>Sep</v>
      </c>
      <c r="P445">
        <f>YEAR(InputData[[#This Row],[DATE]])</f>
        <v>2022</v>
      </c>
    </row>
    <row r="446" spans="1:16" x14ac:dyDescent="0.35">
      <c r="A446" s="3">
        <v>44813</v>
      </c>
      <c r="B446" s="10" t="s">
        <v>12</v>
      </c>
      <c r="C446" s="13">
        <v>3</v>
      </c>
      <c r="D446" s="11" t="s">
        <v>108</v>
      </c>
      <c r="E446" s="11" t="s">
        <v>106</v>
      </c>
      <c r="F446" s="4">
        <v>0</v>
      </c>
      <c r="G446" s="9" t="str">
        <f>VLOOKUP(InputData[[#This Row],[PRODUCT ID]],MasterData[],2,)</f>
        <v>Product03</v>
      </c>
      <c r="H446" s="9" t="str">
        <f>VLOOKUP(InputData[[#This Row],[PRODUCT ID]],MasterData[],3)</f>
        <v>Category01</v>
      </c>
      <c r="I446" s="9" t="str">
        <f>VLOOKUP(InputData[[#This Row],[PRODUCT ID]],MasterData[],4)</f>
        <v>Kg</v>
      </c>
      <c r="J446" s="17">
        <f>VLOOKUP(InputData[[#This Row],[PRODUCT ID]],MasterData[],5)</f>
        <v>71</v>
      </c>
      <c r="K446" s="17">
        <f>VLOOKUP(InputData[[#This Row],[PRODUCT ID]],MasterData[],6)</f>
        <v>80.94</v>
      </c>
      <c r="L446" s="16">
        <f>(InputData[[#This Row],[QUANTITY]]*InputData[[#This Row],[BUYING PRIZE]])</f>
        <v>213</v>
      </c>
      <c r="M446" s="16">
        <f>(InputData[[#This Row],[SELLING PRICE]]*InputData[[#This Row],[QUANTITY]]*(1-InputData[[#This Row],[DISCOUNT %]]))</f>
        <v>242.82</v>
      </c>
      <c r="N446">
        <f>DAY(InputData[[#This Row],[DATE]])</f>
        <v>9</v>
      </c>
      <c r="O446" t="str">
        <f>TEXT(InputData[[#This Row],[DATE]],"mmm")</f>
        <v>Sep</v>
      </c>
      <c r="P446">
        <f>YEAR(InputData[[#This Row],[DATE]])</f>
        <v>2022</v>
      </c>
    </row>
    <row r="447" spans="1:16" x14ac:dyDescent="0.35">
      <c r="A447" s="3">
        <v>44814</v>
      </c>
      <c r="B447" s="10" t="s">
        <v>79</v>
      </c>
      <c r="C447" s="13">
        <v>15</v>
      </c>
      <c r="D447" s="11" t="s">
        <v>106</v>
      </c>
      <c r="E447" s="11" t="s">
        <v>107</v>
      </c>
      <c r="F447" s="4">
        <v>0</v>
      </c>
      <c r="G447" s="9" t="str">
        <f>VLOOKUP(InputData[[#This Row],[PRODUCT ID]],MasterData[],2,)</f>
        <v>Product35</v>
      </c>
      <c r="H447" s="9" t="str">
        <f>VLOOKUP(InputData[[#This Row],[PRODUCT ID]],MasterData[],3)</f>
        <v>Category04</v>
      </c>
      <c r="I447" s="9" t="str">
        <f>VLOOKUP(InputData[[#This Row],[PRODUCT ID]],MasterData[],4)</f>
        <v>No.</v>
      </c>
      <c r="J447" s="17">
        <f>VLOOKUP(InputData[[#This Row],[PRODUCT ID]],MasterData[],5)</f>
        <v>5</v>
      </c>
      <c r="K447" s="17">
        <f>VLOOKUP(InputData[[#This Row],[PRODUCT ID]],MasterData[],6)</f>
        <v>6.7</v>
      </c>
      <c r="L447" s="16">
        <f>(InputData[[#This Row],[QUANTITY]]*InputData[[#This Row],[BUYING PRIZE]])</f>
        <v>75</v>
      </c>
      <c r="M447" s="16">
        <f>(InputData[[#This Row],[SELLING PRICE]]*InputData[[#This Row],[QUANTITY]]*(1-InputData[[#This Row],[DISCOUNT %]]))</f>
        <v>100.5</v>
      </c>
      <c r="N447">
        <f>DAY(InputData[[#This Row],[DATE]])</f>
        <v>10</v>
      </c>
      <c r="O447" t="str">
        <f>TEXT(InputData[[#This Row],[DATE]],"mmm")</f>
        <v>Sep</v>
      </c>
      <c r="P447">
        <f>YEAR(InputData[[#This Row],[DATE]])</f>
        <v>2022</v>
      </c>
    </row>
    <row r="448" spans="1:16" x14ac:dyDescent="0.35">
      <c r="A448" s="3">
        <v>44814</v>
      </c>
      <c r="B448" s="10" t="s">
        <v>86</v>
      </c>
      <c r="C448" s="13">
        <v>4</v>
      </c>
      <c r="D448" s="11" t="s">
        <v>108</v>
      </c>
      <c r="E448" s="11" t="s">
        <v>107</v>
      </c>
      <c r="F448" s="4">
        <v>0</v>
      </c>
      <c r="G448" s="9" t="str">
        <f>VLOOKUP(InputData[[#This Row],[PRODUCT ID]],MasterData[],2,)</f>
        <v>Product38</v>
      </c>
      <c r="H448" s="9" t="str">
        <f>VLOOKUP(InputData[[#This Row],[PRODUCT ID]],MasterData[],3)</f>
        <v>Category05</v>
      </c>
      <c r="I448" s="9" t="str">
        <f>VLOOKUP(InputData[[#This Row],[PRODUCT ID]],MasterData[],4)</f>
        <v>Kg</v>
      </c>
      <c r="J448" s="17">
        <f>VLOOKUP(InputData[[#This Row],[PRODUCT ID]],MasterData[],5)</f>
        <v>72</v>
      </c>
      <c r="K448" s="17">
        <f>VLOOKUP(InputData[[#This Row],[PRODUCT ID]],MasterData[],6)</f>
        <v>79.92</v>
      </c>
      <c r="L448" s="16">
        <f>(InputData[[#This Row],[QUANTITY]]*InputData[[#This Row],[BUYING PRIZE]])</f>
        <v>288</v>
      </c>
      <c r="M448" s="16">
        <f>(InputData[[#This Row],[SELLING PRICE]]*InputData[[#This Row],[QUANTITY]]*(1-InputData[[#This Row],[DISCOUNT %]]))</f>
        <v>319.68</v>
      </c>
      <c r="N448">
        <f>DAY(InputData[[#This Row],[DATE]])</f>
        <v>10</v>
      </c>
      <c r="O448" t="str">
        <f>TEXT(InputData[[#This Row],[DATE]],"mmm")</f>
        <v>Sep</v>
      </c>
      <c r="P448">
        <f>YEAR(InputData[[#This Row],[DATE]])</f>
        <v>2022</v>
      </c>
    </row>
    <row r="449" spans="1:16" x14ac:dyDescent="0.35">
      <c r="A449" s="3">
        <v>44818</v>
      </c>
      <c r="B449" s="10" t="s">
        <v>67</v>
      </c>
      <c r="C449" s="13">
        <v>3</v>
      </c>
      <c r="D449" s="11" t="s">
        <v>108</v>
      </c>
      <c r="E449" s="11" t="s">
        <v>107</v>
      </c>
      <c r="F449" s="4">
        <v>0</v>
      </c>
      <c r="G449" s="9" t="str">
        <f>VLOOKUP(InputData[[#This Row],[PRODUCT ID]],MasterData[],2,)</f>
        <v>Product29</v>
      </c>
      <c r="H449" s="9" t="str">
        <f>VLOOKUP(InputData[[#This Row],[PRODUCT ID]],MasterData[],3)</f>
        <v>Category04</v>
      </c>
      <c r="I449" s="9" t="str">
        <f>VLOOKUP(InputData[[#This Row],[PRODUCT ID]],MasterData[],4)</f>
        <v>Lt</v>
      </c>
      <c r="J449" s="17">
        <f>VLOOKUP(InputData[[#This Row],[PRODUCT ID]],MasterData[],5)</f>
        <v>47</v>
      </c>
      <c r="K449" s="17">
        <f>VLOOKUP(InputData[[#This Row],[PRODUCT ID]],MasterData[],6)</f>
        <v>53.11</v>
      </c>
      <c r="L449" s="16">
        <f>(InputData[[#This Row],[QUANTITY]]*InputData[[#This Row],[BUYING PRIZE]])</f>
        <v>141</v>
      </c>
      <c r="M449" s="16">
        <f>(InputData[[#This Row],[SELLING PRICE]]*InputData[[#This Row],[QUANTITY]]*(1-InputData[[#This Row],[DISCOUNT %]]))</f>
        <v>159.32999999999998</v>
      </c>
      <c r="N449">
        <f>DAY(InputData[[#This Row],[DATE]])</f>
        <v>14</v>
      </c>
      <c r="O449" t="str">
        <f>TEXT(InputData[[#This Row],[DATE]],"mmm")</f>
        <v>Sep</v>
      </c>
      <c r="P449">
        <f>YEAR(InputData[[#This Row],[DATE]])</f>
        <v>2022</v>
      </c>
    </row>
    <row r="450" spans="1:16" x14ac:dyDescent="0.35">
      <c r="A450" s="3">
        <v>44819</v>
      </c>
      <c r="B450" s="10" t="s">
        <v>83</v>
      </c>
      <c r="C450" s="13">
        <v>15</v>
      </c>
      <c r="D450" s="11" t="s">
        <v>106</v>
      </c>
      <c r="E450" s="11" t="s">
        <v>106</v>
      </c>
      <c r="F450" s="4">
        <v>0</v>
      </c>
      <c r="G450" s="9" t="str">
        <f>VLOOKUP(InputData[[#This Row],[PRODUCT ID]],MasterData[],2,)</f>
        <v>Product37</v>
      </c>
      <c r="H450" s="9" t="str">
        <f>VLOOKUP(InputData[[#This Row],[PRODUCT ID]],MasterData[],3)</f>
        <v>Category05</v>
      </c>
      <c r="I450" s="9" t="str">
        <f>VLOOKUP(InputData[[#This Row],[PRODUCT ID]],MasterData[],4)</f>
        <v>Kg</v>
      </c>
      <c r="J450" s="17">
        <f>VLOOKUP(InputData[[#This Row],[PRODUCT ID]],MasterData[],5)</f>
        <v>67</v>
      </c>
      <c r="K450" s="17">
        <f>VLOOKUP(InputData[[#This Row],[PRODUCT ID]],MasterData[],6)</f>
        <v>85.76</v>
      </c>
      <c r="L450" s="16">
        <f>(InputData[[#This Row],[QUANTITY]]*InputData[[#This Row],[BUYING PRIZE]])</f>
        <v>1005</v>
      </c>
      <c r="M450" s="16">
        <f>(InputData[[#This Row],[SELLING PRICE]]*InputData[[#This Row],[QUANTITY]]*(1-InputData[[#This Row],[DISCOUNT %]]))</f>
        <v>1286.4000000000001</v>
      </c>
      <c r="N450">
        <f>DAY(InputData[[#This Row],[DATE]])</f>
        <v>15</v>
      </c>
      <c r="O450" t="str">
        <f>TEXT(InputData[[#This Row],[DATE]],"mmm")</f>
        <v>Sep</v>
      </c>
      <c r="P450">
        <f>YEAR(InputData[[#This Row],[DATE]])</f>
        <v>2022</v>
      </c>
    </row>
    <row r="451" spans="1:16" x14ac:dyDescent="0.35">
      <c r="A451" s="3">
        <v>44822</v>
      </c>
      <c r="B451" s="10" t="s">
        <v>60</v>
      </c>
      <c r="C451" s="13">
        <v>14</v>
      </c>
      <c r="D451" s="11" t="s">
        <v>106</v>
      </c>
      <c r="E451" s="11" t="s">
        <v>107</v>
      </c>
      <c r="F451" s="4">
        <v>0</v>
      </c>
      <c r="G451" s="9" t="str">
        <f>VLOOKUP(InputData[[#This Row],[PRODUCT ID]],MasterData[],2,)</f>
        <v>Product26</v>
      </c>
      <c r="H451" s="9" t="str">
        <f>VLOOKUP(InputData[[#This Row],[PRODUCT ID]],MasterData[],3)</f>
        <v>Category04</v>
      </c>
      <c r="I451" s="9" t="str">
        <f>VLOOKUP(InputData[[#This Row],[PRODUCT ID]],MasterData[],4)</f>
        <v>No.</v>
      </c>
      <c r="J451" s="17">
        <f>VLOOKUP(InputData[[#This Row],[PRODUCT ID]],MasterData[],5)</f>
        <v>18</v>
      </c>
      <c r="K451" s="17">
        <f>VLOOKUP(InputData[[#This Row],[PRODUCT ID]],MasterData[],6)</f>
        <v>24.66</v>
      </c>
      <c r="L451" s="16">
        <f>(InputData[[#This Row],[QUANTITY]]*InputData[[#This Row],[BUYING PRIZE]])</f>
        <v>252</v>
      </c>
      <c r="M451" s="16">
        <f>(InputData[[#This Row],[SELLING PRICE]]*InputData[[#This Row],[QUANTITY]]*(1-InputData[[#This Row],[DISCOUNT %]]))</f>
        <v>345.24</v>
      </c>
      <c r="N451">
        <f>DAY(InputData[[#This Row],[DATE]])</f>
        <v>18</v>
      </c>
      <c r="O451" t="str">
        <f>TEXT(InputData[[#This Row],[DATE]],"mmm")</f>
        <v>Sep</v>
      </c>
      <c r="P451">
        <f>YEAR(InputData[[#This Row],[DATE]])</f>
        <v>2022</v>
      </c>
    </row>
    <row r="452" spans="1:16" x14ac:dyDescent="0.35">
      <c r="A452" s="3">
        <v>44823</v>
      </c>
      <c r="B452" s="10" t="s">
        <v>75</v>
      </c>
      <c r="C452" s="13">
        <v>8</v>
      </c>
      <c r="D452" s="11" t="s">
        <v>105</v>
      </c>
      <c r="E452" s="11" t="s">
        <v>107</v>
      </c>
      <c r="F452" s="4">
        <v>0</v>
      </c>
      <c r="G452" s="9" t="str">
        <f>VLOOKUP(InputData[[#This Row],[PRODUCT ID]],MasterData[],2,)</f>
        <v>Product33</v>
      </c>
      <c r="H452" s="9" t="str">
        <f>VLOOKUP(InputData[[#This Row],[PRODUCT ID]],MasterData[],3)</f>
        <v>Category04</v>
      </c>
      <c r="I452" s="9" t="str">
        <f>VLOOKUP(InputData[[#This Row],[PRODUCT ID]],MasterData[],4)</f>
        <v>Kg</v>
      </c>
      <c r="J452" s="17">
        <f>VLOOKUP(InputData[[#This Row],[PRODUCT ID]],MasterData[],5)</f>
        <v>95</v>
      </c>
      <c r="K452" s="17">
        <f>VLOOKUP(InputData[[#This Row],[PRODUCT ID]],MasterData[],6)</f>
        <v>119.7</v>
      </c>
      <c r="L452" s="16">
        <f>(InputData[[#This Row],[QUANTITY]]*InputData[[#This Row],[BUYING PRIZE]])</f>
        <v>760</v>
      </c>
      <c r="M452" s="16">
        <f>(InputData[[#This Row],[SELLING PRICE]]*InputData[[#This Row],[QUANTITY]]*(1-InputData[[#This Row],[DISCOUNT %]]))</f>
        <v>957.6</v>
      </c>
      <c r="N452">
        <f>DAY(InputData[[#This Row],[DATE]])</f>
        <v>19</v>
      </c>
      <c r="O452" t="str">
        <f>TEXT(InputData[[#This Row],[DATE]],"mmm")</f>
        <v>Sep</v>
      </c>
      <c r="P452">
        <f>YEAR(InputData[[#This Row],[DATE]])</f>
        <v>2022</v>
      </c>
    </row>
    <row r="453" spans="1:16" x14ac:dyDescent="0.35">
      <c r="A453" s="3">
        <v>44824</v>
      </c>
      <c r="B453" s="10" t="s">
        <v>75</v>
      </c>
      <c r="C453" s="13">
        <v>6</v>
      </c>
      <c r="D453" s="11" t="s">
        <v>108</v>
      </c>
      <c r="E453" s="11" t="s">
        <v>106</v>
      </c>
      <c r="F453" s="4">
        <v>0</v>
      </c>
      <c r="G453" s="9" t="str">
        <f>VLOOKUP(InputData[[#This Row],[PRODUCT ID]],MasterData[],2,)</f>
        <v>Product33</v>
      </c>
      <c r="H453" s="9" t="str">
        <f>VLOOKUP(InputData[[#This Row],[PRODUCT ID]],MasterData[],3)</f>
        <v>Category04</v>
      </c>
      <c r="I453" s="9" t="str">
        <f>VLOOKUP(InputData[[#This Row],[PRODUCT ID]],MasterData[],4)</f>
        <v>Kg</v>
      </c>
      <c r="J453" s="17">
        <f>VLOOKUP(InputData[[#This Row],[PRODUCT ID]],MasterData[],5)</f>
        <v>95</v>
      </c>
      <c r="K453" s="17">
        <f>VLOOKUP(InputData[[#This Row],[PRODUCT ID]],MasterData[],6)</f>
        <v>119.7</v>
      </c>
      <c r="L453" s="16">
        <f>(InputData[[#This Row],[QUANTITY]]*InputData[[#This Row],[BUYING PRIZE]])</f>
        <v>570</v>
      </c>
      <c r="M453" s="16">
        <f>(InputData[[#This Row],[SELLING PRICE]]*InputData[[#This Row],[QUANTITY]]*(1-InputData[[#This Row],[DISCOUNT %]]))</f>
        <v>718.2</v>
      </c>
      <c r="N453">
        <f>DAY(InputData[[#This Row],[DATE]])</f>
        <v>20</v>
      </c>
      <c r="O453" t="str">
        <f>TEXT(InputData[[#This Row],[DATE]],"mmm")</f>
        <v>Sep</v>
      </c>
      <c r="P453">
        <f>YEAR(InputData[[#This Row],[DATE]])</f>
        <v>2022</v>
      </c>
    </row>
    <row r="454" spans="1:16" x14ac:dyDescent="0.35">
      <c r="A454" s="3">
        <v>44824</v>
      </c>
      <c r="B454" s="10" t="s">
        <v>6</v>
      </c>
      <c r="C454" s="13">
        <v>10</v>
      </c>
      <c r="D454" s="11" t="s">
        <v>108</v>
      </c>
      <c r="E454" s="11" t="s">
        <v>106</v>
      </c>
      <c r="F454" s="4">
        <v>0</v>
      </c>
      <c r="G454" s="9" t="str">
        <f>VLOOKUP(InputData[[#This Row],[PRODUCT ID]],MasterData[],2,)</f>
        <v>Product01</v>
      </c>
      <c r="H454" s="9" t="str">
        <f>VLOOKUP(InputData[[#This Row],[PRODUCT ID]],MasterData[],3)</f>
        <v>Category01</v>
      </c>
      <c r="I454" s="9" t="str">
        <f>VLOOKUP(InputData[[#This Row],[PRODUCT ID]],MasterData[],4)</f>
        <v>Kg</v>
      </c>
      <c r="J454" s="17">
        <f>VLOOKUP(InputData[[#This Row],[PRODUCT ID]],MasterData[],5)</f>
        <v>98</v>
      </c>
      <c r="K454" s="17">
        <f>VLOOKUP(InputData[[#This Row],[PRODUCT ID]],MasterData[],6)</f>
        <v>103.88</v>
      </c>
      <c r="L454" s="16">
        <f>(InputData[[#This Row],[QUANTITY]]*InputData[[#This Row],[BUYING PRIZE]])</f>
        <v>980</v>
      </c>
      <c r="M454" s="16">
        <f>(InputData[[#This Row],[SELLING PRICE]]*InputData[[#This Row],[QUANTITY]]*(1-InputData[[#This Row],[DISCOUNT %]]))</f>
        <v>1038.8</v>
      </c>
      <c r="N454">
        <f>DAY(InputData[[#This Row],[DATE]])</f>
        <v>20</v>
      </c>
      <c r="O454" t="str">
        <f>TEXT(InputData[[#This Row],[DATE]],"mmm")</f>
        <v>Sep</v>
      </c>
      <c r="P454">
        <f>YEAR(InputData[[#This Row],[DATE]])</f>
        <v>2022</v>
      </c>
    </row>
    <row r="455" spans="1:16" x14ac:dyDescent="0.35">
      <c r="A455" s="3">
        <v>44825</v>
      </c>
      <c r="B455" s="10" t="s">
        <v>43</v>
      </c>
      <c r="C455" s="13">
        <v>14</v>
      </c>
      <c r="D455" s="11" t="s">
        <v>106</v>
      </c>
      <c r="E455" s="11" t="s">
        <v>106</v>
      </c>
      <c r="F455" s="4">
        <v>0</v>
      </c>
      <c r="G455" s="9" t="str">
        <f>VLOOKUP(InputData[[#This Row],[PRODUCT ID]],MasterData[],2,)</f>
        <v>Product18</v>
      </c>
      <c r="H455" s="9" t="str">
        <f>VLOOKUP(InputData[[#This Row],[PRODUCT ID]],MasterData[],3)</f>
        <v>Category02</v>
      </c>
      <c r="I455" s="9" t="str">
        <f>VLOOKUP(InputData[[#This Row],[PRODUCT ID]],MasterData[],4)</f>
        <v>No.</v>
      </c>
      <c r="J455" s="17">
        <f>VLOOKUP(InputData[[#This Row],[PRODUCT ID]],MasterData[],5)</f>
        <v>37</v>
      </c>
      <c r="K455" s="17">
        <f>VLOOKUP(InputData[[#This Row],[PRODUCT ID]],MasterData[],6)</f>
        <v>49.21</v>
      </c>
      <c r="L455" s="16">
        <f>(InputData[[#This Row],[QUANTITY]]*InputData[[#This Row],[BUYING PRIZE]])</f>
        <v>518</v>
      </c>
      <c r="M455" s="16">
        <f>(InputData[[#This Row],[SELLING PRICE]]*InputData[[#This Row],[QUANTITY]]*(1-InputData[[#This Row],[DISCOUNT %]]))</f>
        <v>688.94</v>
      </c>
      <c r="N455">
        <f>DAY(InputData[[#This Row],[DATE]])</f>
        <v>21</v>
      </c>
      <c r="O455" t="str">
        <f>TEXT(InputData[[#This Row],[DATE]],"mmm")</f>
        <v>Sep</v>
      </c>
      <c r="P455">
        <f>YEAR(InputData[[#This Row],[DATE]])</f>
        <v>2022</v>
      </c>
    </row>
    <row r="456" spans="1:16" x14ac:dyDescent="0.35">
      <c r="A456" s="3">
        <v>44825</v>
      </c>
      <c r="B456" s="10" t="s">
        <v>60</v>
      </c>
      <c r="C456" s="13">
        <v>5</v>
      </c>
      <c r="D456" s="11" t="s">
        <v>108</v>
      </c>
      <c r="E456" s="11" t="s">
        <v>107</v>
      </c>
      <c r="F456" s="4">
        <v>0</v>
      </c>
      <c r="G456" s="9" t="str">
        <f>VLOOKUP(InputData[[#This Row],[PRODUCT ID]],MasterData[],2,)</f>
        <v>Product26</v>
      </c>
      <c r="H456" s="9" t="str">
        <f>VLOOKUP(InputData[[#This Row],[PRODUCT ID]],MasterData[],3)</f>
        <v>Category04</v>
      </c>
      <c r="I456" s="9" t="str">
        <f>VLOOKUP(InputData[[#This Row],[PRODUCT ID]],MasterData[],4)</f>
        <v>No.</v>
      </c>
      <c r="J456" s="17">
        <f>VLOOKUP(InputData[[#This Row],[PRODUCT ID]],MasterData[],5)</f>
        <v>18</v>
      </c>
      <c r="K456" s="17">
        <f>VLOOKUP(InputData[[#This Row],[PRODUCT ID]],MasterData[],6)</f>
        <v>24.66</v>
      </c>
      <c r="L456" s="16">
        <f>(InputData[[#This Row],[QUANTITY]]*InputData[[#This Row],[BUYING PRIZE]])</f>
        <v>90</v>
      </c>
      <c r="M456" s="16">
        <f>(InputData[[#This Row],[SELLING PRICE]]*InputData[[#This Row],[QUANTITY]]*(1-InputData[[#This Row],[DISCOUNT %]]))</f>
        <v>123.3</v>
      </c>
      <c r="N456">
        <f>DAY(InputData[[#This Row],[DATE]])</f>
        <v>21</v>
      </c>
      <c r="O456" t="str">
        <f>TEXT(InputData[[#This Row],[DATE]],"mmm")</f>
        <v>Sep</v>
      </c>
      <c r="P456">
        <f>YEAR(InputData[[#This Row],[DATE]])</f>
        <v>2022</v>
      </c>
    </row>
    <row r="457" spans="1:16" x14ac:dyDescent="0.35">
      <c r="A457" s="3">
        <v>44826</v>
      </c>
      <c r="B457" s="10" t="s">
        <v>96</v>
      </c>
      <c r="C457" s="13">
        <v>12</v>
      </c>
      <c r="D457" s="11" t="s">
        <v>106</v>
      </c>
      <c r="E457" s="11" t="s">
        <v>106</v>
      </c>
      <c r="F457" s="4">
        <v>0</v>
      </c>
      <c r="G457" s="9" t="str">
        <f>VLOOKUP(InputData[[#This Row],[PRODUCT ID]],MasterData[],2,)</f>
        <v>Product43</v>
      </c>
      <c r="H457" s="9" t="str">
        <f>VLOOKUP(InputData[[#This Row],[PRODUCT ID]],MasterData[],3)</f>
        <v>Category05</v>
      </c>
      <c r="I457" s="9" t="str">
        <f>VLOOKUP(InputData[[#This Row],[PRODUCT ID]],MasterData[],4)</f>
        <v>Kg</v>
      </c>
      <c r="J457" s="17">
        <f>VLOOKUP(InputData[[#This Row],[PRODUCT ID]],MasterData[],5)</f>
        <v>67</v>
      </c>
      <c r="K457" s="17">
        <f>VLOOKUP(InputData[[#This Row],[PRODUCT ID]],MasterData[],6)</f>
        <v>83.08</v>
      </c>
      <c r="L457" s="16">
        <f>(InputData[[#This Row],[QUANTITY]]*InputData[[#This Row],[BUYING PRIZE]])</f>
        <v>804</v>
      </c>
      <c r="M457" s="16">
        <f>(InputData[[#This Row],[SELLING PRICE]]*InputData[[#This Row],[QUANTITY]]*(1-InputData[[#This Row],[DISCOUNT %]]))</f>
        <v>996.96</v>
      </c>
      <c r="N457">
        <f>DAY(InputData[[#This Row],[DATE]])</f>
        <v>22</v>
      </c>
      <c r="O457" t="str">
        <f>TEXT(InputData[[#This Row],[DATE]],"mmm")</f>
        <v>Sep</v>
      </c>
      <c r="P457">
        <f>YEAR(InputData[[#This Row],[DATE]])</f>
        <v>2022</v>
      </c>
    </row>
    <row r="458" spans="1:16" x14ac:dyDescent="0.35">
      <c r="A458" s="3">
        <v>44827</v>
      </c>
      <c r="B458" s="10" t="s">
        <v>31</v>
      </c>
      <c r="C458" s="13">
        <v>12</v>
      </c>
      <c r="D458" s="11" t="s">
        <v>108</v>
      </c>
      <c r="E458" s="11" t="s">
        <v>106</v>
      </c>
      <c r="F458" s="4">
        <v>0</v>
      </c>
      <c r="G458" s="9" t="str">
        <f>VLOOKUP(InputData[[#This Row],[PRODUCT ID]],MasterData[],2,)</f>
        <v>Product12</v>
      </c>
      <c r="H458" s="9" t="str">
        <f>VLOOKUP(InputData[[#This Row],[PRODUCT ID]],MasterData[],3)</f>
        <v>Category02</v>
      </c>
      <c r="I458" s="9" t="str">
        <f>VLOOKUP(InputData[[#This Row],[PRODUCT ID]],MasterData[],4)</f>
        <v>Kg</v>
      </c>
      <c r="J458" s="17">
        <f>VLOOKUP(InputData[[#This Row],[PRODUCT ID]],MasterData[],5)</f>
        <v>73</v>
      </c>
      <c r="K458" s="17">
        <f>VLOOKUP(InputData[[#This Row],[PRODUCT ID]],MasterData[],6)</f>
        <v>94.17</v>
      </c>
      <c r="L458" s="16">
        <f>(InputData[[#This Row],[QUANTITY]]*InputData[[#This Row],[BUYING PRIZE]])</f>
        <v>876</v>
      </c>
      <c r="M458" s="16">
        <f>(InputData[[#This Row],[SELLING PRICE]]*InputData[[#This Row],[QUANTITY]]*(1-InputData[[#This Row],[DISCOUNT %]]))</f>
        <v>1130.04</v>
      </c>
      <c r="N458">
        <f>DAY(InputData[[#This Row],[DATE]])</f>
        <v>23</v>
      </c>
      <c r="O458" t="str">
        <f>TEXT(InputData[[#This Row],[DATE]],"mmm")</f>
        <v>Sep</v>
      </c>
      <c r="P458">
        <f>YEAR(InputData[[#This Row],[DATE]])</f>
        <v>2022</v>
      </c>
    </row>
    <row r="459" spans="1:16" x14ac:dyDescent="0.35">
      <c r="A459" s="3">
        <v>44828</v>
      </c>
      <c r="B459" s="10" t="s">
        <v>73</v>
      </c>
      <c r="C459" s="13">
        <v>14</v>
      </c>
      <c r="D459" s="11" t="s">
        <v>108</v>
      </c>
      <c r="E459" s="11" t="s">
        <v>106</v>
      </c>
      <c r="F459" s="4">
        <v>0</v>
      </c>
      <c r="G459" s="9" t="str">
        <f>VLOOKUP(InputData[[#This Row],[PRODUCT ID]],MasterData[],2,)</f>
        <v>Product32</v>
      </c>
      <c r="H459" s="9" t="str">
        <f>VLOOKUP(InputData[[#This Row],[PRODUCT ID]],MasterData[],3)</f>
        <v>Category04</v>
      </c>
      <c r="I459" s="9" t="str">
        <f>VLOOKUP(InputData[[#This Row],[PRODUCT ID]],MasterData[],4)</f>
        <v>Kg</v>
      </c>
      <c r="J459" s="17">
        <f>VLOOKUP(InputData[[#This Row],[PRODUCT ID]],MasterData[],5)</f>
        <v>89</v>
      </c>
      <c r="K459" s="17">
        <f>VLOOKUP(InputData[[#This Row],[PRODUCT ID]],MasterData[],6)</f>
        <v>117.48</v>
      </c>
      <c r="L459" s="16">
        <f>(InputData[[#This Row],[QUANTITY]]*InputData[[#This Row],[BUYING PRIZE]])</f>
        <v>1246</v>
      </c>
      <c r="M459" s="16">
        <f>(InputData[[#This Row],[SELLING PRICE]]*InputData[[#This Row],[QUANTITY]]*(1-InputData[[#This Row],[DISCOUNT %]]))</f>
        <v>1644.72</v>
      </c>
      <c r="N459">
        <f>DAY(InputData[[#This Row],[DATE]])</f>
        <v>24</v>
      </c>
      <c r="O459" t="str">
        <f>TEXT(InputData[[#This Row],[DATE]],"mmm")</f>
        <v>Sep</v>
      </c>
      <c r="P459">
        <f>YEAR(InputData[[#This Row],[DATE]])</f>
        <v>2022</v>
      </c>
    </row>
    <row r="460" spans="1:16" x14ac:dyDescent="0.35">
      <c r="A460" s="3">
        <v>44828</v>
      </c>
      <c r="B460" s="10" t="s">
        <v>73</v>
      </c>
      <c r="C460" s="13">
        <v>8</v>
      </c>
      <c r="D460" s="11" t="s">
        <v>108</v>
      </c>
      <c r="E460" s="11" t="s">
        <v>107</v>
      </c>
      <c r="F460" s="4">
        <v>0</v>
      </c>
      <c r="G460" s="9" t="str">
        <f>VLOOKUP(InputData[[#This Row],[PRODUCT ID]],MasterData[],2,)</f>
        <v>Product32</v>
      </c>
      <c r="H460" s="9" t="str">
        <f>VLOOKUP(InputData[[#This Row],[PRODUCT ID]],MasterData[],3)</f>
        <v>Category04</v>
      </c>
      <c r="I460" s="9" t="str">
        <f>VLOOKUP(InputData[[#This Row],[PRODUCT ID]],MasterData[],4)</f>
        <v>Kg</v>
      </c>
      <c r="J460" s="17">
        <f>VLOOKUP(InputData[[#This Row],[PRODUCT ID]],MasterData[],5)</f>
        <v>89</v>
      </c>
      <c r="K460" s="17">
        <f>VLOOKUP(InputData[[#This Row],[PRODUCT ID]],MasterData[],6)</f>
        <v>117.48</v>
      </c>
      <c r="L460" s="16">
        <f>(InputData[[#This Row],[QUANTITY]]*InputData[[#This Row],[BUYING PRIZE]])</f>
        <v>712</v>
      </c>
      <c r="M460" s="16">
        <f>(InputData[[#This Row],[SELLING PRICE]]*InputData[[#This Row],[QUANTITY]]*(1-InputData[[#This Row],[DISCOUNT %]]))</f>
        <v>939.84</v>
      </c>
      <c r="N460">
        <f>DAY(InputData[[#This Row],[DATE]])</f>
        <v>24</v>
      </c>
      <c r="O460" t="str">
        <f>TEXT(InputData[[#This Row],[DATE]],"mmm")</f>
        <v>Sep</v>
      </c>
      <c r="P460">
        <f>YEAR(InputData[[#This Row],[DATE]])</f>
        <v>2022</v>
      </c>
    </row>
    <row r="461" spans="1:16" x14ac:dyDescent="0.35">
      <c r="A461" s="3">
        <v>44831</v>
      </c>
      <c r="B461" s="10" t="s">
        <v>81</v>
      </c>
      <c r="C461" s="13">
        <v>4</v>
      </c>
      <c r="D461" s="11" t="s">
        <v>108</v>
      </c>
      <c r="E461" s="11" t="s">
        <v>107</v>
      </c>
      <c r="F461" s="4">
        <v>0</v>
      </c>
      <c r="G461" s="9" t="str">
        <f>VLOOKUP(InputData[[#This Row],[PRODUCT ID]],MasterData[],2,)</f>
        <v>Product36</v>
      </c>
      <c r="H461" s="9" t="str">
        <f>VLOOKUP(InputData[[#This Row],[PRODUCT ID]],MasterData[],3)</f>
        <v>Category04</v>
      </c>
      <c r="I461" s="9" t="str">
        <f>VLOOKUP(InputData[[#This Row],[PRODUCT ID]],MasterData[],4)</f>
        <v>Kg</v>
      </c>
      <c r="J461" s="17">
        <f>VLOOKUP(InputData[[#This Row],[PRODUCT ID]],MasterData[],5)</f>
        <v>90</v>
      </c>
      <c r="K461" s="17">
        <f>VLOOKUP(InputData[[#This Row],[PRODUCT ID]],MasterData[],6)</f>
        <v>96.3</v>
      </c>
      <c r="L461" s="16">
        <f>(InputData[[#This Row],[QUANTITY]]*InputData[[#This Row],[BUYING PRIZE]])</f>
        <v>360</v>
      </c>
      <c r="M461" s="16">
        <f>(InputData[[#This Row],[SELLING PRICE]]*InputData[[#This Row],[QUANTITY]]*(1-InputData[[#This Row],[DISCOUNT %]]))</f>
        <v>385.2</v>
      </c>
      <c r="N461">
        <f>DAY(InputData[[#This Row],[DATE]])</f>
        <v>27</v>
      </c>
      <c r="O461" t="str">
        <f>TEXT(InputData[[#This Row],[DATE]],"mmm")</f>
        <v>Sep</v>
      </c>
      <c r="P461">
        <f>YEAR(InputData[[#This Row],[DATE]])</f>
        <v>2022</v>
      </c>
    </row>
    <row r="462" spans="1:16" x14ac:dyDescent="0.35">
      <c r="A462" s="3">
        <v>44831</v>
      </c>
      <c r="B462" s="10" t="s">
        <v>98</v>
      </c>
      <c r="C462" s="13">
        <v>9</v>
      </c>
      <c r="D462" s="11" t="s">
        <v>108</v>
      </c>
      <c r="E462" s="11" t="s">
        <v>107</v>
      </c>
      <c r="F462" s="4">
        <v>0</v>
      </c>
      <c r="G462" s="9" t="str">
        <f>VLOOKUP(InputData[[#This Row],[PRODUCT ID]],MasterData[],2,)</f>
        <v>Product44</v>
      </c>
      <c r="H462" s="9" t="str">
        <f>VLOOKUP(InputData[[#This Row],[PRODUCT ID]],MasterData[],3)</f>
        <v>Category05</v>
      </c>
      <c r="I462" s="9" t="str">
        <f>VLOOKUP(InputData[[#This Row],[PRODUCT ID]],MasterData[],4)</f>
        <v>Kg</v>
      </c>
      <c r="J462" s="17">
        <f>VLOOKUP(InputData[[#This Row],[PRODUCT ID]],MasterData[],5)</f>
        <v>76</v>
      </c>
      <c r="K462" s="17">
        <f>VLOOKUP(InputData[[#This Row],[PRODUCT ID]],MasterData[],6)</f>
        <v>82.08</v>
      </c>
      <c r="L462" s="16">
        <f>(InputData[[#This Row],[QUANTITY]]*InputData[[#This Row],[BUYING PRIZE]])</f>
        <v>684</v>
      </c>
      <c r="M462" s="16">
        <f>(InputData[[#This Row],[SELLING PRICE]]*InputData[[#This Row],[QUANTITY]]*(1-InputData[[#This Row],[DISCOUNT %]]))</f>
        <v>738.72</v>
      </c>
      <c r="N462">
        <f>DAY(InputData[[#This Row],[DATE]])</f>
        <v>27</v>
      </c>
      <c r="O462" t="str">
        <f>TEXT(InputData[[#This Row],[DATE]],"mmm")</f>
        <v>Sep</v>
      </c>
      <c r="P462">
        <f>YEAR(InputData[[#This Row],[DATE]])</f>
        <v>2022</v>
      </c>
    </row>
    <row r="463" spans="1:16" x14ac:dyDescent="0.35">
      <c r="A463" s="3">
        <v>44831</v>
      </c>
      <c r="B463" s="10" t="s">
        <v>86</v>
      </c>
      <c r="C463" s="13">
        <v>3</v>
      </c>
      <c r="D463" s="11" t="s">
        <v>105</v>
      </c>
      <c r="E463" s="11" t="s">
        <v>107</v>
      </c>
      <c r="F463" s="4">
        <v>0</v>
      </c>
      <c r="G463" s="9" t="str">
        <f>VLOOKUP(InputData[[#This Row],[PRODUCT ID]],MasterData[],2,)</f>
        <v>Product38</v>
      </c>
      <c r="H463" s="9" t="str">
        <f>VLOOKUP(InputData[[#This Row],[PRODUCT ID]],MasterData[],3)</f>
        <v>Category05</v>
      </c>
      <c r="I463" s="9" t="str">
        <f>VLOOKUP(InputData[[#This Row],[PRODUCT ID]],MasterData[],4)</f>
        <v>Kg</v>
      </c>
      <c r="J463" s="17">
        <f>VLOOKUP(InputData[[#This Row],[PRODUCT ID]],MasterData[],5)</f>
        <v>72</v>
      </c>
      <c r="K463" s="17">
        <f>VLOOKUP(InputData[[#This Row],[PRODUCT ID]],MasterData[],6)</f>
        <v>79.92</v>
      </c>
      <c r="L463" s="16">
        <f>(InputData[[#This Row],[QUANTITY]]*InputData[[#This Row],[BUYING PRIZE]])</f>
        <v>216</v>
      </c>
      <c r="M463" s="16">
        <f>(InputData[[#This Row],[SELLING PRICE]]*InputData[[#This Row],[QUANTITY]]*(1-InputData[[#This Row],[DISCOUNT %]]))</f>
        <v>239.76</v>
      </c>
      <c r="N463">
        <f>DAY(InputData[[#This Row],[DATE]])</f>
        <v>27</v>
      </c>
      <c r="O463" t="str">
        <f>TEXT(InputData[[#This Row],[DATE]],"mmm")</f>
        <v>Sep</v>
      </c>
      <c r="P463">
        <f>YEAR(InputData[[#This Row],[DATE]])</f>
        <v>2022</v>
      </c>
    </row>
    <row r="464" spans="1:16" x14ac:dyDescent="0.35">
      <c r="A464" s="3">
        <v>44833</v>
      </c>
      <c r="B464" s="10" t="s">
        <v>77</v>
      </c>
      <c r="C464" s="13">
        <v>13</v>
      </c>
      <c r="D464" s="11" t="s">
        <v>108</v>
      </c>
      <c r="E464" s="11" t="s">
        <v>106</v>
      </c>
      <c r="F464" s="4">
        <v>0</v>
      </c>
      <c r="G464" s="9" t="str">
        <f>VLOOKUP(InputData[[#This Row],[PRODUCT ID]],MasterData[],2,)</f>
        <v>Product34</v>
      </c>
      <c r="H464" s="9" t="str">
        <f>VLOOKUP(InputData[[#This Row],[PRODUCT ID]],MasterData[],3)</f>
        <v>Category04</v>
      </c>
      <c r="I464" s="9" t="str">
        <f>VLOOKUP(InputData[[#This Row],[PRODUCT ID]],MasterData[],4)</f>
        <v>Lt</v>
      </c>
      <c r="J464" s="17">
        <f>VLOOKUP(InputData[[#This Row],[PRODUCT ID]],MasterData[],5)</f>
        <v>55</v>
      </c>
      <c r="K464" s="17">
        <f>VLOOKUP(InputData[[#This Row],[PRODUCT ID]],MasterData[],6)</f>
        <v>58.3</v>
      </c>
      <c r="L464" s="16">
        <f>(InputData[[#This Row],[QUANTITY]]*InputData[[#This Row],[BUYING PRIZE]])</f>
        <v>715</v>
      </c>
      <c r="M464" s="16">
        <f>(InputData[[#This Row],[SELLING PRICE]]*InputData[[#This Row],[QUANTITY]]*(1-InputData[[#This Row],[DISCOUNT %]]))</f>
        <v>757.9</v>
      </c>
      <c r="N464">
        <f>DAY(InputData[[#This Row],[DATE]])</f>
        <v>29</v>
      </c>
      <c r="O464" t="str">
        <f>TEXT(InputData[[#This Row],[DATE]],"mmm")</f>
        <v>Sep</v>
      </c>
      <c r="P464">
        <f>YEAR(InputData[[#This Row],[DATE]])</f>
        <v>2022</v>
      </c>
    </row>
    <row r="465" spans="1:16" x14ac:dyDescent="0.35">
      <c r="A465" s="3">
        <v>44837</v>
      </c>
      <c r="B465" s="10" t="s">
        <v>29</v>
      </c>
      <c r="C465" s="13">
        <v>5</v>
      </c>
      <c r="D465" s="11" t="s">
        <v>108</v>
      </c>
      <c r="E465" s="11" t="s">
        <v>107</v>
      </c>
      <c r="F465" s="4">
        <v>0</v>
      </c>
      <c r="G465" s="9" t="str">
        <f>VLOOKUP(InputData[[#This Row],[PRODUCT ID]],MasterData[],2,)</f>
        <v>Product11</v>
      </c>
      <c r="H465" s="9" t="str">
        <f>VLOOKUP(InputData[[#This Row],[PRODUCT ID]],MasterData[],3)</f>
        <v>Category02</v>
      </c>
      <c r="I465" s="9" t="str">
        <f>VLOOKUP(InputData[[#This Row],[PRODUCT ID]],MasterData[],4)</f>
        <v>Lt</v>
      </c>
      <c r="J465" s="17">
        <f>VLOOKUP(InputData[[#This Row],[PRODUCT ID]],MasterData[],5)</f>
        <v>44</v>
      </c>
      <c r="K465" s="17">
        <f>VLOOKUP(InputData[[#This Row],[PRODUCT ID]],MasterData[],6)</f>
        <v>48.4</v>
      </c>
      <c r="L465" s="16">
        <f>(InputData[[#This Row],[QUANTITY]]*InputData[[#This Row],[BUYING PRIZE]])</f>
        <v>220</v>
      </c>
      <c r="M465" s="16">
        <f>(InputData[[#This Row],[SELLING PRICE]]*InputData[[#This Row],[QUANTITY]]*(1-InputData[[#This Row],[DISCOUNT %]]))</f>
        <v>242</v>
      </c>
      <c r="N465">
        <f>DAY(InputData[[#This Row],[DATE]])</f>
        <v>3</v>
      </c>
      <c r="O465" t="str">
        <f>TEXT(InputData[[#This Row],[DATE]],"mmm")</f>
        <v>Oct</v>
      </c>
      <c r="P465">
        <f>YEAR(InputData[[#This Row],[DATE]])</f>
        <v>2022</v>
      </c>
    </row>
    <row r="466" spans="1:16" x14ac:dyDescent="0.35">
      <c r="A466" s="3">
        <v>44838</v>
      </c>
      <c r="B466" s="10" t="s">
        <v>20</v>
      </c>
      <c r="C466" s="13">
        <v>15</v>
      </c>
      <c r="D466" s="11" t="s">
        <v>108</v>
      </c>
      <c r="E466" s="11" t="s">
        <v>106</v>
      </c>
      <c r="F466" s="4">
        <v>0</v>
      </c>
      <c r="G466" s="9" t="str">
        <f>VLOOKUP(InputData[[#This Row],[PRODUCT ID]],MasterData[],2,)</f>
        <v>Product07</v>
      </c>
      <c r="H466" s="9" t="str">
        <f>VLOOKUP(InputData[[#This Row],[PRODUCT ID]],MasterData[],3)</f>
        <v>Category01</v>
      </c>
      <c r="I466" s="9" t="str">
        <f>VLOOKUP(InputData[[#This Row],[PRODUCT ID]],MasterData[],4)</f>
        <v>Lt</v>
      </c>
      <c r="J466" s="17">
        <f>VLOOKUP(InputData[[#This Row],[PRODUCT ID]],MasterData[],5)</f>
        <v>43</v>
      </c>
      <c r="K466" s="17">
        <f>VLOOKUP(InputData[[#This Row],[PRODUCT ID]],MasterData[],6)</f>
        <v>47.730000000000004</v>
      </c>
      <c r="L466" s="16">
        <f>(InputData[[#This Row],[QUANTITY]]*InputData[[#This Row],[BUYING PRIZE]])</f>
        <v>645</v>
      </c>
      <c r="M466" s="16">
        <f>(InputData[[#This Row],[SELLING PRICE]]*InputData[[#This Row],[QUANTITY]]*(1-InputData[[#This Row],[DISCOUNT %]]))</f>
        <v>715.95</v>
      </c>
      <c r="N466">
        <f>DAY(InputData[[#This Row],[DATE]])</f>
        <v>4</v>
      </c>
      <c r="O466" t="str">
        <f>TEXT(InputData[[#This Row],[DATE]],"mmm")</f>
        <v>Oct</v>
      </c>
      <c r="P466">
        <f>YEAR(InputData[[#This Row],[DATE]])</f>
        <v>2022</v>
      </c>
    </row>
    <row r="467" spans="1:16" x14ac:dyDescent="0.35">
      <c r="A467" s="3">
        <v>44840</v>
      </c>
      <c r="B467" s="10" t="s">
        <v>79</v>
      </c>
      <c r="C467" s="13">
        <v>1</v>
      </c>
      <c r="D467" s="11" t="s">
        <v>108</v>
      </c>
      <c r="E467" s="11" t="s">
        <v>106</v>
      </c>
      <c r="F467" s="4">
        <v>0</v>
      </c>
      <c r="G467" s="9" t="str">
        <f>VLOOKUP(InputData[[#This Row],[PRODUCT ID]],MasterData[],2,)</f>
        <v>Product35</v>
      </c>
      <c r="H467" s="9" t="str">
        <f>VLOOKUP(InputData[[#This Row],[PRODUCT ID]],MasterData[],3)</f>
        <v>Category04</v>
      </c>
      <c r="I467" s="9" t="str">
        <f>VLOOKUP(InputData[[#This Row],[PRODUCT ID]],MasterData[],4)</f>
        <v>No.</v>
      </c>
      <c r="J467" s="17">
        <f>VLOOKUP(InputData[[#This Row],[PRODUCT ID]],MasterData[],5)</f>
        <v>5</v>
      </c>
      <c r="K467" s="17">
        <f>VLOOKUP(InputData[[#This Row],[PRODUCT ID]],MasterData[],6)</f>
        <v>6.7</v>
      </c>
      <c r="L467" s="16">
        <f>(InputData[[#This Row],[QUANTITY]]*InputData[[#This Row],[BUYING PRIZE]])</f>
        <v>5</v>
      </c>
      <c r="M467" s="16">
        <f>(InputData[[#This Row],[SELLING PRICE]]*InputData[[#This Row],[QUANTITY]]*(1-InputData[[#This Row],[DISCOUNT %]]))</f>
        <v>6.7</v>
      </c>
      <c r="N467">
        <f>DAY(InputData[[#This Row],[DATE]])</f>
        <v>6</v>
      </c>
      <c r="O467" t="str">
        <f>TEXT(InputData[[#This Row],[DATE]],"mmm")</f>
        <v>Oct</v>
      </c>
      <c r="P467">
        <f>YEAR(InputData[[#This Row],[DATE]])</f>
        <v>2022</v>
      </c>
    </row>
    <row r="468" spans="1:16" x14ac:dyDescent="0.35">
      <c r="A468" s="3">
        <v>44843</v>
      </c>
      <c r="B468" s="10" t="s">
        <v>86</v>
      </c>
      <c r="C468" s="13">
        <v>14</v>
      </c>
      <c r="D468" s="11" t="s">
        <v>106</v>
      </c>
      <c r="E468" s="11" t="s">
        <v>106</v>
      </c>
      <c r="F468" s="4">
        <v>0</v>
      </c>
      <c r="G468" s="9" t="str">
        <f>VLOOKUP(InputData[[#This Row],[PRODUCT ID]],MasterData[],2,)</f>
        <v>Product38</v>
      </c>
      <c r="H468" s="9" t="str">
        <f>VLOOKUP(InputData[[#This Row],[PRODUCT ID]],MasterData[],3)</f>
        <v>Category05</v>
      </c>
      <c r="I468" s="9" t="str">
        <f>VLOOKUP(InputData[[#This Row],[PRODUCT ID]],MasterData[],4)</f>
        <v>Kg</v>
      </c>
      <c r="J468" s="17">
        <f>VLOOKUP(InputData[[#This Row],[PRODUCT ID]],MasterData[],5)</f>
        <v>72</v>
      </c>
      <c r="K468" s="17">
        <f>VLOOKUP(InputData[[#This Row],[PRODUCT ID]],MasterData[],6)</f>
        <v>79.92</v>
      </c>
      <c r="L468" s="16">
        <f>(InputData[[#This Row],[QUANTITY]]*InputData[[#This Row],[BUYING PRIZE]])</f>
        <v>1008</v>
      </c>
      <c r="M468" s="16">
        <f>(InputData[[#This Row],[SELLING PRICE]]*InputData[[#This Row],[QUANTITY]]*(1-InputData[[#This Row],[DISCOUNT %]]))</f>
        <v>1118.8800000000001</v>
      </c>
      <c r="N468">
        <f>DAY(InputData[[#This Row],[DATE]])</f>
        <v>9</v>
      </c>
      <c r="O468" t="str">
        <f>TEXT(InputData[[#This Row],[DATE]],"mmm")</f>
        <v>Oct</v>
      </c>
      <c r="P468">
        <f>YEAR(InputData[[#This Row],[DATE]])</f>
        <v>2022</v>
      </c>
    </row>
    <row r="469" spans="1:16" x14ac:dyDescent="0.35">
      <c r="A469" s="3">
        <v>44844</v>
      </c>
      <c r="B469" s="10" t="s">
        <v>45</v>
      </c>
      <c r="C469" s="13">
        <v>9</v>
      </c>
      <c r="D469" s="11" t="s">
        <v>108</v>
      </c>
      <c r="E469" s="11" t="s">
        <v>106</v>
      </c>
      <c r="F469" s="4">
        <v>0</v>
      </c>
      <c r="G469" s="9" t="str">
        <f>VLOOKUP(InputData[[#This Row],[PRODUCT ID]],MasterData[],2,)</f>
        <v>Product19</v>
      </c>
      <c r="H469" s="9" t="str">
        <f>VLOOKUP(InputData[[#This Row],[PRODUCT ID]],MasterData[],3)</f>
        <v>Category02</v>
      </c>
      <c r="I469" s="9" t="str">
        <f>VLOOKUP(InputData[[#This Row],[PRODUCT ID]],MasterData[],4)</f>
        <v>Ft</v>
      </c>
      <c r="J469" s="17">
        <f>VLOOKUP(InputData[[#This Row],[PRODUCT ID]],MasterData[],5)</f>
        <v>150</v>
      </c>
      <c r="K469" s="17">
        <f>VLOOKUP(InputData[[#This Row],[PRODUCT ID]],MasterData[],6)</f>
        <v>210</v>
      </c>
      <c r="L469" s="16">
        <f>(InputData[[#This Row],[QUANTITY]]*InputData[[#This Row],[BUYING PRIZE]])</f>
        <v>1350</v>
      </c>
      <c r="M469" s="16">
        <f>(InputData[[#This Row],[SELLING PRICE]]*InputData[[#This Row],[QUANTITY]]*(1-InputData[[#This Row],[DISCOUNT %]]))</f>
        <v>1890</v>
      </c>
      <c r="N469">
        <f>DAY(InputData[[#This Row],[DATE]])</f>
        <v>10</v>
      </c>
      <c r="O469" t="str">
        <f>TEXT(InputData[[#This Row],[DATE]],"mmm")</f>
        <v>Oct</v>
      </c>
      <c r="P469">
        <f>YEAR(InputData[[#This Row],[DATE]])</f>
        <v>2022</v>
      </c>
    </row>
    <row r="470" spans="1:16" x14ac:dyDescent="0.35">
      <c r="A470" s="3">
        <v>44844</v>
      </c>
      <c r="B470" s="10" t="s">
        <v>98</v>
      </c>
      <c r="C470" s="13">
        <v>12</v>
      </c>
      <c r="D470" s="11" t="s">
        <v>106</v>
      </c>
      <c r="E470" s="11" t="s">
        <v>106</v>
      </c>
      <c r="F470" s="4">
        <v>0</v>
      </c>
      <c r="G470" s="9" t="str">
        <f>VLOOKUP(InputData[[#This Row],[PRODUCT ID]],MasterData[],2,)</f>
        <v>Product44</v>
      </c>
      <c r="H470" s="9" t="str">
        <f>VLOOKUP(InputData[[#This Row],[PRODUCT ID]],MasterData[],3)</f>
        <v>Category05</v>
      </c>
      <c r="I470" s="9" t="str">
        <f>VLOOKUP(InputData[[#This Row],[PRODUCT ID]],MasterData[],4)</f>
        <v>Kg</v>
      </c>
      <c r="J470" s="17">
        <f>VLOOKUP(InputData[[#This Row],[PRODUCT ID]],MasterData[],5)</f>
        <v>76</v>
      </c>
      <c r="K470" s="17">
        <f>VLOOKUP(InputData[[#This Row],[PRODUCT ID]],MasterData[],6)</f>
        <v>82.08</v>
      </c>
      <c r="L470" s="16">
        <f>(InputData[[#This Row],[QUANTITY]]*InputData[[#This Row],[BUYING PRIZE]])</f>
        <v>912</v>
      </c>
      <c r="M470" s="16">
        <f>(InputData[[#This Row],[SELLING PRICE]]*InputData[[#This Row],[QUANTITY]]*(1-InputData[[#This Row],[DISCOUNT %]]))</f>
        <v>984.96</v>
      </c>
      <c r="N470">
        <f>DAY(InputData[[#This Row],[DATE]])</f>
        <v>10</v>
      </c>
      <c r="O470" t="str">
        <f>TEXT(InputData[[#This Row],[DATE]],"mmm")</f>
        <v>Oct</v>
      </c>
      <c r="P470">
        <f>YEAR(InputData[[#This Row],[DATE]])</f>
        <v>2022</v>
      </c>
    </row>
    <row r="471" spans="1:16" x14ac:dyDescent="0.35">
      <c r="A471" s="3">
        <v>44845</v>
      </c>
      <c r="B471" s="10" t="s">
        <v>22</v>
      </c>
      <c r="C471" s="13">
        <v>10</v>
      </c>
      <c r="D471" s="11" t="s">
        <v>108</v>
      </c>
      <c r="E471" s="11" t="s">
        <v>106</v>
      </c>
      <c r="F471" s="4">
        <v>0</v>
      </c>
      <c r="G471" s="9" t="str">
        <f>VLOOKUP(InputData[[#This Row],[PRODUCT ID]],MasterData[],2,)</f>
        <v>Product08</v>
      </c>
      <c r="H471" s="9" t="str">
        <f>VLOOKUP(InputData[[#This Row],[PRODUCT ID]],MasterData[],3)</f>
        <v>Category01</v>
      </c>
      <c r="I471" s="9" t="str">
        <f>VLOOKUP(InputData[[#This Row],[PRODUCT ID]],MasterData[],4)</f>
        <v>Kg</v>
      </c>
      <c r="J471" s="17">
        <f>VLOOKUP(InputData[[#This Row],[PRODUCT ID]],MasterData[],5)</f>
        <v>83</v>
      </c>
      <c r="K471" s="17">
        <f>VLOOKUP(InputData[[#This Row],[PRODUCT ID]],MasterData[],6)</f>
        <v>94.62</v>
      </c>
      <c r="L471" s="16">
        <f>(InputData[[#This Row],[QUANTITY]]*InputData[[#This Row],[BUYING PRIZE]])</f>
        <v>830</v>
      </c>
      <c r="M471" s="16">
        <f>(InputData[[#This Row],[SELLING PRICE]]*InputData[[#This Row],[QUANTITY]]*(1-InputData[[#This Row],[DISCOUNT %]]))</f>
        <v>946.2</v>
      </c>
      <c r="N471">
        <f>DAY(InputData[[#This Row],[DATE]])</f>
        <v>11</v>
      </c>
      <c r="O471" t="str">
        <f>TEXT(InputData[[#This Row],[DATE]],"mmm")</f>
        <v>Oct</v>
      </c>
      <c r="P471">
        <f>YEAR(InputData[[#This Row],[DATE]])</f>
        <v>2022</v>
      </c>
    </row>
    <row r="472" spans="1:16" x14ac:dyDescent="0.35">
      <c r="A472" s="3">
        <v>44847</v>
      </c>
      <c r="B472" s="10" t="s">
        <v>10</v>
      </c>
      <c r="C472" s="13">
        <v>15</v>
      </c>
      <c r="D472" s="11" t="s">
        <v>106</v>
      </c>
      <c r="E472" s="11" t="s">
        <v>106</v>
      </c>
      <c r="F472" s="4">
        <v>0</v>
      </c>
      <c r="G472" s="9" t="str">
        <f>VLOOKUP(InputData[[#This Row],[PRODUCT ID]],MasterData[],2,)</f>
        <v>Product02</v>
      </c>
      <c r="H472" s="9" t="str">
        <f>VLOOKUP(InputData[[#This Row],[PRODUCT ID]],MasterData[],3)</f>
        <v>Category01</v>
      </c>
      <c r="I472" s="9" t="str">
        <f>VLOOKUP(InputData[[#This Row],[PRODUCT ID]],MasterData[],4)</f>
        <v>Kg</v>
      </c>
      <c r="J472" s="17">
        <f>VLOOKUP(InputData[[#This Row],[PRODUCT ID]],MasterData[],5)</f>
        <v>105</v>
      </c>
      <c r="K472" s="17">
        <f>VLOOKUP(InputData[[#This Row],[PRODUCT ID]],MasterData[],6)</f>
        <v>142.80000000000001</v>
      </c>
      <c r="L472" s="16">
        <f>(InputData[[#This Row],[QUANTITY]]*InputData[[#This Row],[BUYING PRIZE]])</f>
        <v>1575</v>
      </c>
      <c r="M472" s="16">
        <f>(InputData[[#This Row],[SELLING PRICE]]*InputData[[#This Row],[QUANTITY]]*(1-InputData[[#This Row],[DISCOUNT %]]))</f>
        <v>2142</v>
      </c>
      <c r="N472">
        <f>DAY(InputData[[#This Row],[DATE]])</f>
        <v>13</v>
      </c>
      <c r="O472" t="str">
        <f>TEXT(InputData[[#This Row],[DATE]],"mmm")</f>
        <v>Oct</v>
      </c>
      <c r="P472">
        <f>YEAR(InputData[[#This Row],[DATE]])</f>
        <v>2022</v>
      </c>
    </row>
    <row r="473" spans="1:16" x14ac:dyDescent="0.35">
      <c r="A473" s="3">
        <v>44848</v>
      </c>
      <c r="B473" s="10" t="s">
        <v>98</v>
      </c>
      <c r="C473" s="13">
        <v>15</v>
      </c>
      <c r="D473" s="11" t="s">
        <v>105</v>
      </c>
      <c r="E473" s="11" t="s">
        <v>106</v>
      </c>
      <c r="F473" s="4">
        <v>0</v>
      </c>
      <c r="G473" s="9" t="str">
        <f>VLOOKUP(InputData[[#This Row],[PRODUCT ID]],MasterData[],2,)</f>
        <v>Product44</v>
      </c>
      <c r="H473" s="9" t="str">
        <f>VLOOKUP(InputData[[#This Row],[PRODUCT ID]],MasterData[],3)</f>
        <v>Category05</v>
      </c>
      <c r="I473" s="9" t="str">
        <f>VLOOKUP(InputData[[#This Row],[PRODUCT ID]],MasterData[],4)</f>
        <v>Kg</v>
      </c>
      <c r="J473" s="17">
        <f>VLOOKUP(InputData[[#This Row],[PRODUCT ID]],MasterData[],5)</f>
        <v>76</v>
      </c>
      <c r="K473" s="17">
        <f>VLOOKUP(InputData[[#This Row],[PRODUCT ID]],MasterData[],6)</f>
        <v>82.08</v>
      </c>
      <c r="L473" s="16">
        <f>(InputData[[#This Row],[QUANTITY]]*InputData[[#This Row],[BUYING PRIZE]])</f>
        <v>1140</v>
      </c>
      <c r="M473" s="16">
        <f>(InputData[[#This Row],[SELLING PRICE]]*InputData[[#This Row],[QUANTITY]]*(1-InputData[[#This Row],[DISCOUNT %]]))</f>
        <v>1231.2</v>
      </c>
      <c r="N473">
        <f>DAY(InputData[[#This Row],[DATE]])</f>
        <v>14</v>
      </c>
      <c r="O473" t="str">
        <f>TEXT(InputData[[#This Row],[DATE]],"mmm")</f>
        <v>Oct</v>
      </c>
      <c r="P473">
        <f>YEAR(InputData[[#This Row],[DATE]])</f>
        <v>2022</v>
      </c>
    </row>
    <row r="474" spans="1:16" x14ac:dyDescent="0.35">
      <c r="A474" s="3">
        <v>44849</v>
      </c>
      <c r="B474" s="10" t="s">
        <v>37</v>
      </c>
      <c r="C474" s="13">
        <v>10</v>
      </c>
      <c r="D474" s="11" t="s">
        <v>108</v>
      </c>
      <c r="E474" s="11" t="s">
        <v>107</v>
      </c>
      <c r="F474" s="4">
        <v>0</v>
      </c>
      <c r="G474" s="9" t="str">
        <f>VLOOKUP(InputData[[#This Row],[PRODUCT ID]],MasterData[],2,)</f>
        <v>Product15</v>
      </c>
      <c r="H474" s="9" t="str">
        <f>VLOOKUP(InputData[[#This Row],[PRODUCT ID]],MasterData[],3)</f>
        <v>Category02</v>
      </c>
      <c r="I474" s="9" t="str">
        <f>VLOOKUP(InputData[[#This Row],[PRODUCT ID]],MasterData[],4)</f>
        <v>No.</v>
      </c>
      <c r="J474" s="17">
        <f>VLOOKUP(InputData[[#This Row],[PRODUCT ID]],MasterData[],5)</f>
        <v>12</v>
      </c>
      <c r="K474" s="17">
        <f>VLOOKUP(InputData[[#This Row],[PRODUCT ID]],MasterData[],6)</f>
        <v>15.719999999999999</v>
      </c>
      <c r="L474" s="16">
        <f>(InputData[[#This Row],[QUANTITY]]*InputData[[#This Row],[BUYING PRIZE]])</f>
        <v>120</v>
      </c>
      <c r="M474" s="16">
        <f>(InputData[[#This Row],[SELLING PRICE]]*InputData[[#This Row],[QUANTITY]]*(1-InputData[[#This Row],[DISCOUNT %]]))</f>
        <v>157.19999999999999</v>
      </c>
      <c r="N474">
        <f>DAY(InputData[[#This Row],[DATE]])</f>
        <v>15</v>
      </c>
      <c r="O474" t="str">
        <f>TEXT(InputData[[#This Row],[DATE]],"mmm")</f>
        <v>Oct</v>
      </c>
      <c r="P474">
        <f>YEAR(InputData[[#This Row],[DATE]])</f>
        <v>2022</v>
      </c>
    </row>
    <row r="475" spans="1:16" x14ac:dyDescent="0.35">
      <c r="A475" s="3">
        <v>44850</v>
      </c>
      <c r="B475" s="10" t="s">
        <v>81</v>
      </c>
      <c r="C475" s="13">
        <v>3</v>
      </c>
      <c r="D475" s="11" t="s">
        <v>106</v>
      </c>
      <c r="E475" s="11" t="s">
        <v>106</v>
      </c>
      <c r="F475" s="4">
        <v>0</v>
      </c>
      <c r="G475" s="9" t="str">
        <f>VLOOKUP(InputData[[#This Row],[PRODUCT ID]],MasterData[],2,)</f>
        <v>Product36</v>
      </c>
      <c r="H475" s="9" t="str">
        <f>VLOOKUP(InputData[[#This Row],[PRODUCT ID]],MasterData[],3)</f>
        <v>Category04</v>
      </c>
      <c r="I475" s="9" t="str">
        <f>VLOOKUP(InputData[[#This Row],[PRODUCT ID]],MasterData[],4)</f>
        <v>Kg</v>
      </c>
      <c r="J475" s="17">
        <f>VLOOKUP(InputData[[#This Row],[PRODUCT ID]],MasterData[],5)</f>
        <v>90</v>
      </c>
      <c r="K475" s="17">
        <f>VLOOKUP(InputData[[#This Row],[PRODUCT ID]],MasterData[],6)</f>
        <v>96.3</v>
      </c>
      <c r="L475" s="16">
        <f>(InputData[[#This Row],[QUANTITY]]*InputData[[#This Row],[BUYING PRIZE]])</f>
        <v>270</v>
      </c>
      <c r="M475" s="16">
        <f>(InputData[[#This Row],[SELLING PRICE]]*InputData[[#This Row],[QUANTITY]]*(1-InputData[[#This Row],[DISCOUNT %]]))</f>
        <v>288.89999999999998</v>
      </c>
      <c r="N475">
        <f>DAY(InputData[[#This Row],[DATE]])</f>
        <v>16</v>
      </c>
      <c r="O475" t="str">
        <f>TEXT(InputData[[#This Row],[DATE]],"mmm")</f>
        <v>Oct</v>
      </c>
      <c r="P475">
        <f>YEAR(InputData[[#This Row],[DATE]])</f>
        <v>2022</v>
      </c>
    </row>
    <row r="476" spans="1:16" x14ac:dyDescent="0.35">
      <c r="A476" s="3">
        <v>44857</v>
      </c>
      <c r="B476" s="10" t="s">
        <v>56</v>
      </c>
      <c r="C476" s="13">
        <v>14</v>
      </c>
      <c r="D476" s="11" t="s">
        <v>106</v>
      </c>
      <c r="E476" s="11" t="s">
        <v>107</v>
      </c>
      <c r="F476" s="4">
        <v>0</v>
      </c>
      <c r="G476" s="9" t="str">
        <f>VLOOKUP(InputData[[#This Row],[PRODUCT ID]],MasterData[],2,)</f>
        <v>Product24</v>
      </c>
      <c r="H476" s="9" t="str">
        <f>VLOOKUP(InputData[[#This Row],[PRODUCT ID]],MasterData[],3)</f>
        <v>Category03</v>
      </c>
      <c r="I476" s="9" t="str">
        <f>VLOOKUP(InputData[[#This Row],[PRODUCT ID]],MasterData[],4)</f>
        <v>Ft</v>
      </c>
      <c r="J476" s="17">
        <f>VLOOKUP(InputData[[#This Row],[PRODUCT ID]],MasterData[],5)</f>
        <v>144</v>
      </c>
      <c r="K476" s="17">
        <f>VLOOKUP(InputData[[#This Row],[PRODUCT ID]],MasterData[],6)</f>
        <v>156.96</v>
      </c>
      <c r="L476" s="16">
        <f>(InputData[[#This Row],[QUANTITY]]*InputData[[#This Row],[BUYING PRIZE]])</f>
        <v>2016</v>
      </c>
      <c r="M476" s="16">
        <f>(InputData[[#This Row],[SELLING PRICE]]*InputData[[#This Row],[QUANTITY]]*(1-InputData[[#This Row],[DISCOUNT %]]))</f>
        <v>2197.44</v>
      </c>
      <c r="N476">
        <f>DAY(InputData[[#This Row],[DATE]])</f>
        <v>23</v>
      </c>
      <c r="O476" t="str">
        <f>TEXT(InputData[[#This Row],[DATE]],"mmm")</f>
        <v>Oct</v>
      </c>
      <c r="P476">
        <f>YEAR(InputData[[#This Row],[DATE]])</f>
        <v>2022</v>
      </c>
    </row>
    <row r="477" spans="1:16" x14ac:dyDescent="0.35">
      <c r="A477" s="3">
        <v>44864</v>
      </c>
      <c r="B477" s="10" t="s">
        <v>94</v>
      </c>
      <c r="C477" s="13">
        <v>3</v>
      </c>
      <c r="D477" s="11" t="s">
        <v>108</v>
      </c>
      <c r="E477" s="11" t="s">
        <v>107</v>
      </c>
      <c r="F477" s="4">
        <v>0</v>
      </c>
      <c r="G477" s="9" t="str">
        <f>VLOOKUP(InputData[[#This Row],[PRODUCT ID]],MasterData[],2,)</f>
        <v>Product42</v>
      </c>
      <c r="H477" s="9" t="str">
        <f>VLOOKUP(InputData[[#This Row],[PRODUCT ID]],MasterData[],3)</f>
        <v>Category05</v>
      </c>
      <c r="I477" s="9" t="str">
        <f>VLOOKUP(InputData[[#This Row],[PRODUCT ID]],MasterData[],4)</f>
        <v>Ft</v>
      </c>
      <c r="J477" s="17">
        <f>VLOOKUP(InputData[[#This Row],[PRODUCT ID]],MasterData[],5)</f>
        <v>120</v>
      </c>
      <c r="K477" s="17">
        <f>VLOOKUP(InputData[[#This Row],[PRODUCT ID]],MasterData[],6)</f>
        <v>162</v>
      </c>
      <c r="L477" s="16">
        <f>(InputData[[#This Row],[QUANTITY]]*InputData[[#This Row],[BUYING PRIZE]])</f>
        <v>360</v>
      </c>
      <c r="M477" s="16">
        <f>(InputData[[#This Row],[SELLING PRICE]]*InputData[[#This Row],[QUANTITY]]*(1-InputData[[#This Row],[DISCOUNT %]]))</f>
        <v>486</v>
      </c>
      <c r="N477">
        <f>DAY(InputData[[#This Row],[DATE]])</f>
        <v>30</v>
      </c>
      <c r="O477" t="str">
        <f>TEXT(InputData[[#This Row],[DATE]],"mmm")</f>
        <v>Oct</v>
      </c>
      <c r="P477">
        <f>YEAR(InputData[[#This Row],[DATE]])</f>
        <v>2022</v>
      </c>
    </row>
    <row r="478" spans="1:16" x14ac:dyDescent="0.35">
      <c r="A478" s="3">
        <v>44865</v>
      </c>
      <c r="B478" s="10" t="s">
        <v>86</v>
      </c>
      <c r="C478" s="13">
        <v>8</v>
      </c>
      <c r="D478" s="11" t="s">
        <v>108</v>
      </c>
      <c r="E478" s="11" t="s">
        <v>106</v>
      </c>
      <c r="F478" s="4">
        <v>0</v>
      </c>
      <c r="G478" s="9" t="str">
        <f>VLOOKUP(InputData[[#This Row],[PRODUCT ID]],MasterData[],2,)</f>
        <v>Product38</v>
      </c>
      <c r="H478" s="9" t="str">
        <f>VLOOKUP(InputData[[#This Row],[PRODUCT ID]],MasterData[],3)</f>
        <v>Category05</v>
      </c>
      <c r="I478" s="9" t="str">
        <f>VLOOKUP(InputData[[#This Row],[PRODUCT ID]],MasterData[],4)</f>
        <v>Kg</v>
      </c>
      <c r="J478" s="17">
        <f>VLOOKUP(InputData[[#This Row],[PRODUCT ID]],MasterData[],5)</f>
        <v>72</v>
      </c>
      <c r="K478" s="17">
        <f>VLOOKUP(InputData[[#This Row],[PRODUCT ID]],MasterData[],6)</f>
        <v>79.92</v>
      </c>
      <c r="L478" s="16">
        <f>(InputData[[#This Row],[QUANTITY]]*InputData[[#This Row],[BUYING PRIZE]])</f>
        <v>576</v>
      </c>
      <c r="M478" s="16">
        <f>(InputData[[#This Row],[SELLING PRICE]]*InputData[[#This Row],[QUANTITY]]*(1-InputData[[#This Row],[DISCOUNT %]]))</f>
        <v>639.36</v>
      </c>
      <c r="N478">
        <f>DAY(InputData[[#This Row],[DATE]])</f>
        <v>31</v>
      </c>
      <c r="O478" t="str">
        <f>TEXT(InputData[[#This Row],[DATE]],"mmm")</f>
        <v>Oct</v>
      </c>
      <c r="P478">
        <f>YEAR(InputData[[#This Row],[DATE]])</f>
        <v>2022</v>
      </c>
    </row>
    <row r="479" spans="1:16" x14ac:dyDescent="0.35">
      <c r="A479" s="3">
        <v>44866</v>
      </c>
      <c r="B479" s="10" t="s">
        <v>31</v>
      </c>
      <c r="C479" s="13">
        <v>15</v>
      </c>
      <c r="D479" s="11" t="s">
        <v>105</v>
      </c>
      <c r="E479" s="11" t="s">
        <v>106</v>
      </c>
      <c r="F479" s="4">
        <v>0</v>
      </c>
      <c r="G479" s="9" t="str">
        <f>VLOOKUP(InputData[[#This Row],[PRODUCT ID]],MasterData[],2,)</f>
        <v>Product12</v>
      </c>
      <c r="H479" s="9" t="str">
        <f>VLOOKUP(InputData[[#This Row],[PRODUCT ID]],MasterData[],3)</f>
        <v>Category02</v>
      </c>
      <c r="I479" s="9" t="str">
        <f>VLOOKUP(InputData[[#This Row],[PRODUCT ID]],MasterData[],4)</f>
        <v>Kg</v>
      </c>
      <c r="J479" s="17">
        <f>VLOOKUP(InputData[[#This Row],[PRODUCT ID]],MasterData[],5)</f>
        <v>73</v>
      </c>
      <c r="K479" s="17">
        <f>VLOOKUP(InputData[[#This Row],[PRODUCT ID]],MasterData[],6)</f>
        <v>94.17</v>
      </c>
      <c r="L479" s="16">
        <f>(InputData[[#This Row],[QUANTITY]]*InputData[[#This Row],[BUYING PRIZE]])</f>
        <v>1095</v>
      </c>
      <c r="M479" s="16">
        <f>(InputData[[#This Row],[SELLING PRICE]]*InputData[[#This Row],[QUANTITY]]*(1-InputData[[#This Row],[DISCOUNT %]]))</f>
        <v>1412.55</v>
      </c>
      <c r="N479">
        <f>DAY(InputData[[#This Row],[DATE]])</f>
        <v>1</v>
      </c>
      <c r="O479" t="str">
        <f>TEXT(InputData[[#This Row],[DATE]],"mmm")</f>
        <v>Nov</v>
      </c>
      <c r="P479">
        <f>YEAR(InputData[[#This Row],[DATE]])</f>
        <v>2022</v>
      </c>
    </row>
    <row r="480" spans="1:16" x14ac:dyDescent="0.35">
      <c r="A480" s="3">
        <v>44867</v>
      </c>
      <c r="B480" s="10" t="s">
        <v>37</v>
      </c>
      <c r="C480" s="13">
        <v>15</v>
      </c>
      <c r="D480" s="11" t="s">
        <v>105</v>
      </c>
      <c r="E480" s="11" t="s">
        <v>107</v>
      </c>
      <c r="F480" s="4">
        <v>0</v>
      </c>
      <c r="G480" s="9" t="str">
        <f>VLOOKUP(InputData[[#This Row],[PRODUCT ID]],MasterData[],2,)</f>
        <v>Product15</v>
      </c>
      <c r="H480" s="9" t="str">
        <f>VLOOKUP(InputData[[#This Row],[PRODUCT ID]],MasterData[],3)</f>
        <v>Category02</v>
      </c>
      <c r="I480" s="9" t="str">
        <f>VLOOKUP(InputData[[#This Row],[PRODUCT ID]],MasterData[],4)</f>
        <v>No.</v>
      </c>
      <c r="J480" s="17">
        <f>VLOOKUP(InputData[[#This Row],[PRODUCT ID]],MasterData[],5)</f>
        <v>12</v>
      </c>
      <c r="K480" s="17">
        <f>VLOOKUP(InputData[[#This Row],[PRODUCT ID]],MasterData[],6)</f>
        <v>15.719999999999999</v>
      </c>
      <c r="L480" s="16">
        <f>(InputData[[#This Row],[QUANTITY]]*InputData[[#This Row],[BUYING PRIZE]])</f>
        <v>180</v>
      </c>
      <c r="M480" s="16">
        <f>(InputData[[#This Row],[SELLING PRICE]]*InputData[[#This Row],[QUANTITY]]*(1-InputData[[#This Row],[DISCOUNT %]]))</f>
        <v>235.79999999999998</v>
      </c>
      <c r="N480">
        <f>DAY(InputData[[#This Row],[DATE]])</f>
        <v>2</v>
      </c>
      <c r="O480" t="str">
        <f>TEXT(InputData[[#This Row],[DATE]],"mmm")</f>
        <v>Nov</v>
      </c>
      <c r="P480">
        <f>YEAR(InputData[[#This Row],[DATE]])</f>
        <v>2022</v>
      </c>
    </row>
    <row r="481" spans="1:16" x14ac:dyDescent="0.35">
      <c r="A481" s="3">
        <v>44867</v>
      </c>
      <c r="B481" s="10" t="s">
        <v>69</v>
      </c>
      <c r="C481" s="13">
        <v>15</v>
      </c>
      <c r="D481" s="11" t="s">
        <v>108</v>
      </c>
      <c r="E481" s="11" t="s">
        <v>107</v>
      </c>
      <c r="F481" s="4">
        <v>0</v>
      </c>
      <c r="G481" s="9" t="str">
        <f>VLOOKUP(InputData[[#This Row],[PRODUCT ID]],MasterData[],2,)</f>
        <v>Product30</v>
      </c>
      <c r="H481" s="9" t="str">
        <f>VLOOKUP(InputData[[#This Row],[PRODUCT ID]],MasterData[],3)</f>
        <v>Category04</v>
      </c>
      <c r="I481" s="9" t="str">
        <f>VLOOKUP(InputData[[#This Row],[PRODUCT ID]],MasterData[],4)</f>
        <v>Ft</v>
      </c>
      <c r="J481" s="17">
        <f>VLOOKUP(InputData[[#This Row],[PRODUCT ID]],MasterData[],5)</f>
        <v>148</v>
      </c>
      <c r="K481" s="17">
        <f>VLOOKUP(InputData[[#This Row],[PRODUCT ID]],MasterData[],6)</f>
        <v>201.28</v>
      </c>
      <c r="L481" s="16">
        <f>(InputData[[#This Row],[QUANTITY]]*InputData[[#This Row],[BUYING PRIZE]])</f>
        <v>2220</v>
      </c>
      <c r="M481" s="16">
        <f>(InputData[[#This Row],[SELLING PRICE]]*InputData[[#This Row],[QUANTITY]]*(1-InputData[[#This Row],[DISCOUNT %]]))</f>
        <v>3019.2</v>
      </c>
      <c r="N481">
        <f>DAY(InputData[[#This Row],[DATE]])</f>
        <v>2</v>
      </c>
      <c r="O481" t="str">
        <f>TEXT(InputData[[#This Row],[DATE]],"mmm")</f>
        <v>Nov</v>
      </c>
      <c r="P481">
        <f>YEAR(InputData[[#This Row],[DATE]])</f>
        <v>2022</v>
      </c>
    </row>
    <row r="482" spans="1:16" x14ac:dyDescent="0.35">
      <c r="A482" s="3">
        <v>44867</v>
      </c>
      <c r="B482" s="10" t="s">
        <v>79</v>
      </c>
      <c r="C482" s="13">
        <v>5</v>
      </c>
      <c r="D482" s="11" t="s">
        <v>108</v>
      </c>
      <c r="E482" s="11" t="s">
        <v>107</v>
      </c>
      <c r="F482" s="4">
        <v>0</v>
      </c>
      <c r="G482" s="9" t="str">
        <f>VLOOKUP(InputData[[#This Row],[PRODUCT ID]],MasterData[],2,)</f>
        <v>Product35</v>
      </c>
      <c r="H482" s="9" t="str">
        <f>VLOOKUP(InputData[[#This Row],[PRODUCT ID]],MasterData[],3)</f>
        <v>Category04</v>
      </c>
      <c r="I482" s="9" t="str">
        <f>VLOOKUP(InputData[[#This Row],[PRODUCT ID]],MasterData[],4)</f>
        <v>No.</v>
      </c>
      <c r="J482" s="17">
        <f>VLOOKUP(InputData[[#This Row],[PRODUCT ID]],MasterData[],5)</f>
        <v>5</v>
      </c>
      <c r="K482" s="17">
        <f>VLOOKUP(InputData[[#This Row],[PRODUCT ID]],MasterData[],6)</f>
        <v>6.7</v>
      </c>
      <c r="L482" s="16">
        <f>(InputData[[#This Row],[QUANTITY]]*InputData[[#This Row],[BUYING PRIZE]])</f>
        <v>25</v>
      </c>
      <c r="M482" s="16">
        <f>(InputData[[#This Row],[SELLING PRICE]]*InputData[[#This Row],[QUANTITY]]*(1-InputData[[#This Row],[DISCOUNT %]]))</f>
        <v>33.5</v>
      </c>
      <c r="N482">
        <f>DAY(InputData[[#This Row],[DATE]])</f>
        <v>2</v>
      </c>
      <c r="O482" t="str">
        <f>TEXT(InputData[[#This Row],[DATE]],"mmm")</f>
        <v>Nov</v>
      </c>
      <c r="P482">
        <f>YEAR(InputData[[#This Row],[DATE]])</f>
        <v>2022</v>
      </c>
    </row>
    <row r="483" spans="1:16" x14ac:dyDescent="0.35">
      <c r="A483" s="3">
        <v>44868</v>
      </c>
      <c r="B483" s="10" t="s">
        <v>47</v>
      </c>
      <c r="C483" s="13">
        <v>11</v>
      </c>
      <c r="D483" s="11" t="s">
        <v>106</v>
      </c>
      <c r="E483" s="11" t="s">
        <v>106</v>
      </c>
      <c r="F483" s="4">
        <v>0</v>
      </c>
      <c r="G483" s="9" t="str">
        <f>VLOOKUP(InputData[[#This Row],[PRODUCT ID]],MasterData[],2,)</f>
        <v>Product20</v>
      </c>
      <c r="H483" s="9" t="str">
        <f>VLOOKUP(InputData[[#This Row],[PRODUCT ID]],MasterData[],3)</f>
        <v>Category03</v>
      </c>
      <c r="I483" s="9" t="str">
        <f>VLOOKUP(InputData[[#This Row],[PRODUCT ID]],MasterData[],4)</f>
        <v>Lt</v>
      </c>
      <c r="J483" s="17">
        <f>VLOOKUP(InputData[[#This Row],[PRODUCT ID]],MasterData[],5)</f>
        <v>61</v>
      </c>
      <c r="K483" s="17">
        <f>VLOOKUP(InputData[[#This Row],[PRODUCT ID]],MasterData[],6)</f>
        <v>76.25</v>
      </c>
      <c r="L483" s="16">
        <f>(InputData[[#This Row],[QUANTITY]]*InputData[[#This Row],[BUYING PRIZE]])</f>
        <v>671</v>
      </c>
      <c r="M483" s="16">
        <f>(InputData[[#This Row],[SELLING PRICE]]*InputData[[#This Row],[QUANTITY]]*(1-InputData[[#This Row],[DISCOUNT %]]))</f>
        <v>838.75</v>
      </c>
      <c r="N483">
        <f>DAY(InputData[[#This Row],[DATE]])</f>
        <v>3</v>
      </c>
      <c r="O483" t="str">
        <f>TEXT(InputData[[#This Row],[DATE]],"mmm")</f>
        <v>Nov</v>
      </c>
      <c r="P483">
        <f>YEAR(InputData[[#This Row],[DATE]])</f>
        <v>2022</v>
      </c>
    </row>
    <row r="484" spans="1:16" x14ac:dyDescent="0.35">
      <c r="A484" s="3">
        <v>44869</v>
      </c>
      <c r="B484" s="10" t="s">
        <v>22</v>
      </c>
      <c r="C484" s="13">
        <v>10</v>
      </c>
      <c r="D484" s="11" t="s">
        <v>108</v>
      </c>
      <c r="E484" s="11" t="s">
        <v>106</v>
      </c>
      <c r="F484" s="4">
        <v>0</v>
      </c>
      <c r="G484" s="9" t="str">
        <f>VLOOKUP(InputData[[#This Row],[PRODUCT ID]],MasterData[],2,)</f>
        <v>Product08</v>
      </c>
      <c r="H484" s="9" t="str">
        <f>VLOOKUP(InputData[[#This Row],[PRODUCT ID]],MasterData[],3)</f>
        <v>Category01</v>
      </c>
      <c r="I484" s="9" t="str">
        <f>VLOOKUP(InputData[[#This Row],[PRODUCT ID]],MasterData[],4)</f>
        <v>Kg</v>
      </c>
      <c r="J484" s="17">
        <f>VLOOKUP(InputData[[#This Row],[PRODUCT ID]],MasterData[],5)</f>
        <v>83</v>
      </c>
      <c r="K484" s="17">
        <f>VLOOKUP(InputData[[#This Row],[PRODUCT ID]],MasterData[],6)</f>
        <v>94.62</v>
      </c>
      <c r="L484" s="16">
        <f>(InputData[[#This Row],[QUANTITY]]*InputData[[#This Row],[BUYING PRIZE]])</f>
        <v>830</v>
      </c>
      <c r="M484" s="16">
        <f>(InputData[[#This Row],[SELLING PRICE]]*InputData[[#This Row],[QUANTITY]]*(1-InputData[[#This Row],[DISCOUNT %]]))</f>
        <v>946.2</v>
      </c>
      <c r="N484">
        <f>DAY(InputData[[#This Row],[DATE]])</f>
        <v>4</v>
      </c>
      <c r="O484" t="str">
        <f>TEXT(InputData[[#This Row],[DATE]],"mmm")</f>
        <v>Nov</v>
      </c>
      <c r="P484">
        <f>YEAR(InputData[[#This Row],[DATE]])</f>
        <v>2022</v>
      </c>
    </row>
    <row r="485" spans="1:16" x14ac:dyDescent="0.35">
      <c r="A485" s="3">
        <v>44870</v>
      </c>
      <c r="B485" s="10" t="s">
        <v>45</v>
      </c>
      <c r="C485" s="13">
        <v>15</v>
      </c>
      <c r="D485" s="11" t="s">
        <v>108</v>
      </c>
      <c r="E485" s="11" t="s">
        <v>107</v>
      </c>
      <c r="F485" s="4">
        <v>0</v>
      </c>
      <c r="G485" s="9" t="str">
        <f>VLOOKUP(InputData[[#This Row],[PRODUCT ID]],MasterData[],2,)</f>
        <v>Product19</v>
      </c>
      <c r="H485" s="9" t="str">
        <f>VLOOKUP(InputData[[#This Row],[PRODUCT ID]],MasterData[],3)</f>
        <v>Category02</v>
      </c>
      <c r="I485" s="9" t="str">
        <f>VLOOKUP(InputData[[#This Row],[PRODUCT ID]],MasterData[],4)</f>
        <v>Ft</v>
      </c>
      <c r="J485" s="17">
        <f>VLOOKUP(InputData[[#This Row],[PRODUCT ID]],MasterData[],5)</f>
        <v>150</v>
      </c>
      <c r="K485" s="17">
        <f>VLOOKUP(InputData[[#This Row],[PRODUCT ID]],MasterData[],6)</f>
        <v>210</v>
      </c>
      <c r="L485" s="16">
        <f>(InputData[[#This Row],[QUANTITY]]*InputData[[#This Row],[BUYING PRIZE]])</f>
        <v>2250</v>
      </c>
      <c r="M485" s="16">
        <f>(InputData[[#This Row],[SELLING PRICE]]*InputData[[#This Row],[QUANTITY]]*(1-InputData[[#This Row],[DISCOUNT %]]))</f>
        <v>3150</v>
      </c>
      <c r="N485">
        <f>DAY(InputData[[#This Row],[DATE]])</f>
        <v>5</v>
      </c>
      <c r="O485" t="str">
        <f>TEXT(InputData[[#This Row],[DATE]],"mmm")</f>
        <v>Nov</v>
      </c>
      <c r="P485">
        <f>YEAR(InputData[[#This Row],[DATE]])</f>
        <v>2022</v>
      </c>
    </row>
    <row r="486" spans="1:16" x14ac:dyDescent="0.35">
      <c r="A486" s="3">
        <v>44871</v>
      </c>
      <c r="B486" s="10" t="s">
        <v>96</v>
      </c>
      <c r="C486" s="13">
        <v>13</v>
      </c>
      <c r="D486" s="11" t="s">
        <v>108</v>
      </c>
      <c r="E486" s="11" t="s">
        <v>107</v>
      </c>
      <c r="F486" s="4">
        <v>0</v>
      </c>
      <c r="G486" s="9" t="str">
        <f>VLOOKUP(InputData[[#This Row],[PRODUCT ID]],MasterData[],2,)</f>
        <v>Product43</v>
      </c>
      <c r="H486" s="9" t="str">
        <f>VLOOKUP(InputData[[#This Row],[PRODUCT ID]],MasterData[],3)</f>
        <v>Category05</v>
      </c>
      <c r="I486" s="9" t="str">
        <f>VLOOKUP(InputData[[#This Row],[PRODUCT ID]],MasterData[],4)</f>
        <v>Kg</v>
      </c>
      <c r="J486" s="17">
        <f>VLOOKUP(InputData[[#This Row],[PRODUCT ID]],MasterData[],5)</f>
        <v>67</v>
      </c>
      <c r="K486" s="17">
        <f>VLOOKUP(InputData[[#This Row],[PRODUCT ID]],MasterData[],6)</f>
        <v>83.08</v>
      </c>
      <c r="L486" s="16">
        <f>(InputData[[#This Row],[QUANTITY]]*InputData[[#This Row],[BUYING PRIZE]])</f>
        <v>871</v>
      </c>
      <c r="M486" s="16">
        <f>(InputData[[#This Row],[SELLING PRICE]]*InputData[[#This Row],[QUANTITY]]*(1-InputData[[#This Row],[DISCOUNT %]]))</f>
        <v>1080.04</v>
      </c>
      <c r="N486">
        <f>DAY(InputData[[#This Row],[DATE]])</f>
        <v>6</v>
      </c>
      <c r="O486" t="str">
        <f>TEXT(InputData[[#This Row],[DATE]],"mmm")</f>
        <v>Nov</v>
      </c>
      <c r="P486">
        <f>YEAR(InputData[[#This Row],[DATE]])</f>
        <v>2022</v>
      </c>
    </row>
    <row r="487" spans="1:16" x14ac:dyDescent="0.35">
      <c r="A487" s="3">
        <v>44871</v>
      </c>
      <c r="B487" s="10" t="s">
        <v>37</v>
      </c>
      <c r="C487" s="13">
        <v>13</v>
      </c>
      <c r="D487" s="11" t="s">
        <v>106</v>
      </c>
      <c r="E487" s="11" t="s">
        <v>106</v>
      </c>
      <c r="F487" s="4">
        <v>0</v>
      </c>
      <c r="G487" s="9" t="str">
        <f>VLOOKUP(InputData[[#This Row],[PRODUCT ID]],MasterData[],2,)</f>
        <v>Product15</v>
      </c>
      <c r="H487" s="9" t="str">
        <f>VLOOKUP(InputData[[#This Row],[PRODUCT ID]],MasterData[],3)</f>
        <v>Category02</v>
      </c>
      <c r="I487" s="9" t="str">
        <f>VLOOKUP(InputData[[#This Row],[PRODUCT ID]],MasterData[],4)</f>
        <v>No.</v>
      </c>
      <c r="J487" s="17">
        <f>VLOOKUP(InputData[[#This Row],[PRODUCT ID]],MasterData[],5)</f>
        <v>12</v>
      </c>
      <c r="K487" s="17">
        <f>VLOOKUP(InputData[[#This Row],[PRODUCT ID]],MasterData[],6)</f>
        <v>15.719999999999999</v>
      </c>
      <c r="L487" s="16">
        <f>(InputData[[#This Row],[QUANTITY]]*InputData[[#This Row],[BUYING PRIZE]])</f>
        <v>156</v>
      </c>
      <c r="M487" s="16">
        <f>(InputData[[#This Row],[SELLING PRICE]]*InputData[[#This Row],[QUANTITY]]*(1-InputData[[#This Row],[DISCOUNT %]]))</f>
        <v>204.35999999999999</v>
      </c>
      <c r="N487">
        <f>DAY(InputData[[#This Row],[DATE]])</f>
        <v>6</v>
      </c>
      <c r="O487" t="str">
        <f>TEXT(InputData[[#This Row],[DATE]],"mmm")</f>
        <v>Nov</v>
      </c>
      <c r="P487">
        <f>YEAR(InputData[[#This Row],[DATE]])</f>
        <v>2022</v>
      </c>
    </row>
    <row r="488" spans="1:16" x14ac:dyDescent="0.35">
      <c r="A488" s="3">
        <v>44871</v>
      </c>
      <c r="B488" s="10" t="s">
        <v>94</v>
      </c>
      <c r="C488" s="13">
        <v>13</v>
      </c>
      <c r="D488" s="11" t="s">
        <v>108</v>
      </c>
      <c r="E488" s="11" t="s">
        <v>107</v>
      </c>
      <c r="F488" s="4">
        <v>0</v>
      </c>
      <c r="G488" s="9" t="str">
        <f>VLOOKUP(InputData[[#This Row],[PRODUCT ID]],MasterData[],2,)</f>
        <v>Product42</v>
      </c>
      <c r="H488" s="9" t="str">
        <f>VLOOKUP(InputData[[#This Row],[PRODUCT ID]],MasterData[],3)</f>
        <v>Category05</v>
      </c>
      <c r="I488" s="9" t="str">
        <f>VLOOKUP(InputData[[#This Row],[PRODUCT ID]],MasterData[],4)</f>
        <v>Ft</v>
      </c>
      <c r="J488" s="17">
        <f>VLOOKUP(InputData[[#This Row],[PRODUCT ID]],MasterData[],5)</f>
        <v>120</v>
      </c>
      <c r="K488" s="17">
        <f>VLOOKUP(InputData[[#This Row],[PRODUCT ID]],MasterData[],6)</f>
        <v>162</v>
      </c>
      <c r="L488" s="16">
        <f>(InputData[[#This Row],[QUANTITY]]*InputData[[#This Row],[BUYING PRIZE]])</f>
        <v>1560</v>
      </c>
      <c r="M488" s="16">
        <f>(InputData[[#This Row],[SELLING PRICE]]*InputData[[#This Row],[QUANTITY]]*(1-InputData[[#This Row],[DISCOUNT %]]))</f>
        <v>2106</v>
      </c>
      <c r="N488">
        <f>DAY(InputData[[#This Row],[DATE]])</f>
        <v>6</v>
      </c>
      <c r="O488" t="str">
        <f>TEXT(InputData[[#This Row],[DATE]],"mmm")</f>
        <v>Nov</v>
      </c>
      <c r="P488">
        <f>YEAR(InputData[[#This Row],[DATE]])</f>
        <v>2022</v>
      </c>
    </row>
    <row r="489" spans="1:16" x14ac:dyDescent="0.35">
      <c r="A489" s="3">
        <v>44872</v>
      </c>
      <c r="B489" s="10" t="s">
        <v>90</v>
      </c>
      <c r="C489" s="13">
        <v>13</v>
      </c>
      <c r="D489" s="11" t="s">
        <v>106</v>
      </c>
      <c r="E489" s="11" t="s">
        <v>107</v>
      </c>
      <c r="F489" s="4">
        <v>0</v>
      </c>
      <c r="G489" s="9" t="str">
        <f>VLOOKUP(InputData[[#This Row],[PRODUCT ID]],MasterData[],2,)</f>
        <v>Product40</v>
      </c>
      <c r="H489" s="9" t="str">
        <f>VLOOKUP(InputData[[#This Row],[PRODUCT ID]],MasterData[],3)</f>
        <v>Category05</v>
      </c>
      <c r="I489" s="9" t="str">
        <f>VLOOKUP(InputData[[#This Row],[PRODUCT ID]],MasterData[],4)</f>
        <v>Kg</v>
      </c>
      <c r="J489" s="17">
        <f>VLOOKUP(InputData[[#This Row],[PRODUCT ID]],MasterData[],5)</f>
        <v>90</v>
      </c>
      <c r="K489" s="17">
        <f>VLOOKUP(InputData[[#This Row],[PRODUCT ID]],MasterData[],6)</f>
        <v>115.2</v>
      </c>
      <c r="L489" s="16">
        <f>(InputData[[#This Row],[QUANTITY]]*InputData[[#This Row],[BUYING PRIZE]])</f>
        <v>1170</v>
      </c>
      <c r="M489" s="16">
        <f>(InputData[[#This Row],[SELLING PRICE]]*InputData[[#This Row],[QUANTITY]]*(1-InputData[[#This Row],[DISCOUNT %]]))</f>
        <v>1497.6000000000001</v>
      </c>
      <c r="N489">
        <f>DAY(InputData[[#This Row],[DATE]])</f>
        <v>7</v>
      </c>
      <c r="O489" t="str">
        <f>TEXT(InputData[[#This Row],[DATE]],"mmm")</f>
        <v>Nov</v>
      </c>
      <c r="P489">
        <f>YEAR(InputData[[#This Row],[DATE]])</f>
        <v>2022</v>
      </c>
    </row>
    <row r="490" spans="1:16" x14ac:dyDescent="0.35">
      <c r="A490" s="3">
        <v>44873</v>
      </c>
      <c r="B490" s="10" t="s">
        <v>81</v>
      </c>
      <c r="C490" s="13">
        <v>11</v>
      </c>
      <c r="D490" s="11" t="s">
        <v>105</v>
      </c>
      <c r="E490" s="11" t="s">
        <v>107</v>
      </c>
      <c r="F490" s="4">
        <v>0</v>
      </c>
      <c r="G490" s="9" t="str">
        <f>VLOOKUP(InputData[[#This Row],[PRODUCT ID]],MasterData[],2,)</f>
        <v>Product36</v>
      </c>
      <c r="H490" s="9" t="str">
        <f>VLOOKUP(InputData[[#This Row],[PRODUCT ID]],MasterData[],3)</f>
        <v>Category04</v>
      </c>
      <c r="I490" s="9" t="str">
        <f>VLOOKUP(InputData[[#This Row],[PRODUCT ID]],MasterData[],4)</f>
        <v>Kg</v>
      </c>
      <c r="J490" s="17">
        <f>VLOOKUP(InputData[[#This Row],[PRODUCT ID]],MasterData[],5)</f>
        <v>90</v>
      </c>
      <c r="K490" s="17">
        <f>VLOOKUP(InputData[[#This Row],[PRODUCT ID]],MasterData[],6)</f>
        <v>96.3</v>
      </c>
      <c r="L490" s="16">
        <f>(InputData[[#This Row],[QUANTITY]]*InputData[[#This Row],[BUYING PRIZE]])</f>
        <v>990</v>
      </c>
      <c r="M490" s="16">
        <f>(InputData[[#This Row],[SELLING PRICE]]*InputData[[#This Row],[QUANTITY]]*(1-InputData[[#This Row],[DISCOUNT %]]))</f>
        <v>1059.3</v>
      </c>
      <c r="N490">
        <f>DAY(InputData[[#This Row],[DATE]])</f>
        <v>8</v>
      </c>
      <c r="O490" t="str">
        <f>TEXT(InputData[[#This Row],[DATE]],"mmm")</f>
        <v>Nov</v>
      </c>
      <c r="P490">
        <f>YEAR(InputData[[#This Row],[DATE]])</f>
        <v>2022</v>
      </c>
    </row>
    <row r="491" spans="1:16" x14ac:dyDescent="0.35">
      <c r="A491" s="3">
        <v>44873</v>
      </c>
      <c r="B491" s="10" t="s">
        <v>45</v>
      </c>
      <c r="C491" s="13">
        <v>10</v>
      </c>
      <c r="D491" s="11" t="s">
        <v>105</v>
      </c>
      <c r="E491" s="11" t="s">
        <v>106</v>
      </c>
      <c r="F491" s="4">
        <v>0</v>
      </c>
      <c r="G491" s="9" t="str">
        <f>VLOOKUP(InputData[[#This Row],[PRODUCT ID]],MasterData[],2,)</f>
        <v>Product19</v>
      </c>
      <c r="H491" s="9" t="str">
        <f>VLOOKUP(InputData[[#This Row],[PRODUCT ID]],MasterData[],3)</f>
        <v>Category02</v>
      </c>
      <c r="I491" s="9" t="str">
        <f>VLOOKUP(InputData[[#This Row],[PRODUCT ID]],MasterData[],4)</f>
        <v>Ft</v>
      </c>
      <c r="J491" s="17">
        <f>VLOOKUP(InputData[[#This Row],[PRODUCT ID]],MasterData[],5)</f>
        <v>150</v>
      </c>
      <c r="K491" s="17">
        <f>VLOOKUP(InputData[[#This Row],[PRODUCT ID]],MasterData[],6)</f>
        <v>210</v>
      </c>
      <c r="L491" s="16">
        <f>(InputData[[#This Row],[QUANTITY]]*InputData[[#This Row],[BUYING PRIZE]])</f>
        <v>1500</v>
      </c>
      <c r="M491" s="16">
        <f>(InputData[[#This Row],[SELLING PRICE]]*InputData[[#This Row],[QUANTITY]]*(1-InputData[[#This Row],[DISCOUNT %]]))</f>
        <v>2100</v>
      </c>
      <c r="N491">
        <f>DAY(InputData[[#This Row],[DATE]])</f>
        <v>8</v>
      </c>
      <c r="O491" t="str">
        <f>TEXT(InputData[[#This Row],[DATE]],"mmm")</f>
        <v>Nov</v>
      </c>
      <c r="P491">
        <f>YEAR(InputData[[#This Row],[DATE]])</f>
        <v>2022</v>
      </c>
    </row>
    <row r="492" spans="1:16" x14ac:dyDescent="0.35">
      <c r="A492" s="3">
        <v>44874</v>
      </c>
      <c r="B492" s="10" t="s">
        <v>63</v>
      </c>
      <c r="C492" s="13">
        <v>8</v>
      </c>
      <c r="D492" s="11" t="s">
        <v>106</v>
      </c>
      <c r="E492" s="11" t="s">
        <v>107</v>
      </c>
      <c r="F492" s="4">
        <v>0</v>
      </c>
      <c r="G492" s="9" t="str">
        <f>VLOOKUP(InputData[[#This Row],[PRODUCT ID]],MasterData[],2,)</f>
        <v>Product27</v>
      </c>
      <c r="H492" s="9" t="str">
        <f>VLOOKUP(InputData[[#This Row],[PRODUCT ID]],MasterData[],3)</f>
        <v>Category04</v>
      </c>
      <c r="I492" s="9" t="str">
        <f>VLOOKUP(InputData[[#This Row],[PRODUCT ID]],MasterData[],4)</f>
        <v>Lt</v>
      </c>
      <c r="J492" s="17">
        <f>VLOOKUP(InputData[[#This Row],[PRODUCT ID]],MasterData[],5)</f>
        <v>48</v>
      </c>
      <c r="K492" s="17">
        <f>VLOOKUP(InputData[[#This Row],[PRODUCT ID]],MasterData[],6)</f>
        <v>57.120000000000005</v>
      </c>
      <c r="L492" s="16">
        <f>(InputData[[#This Row],[QUANTITY]]*InputData[[#This Row],[BUYING PRIZE]])</f>
        <v>384</v>
      </c>
      <c r="M492" s="16">
        <f>(InputData[[#This Row],[SELLING PRICE]]*InputData[[#This Row],[QUANTITY]]*(1-InputData[[#This Row],[DISCOUNT %]]))</f>
        <v>456.96000000000004</v>
      </c>
      <c r="N492">
        <f>DAY(InputData[[#This Row],[DATE]])</f>
        <v>9</v>
      </c>
      <c r="O492" t="str">
        <f>TEXT(InputData[[#This Row],[DATE]],"mmm")</f>
        <v>Nov</v>
      </c>
      <c r="P492">
        <f>YEAR(InputData[[#This Row],[DATE]])</f>
        <v>2022</v>
      </c>
    </row>
    <row r="493" spans="1:16" x14ac:dyDescent="0.35">
      <c r="A493" s="3">
        <v>44875</v>
      </c>
      <c r="B493" s="10" t="s">
        <v>43</v>
      </c>
      <c r="C493" s="13">
        <v>7</v>
      </c>
      <c r="D493" s="11" t="s">
        <v>108</v>
      </c>
      <c r="E493" s="11" t="s">
        <v>106</v>
      </c>
      <c r="F493" s="4">
        <v>0</v>
      </c>
      <c r="G493" s="9" t="str">
        <f>VLOOKUP(InputData[[#This Row],[PRODUCT ID]],MasterData[],2,)</f>
        <v>Product18</v>
      </c>
      <c r="H493" s="9" t="str">
        <f>VLOOKUP(InputData[[#This Row],[PRODUCT ID]],MasterData[],3)</f>
        <v>Category02</v>
      </c>
      <c r="I493" s="9" t="str">
        <f>VLOOKUP(InputData[[#This Row],[PRODUCT ID]],MasterData[],4)</f>
        <v>No.</v>
      </c>
      <c r="J493" s="17">
        <f>VLOOKUP(InputData[[#This Row],[PRODUCT ID]],MasterData[],5)</f>
        <v>37</v>
      </c>
      <c r="K493" s="17">
        <f>VLOOKUP(InputData[[#This Row],[PRODUCT ID]],MasterData[],6)</f>
        <v>49.21</v>
      </c>
      <c r="L493" s="16">
        <f>(InputData[[#This Row],[QUANTITY]]*InputData[[#This Row],[BUYING PRIZE]])</f>
        <v>259</v>
      </c>
      <c r="M493" s="16">
        <f>(InputData[[#This Row],[SELLING PRICE]]*InputData[[#This Row],[QUANTITY]]*(1-InputData[[#This Row],[DISCOUNT %]]))</f>
        <v>344.47</v>
      </c>
      <c r="N493">
        <f>DAY(InputData[[#This Row],[DATE]])</f>
        <v>10</v>
      </c>
      <c r="O493" t="str">
        <f>TEXT(InputData[[#This Row],[DATE]],"mmm")</f>
        <v>Nov</v>
      </c>
      <c r="P493">
        <f>YEAR(InputData[[#This Row],[DATE]])</f>
        <v>2022</v>
      </c>
    </row>
    <row r="494" spans="1:16" x14ac:dyDescent="0.35">
      <c r="A494" s="3">
        <v>44878</v>
      </c>
      <c r="B494" s="10" t="s">
        <v>63</v>
      </c>
      <c r="C494" s="13">
        <v>10</v>
      </c>
      <c r="D494" s="11" t="s">
        <v>105</v>
      </c>
      <c r="E494" s="11" t="s">
        <v>107</v>
      </c>
      <c r="F494" s="4">
        <v>0</v>
      </c>
      <c r="G494" s="9" t="str">
        <f>VLOOKUP(InputData[[#This Row],[PRODUCT ID]],MasterData[],2,)</f>
        <v>Product27</v>
      </c>
      <c r="H494" s="9" t="str">
        <f>VLOOKUP(InputData[[#This Row],[PRODUCT ID]],MasterData[],3)</f>
        <v>Category04</v>
      </c>
      <c r="I494" s="9" t="str">
        <f>VLOOKUP(InputData[[#This Row],[PRODUCT ID]],MasterData[],4)</f>
        <v>Lt</v>
      </c>
      <c r="J494" s="17">
        <f>VLOOKUP(InputData[[#This Row],[PRODUCT ID]],MasterData[],5)</f>
        <v>48</v>
      </c>
      <c r="K494" s="17">
        <f>VLOOKUP(InputData[[#This Row],[PRODUCT ID]],MasterData[],6)</f>
        <v>57.120000000000005</v>
      </c>
      <c r="L494" s="16">
        <f>(InputData[[#This Row],[QUANTITY]]*InputData[[#This Row],[BUYING PRIZE]])</f>
        <v>480</v>
      </c>
      <c r="M494" s="16">
        <f>(InputData[[#This Row],[SELLING PRICE]]*InputData[[#This Row],[QUANTITY]]*(1-InputData[[#This Row],[DISCOUNT %]]))</f>
        <v>571.20000000000005</v>
      </c>
      <c r="N494">
        <f>DAY(InputData[[#This Row],[DATE]])</f>
        <v>13</v>
      </c>
      <c r="O494" t="str">
        <f>TEXT(InputData[[#This Row],[DATE]],"mmm")</f>
        <v>Nov</v>
      </c>
      <c r="P494">
        <f>YEAR(InputData[[#This Row],[DATE]])</f>
        <v>2022</v>
      </c>
    </row>
    <row r="495" spans="1:16" x14ac:dyDescent="0.35">
      <c r="A495" s="3">
        <v>44879</v>
      </c>
      <c r="B495" s="10" t="s">
        <v>10</v>
      </c>
      <c r="C495" s="13">
        <v>1</v>
      </c>
      <c r="D495" s="11" t="s">
        <v>108</v>
      </c>
      <c r="E495" s="11" t="s">
        <v>107</v>
      </c>
      <c r="F495" s="4">
        <v>0</v>
      </c>
      <c r="G495" s="9" t="str">
        <f>VLOOKUP(InputData[[#This Row],[PRODUCT ID]],MasterData[],2,)</f>
        <v>Product02</v>
      </c>
      <c r="H495" s="9" t="str">
        <f>VLOOKUP(InputData[[#This Row],[PRODUCT ID]],MasterData[],3)</f>
        <v>Category01</v>
      </c>
      <c r="I495" s="9" t="str">
        <f>VLOOKUP(InputData[[#This Row],[PRODUCT ID]],MasterData[],4)</f>
        <v>Kg</v>
      </c>
      <c r="J495" s="17">
        <f>VLOOKUP(InputData[[#This Row],[PRODUCT ID]],MasterData[],5)</f>
        <v>105</v>
      </c>
      <c r="K495" s="17">
        <f>VLOOKUP(InputData[[#This Row],[PRODUCT ID]],MasterData[],6)</f>
        <v>142.80000000000001</v>
      </c>
      <c r="L495" s="16">
        <f>(InputData[[#This Row],[QUANTITY]]*InputData[[#This Row],[BUYING PRIZE]])</f>
        <v>105</v>
      </c>
      <c r="M495" s="16">
        <f>(InputData[[#This Row],[SELLING PRICE]]*InputData[[#This Row],[QUANTITY]]*(1-InputData[[#This Row],[DISCOUNT %]]))</f>
        <v>142.80000000000001</v>
      </c>
      <c r="N495">
        <f>DAY(InputData[[#This Row],[DATE]])</f>
        <v>14</v>
      </c>
      <c r="O495" t="str">
        <f>TEXT(InputData[[#This Row],[DATE]],"mmm")</f>
        <v>Nov</v>
      </c>
      <c r="P495">
        <f>YEAR(InputData[[#This Row],[DATE]])</f>
        <v>2022</v>
      </c>
    </row>
    <row r="496" spans="1:16" x14ac:dyDescent="0.35">
      <c r="A496" s="3">
        <v>44880</v>
      </c>
      <c r="B496" s="10" t="s">
        <v>31</v>
      </c>
      <c r="C496" s="13">
        <v>14</v>
      </c>
      <c r="D496" s="11" t="s">
        <v>108</v>
      </c>
      <c r="E496" s="11" t="s">
        <v>107</v>
      </c>
      <c r="F496" s="4">
        <v>0</v>
      </c>
      <c r="G496" s="9" t="str">
        <f>VLOOKUP(InputData[[#This Row],[PRODUCT ID]],MasterData[],2,)</f>
        <v>Product12</v>
      </c>
      <c r="H496" s="9" t="str">
        <f>VLOOKUP(InputData[[#This Row],[PRODUCT ID]],MasterData[],3)</f>
        <v>Category02</v>
      </c>
      <c r="I496" s="9" t="str">
        <f>VLOOKUP(InputData[[#This Row],[PRODUCT ID]],MasterData[],4)</f>
        <v>Kg</v>
      </c>
      <c r="J496" s="17">
        <f>VLOOKUP(InputData[[#This Row],[PRODUCT ID]],MasterData[],5)</f>
        <v>73</v>
      </c>
      <c r="K496" s="17">
        <f>VLOOKUP(InputData[[#This Row],[PRODUCT ID]],MasterData[],6)</f>
        <v>94.17</v>
      </c>
      <c r="L496" s="16">
        <f>(InputData[[#This Row],[QUANTITY]]*InputData[[#This Row],[BUYING PRIZE]])</f>
        <v>1022</v>
      </c>
      <c r="M496" s="16">
        <f>(InputData[[#This Row],[SELLING PRICE]]*InputData[[#This Row],[QUANTITY]]*(1-InputData[[#This Row],[DISCOUNT %]]))</f>
        <v>1318.38</v>
      </c>
      <c r="N496">
        <f>DAY(InputData[[#This Row],[DATE]])</f>
        <v>15</v>
      </c>
      <c r="O496" t="str">
        <f>TEXT(InputData[[#This Row],[DATE]],"mmm")</f>
        <v>Nov</v>
      </c>
      <c r="P496">
        <f>YEAR(InputData[[#This Row],[DATE]])</f>
        <v>2022</v>
      </c>
    </row>
    <row r="497" spans="1:16" x14ac:dyDescent="0.35">
      <c r="A497" s="3">
        <v>44881</v>
      </c>
      <c r="B497" s="10" t="s">
        <v>41</v>
      </c>
      <c r="C497" s="13">
        <v>8</v>
      </c>
      <c r="D497" s="11" t="s">
        <v>106</v>
      </c>
      <c r="E497" s="11" t="s">
        <v>106</v>
      </c>
      <c r="F497" s="4">
        <v>0</v>
      </c>
      <c r="G497" s="9" t="str">
        <f>VLOOKUP(InputData[[#This Row],[PRODUCT ID]],MasterData[],2,)</f>
        <v>Product17</v>
      </c>
      <c r="H497" s="9" t="str">
        <f>VLOOKUP(InputData[[#This Row],[PRODUCT ID]],MasterData[],3)</f>
        <v>Category02</v>
      </c>
      <c r="I497" s="9" t="str">
        <f>VLOOKUP(InputData[[#This Row],[PRODUCT ID]],MasterData[],4)</f>
        <v>Ft</v>
      </c>
      <c r="J497" s="17">
        <f>VLOOKUP(InputData[[#This Row],[PRODUCT ID]],MasterData[],5)</f>
        <v>134</v>
      </c>
      <c r="K497" s="17">
        <f>VLOOKUP(InputData[[#This Row],[PRODUCT ID]],MasterData[],6)</f>
        <v>156.78</v>
      </c>
      <c r="L497" s="16">
        <f>(InputData[[#This Row],[QUANTITY]]*InputData[[#This Row],[BUYING PRIZE]])</f>
        <v>1072</v>
      </c>
      <c r="M497" s="16">
        <f>(InputData[[#This Row],[SELLING PRICE]]*InputData[[#This Row],[QUANTITY]]*(1-InputData[[#This Row],[DISCOUNT %]]))</f>
        <v>1254.24</v>
      </c>
      <c r="N497">
        <f>DAY(InputData[[#This Row],[DATE]])</f>
        <v>16</v>
      </c>
      <c r="O497" t="str">
        <f>TEXT(InputData[[#This Row],[DATE]],"mmm")</f>
        <v>Nov</v>
      </c>
      <c r="P497">
        <f>YEAR(InputData[[#This Row],[DATE]])</f>
        <v>2022</v>
      </c>
    </row>
    <row r="498" spans="1:16" x14ac:dyDescent="0.35">
      <c r="A498" s="3">
        <v>44883</v>
      </c>
      <c r="B498" s="10" t="s">
        <v>77</v>
      </c>
      <c r="C498" s="13">
        <v>8</v>
      </c>
      <c r="D498" s="11" t="s">
        <v>108</v>
      </c>
      <c r="E498" s="11" t="s">
        <v>107</v>
      </c>
      <c r="F498" s="4">
        <v>0</v>
      </c>
      <c r="G498" s="9" t="str">
        <f>VLOOKUP(InputData[[#This Row],[PRODUCT ID]],MasterData[],2,)</f>
        <v>Product34</v>
      </c>
      <c r="H498" s="9" t="str">
        <f>VLOOKUP(InputData[[#This Row],[PRODUCT ID]],MasterData[],3)</f>
        <v>Category04</v>
      </c>
      <c r="I498" s="9" t="str">
        <f>VLOOKUP(InputData[[#This Row],[PRODUCT ID]],MasterData[],4)</f>
        <v>Lt</v>
      </c>
      <c r="J498" s="17">
        <f>VLOOKUP(InputData[[#This Row],[PRODUCT ID]],MasterData[],5)</f>
        <v>55</v>
      </c>
      <c r="K498" s="17">
        <f>VLOOKUP(InputData[[#This Row],[PRODUCT ID]],MasterData[],6)</f>
        <v>58.3</v>
      </c>
      <c r="L498" s="16">
        <f>(InputData[[#This Row],[QUANTITY]]*InputData[[#This Row],[BUYING PRIZE]])</f>
        <v>440</v>
      </c>
      <c r="M498" s="16">
        <f>(InputData[[#This Row],[SELLING PRICE]]*InputData[[#This Row],[QUANTITY]]*(1-InputData[[#This Row],[DISCOUNT %]]))</f>
        <v>466.4</v>
      </c>
      <c r="N498">
        <f>DAY(InputData[[#This Row],[DATE]])</f>
        <v>18</v>
      </c>
      <c r="O498" t="str">
        <f>TEXT(InputData[[#This Row],[DATE]],"mmm")</f>
        <v>Nov</v>
      </c>
      <c r="P498">
        <f>YEAR(InputData[[#This Row],[DATE]])</f>
        <v>2022</v>
      </c>
    </row>
    <row r="499" spans="1:16" x14ac:dyDescent="0.35">
      <c r="A499" s="3">
        <v>44886</v>
      </c>
      <c r="B499" s="10" t="s">
        <v>47</v>
      </c>
      <c r="C499" s="13">
        <v>6</v>
      </c>
      <c r="D499" s="11" t="s">
        <v>108</v>
      </c>
      <c r="E499" s="11" t="s">
        <v>107</v>
      </c>
      <c r="F499" s="4">
        <v>0</v>
      </c>
      <c r="G499" s="9" t="str">
        <f>VLOOKUP(InputData[[#This Row],[PRODUCT ID]],MasterData[],2,)</f>
        <v>Product20</v>
      </c>
      <c r="H499" s="9" t="str">
        <f>VLOOKUP(InputData[[#This Row],[PRODUCT ID]],MasterData[],3)</f>
        <v>Category03</v>
      </c>
      <c r="I499" s="9" t="str">
        <f>VLOOKUP(InputData[[#This Row],[PRODUCT ID]],MasterData[],4)</f>
        <v>Lt</v>
      </c>
      <c r="J499" s="17">
        <f>VLOOKUP(InputData[[#This Row],[PRODUCT ID]],MasterData[],5)</f>
        <v>61</v>
      </c>
      <c r="K499" s="17">
        <f>VLOOKUP(InputData[[#This Row],[PRODUCT ID]],MasterData[],6)</f>
        <v>76.25</v>
      </c>
      <c r="L499" s="16">
        <f>(InputData[[#This Row],[QUANTITY]]*InputData[[#This Row],[BUYING PRIZE]])</f>
        <v>366</v>
      </c>
      <c r="M499" s="16">
        <f>(InputData[[#This Row],[SELLING PRICE]]*InputData[[#This Row],[QUANTITY]]*(1-InputData[[#This Row],[DISCOUNT %]]))</f>
        <v>457.5</v>
      </c>
      <c r="N499">
        <f>DAY(InputData[[#This Row],[DATE]])</f>
        <v>21</v>
      </c>
      <c r="O499" t="str">
        <f>TEXT(InputData[[#This Row],[DATE]],"mmm")</f>
        <v>Nov</v>
      </c>
      <c r="P499">
        <f>YEAR(InputData[[#This Row],[DATE]])</f>
        <v>2022</v>
      </c>
    </row>
    <row r="500" spans="1:16" x14ac:dyDescent="0.35">
      <c r="A500" s="3">
        <v>44888</v>
      </c>
      <c r="B500" s="10" t="s">
        <v>81</v>
      </c>
      <c r="C500" s="13">
        <v>12</v>
      </c>
      <c r="D500" s="11" t="s">
        <v>106</v>
      </c>
      <c r="E500" s="11" t="s">
        <v>106</v>
      </c>
      <c r="F500" s="4">
        <v>0</v>
      </c>
      <c r="G500" s="9" t="str">
        <f>VLOOKUP(InputData[[#This Row],[PRODUCT ID]],MasterData[],2,)</f>
        <v>Product36</v>
      </c>
      <c r="H500" s="9" t="str">
        <f>VLOOKUP(InputData[[#This Row],[PRODUCT ID]],MasterData[],3)</f>
        <v>Category04</v>
      </c>
      <c r="I500" s="9" t="str">
        <f>VLOOKUP(InputData[[#This Row],[PRODUCT ID]],MasterData[],4)</f>
        <v>Kg</v>
      </c>
      <c r="J500" s="17">
        <f>VLOOKUP(InputData[[#This Row],[PRODUCT ID]],MasterData[],5)</f>
        <v>90</v>
      </c>
      <c r="K500" s="17">
        <f>VLOOKUP(InputData[[#This Row],[PRODUCT ID]],MasterData[],6)</f>
        <v>96.3</v>
      </c>
      <c r="L500" s="16">
        <f>(InputData[[#This Row],[QUANTITY]]*InputData[[#This Row],[BUYING PRIZE]])</f>
        <v>1080</v>
      </c>
      <c r="M500" s="16">
        <f>(InputData[[#This Row],[SELLING PRICE]]*InputData[[#This Row],[QUANTITY]]*(1-InputData[[#This Row],[DISCOUNT %]]))</f>
        <v>1155.5999999999999</v>
      </c>
      <c r="N500">
        <f>DAY(InputData[[#This Row],[DATE]])</f>
        <v>23</v>
      </c>
      <c r="O500" t="str">
        <f>TEXT(InputData[[#This Row],[DATE]],"mmm")</f>
        <v>Nov</v>
      </c>
      <c r="P500">
        <f>YEAR(InputData[[#This Row],[DATE]])</f>
        <v>2022</v>
      </c>
    </row>
    <row r="501" spans="1:16" x14ac:dyDescent="0.35">
      <c r="A501" s="3">
        <v>44890</v>
      </c>
      <c r="B501" s="10" t="s">
        <v>14</v>
      </c>
      <c r="C501" s="13">
        <v>5</v>
      </c>
      <c r="D501" s="11" t="s">
        <v>108</v>
      </c>
      <c r="E501" s="11" t="s">
        <v>107</v>
      </c>
      <c r="F501" s="4">
        <v>0</v>
      </c>
      <c r="G501" s="9" t="str">
        <f>VLOOKUP(InputData[[#This Row],[PRODUCT ID]],MasterData[],2,)</f>
        <v>Product04</v>
      </c>
      <c r="H501" s="9" t="str">
        <f>VLOOKUP(InputData[[#This Row],[PRODUCT ID]],MasterData[],3)</f>
        <v>Category01</v>
      </c>
      <c r="I501" s="9" t="str">
        <f>VLOOKUP(InputData[[#This Row],[PRODUCT ID]],MasterData[],4)</f>
        <v>Lt</v>
      </c>
      <c r="J501" s="17">
        <f>VLOOKUP(InputData[[#This Row],[PRODUCT ID]],MasterData[],5)</f>
        <v>44</v>
      </c>
      <c r="K501" s="17">
        <f>VLOOKUP(InputData[[#This Row],[PRODUCT ID]],MasterData[],6)</f>
        <v>48.84</v>
      </c>
      <c r="L501" s="16">
        <f>(InputData[[#This Row],[QUANTITY]]*InputData[[#This Row],[BUYING PRIZE]])</f>
        <v>220</v>
      </c>
      <c r="M501" s="16">
        <f>(InputData[[#This Row],[SELLING PRICE]]*InputData[[#This Row],[QUANTITY]]*(1-InputData[[#This Row],[DISCOUNT %]]))</f>
        <v>244.20000000000002</v>
      </c>
      <c r="N501">
        <f>DAY(InputData[[#This Row],[DATE]])</f>
        <v>25</v>
      </c>
      <c r="O501" t="str">
        <f>TEXT(InputData[[#This Row],[DATE]],"mmm")</f>
        <v>Nov</v>
      </c>
      <c r="P501">
        <f>YEAR(InputData[[#This Row],[DATE]])</f>
        <v>2022</v>
      </c>
    </row>
    <row r="502" spans="1:16" x14ac:dyDescent="0.35">
      <c r="A502" s="3">
        <v>44891</v>
      </c>
      <c r="B502" s="10" t="s">
        <v>73</v>
      </c>
      <c r="C502" s="13">
        <v>5</v>
      </c>
      <c r="D502" s="11" t="s">
        <v>108</v>
      </c>
      <c r="E502" s="11" t="s">
        <v>106</v>
      </c>
      <c r="F502" s="4">
        <v>0</v>
      </c>
      <c r="G502" s="9" t="str">
        <f>VLOOKUP(InputData[[#This Row],[PRODUCT ID]],MasterData[],2,)</f>
        <v>Product32</v>
      </c>
      <c r="H502" s="9" t="str">
        <f>VLOOKUP(InputData[[#This Row],[PRODUCT ID]],MasterData[],3)</f>
        <v>Category04</v>
      </c>
      <c r="I502" s="9" t="str">
        <f>VLOOKUP(InputData[[#This Row],[PRODUCT ID]],MasterData[],4)</f>
        <v>Kg</v>
      </c>
      <c r="J502" s="17">
        <f>VLOOKUP(InputData[[#This Row],[PRODUCT ID]],MasterData[],5)</f>
        <v>89</v>
      </c>
      <c r="K502" s="17">
        <f>VLOOKUP(InputData[[#This Row],[PRODUCT ID]],MasterData[],6)</f>
        <v>117.48</v>
      </c>
      <c r="L502" s="16">
        <f>(InputData[[#This Row],[QUANTITY]]*InputData[[#This Row],[BUYING PRIZE]])</f>
        <v>445</v>
      </c>
      <c r="M502" s="16">
        <f>(InputData[[#This Row],[SELLING PRICE]]*InputData[[#This Row],[QUANTITY]]*(1-InputData[[#This Row],[DISCOUNT %]]))</f>
        <v>587.4</v>
      </c>
      <c r="N502">
        <f>DAY(InputData[[#This Row],[DATE]])</f>
        <v>26</v>
      </c>
      <c r="O502" t="str">
        <f>TEXT(InputData[[#This Row],[DATE]],"mmm")</f>
        <v>Nov</v>
      </c>
      <c r="P502">
        <f>YEAR(InputData[[#This Row],[DATE]])</f>
        <v>2022</v>
      </c>
    </row>
    <row r="503" spans="1:16" x14ac:dyDescent="0.35">
      <c r="A503" s="3">
        <v>44892</v>
      </c>
      <c r="B503" s="10" t="s">
        <v>77</v>
      </c>
      <c r="C503" s="13">
        <v>15</v>
      </c>
      <c r="D503" s="11" t="s">
        <v>108</v>
      </c>
      <c r="E503" s="11" t="s">
        <v>106</v>
      </c>
      <c r="F503" s="4">
        <v>0</v>
      </c>
      <c r="G503" s="9" t="str">
        <f>VLOOKUP(InputData[[#This Row],[PRODUCT ID]],MasterData[],2,)</f>
        <v>Product34</v>
      </c>
      <c r="H503" s="9" t="str">
        <f>VLOOKUP(InputData[[#This Row],[PRODUCT ID]],MasterData[],3)</f>
        <v>Category04</v>
      </c>
      <c r="I503" s="9" t="str">
        <f>VLOOKUP(InputData[[#This Row],[PRODUCT ID]],MasterData[],4)</f>
        <v>Lt</v>
      </c>
      <c r="J503" s="17">
        <f>VLOOKUP(InputData[[#This Row],[PRODUCT ID]],MasterData[],5)</f>
        <v>55</v>
      </c>
      <c r="K503" s="17">
        <f>VLOOKUP(InputData[[#This Row],[PRODUCT ID]],MasterData[],6)</f>
        <v>58.3</v>
      </c>
      <c r="L503" s="16">
        <f>(InputData[[#This Row],[QUANTITY]]*InputData[[#This Row],[BUYING PRIZE]])</f>
        <v>825</v>
      </c>
      <c r="M503" s="16">
        <f>(InputData[[#This Row],[SELLING PRICE]]*InputData[[#This Row],[QUANTITY]]*(1-InputData[[#This Row],[DISCOUNT %]]))</f>
        <v>874.5</v>
      </c>
      <c r="N503">
        <f>DAY(InputData[[#This Row],[DATE]])</f>
        <v>27</v>
      </c>
      <c r="O503" t="str">
        <f>TEXT(InputData[[#This Row],[DATE]],"mmm")</f>
        <v>Nov</v>
      </c>
      <c r="P503">
        <f>YEAR(InputData[[#This Row],[DATE]])</f>
        <v>2022</v>
      </c>
    </row>
    <row r="504" spans="1:16" x14ac:dyDescent="0.35">
      <c r="A504" s="3">
        <v>44893</v>
      </c>
      <c r="B504" s="10" t="s">
        <v>71</v>
      </c>
      <c r="C504" s="13">
        <v>8</v>
      </c>
      <c r="D504" s="11" t="s">
        <v>108</v>
      </c>
      <c r="E504" s="11" t="s">
        <v>107</v>
      </c>
      <c r="F504" s="4">
        <v>0</v>
      </c>
      <c r="G504" s="9" t="str">
        <f>VLOOKUP(InputData[[#This Row],[PRODUCT ID]],MasterData[],2,)</f>
        <v>Product31</v>
      </c>
      <c r="H504" s="9" t="str">
        <f>VLOOKUP(InputData[[#This Row],[PRODUCT ID]],MasterData[],3)</f>
        <v>Category04</v>
      </c>
      <c r="I504" s="9" t="str">
        <f>VLOOKUP(InputData[[#This Row],[PRODUCT ID]],MasterData[],4)</f>
        <v>Kg</v>
      </c>
      <c r="J504" s="17">
        <f>VLOOKUP(InputData[[#This Row],[PRODUCT ID]],MasterData[],5)</f>
        <v>93</v>
      </c>
      <c r="K504" s="17">
        <f>VLOOKUP(InputData[[#This Row],[PRODUCT ID]],MasterData[],6)</f>
        <v>104.16</v>
      </c>
      <c r="L504" s="16">
        <f>(InputData[[#This Row],[QUANTITY]]*InputData[[#This Row],[BUYING PRIZE]])</f>
        <v>744</v>
      </c>
      <c r="M504" s="16">
        <f>(InputData[[#This Row],[SELLING PRICE]]*InputData[[#This Row],[QUANTITY]]*(1-InputData[[#This Row],[DISCOUNT %]]))</f>
        <v>833.28</v>
      </c>
      <c r="N504">
        <f>DAY(InputData[[#This Row],[DATE]])</f>
        <v>28</v>
      </c>
      <c r="O504" t="str">
        <f>TEXT(InputData[[#This Row],[DATE]],"mmm")</f>
        <v>Nov</v>
      </c>
      <c r="P504">
        <f>YEAR(InputData[[#This Row],[DATE]])</f>
        <v>2022</v>
      </c>
    </row>
    <row r="505" spans="1:16" x14ac:dyDescent="0.35">
      <c r="A505" s="3">
        <v>44895</v>
      </c>
      <c r="B505" s="10" t="s">
        <v>37</v>
      </c>
      <c r="C505" s="13">
        <v>2</v>
      </c>
      <c r="D505" s="11" t="s">
        <v>108</v>
      </c>
      <c r="E505" s="11" t="s">
        <v>106</v>
      </c>
      <c r="F505" s="4">
        <v>0</v>
      </c>
      <c r="G505" s="9" t="str">
        <f>VLOOKUP(InputData[[#This Row],[PRODUCT ID]],MasterData[],2,)</f>
        <v>Product15</v>
      </c>
      <c r="H505" s="9" t="str">
        <f>VLOOKUP(InputData[[#This Row],[PRODUCT ID]],MasterData[],3)</f>
        <v>Category02</v>
      </c>
      <c r="I505" s="9" t="str">
        <f>VLOOKUP(InputData[[#This Row],[PRODUCT ID]],MasterData[],4)</f>
        <v>No.</v>
      </c>
      <c r="J505" s="17">
        <f>VLOOKUP(InputData[[#This Row],[PRODUCT ID]],MasterData[],5)</f>
        <v>12</v>
      </c>
      <c r="K505" s="17">
        <f>VLOOKUP(InputData[[#This Row],[PRODUCT ID]],MasterData[],6)</f>
        <v>15.719999999999999</v>
      </c>
      <c r="L505" s="16">
        <f>(InputData[[#This Row],[QUANTITY]]*InputData[[#This Row],[BUYING PRIZE]])</f>
        <v>24</v>
      </c>
      <c r="M505" s="16">
        <f>(InputData[[#This Row],[SELLING PRICE]]*InputData[[#This Row],[QUANTITY]]*(1-InputData[[#This Row],[DISCOUNT %]]))</f>
        <v>31.439999999999998</v>
      </c>
      <c r="N505">
        <f>DAY(InputData[[#This Row],[DATE]])</f>
        <v>30</v>
      </c>
      <c r="O505" t="str">
        <f>TEXT(InputData[[#This Row],[DATE]],"mmm")</f>
        <v>Nov</v>
      </c>
      <c r="P505">
        <f>YEAR(InputData[[#This Row],[DATE]])</f>
        <v>2022</v>
      </c>
    </row>
    <row r="506" spans="1:16" x14ac:dyDescent="0.35">
      <c r="A506" s="3">
        <v>44898</v>
      </c>
      <c r="B506" s="10" t="s">
        <v>65</v>
      </c>
      <c r="C506" s="13">
        <v>5</v>
      </c>
      <c r="D506" s="11" t="s">
        <v>105</v>
      </c>
      <c r="E506" s="11" t="s">
        <v>107</v>
      </c>
      <c r="F506" s="4">
        <v>0</v>
      </c>
      <c r="G506" s="9" t="str">
        <f>VLOOKUP(InputData[[#This Row],[PRODUCT ID]],MasterData[],2,)</f>
        <v>Product28</v>
      </c>
      <c r="H506" s="9" t="str">
        <f>VLOOKUP(InputData[[#This Row],[PRODUCT ID]],MasterData[],3)</f>
        <v>Category04</v>
      </c>
      <c r="I506" s="9" t="str">
        <f>VLOOKUP(InputData[[#This Row],[PRODUCT ID]],MasterData[],4)</f>
        <v>No.</v>
      </c>
      <c r="J506" s="17">
        <f>VLOOKUP(InputData[[#This Row],[PRODUCT ID]],MasterData[],5)</f>
        <v>37</v>
      </c>
      <c r="K506" s="17">
        <f>VLOOKUP(InputData[[#This Row],[PRODUCT ID]],MasterData[],6)</f>
        <v>41.81</v>
      </c>
      <c r="L506" s="16">
        <f>(InputData[[#This Row],[QUANTITY]]*InputData[[#This Row],[BUYING PRIZE]])</f>
        <v>185</v>
      </c>
      <c r="M506" s="16">
        <f>(InputData[[#This Row],[SELLING PRICE]]*InputData[[#This Row],[QUANTITY]]*(1-InputData[[#This Row],[DISCOUNT %]]))</f>
        <v>209.05</v>
      </c>
      <c r="N506">
        <f>DAY(InputData[[#This Row],[DATE]])</f>
        <v>3</v>
      </c>
      <c r="O506" t="str">
        <f>TEXT(InputData[[#This Row],[DATE]],"mmm")</f>
        <v>Dec</v>
      </c>
      <c r="P506">
        <f>YEAR(InputData[[#This Row],[DATE]])</f>
        <v>2022</v>
      </c>
    </row>
    <row r="507" spans="1:16" x14ac:dyDescent="0.35">
      <c r="A507" s="3">
        <v>44899</v>
      </c>
      <c r="B507" s="10" t="s">
        <v>60</v>
      </c>
      <c r="C507" s="13">
        <v>10</v>
      </c>
      <c r="D507" s="11" t="s">
        <v>108</v>
      </c>
      <c r="E507" s="11" t="s">
        <v>107</v>
      </c>
      <c r="F507" s="4">
        <v>0</v>
      </c>
      <c r="G507" s="9" t="str">
        <f>VLOOKUP(InputData[[#This Row],[PRODUCT ID]],MasterData[],2,)</f>
        <v>Product26</v>
      </c>
      <c r="H507" s="9" t="str">
        <f>VLOOKUP(InputData[[#This Row],[PRODUCT ID]],MasterData[],3)</f>
        <v>Category04</v>
      </c>
      <c r="I507" s="9" t="str">
        <f>VLOOKUP(InputData[[#This Row],[PRODUCT ID]],MasterData[],4)</f>
        <v>No.</v>
      </c>
      <c r="J507" s="17">
        <f>VLOOKUP(InputData[[#This Row],[PRODUCT ID]],MasterData[],5)</f>
        <v>18</v>
      </c>
      <c r="K507" s="17">
        <f>VLOOKUP(InputData[[#This Row],[PRODUCT ID]],MasterData[],6)</f>
        <v>24.66</v>
      </c>
      <c r="L507" s="16">
        <f>(InputData[[#This Row],[QUANTITY]]*InputData[[#This Row],[BUYING PRIZE]])</f>
        <v>180</v>
      </c>
      <c r="M507" s="16">
        <f>(InputData[[#This Row],[SELLING PRICE]]*InputData[[#This Row],[QUANTITY]]*(1-InputData[[#This Row],[DISCOUNT %]]))</f>
        <v>246.6</v>
      </c>
      <c r="N507">
        <f>DAY(InputData[[#This Row],[DATE]])</f>
        <v>4</v>
      </c>
      <c r="O507" t="str">
        <f>TEXT(InputData[[#This Row],[DATE]],"mmm")</f>
        <v>Dec</v>
      </c>
      <c r="P507">
        <f>YEAR(InputData[[#This Row],[DATE]])</f>
        <v>2022</v>
      </c>
    </row>
    <row r="508" spans="1:16" x14ac:dyDescent="0.35">
      <c r="A508" s="3">
        <v>44899</v>
      </c>
      <c r="B508" s="10" t="s">
        <v>98</v>
      </c>
      <c r="C508" s="13">
        <v>15</v>
      </c>
      <c r="D508" s="11" t="s">
        <v>108</v>
      </c>
      <c r="E508" s="11" t="s">
        <v>107</v>
      </c>
      <c r="F508" s="4">
        <v>0</v>
      </c>
      <c r="G508" s="9" t="str">
        <f>VLOOKUP(InputData[[#This Row],[PRODUCT ID]],MasterData[],2,)</f>
        <v>Product44</v>
      </c>
      <c r="H508" s="9" t="str">
        <f>VLOOKUP(InputData[[#This Row],[PRODUCT ID]],MasterData[],3)</f>
        <v>Category05</v>
      </c>
      <c r="I508" s="9" t="str">
        <f>VLOOKUP(InputData[[#This Row],[PRODUCT ID]],MasterData[],4)</f>
        <v>Kg</v>
      </c>
      <c r="J508" s="17">
        <f>VLOOKUP(InputData[[#This Row],[PRODUCT ID]],MasterData[],5)</f>
        <v>76</v>
      </c>
      <c r="K508" s="17">
        <f>VLOOKUP(InputData[[#This Row],[PRODUCT ID]],MasterData[],6)</f>
        <v>82.08</v>
      </c>
      <c r="L508" s="16">
        <f>(InputData[[#This Row],[QUANTITY]]*InputData[[#This Row],[BUYING PRIZE]])</f>
        <v>1140</v>
      </c>
      <c r="M508" s="16">
        <f>(InputData[[#This Row],[SELLING PRICE]]*InputData[[#This Row],[QUANTITY]]*(1-InputData[[#This Row],[DISCOUNT %]]))</f>
        <v>1231.2</v>
      </c>
      <c r="N508">
        <f>DAY(InputData[[#This Row],[DATE]])</f>
        <v>4</v>
      </c>
      <c r="O508" t="str">
        <f>TEXT(InputData[[#This Row],[DATE]],"mmm")</f>
        <v>Dec</v>
      </c>
      <c r="P508">
        <f>YEAR(InputData[[#This Row],[DATE]])</f>
        <v>2022</v>
      </c>
    </row>
    <row r="509" spans="1:16" x14ac:dyDescent="0.35">
      <c r="A509" s="3">
        <v>44902</v>
      </c>
      <c r="B509" s="10" t="s">
        <v>86</v>
      </c>
      <c r="C509" s="13">
        <v>12</v>
      </c>
      <c r="D509" s="11" t="s">
        <v>108</v>
      </c>
      <c r="E509" s="11" t="s">
        <v>107</v>
      </c>
      <c r="F509" s="4">
        <v>0</v>
      </c>
      <c r="G509" s="9" t="str">
        <f>VLOOKUP(InputData[[#This Row],[PRODUCT ID]],MasterData[],2,)</f>
        <v>Product38</v>
      </c>
      <c r="H509" s="9" t="str">
        <f>VLOOKUP(InputData[[#This Row],[PRODUCT ID]],MasterData[],3)</f>
        <v>Category05</v>
      </c>
      <c r="I509" s="9" t="str">
        <f>VLOOKUP(InputData[[#This Row],[PRODUCT ID]],MasterData[],4)</f>
        <v>Kg</v>
      </c>
      <c r="J509" s="17">
        <f>VLOOKUP(InputData[[#This Row],[PRODUCT ID]],MasterData[],5)</f>
        <v>72</v>
      </c>
      <c r="K509" s="17">
        <f>VLOOKUP(InputData[[#This Row],[PRODUCT ID]],MasterData[],6)</f>
        <v>79.92</v>
      </c>
      <c r="L509" s="16">
        <f>(InputData[[#This Row],[QUANTITY]]*InputData[[#This Row],[BUYING PRIZE]])</f>
        <v>864</v>
      </c>
      <c r="M509" s="16">
        <f>(InputData[[#This Row],[SELLING PRICE]]*InputData[[#This Row],[QUANTITY]]*(1-InputData[[#This Row],[DISCOUNT %]]))</f>
        <v>959.04</v>
      </c>
      <c r="N509">
        <f>DAY(InputData[[#This Row],[DATE]])</f>
        <v>7</v>
      </c>
      <c r="O509" t="str">
        <f>TEXT(InputData[[#This Row],[DATE]],"mmm")</f>
        <v>Dec</v>
      </c>
      <c r="P509">
        <f>YEAR(InputData[[#This Row],[DATE]])</f>
        <v>2022</v>
      </c>
    </row>
    <row r="510" spans="1:16" x14ac:dyDescent="0.35">
      <c r="A510" s="3">
        <v>44902</v>
      </c>
      <c r="B510" s="10" t="s">
        <v>39</v>
      </c>
      <c r="C510" s="13">
        <v>13</v>
      </c>
      <c r="D510" s="11" t="s">
        <v>108</v>
      </c>
      <c r="E510" s="11" t="s">
        <v>106</v>
      </c>
      <c r="F510" s="4">
        <v>0</v>
      </c>
      <c r="G510" s="9" t="str">
        <f>VLOOKUP(InputData[[#This Row],[PRODUCT ID]],MasterData[],2,)</f>
        <v>Product16</v>
      </c>
      <c r="H510" s="9" t="str">
        <f>VLOOKUP(InputData[[#This Row],[PRODUCT ID]],MasterData[],3)</f>
        <v>Category02</v>
      </c>
      <c r="I510" s="9" t="str">
        <f>VLOOKUP(InputData[[#This Row],[PRODUCT ID]],MasterData[],4)</f>
        <v>No.</v>
      </c>
      <c r="J510" s="17">
        <f>VLOOKUP(InputData[[#This Row],[PRODUCT ID]],MasterData[],5)</f>
        <v>13</v>
      </c>
      <c r="K510" s="17">
        <f>VLOOKUP(InputData[[#This Row],[PRODUCT ID]],MasterData[],6)</f>
        <v>16.64</v>
      </c>
      <c r="L510" s="16">
        <f>(InputData[[#This Row],[QUANTITY]]*InputData[[#This Row],[BUYING PRIZE]])</f>
        <v>169</v>
      </c>
      <c r="M510" s="16">
        <f>(InputData[[#This Row],[SELLING PRICE]]*InputData[[#This Row],[QUANTITY]]*(1-InputData[[#This Row],[DISCOUNT %]]))</f>
        <v>216.32</v>
      </c>
      <c r="N510">
        <f>DAY(InputData[[#This Row],[DATE]])</f>
        <v>7</v>
      </c>
      <c r="O510" t="str">
        <f>TEXT(InputData[[#This Row],[DATE]],"mmm")</f>
        <v>Dec</v>
      </c>
      <c r="P510">
        <f>YEAR(InputData[[#This Row],[DATE]])</f>
        <v>2022</v>
      </c>
    </row>
    <row r="511" spans="1:16" x14ac:dyDescent="0.35">
      <c r="A511" s="3">
        <v>44902</v>
      </c>
      <c r="B511" s="10" t="s">
        <v>86</v>
      </c>
      <c r="C511" s="13">
        <v>5</v>
      </c>
      <c r="D511" s="11" t="s">
        <v>108</v>
      </c>
      <c r="E511" s="11" t="s">
        <v>107</v>
      </c>
      <c r="F511" s="4">
        <v>0</v>
      </c>
      <c r="G511" s="9" t="str">
        <f>VLOOKUP(InputData[[#This Row],[PRODUCT ID]],MasterData[],2,)</f>
        <v>Product38</v>
      </c>
      <c r="H511" s="9" t="str">
        <f>VLOOKUP(InputData[[#This Row],[PRODUCT ID]],MasterData[],3)</f>
        <v>Category05</v>
      </c>
      <c r="I511" s="9" t="str">
        <f>VLOOKUP(InputData[[#This Row],[PRODUCT ID]],MasterData[],4)</f>
        <v>Kg</v>
      </c>
      <c r="J511" s="17">
        <f>VLOOKUP(InputData[[#This Row],[PRODUCT ID]],MasterData[],5)</f>
        <v>72</v>
      </c>
      <c r="K511" s="17">
        <f>VLOOKUP(InputData[[#This Row],[PRODUCT ID]],MasterData[],6)</f>
        <v>79.92</v>
      </c>
      <c r="L511" s="16">
        <f>(InputData[[#This Row],[QUANTITY]]*InputData[[#This Row],[BUYING PRIZE]])</f>
        <v>360</v>
      </c>
      <c r="M511" s="16">
        <f>(InputData[[#This Row],[SELLING PRICE]]*InputData[[#This Row],[QUANTITY]]*(1-InputData[[#This Row],[DISCOUNT %]]))</f>
        <v>399.6</v>
      </c>
      <c r="N511">
        <f>DAY(InputData[[#This Row],[DATE]])</f>
        <v>7</v>
      </c>
      <c r="O511" t="str">
        <f>TEXT(InputData[[#This Row],[DATE]],"mmm")</f>
        <v>Dec</v>
      </c>
      <c r="P511">
        <f>YEAR(InputData[[#This Row],[DATE]])</f>
        <v>2022</v>
      </c>
    </row>
    <row r="512" spans="1:16" x14ac:dyDescent="0.35">
      <c r="A512" s="3">
        <v>44906</v>
      </c>
      <c r="B512" s="10" t="s">
        <v>63</v>
      </c>
      <c r="C512" s="13">
        <v>5</v>
      </c>
      <c r="D512" s="11" t="s">
        <v>108</v>
      </c>
      <c r="E512" s="11" t="s">
        <v>106</v>
      </c>
      <c r="F512" s="4">
        <v>0</v>
      </c>
      <c r="G512" s="9" t="str">
        <f>VLOOKUP(InputData[[#This Row],[PRODUCT ID]],MasterData[],2,)</f>
        <v>Product27</v>
      </c>
      <c r="H512" s="9" t="str">
        <f>VLOOKUP(InputData[[#This Row],[PRODUCT ID]],MasterData[],3)</f>
        <v>Category04</v>
      </c>
      <c r="I512" s="9" t="str">
        <f>VLOOKUP(InputData[[#This Row],[PRODUCT ID]],MasterData[],4)</f>
        <v>Lt</v>
      </c>
      <c r="J512" s="17">
        <f>VLOOKUP(InputData[[#This Row],[PRODUCT ID]],MasterData[],5)</f>
        <v>48</v>
      </c>
      <c r="K512" s="17">
        <f>VLOOKUP(InputData[[#This Row],[PRODUCT ID]],MasterData[],6)</f>
        <v>57.120000000000005</v>
      </c>
      <c r="L512" s="16">
        <f>(InputData[[#This Row],[QUANTITY]]*InputData[[#This Row],[BUYING PRIZE]])</f>
        <v>240</v>
      </c>
      <c r="M512" s="16">
        <f>(InputData[[#This Row],[SELLING PRICE]]*InputData[[#This Row],[QUANTITY]]*(1-InputData[[#This Row],[DISCOUNT %]]))</f>
        <v>285.60000000000002</v>
      </c>
      <c r="N512">
        <f>DAY(InputData[[#This Row],[DATE]])</f>
        <v>11</v>
      </c>
      <c r="O512" t="str">
        <f>TEXT(InputData[[#This Row],[DATE]],"mmm")</f>
        <v>Dec</v>
      </c>
      <c r="P512">
        <f>YEAR(InputData[[#This Row],[DATE]])</f>
        <v>2022</v>
      </c>
    </row>
    <row r="513" spans="1:16" x14ac:dyDescent="0.35">
      <c r="A513" s="3">
        <v>44906</v>
      </c>
      <c r="B513" s="10" t="s">
        <v>33</v>
      </c>
      <c r="C513" s="13">
        <v>9</v>
      </c>
      <c r="D513" s="11" t="s">
        <v>105</v>
      </c>
      <c r="E513" s="11" t="s">
        <v>106</v>
      </c>
      <c r="F513" s="4">
        <v>0</v>
      </c>
      <c r="G513" s="9" t="str">
        <f>VLOOKUP(InputData[[#This Row],[PRODUCT ID]],MasterData[],2,)</f>
        <v>Product13</v>
      </c>
      <c r="H513" s="9" t="str">
        <f>VLOOKUP(InputData[[#This Row],[PRODUCT ID]],MasterData[],3)</f>
        <v>Category02</v>
      </c>
      <c r="I513" s="9" t="str">
        <f>VLOOKUP(InputData[[#This Row],[PRODUCT ID]],MasterData[],4)</f>
        <v>Kg</v>
      </c>
      <c r="J513" s="17">
        <f>VLOOKUP(InputData[[#This Row],[PRODUCT ID]],MasterData[],5)</f>
        <v>112</v>
      </c>
      <c r="K513" s="17">
        <f>VLOOKUP(InputData[[#This Row],[PRODUCT ID]],MasterData[],6)</f>
        <v>122.08</v>
      </c>
      <c r="L513" s="16">
        <f>(InputData[[#This Row],[QUANTITY]]*InputData[[#This Row],[BUYING PRIZE]])</f>
        <v>1008</v>
      </c>
      <c r="M513" s="16">
        <f>(InputData[[#This Row],[SELLING PRICE]]*InputData[[#This Row],[QUANTITY]]*(1-InputData[[#This Row],[DISCOUNT %]]))</f>
        <v>1098.72</v>
      </c>
      <c r="N513">
        <f>DAY(InputData[[#This Row],[DATE]])</f>
        <v>11</v>
      </c>
      <c r="O513" t="str">
        <f>TEXT(InputData[[#This Row],[DATE]],"mmm")</f>
        <v>Dec</v>
      </c>
      <c r="P513">
        <f>YEAR(InputData[[#This Row],[DATE]])</f>
        <v>2022</v>
      </c>
    </row>
    <row r="514" spans="1:16" x14ac:dyDescent="0.35">
      <c r="A514" s="3">
        <v>44906</v>
      </c>
      <c r="B514" s="10" t="s">
        <v>35</v>
      </c>
      <c r="C514" s="13">
        <v>10</v>
      </c>
      <c r="D514" s="11" t="s">
        <v>106</v>
      </c>
      <c r="E514" s="11" t="s">
        <v>107</v>
      </c>
      <c r="F514" s="4">
        <v>0</v>
      </c>
      <c r="G514" s="9" t="str">
        <f>VLOOKUP(InputData[[#This Row],[PRODUCT ID]],MasterData[],2,)</f>
        <v>Product14</v>
      </c>
      <c r="H514" s="9" t="str">
        <f>VLOOKUP(InputData[[#This Row],[PRODUCT ID]],MasterData[],3)</f>
        <v>Category02</v>
      </c>
      <c r="I514" s="9" t="str">
        <f>VLOOKUP(InputData[[#This Row],[PRODUCT ID]],MasterData[],4)</f>
        <v>Kg</v>
      </c>
      <c r="J514" s="17">
        <f>VLOOKUP(InputData[[#This Row],[PRODUCT ID]],MasterData[],5)</f>
        <v>112</v>
      </c>
      <c r="K514" s="17">
        <f>VLOOKUP(InputData[[#This Row],[PRODUCT ID]],MasterData[],6)</f>
        <v>146.72</v>
      </c>
      <c r="L514" s="16">
        <f>(InputData[[#This Row],[QUANTITY]]*InputData[[#This Row],[BUYING PRIZE]])</f>
        <v>1120</v>
      </c>
      <c r="M514" s="16">
        <f>(InputData[[#This Row],[SELLING PRICE]]*InputData[[#This Row],[QUANTITY]]*(1-InputData[[#This Row],[DISCOUNT %]]))</f>
        <v>1467.2</v>
      </c>
      <c r="N514">
        <f>DAY(InputData[[#This Row],[DATE]])</f>
        <v>11</v>
      </c>
      <c r="O514" t="str">
        <f>TEXT(InputData[[#This Row],[DATE]],"mmm")</f>
        <v>Dec</v>
      </c>
      <c r="P514">
        <f>YEAR(InputData[[#This Row],[DATE]])</f>
        <v>2022</v>
      </c>
    </row>
    <row r="515" spans="1:16" x14ac:dyDescent="0.35">
      <c r="A515" s="3">
        <v>44907</v>
      </c>
      <c r="B515" s="10" t="s">
        <v>69</v>
      </c>
      <c r="C515" s="13">
        <v>9</v>
      </c>
      <c r="D515" s="11" t="s">
        <v>105</v>
      </c>
      <c r="E515" s="11" t="s">
        <v>107</v>
      </c>
      <c r="F515" s="4">
        <v>0</v>
      </c>
      <c r="G515" s="9" t="str">
        <f>VLOOKUP(InputData[[#This Row],[PRODUCT ID]],MasterData[],2,)</f>
        <v>Product30</v>
      </c>
      <c r="H515" s="9" t="str">
        <f>VLOOKUP(InputData[[#This Row],[PRODUCT ID]],MasterData[],3)</f>
        <v>Category04</v>
      </c>
      <c r="I515" s="9" t="str">
        <f>VLOOKUP(InputData[[#This Row],[PRODUCT ID]],MasterData[],4)</f>
        <v>Ft</v>
      </c>
      <c r="J515" s="17">
        <f>VLOOKUP(InputData[[#This Row],[PRODUCT ID]],MasterData[],5)</f>
        <v>148</v>
      </c>
      <c r="K515" s="17">
        <f>VLOOKUP(InputData[[#This Row],[PRODUCT ID]],MasterData[],6)</f>
        <v>201.28</v>
      </c>
      <c r="L515" s="16">
        <f>(InputData[[#This Row],[QUANTITY]]*InputData[[#This Row],[BUYING PRIZE]])</f>
        <v>1332</v>
      </c>
      <c r="M515" s="16">
        <f>(InputData[[#This Row],[SELLING PRICE]]*InputData[[#This Row],[QUANTITY]]*(1-InputData[[#This Row],[DISCOUNT %]]))</f>
        <v>1811.52</v>
      </c>
      <c r="N515">
        <f>DAY(InputData[[#This Row],[DATE]])</f>
        <v>12</v>
      </c>
      <c r="O515" t="str">
        <f>TEXT(InputData[[#This Row],[DATE]],"mmm")</f>
        <v>Dec</v>
      </c>
      <c r="P515">
        <f>YEAR(InputData[[#This Row],[DATE]])</f>
        <v>2022</v>
      </c>
    </row>
    <row r="516" spans="1:16" x14ac:dyDescent="0.35">
      <c r="A516" s="3">
        <v>44907</v>
      </c>
      <c r="B516" s="10" t="s">
        <v>92</v>
      </c>
      <c r="C516" s="13">
        <v>10</v>
      </c>
      <c r="D516" s="11" t="s">
        <v>105</v>
      </c>
      <c r="E516" s="11" t="s">
        <v>106</v>
      </c>
      <c r="F516" s="4">
        <v>0</v>
      </c>
      <c r="G516" s="9" t="str">
        <f>VLOOKUP(InputData[[#This Row],[PRODUCT ID]],MasterData[],2,)</f>
        <v>Product41</v>
      </c>
      <c r="H516" s="9" t="str">
        <f>VLOOKUP(InputData[[#This Row],[PRODUCT ID]],MasterData[],3)</f>
        <v>Category05</v>
      </c>
      <c r="I516" s="9" t="str">
        <f>VLOOKUP(InputData[[#This Row],[PRODUCT ID]],MasterData[],4)</f>
        <v>Ft</v>
      </c>
      <c r="J516" s="17">
        <f>VLOOKUP(InputData[[#This Row],[PRODUCT ID]],MasterData[],5)</f>
        <v>138</v>
      </c>
      <c r="K516" s="17">
        <f>VLOOKUP(InputData[[#This Row],[PRODUCT ID]],MasterData[],6)</f>
        <v>173.88</v>
      </c>
      <c r="L516" s="16">
        <f>(InputData[[#This Row],[QUANTITY]]*InputData[[#This Row],[BUYING PRIZE]])</f>
        <v>1380</v>
      </c>
      <c r="M516" s="16">
        <f>(InputData[[#This Row],[SELLING PRICE]]*InputData[[#This Row],[QUANTITY]]*(1-InputData[[#This Row],[DISCOUNT %]]))</f>
        <v>1738.8</v>
      </c>
      <c r="N516">
        <f>DAY(InputData[[#This Row],[DATE]])</f>
        <v>12</v>
      </c>
      <c r="O516" t="str">
        <f>TEXT(InputData[[#This Row],[DATE]],"mmm")</f>
        <v>Dec</v>
      </c>
      <c r="P516">
        <f>YEAR(InputData[[#This Row],[DATE]])</f>
        <v>2022</v>
      </c>
    </row>
    <row r="517" spans="1:16" x14ac:dyDescent="0.35">
      <c r="A517" s="3">
        <v>44909</v>
      </c>
      <c r="B517" s="10" t="s">
        <v>16</v>
      </c>
      <c r="C517" s="13">
        <v>4</v>
      </c>
      <c r="D517" s="11" t="s">
        <v>108</v>
      </c>
      <c r="E517" s="11" t="s">
        <v>107</v>
      </c>
      <c r="F517" s="4">
        <v>0</v>
      </c>
      <c r="G517" s="9" t="str">
        <f>VLOOKUP(InputData[[#This Row],[PRODUCT ID]],MasterData[],2,)</f>
        <v>Product05</v>
      </c>
      <c r="H517" s="9" t="str">
        <f>VLOOKUP(InputData[[#This Row],[PRODUCT ID]],MasterData[],3)</f>
        <v>Category01</v>
      </c>
      <c r="I517" s="9" t="str">
        <f>VLOOKUP(InputData[[#This Row],[PRODUCT ID]],MasterData[],4)</f>
        <v>Ft</v>
      </c>
      <c r="J517" s="17">
        <f>VLOOKUP(InputData[[#This Row],[PRODUCT ID]],MasterData[],5)</f>
        <v>133</v>
      </c>
      <c r="K517" s="17">
        <f>VLOOKUP(InputData[[#This Row],[PRODUCT ID]],MasterData[],6)</f>
        <v>155.61000000000001</v>
      </c>
      <c r="L517" s="16">
        <f>(InputData[[#This Row],[QUANTITY]]*InputData[[#This Row],[BUYING PRIZE]])</f>
        <v>532</v>
      </c>
      <c r="M517" s="16">
        <f>(InputData[[#This Row],[SELLING PRICE]]*InputData[[#This Row],[QUANTITY]]*(1-InputData[[#This Row],[DISCOUNT %]]))</f>
        <v>622.44000000000005</v>
      </c>
      <c r="N517">
        <f>DAY(InputData[[#This Row],[DATE]])</f>
        <v>14</v>
      </c>
      <c r="O517" t="str">
        <f>TEXT(InputData[[#This Row],[DATE]],"mmm")</f>
        <v>Dec</v>
      </c>
      <c r="P517">
        <f>YEAR(InputData[[#This Row],[DATE]])</f>
        <v>2022</v>
      </c>
    </row>
    <row r="518" spans="1:16" x14ac:dyDescent="0.35">
      <c r="A518" s="3">
        <v>44910</v>
      </c>
      <c r="B518" s="10" t="s">
        <v>24</v>
      </c>
      <c r="C518" s="13">
        <v>13</v>
      </c>
      <c r="D518" s="11" t="s">
        <v>108</v>
      </c>
      <c r="E518" s="11" t="s">
        <v>106</v>
      </c>
      <c r="F518" s="4">
        <v>0</v>
      </c>
      <c r="G518" s="9" t="str">
        <f>VLOOKUP(InputData[[#This Row],[PRODUCT ID]],MasterData[],2,)</f>
        <v>Product09</v>
      </c>
      <c r="H518" s="9" t="str">
        <f>VLOOKUP(InputData[[#This Row],[PRODUCT ID]],MasterData[],3)</f>
        <v>Category01</v>
      </c>
      <c r="I518" s="9" t="str">
        <f>VLOOKUP(InputData[[#This Row],[PRODUCT ID]],MasterData[],4)</f>
        <v>No.</v>
      </c>
      <c r="J518" s="17">
        <f>VLOOKUP(InputData[[#This Row],[PRODUCT ID]],MasterData[],5)</f>
        <v>6</v>
      </c>
      <c r="K518" s="17">
        <f>VLOOKUP(InputData[[#This Row],[PRODUCT ID]],MasterData[],6)</f>
        <v>7.8599999999999994</v>
      </c>
      <c r="L518" s="16">
        <f>(InputData[[#This Row],[QUANTITY]]*InputData[[#This Row],[BUYING PRIZE]])</f>
        <v>78</v>
      </c>
      <c r="M518" s="16">
        <f>(InputData[[#This Row],[SELLING PRICE]]*InputData[[#This Row],[QUANTITY]]*(1-InputData[[#This Row],[DISCOUNT %]]))</f>
        <v>102.17999999999999</v>
      </c>
      <c r="N518">
        <f>DAY(InputData[[#This Row],[DATE]])</f>
        <v>15</v>
      </c>
      <c r="O518" t="str">
        <f>TEXT(InputData[[#This Row],[DATE]],"mmm")</f>
        <v>Dec</v>
      </c>
      <c r="P518">
        <f>YEAR(InputData[[#This Row],[DATE]])</f>
        <v>2022</v>
      </c>
    </row>
    <row r="519" spans="1:16" x14ac:dyDescent="0.35">
      <c r="A519" s="3">
        <v>44914</v>
      </c>
      <c r="B519" s="10" t="s">
        <v>98</v>
      </c>
      <c r="C519" s="13">
        <v>7</v>
      </c>
      <c r="D519" s="11" t="s">
        <v>108</v>
      </c>
      <c r="E519" s="11" t="s">
        <v>106</v>
      </c>
      <c r="F519" s="4">
        <v>0</v>
      </c>
      <c r="G519" s="9" t="str">
        <f>VLOOKUP(InputData[[#This Row],[PRODUCT ID]],MasterData[],2,)</f>
        <v>Product44</v>
      </c>
      <c r="H519" s="9" t="str">
        <f>VLOOKUP(InputData[[#This Row],[PRODUCT ID]],MasterData[],3)</f>
        <v>Category05</v>
      </c>
      <c r="I519" s="9" t="str">
        <f>VLOOKUP(InputData[[#This Row],[PRODUCT ID]],MasterData[],4)</f>
        <v>Kg</v>
      </c>
      <c r="J519" s="17">
        <f>VLOOKUP(InputData[[#This Row],[PRODUCT ID]],MasterData[],5)</f>
        <v>76</v>
      </c>
      <c r="K519" s="17">
        <f>VLOOKUP(InputData[[#This Row],[PRODUCT ID]],MasterData[],6)</f>
        <v>82.08</v>
      </c>
      <c r="L519" s="16">
        <f>(InputData[[#This Row],[QUANTITY]]*InputData[[#This Row],[BUYING PRIZE]])</f>
        <v>532</v>
      </c>
      <c r="M519" s="16">
        <f>(InputData[[#This Row],[SELLING PRICE]]*InputData[[#This Row],[QUANTITY]]*(1-InputData[[#This Row],[DISCOUNT %]]))</f>
        <v>574.55999999999995</v>
      </c>
      <c r="N519">
        <f>DAY(InputData[[#This Row],[DATE]])</f>
        <v>19</v>
      </c>
      <c r="O519" t="str">
        <f>TEXT(InputData[[#This Row],[DATE]],"mmm")</f>
        <v>Dec</v>
      </c>
      <c r="P519">
        <f>YEAR(InputData[[#This Row],[DATE]])</f>
        <v>2022</v>
      </c>
    </row>
    <row r="520" spans="1:16" x14ac:dyDescent="0.35">
      <c r="A520" s="3">
        <v>44914</v>
      </c>
      <c r="B520" s="10" t="s">
        <v>29</v>
      </c>
      <c r="C520" s="13">
        <v>14</v>
      </c>
      <c r="D520" s="11" t="s">
        <v>108</v>
      </c>
      <c r="E520" s="11" t="s">
        <v>107</v>
      </c>
      <c r="F520" s="4">
        <v>0</v>
      </c>
      <c r="G520" s="9" t="str">
        <f>VLOOKUP(InputData[[#This Row],[PRODUCT ID]],MasterData[],2,)</f>
        <v>Product11</v>
      </c>
      <c r="H520" s="9" t="str">
        <f>VLOOKUP(InputData[[#This Row],[PRODUCT ID]],MasterData[],3)</f>
        <v>Category02</v>
      </c>
      <c r="I520" s="9" t="str">
        <f>VLOOKUP(InputData[[#This Row],[PRODUCT ID]],MasterData[],4)</f>
        <v>Lt</v>
      </c>
      <c r="J520" s="17">
        <f>VLOOKUP(InputData[[#This Row],[PRODUCT ID]],MasterData[],5)</f>
        <v>44</v>
      </c>
      <c r="K520" s="17">
        <f>VLOOKUP(InputData[[#This Row],[PRODUCT ID]],MasterData[],6)</f>
        <v>48.4</v>
      </c>
      <c r="L520" s="16">
        <f>(InputData[[#This Row],[QUANTITY]]*InputData[[#This Row],[BUYING PRIZE]])</f>
        <v>616</v>
      </c>
      <c r="M520" s="16">
        <f>(InputData[[#This Row],[SELLING PRICE]]*InputData[[#This Row],[QUANTITY]]*(1-InputData[[#This Row],[DISCOUNT %]]))</f>
        <v>677.6</v>
      </c>
      <c r="N520">
        <f>DAY(InputData[[#This Row],[DATE]])</f>
        <v>19</v>
      </c>
      <c r="O520" t="str">
        <f>TEXT(InputData[[#This Row],[DATE]],"mmm")</f>
        <v>Dec</v>
      </c>
      <c r="P520">
        <f>YEAR(InputData[[#This Row],[DATE]])</f>
        <v>2022</v>
      </c>
    </row>
    <row r="521" spans="1:16" x14ac:dyDescent="0.35">
      <c r="A521" s="3">
        <v>44914</v>
      </c>
      <c r="B521" s="10" t="s">
        <v>24</v>
      </c>
      <c r="C521" s="13">
        <v>11</v>
      </c>
      <c r="D521" s="11" t="s">
        <v>106</v>
      </c>
      <c r="E521" s="11" t="s">
        <v>106</v>
      </c>
      <c r="F521" s="4">
        <v>0</v>
      </c>
      <c r="G521" s="9" t="str">
        <f>VLOOKUP(InputData[[#This Row],[PRODUCT ID]],MasterData[],2,)</f>
        <v>Product09</v>
      </c>
      <c r="H521" s="9" t="str">
        <f>VLOOKUP(InputData[[#This Row],[PRODUCT ID]],MasterData[],3)</f>
        <v>Category01</v>
      </c>
      <c r="I521" s="9" t="str">
        <f>VLOOKUP(InputData[[#This Row],[PRODUCT ID]],MasterData[],4)</f>
        <v>No.</v>
      </c>
      <c r="J521" s="17">
        <f>VLOOKUP(InputData[[#This Row],[PRODUCT ID]],MasterData[],5)</f>
        <v>6</v>
      </c>
      <c r="K521" s="17">
        <f>VLOOKUP(InputData[[#This Row],[PRODUCT ID]],MasterData[],6)</f>
        <v>7.8599999999999994</v>
      </c>
      <c r="L521" s="16">
        <f>(InputData[[#This Row],[QUANTITY]]*InputData[[#This Row],[BUYING PRIZE]])</f>
        <v>66</v>
      </c>
      <c r="M521" s="16">
        <f>(InputData[[#This Row],[SELLING PRICE]]*InputData[[#This Row],[QUANTITY]]*(1-InputData[[#This Row],[DISCOUNT %]]))</f>
        <v>86.46</v>
      </c>
      <c r="N521">
        <f>DAY(InputData[[#This Row],[DATE]])</f>
        <v>19</v>
      </c>
      <c r="O521" t="str">
        <f>TEXT(InputData[[#This Row],[DATE]],"mmm")</f>
        <v>Dec</v>
      </c>
      <c r="P521">
        <f>YEAR(InputData[[#This Row],[DATE]])</f>
        <v>2022</v>
      </c>
    </row>
    <row r="522" spans="1:16" x14ac:dyDescent="0.35">
      <c r="A522" s="3">
        <v>44916</v>
      </c>
      <c r="B522" s="10" t="s">
        <v>18</v>
      </c>
      <c r="C522" s="13">
        <v>10</v>
      </c>
      <c r="D522" s="11" t="s">
        <v>108</v>
      </c>
      <c r="E522" s="11" t="s">
        <v>106</v>
      </c>
      <c r="F522" s="4">
        <v>0</v>
      </c>
      <c r="G522" s="9" t="str">
        <f>VLOOKUP(InputData[[#This Row],[PRODUCT ID]],MasterData[],2,)</f>
        <v>Product06</v>
      </c>
      <c r="H522" s="9" t="str">
        <f>VLOOKUP(InputData[[#This Row],[PRODUCT ID]],MasterData[],3)</f>
        <v>Category01</v>
      </c>
      <c r="I522" s="9" t="str">
        <f>VLOOKUP(InputData[[#This Row],[PRODUCT ID]],MasterData[],4)</f>
        <v>Kg</v>
      </c>
      <c r="J522" s="17">
        <f>VLOOKUP(InputData[[#This Row],[PRODUCT ID]],MasterData[],5)</f>
        <v>75</v>
      </c>
      <c r="K522" s="17">
        <f>VLOOKUP(InputData[[#This Row],[PRODUCT ID]],MasterData[],6)</f>
        <v>85.5</v>
      </c>
      <c r="L522" s="16">
        <f>(InputData[[#This Row],[QUANTITY]]*InputData[[#This Row],[BUYING PRIZE]])</f>
        <v>750</v>
      </c>
      <c r="M522" s="16">
        <f>(InputData[[#This Row],[SELLING PRICE]]*InputData[[#This Row],[QUANTITY]]*(1-InputData[[#This Row],[DISCOUNT %]]))</f>
        <v>855</v>
      </c>
      <c r="N522">
        <f>DAY(InputData[[#This Row],[DATE]])</f>
        <v>21</v>
      </c>
      <c r="O522" t="str">
        <f>TEXT(InputData[[#This Row],[DATE]],"mmm")</f>
        <v>Dec</v>
      </c>
      <c r="P522">
        <f>YEAR(InputData[[#This Row],[DATE]])</f>
        <v>2022</v>
      </c>
    </row>
    <row r="523" spans="1:16" x14ac:dyDescent="0.35">
      <c r="A523" s="3">
        <v>44924</v>
      </c>
      <c r="B523" s="10" t="s">
        <v>22</v>
      </c>
      <c r="C523" s="13">
        <v>15</v>
      </c>
      <c r="D523" s="11" t="s">
        <v>108</v>
      </c>
      <c r="E523" s="11" t="s">
        <v>106</v>
      </c>
      <c r="F523" s="4">
        <v>0</v>
      </c>
      <c r="G523" s="9" t="str">
        <f>VLOOKUP(InputData[[#This Row],[PRODUCT ID]],MasterData[],2,)</f>
        <v>Product08</v>
      </c>
      <c r="H523" s="9" t="str">
        <f>VLOOKUP(InputData[[#This Row],[PRODUCT ID]],MasterData[],3)</f>
        <v>Category01</v>
      </c>
      <c r="I523" s="9" t="str">
        <f>VLOOKUP(InputData[[#This Row],[PRODUCT ID]],MasterData[],4)</f>
        <v>Kg</v>
      </c>
      <c r="J523" s="17">
        <f>VLOOKUP(InputData[[#This Row],[PRODUCT ID]],MasterData[],5)</f>
        <v>83</v>
      </c>
      <c r="K523" s="17">
        <f>VLOOKUP(InputData[[#This Row],[PRODUCT ID]],MasterData[],6)</f>
        <v>94.62</v>
      </c>
      <c r="L523" s="16">
        <f>(InputData[[#This Row],[QUANTITY]]*InputData[[#This Row],[BUYING PRIZE]])</f>
        <v>1245</v>
      </c>
      <c r="M523" s="16">
        <f>(InputData[[#This Row],[SELLING PRICE]]*InputData[[#This Row],[QUANTITY]]*(1-InputData[[#This Row],[DISCOUNT %]]))</f>
        <v>1419.3000000000002</v>
      </c>
      <c r="N523">
        <f>DAY(InputData[[#This Row],[DATE]])</f>
        <v>29</v>
      </c>
      <c r="O523" t="str">
        <f>TEXT(InputData[[#This Row],[DATE]],"mmm")</f>
        <v>Dec</v>
      </c>
      <c r="P523">
        <f>YEAR(InputData[[#This Row],[DATE]])</f>
        <v>2022</v>
      </c>
    </row>
    <row r="524" spans="1:16" x14ac:dyDescent="0.35">
      <c r="A524" s="3">
        <v>44924</v>
      </c>
      <c r="B524" s="10" t="s">
        <v>94</v>
      </c>
      <c r="C524" s="13">
        <v>1</v>
      </c>
      <c r="D524" s="11" t="s">
        <v>105</v>
      </c>
      <c r="E524" s="11" t="s">
        <v>107</v>
      </c>
      <c r="F524" s="4">
        <v>0</v>
      </c>
      <c r="G524" s="9" t="str">
        <f>VLOOKUP(InputData[[#This Row],[PRODUCT ID]],MasterData[],2,)</f>
        <v>Product42</v>
      </c>
      <c r="H524" s="9" t="str">
        <f>VLOOKUP(InputData[[#This Row],[PRODUCT ID]],MasterData[],3)</f>
        <v>Category05</v>
      </c>
      <c r="I524" s="9" t="str">
        <f>VLOOKUP(InputData[[#This Row],[PRODUCT ID]],MasterData[],4)</f>
        <v>Ft</v>
      </c>
      <c r="J524" s="17">
        <f>VLOOKUP(InputData[[#This Row],[PRODUCT ID]],MasterData[],5)</f>
        <v>120</v>
      </c>
      <c r="K524" s="17">
        <f>VLOOKUP(InputData[[#This Row],[PRODUCT ID]],MasterData[],6)</f>
        <v>162</v>
      </c>
      <c r="L524" s="16">
        <f>(InputData[[#This Row],[QUANTITY]]*InputData[[#This Row],[BUYING PRIZE]])</f>
        <v>120</v>
      </c>
      <c r="M524" s="16">
        <f>(InputData[[#This Row],[SELLING PRICE]]*InputData[[#This Row],[QUANTITY]]*(1-InputData[[#This Row],[DISCOUNT %]]))</f>
        <v>162</v>
      </c>
      <c r="N524">
        <f>DAY(InputData[[#This Row],[DATE]])</f>
        <v>29</v>
      </c>
      <c r="O524" t="str">
        <f>TEXT(InputData[[#This Row],[DATE]],"mmm")</f>
        <v>Dec</v>
      </c>
      <c r="P524">
        <f>YEAR(InputData[[#This Row],[DATE]])</f>
        <v>2022</v>
      </c>
    </row>
    <row r="525" spans="1:16" x14ac:dyDescent="0.35">
      <c r="A525" s="3">
        <v>44925</v>
      </c>
      <c r="B525" s="10" t="s">
        <v>92</v>
      </c>
      <c r="C525" s="13">
        <v>14</v>
      </c>
      <c r="D525" s="11" t="s">
        <v>108</v>
      </c>
      <c r="E525" s="11" t="s">
        <v>106</v>
      </c>
      <c r="F525" s="4">
        <v>0</v>
      </c>
      <c r="G525" s="9" t="str">
        <f>VLOOKUP(InputData[[#This Row],[PRODUCT ID]],MasterData[],2,)</f>
        <v>Product41</v>
      </c>
      <c r="H525" s="9" t="str">
        <f>VLOOKUP(InputData[[#This Row],[PRODUCT ID]],MasterData[],3)</f>
        <v>Category05</v>
      </c>
      <c r="I525" s="9" t="str">
        <f>VLOOKUP(InputData[[#This Row],[PRODUCT ID]],MasterData[],4)</f>
        <v>Ft</v>
      </c>
      <c r="J525" s="17">
        <f>VLOOKUP(InputData[[#This Row],[PRODUCT ID]],MasterData[],5)</f>
        <v>138</v>
      </c>
      <c r="K525" s="17">
        <f>VLOOKUP(InputData[[#This Row],[PRODUCT ID]],MasterData[],6)</f>
        <v>173.88</v>
      </c>
      <c r="L525" s="16">
        <f>(InputData[[#This Row],[QUANTITY]]*InputData[[#This Row],[BUYING PRIZE]])</f>
        <v>1932</v>
      </c>
      <c r="M525" s="16">
        <f>(InputData[[#This Row],[SELLING PRICE]]*InputData[[#This Row],[QUANTITY]]*(1-InputData[[#This Row],[DISCOUNT %]]))</f>
        <v>2434.3199999999997</v>
      </c>
      <c r="N525">
        <f>DAY(InputData[[#This Row],[DATE]])</f>
        <v>30</v>
      </c>
      <c r="O525" t="str">
        <f>TEXT(InputData[[#This Row],[DATE]],"mmm")</f>
        <v>Dec</v>
      </c>
      <c r="P525">
        <f>YEAR(InputData[[#This Row],[DATE]])</f>
        <v>2022</v>
      </c>
    </row>
    <row r="526" spans="1:16" x14ac:dyDescent="0.35">
      <c r="A526" s="3">
        <v>44926</v>
      </c>
      <c r="B526" s="10" t="s">
        <v>75</v>
      </c>
      <c r="C526" s="13">
        <v>12</v>
      </c>
      <c r="D526" s="11" t="s">
        <v>106</v>
      </c>
      <c r="E526" s="11" t="s">
        <v>106</v>
      </c>
      <c r="F526" s="4">
        <v>0</v>
      </c>
      <c r="G526" s="9" t="str">
        <f>VLOOKUP(InputData[[#This Row],[PRODUCT ID]],MasterData[],2,)</f>
        <v>Product33</v>
      </c>
      <c r="H526" s="9" t="str">
        <f>VLOOKUP(InputData[[#This Row],[PRODUCT ID]],MasterData[],3)</f>
        <v>Category04</v>
      </c>
      <c r="I526" s="9" t="str">
        <f>VLOOKUP(InputData[[#This Row],[PRODUCT ID]],MasterData[],4)</f>
        <v>Kg</v>
      </c>
      <c r="J526" s="17">
        <f>VLOOKUP(InputData[[#This Row],[PRODUCT ID]],MasterData[],5)</f>
        <v>95</v>
      </c>
      <c r="K526" s="17">
        <f>VLOOKUP(InputData[[#This Row],[PRODUCT ID]],MasterData[],6)</f>
        <v>119.7</v>
      </c>
      <c r="L526" s="16">
        <f>(InputData[[#This Row],[QUANTITY]]*InputData[[#This Row],[BUYING PRIZE]])</f>
        <v>1140</v>
      </c>
      <c r="M526" s="16">
        <f>(InputData[[#This Row],[SELLING PRICE]]*InputData[[#This Row],[QUANTITY]]*(1-InputData[[#This Row],[DISCOUNT %]]))</f>
        <v>1436.4</v>
      </c>
      <c r="N526">
        <f>DAY(InputData[[#This Row],[DATE]])</f>
        <v>31</v>
      </c>
      <c r="O526" t="str">
        <f>TEXT(InputData[[#This Row],[DATE]],"mmm")</f>
        <v>Dec</v>
      </c>
      <c r="P526">
        <f>YEAR(InputData[[#This Row],[DATE]])</f>
        <v>2022</v>
      </c>
    </row>
    <row r="527" spans="1:16" x14ac:dyDescent="0.35">
      <c r="A527" s="3">
        <v>44926</v>
      </c>
      <c r="B527" s="10" t="s">
        <v>29</v>
      </c>
      <c r="C527" s="13">
        <v>6</v>
      </c>
      <c r="D527" s="11" t="s">
        <v>106</v>
      </c>
      <c r="E527" s="11" t="s">
        <v>106</v>
      </c>
      <c r="F527" s="4">
        <v>0</v>
      </c>
      <c r="G527" s="9" t="str">
        <f>VLOOKUP(InputData[[#This Row],[PRODUCT ID]],MasterData[],2,)</f>
        <v>Product11</v>
      </c>
      <c r="H527" s="9" t="str">
        <f>VLOOKUP(InputData[[#This Row],[PRODUCT ID]],MasterData[],3)</f>
        <v>Category02</v>
      </c>
      <c r="I527" s="9" t="str">
        <f>VLOOKUP(InputData[[#This Row],[PRODUCT ID]],MasterData[],4)</f>
        <v>Lt</v>
      </c>
      <c r="J527" s="17">
        <f>VLOOKUP(InputData[[#This Row],[PRODUCT ID]],MasterData[],5)</f>
        <v>44</v>
      </c>
      <c r="K527" s="17">
        <f>VLOOKUP(InputData[[#This Row],[PRODUCT ID]],MasterData[],6)</f>
        <v>48.4</v>
      </c>
      <c r="L527" s="16">
        <f>(InputData[[#This Row],[QUANTITY]]*InputData[[#This Row],[BUYING PRIZE]])</f>
        <v>264</v>
      </c>
      <c r="M527" s="16">
        <f>(InputData[[#This Row],[SELLING PRICE]]*InputData[[#This Row],[QUANTITY]]*(1-InputData[[#This Row],[DISCOUNT %]]))</f>
        <v>290.39999999999998</v>
      </c>
      <c r="N527">
        <f>DAY(InputData[[#This Row],[DATE]])</f>
        <v>31</v>
      </c>
      <c r="O527" t="str">
        <f>TEXT(InputData[[#This Row],[DATE]],"mmm")</f>
        <v>Dec</v>
      </c>
      <c r="P527">
        <f>YEAR(InputData[[#This Row],[DATE]])</f>
        <v>2022</v>
      </c>
    </row>
    <row r="528" spans="1:16" x14ac:dyDescent="0.35">
      <c r="A528" s="3">
        <v>44926</v>
      </c>
      <c r="B528" s="10" t="s">
        <v>29</v>
      </c>
      <c r="C528" s="13">
        <v>3</v>
      </c>
      <c r="D528" s="11" t="s">
        <v>105</v>
      </c>
      <c r="E528" s="11" t="s">
        <v>107</v>
      </c>
      <c r="F528" s="4">
        <v>0</v>
      </c>
      <c r="G528" s="9" t="str">
        <f>VLOOKUP(InputData[[#This Row],[PRODUCT ID]],MasterData[],2,)</f>
        <v>Product11</v>
      </c>
      <c r="H528" s="9" t="str">
        <f>VLOOKUP(InputData[[#This Row],[PRODUCT ID]],MasterData[],3)</f>
        <v>Category02</v>
      </c>
      <c r="I528" s="9" t="str">
        <f>VLOOKUP(InputData[[#This Row],[PRODUCT ID]],MasterData[],4)</f>
        <v>Lt</v>
      </c>
      <c r="J528" s="17">
        <f>VLOOKUP(InputData[[#This Row],[PRODUCT ID]],MasterData[],5)</f>
        <v>44</v>
      </c>
      <c r="K528" s="17">
        <f>VLOOKUP(InputData[[#This Row],[PRODUCT ID]],MasterData[],6)</f>
        <v>48.4</v>
      </c>
      <c r="L528" s="16">
        <f>(InputData[[#This Row],[QUANTITY]]*InputData[[#This Row],[BUYING PRIZE]])</f>
        <v>132</v>
      </c>
      <c r="M528" s="16">
        <f>(InputData[[#This Row],[SELLING PRICE]]*InputData[[#This Row],[QUANTITY]]*(1-InputData[[#This Row],[DISCOUNT %]]))</f>
        <v>145.19999999999999</v>
      </c>
      <c r="N528">
        <f>DAY(InputData[[#This Row],[DATE]])</f>
        <v>31</v>
      </c>
      <c r="O528" t="str">
        <f>TEXT(InputData[[#This Row],[DATE]],"mmm")</f>
        <v>Dec</v>
      </c>
      <c r="P528">
        <f>YEAR(InputData[[#This Row],[DATE]])</f>
        <v>2022</v>
      </c>
    </row>
  </sheetData>
  <phoneticPr fontId="3" type="noConversion"/>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topLeftCell="A24" workbookViewId="0">
      <selection activeCell="K540" sqref="K540"/>
    </sheetView>
  </sheetViews>
  <sheetFormatPr defaultRowHeight="14.5" x14ac:dyDescent="0.35"/>
  <cols>
    <col min="1" max="1" width="15.90625" bestFit="1" customWidth="1"/>
    <col min="2" max="2" width="13.6328125" bestFit="1" customWidth="1"/>
    <col min="3" max="3" width="14.453125" bestFit="1" customWidth="1"/>
    <col min="4" max="4" width="9.90625" bestFit="1" customWidth="1"/>
    <col min="5" max="5" width="17.1796875" bestFit="1" customWidth="1"/>
    <col min="6" max="6" width="17.81640625" bestFit="1" customWidth="1"/>
  </cols>
  <sheetData>
    <row r="1" spans="1:6" ht="15" thickBot="1" x14ac:dyDescent="0.4">
      <c r="A1" s="1" t="s">
        <v>0</v>
      </c>
      <c r="B1" s="1" t="s">
        <v>1</v>
      </c>
      <c r="C1" s="1" t="s">
        <v>2</v>
      </c>
      <c r="D1" s="1" t="s">
        <v>3</v>
      </c>
      <c r="E1" s="1" t="s">
        <v>4</v>
      </c>
      <c r="F1" s="1" t="s">
        <v>5</v>
      </c>
    </row>
    <row r="2" spans="1:6" x14ac:dyDescent="0.35">
      <c r="A2" t="s">
        <v>6</v>
      </c>
      <c r="B2" t="s">
        <v>7</v>
      </c>
      <c r="C2" t="s">
        <v>8</v>
      </c>
      <c r="D2" t="s">
        <v>9</v>
      </c>
      <c r="E2">
        <v>98</v>
      </c>
      <c r="F2">
        <v>103.88</v>
      </c>
    </row>
    <row r="3" spans="1:6" x14ac:dyDescent="0.35">
      <c r="A3" t="s">
        <v>10</v>
      </c>
      <c r="B3" t="s">
        <v>11</v>
      </c>
      <c r="C3" t="s">
        <v>8</v>
      </c>
      <c r="D3" t="s">
        <v>9</v>
      </c>
      <c r="E3">
        <v>105</v>
      </c>
      <c r="F3">
        <v>142.80000000000001</v>
      </c>
    </row>
    <row r="4" spans="1:6" x14ac:dyDescent="0.35">
      <c r="A4" t="s">
        <v>12</v>
      </c>
      <c r="B4" t="s">
        <v>13</v>
      </c>
      <c r="C4" t="s">
        <v>8</v>
      </c>
      <c r="D4" t="s">
        <v>9</v>
      </c>
      <c r="E4">
        <v>71</v>
      </c>
      <c r="F4">
        <v>80.94</v>
      </c>
    </row>
    <row r="5" spans="1:6" x14ac:dyDescent="0.35">
      <c r="A5" t="s">
        <v>14</v>
      </c>
      <c r="B5" t="s">
        <v>15</v>
      </c>
      <c r="C5" t="s">
        <v>8</v>
      </c>
      <c r="D5" t="s">
        <v>109</v>
      </c>
      <c r="E5">
        <v>44</v>
      </c>
      <c r="F5">
        <v>48.84</v>
      </c>
    </row>
    <row r="6" spans="1:6" x14ac:dyDescent="0.35">
      <c r="A6" t="s">
        <v>16</v>
      </c>
      <c r="B6" t="s">
        <v>17</v>
      </c>
      <c r="C6" t="s">
        <v>8</v>
      </c>
      <c r="D6" t="s">
        <v>110</v>
      </c>
      <c r="E6">
        <v>133</v>
      </c>
      <c r="F6">
        <v>155.61000000000001</v>
      </c>
    </row>
    <row r="7" spans="1:6" x14ac:dyDescent="0.35">
      <c r="A7" t="s">
        <v>18</v>
      </c>
      <c r="B7" t="s">
        <v>19</v>
      </c>
      <c r="C7" t="s">
        <v>8</v>
      </c>
      <c r="D7" t="s">
        <v>9</v>
      </c>
      <c r="E7">
        <v>75</v>
      </c>
      <c r="F7">
        <v>85.5</v>
      </c>
    </row>
    <row r="8" spans="1:6" x14ac:dyDescent="0.35">
      <c r="A8" t="s">
        <v>20</v>
      </c>
      <c r="B8" t="s">
        <v>21</v>
      </c>
      <c r="C8" t="s">
        <v>8</v>
      </c>
      <c r="D8" t="s">
        <v>109</v>
      </c>
      <c r="E8">
        <v>43</v>
      </c>
      <c r="F8">
        <v>47.730000000000004</v>
      </c>
    </row>
    <row r="9" spans="1:6" x14ac:dyDescent="0.35">
      <c r="A9" t="s">
        <v>22</v>
      </c>
      <c r="B9" t="s">
        <v>23</v>
      </c>
      <c r="C9" t="s">
        <v>8</v>
      </c>
      <c r="D9" t="s">
        <v>9</v>
      </c>
      <c r="E9">
        <v>83</v>
      </c>
      <c r="F9">
        <v>94.62</v>
      </c>
    </row>
    <row r="10" spans="1:6" x14ac:dyDescent="0.35">
      <c r="A10" t="s">
        <v>24</v>
      </c>
      <c r="B10" t="s">
        <v>25</v>
      </c>
      <c r="C10" t="s">
        <v>8</v>
      </c>
      <c r="D10" t="s">
        <v>111</v>
      </c>
      <c r="E10">
        <v>6</v>
      </c>
      <c r="F10">
        <v>7.8599999999999994</v>
      </c>
    </row>
    <row r="11" spans="1:6" x14ac:dyDescent="0.35">
      <c r="A11" t="s">
        <v>26</v>
      </c>
      <c r="B11" t="s">
        <v>27</v>
      </c>
      <c r="C11" t="s">
        <v>28</v>
      </c>
      <c r="D11" t="s">
        <v>110</v>
      </c>
      <c r="E11">
        <v>148</v>
      </c>
      <c r="F11">
        <v>164.28</v>
      </c>
    </row>
    <row r="12" spans="1:6" x14ac:dyDescent="0.35">
      <c r="A12" t="s">
        <v>29</v>
      </c>
      <c r="B12" t="s">
        <v>30</v>
      </c>
      <c r="C12" t="s">
        <v>28</v>
      </c>
      <c r="D12" t="s">
        <v>109</v>
      </c>
      <c r="E12">
        <v>44</v>
      </c>
      <c r="F12">
        <v>48.4</v>
      </c>
    </row>
    <row r="13" spans="1:6" x14ac:dyDescent="0.35">
      <c r="A13" t="s">
        <v>31</v>
      </c>
      <c r="B13" t="s">
        <v>32</v>
      </c>
      <c r="C13" t="s">
        <v>28</v>
      </c>
      <c r="D13" t="s">
        <v>9</v>
      </c>
      <c r="E13">
        <v>73</v>
      </c>
      <c r="F13">
        <v>94.17</v>
      </c>
    </row>
    <row r="14" spans="1:6" x14ac:dyDescent="0.35">
      <c r="A14" t="s">
        <v>33</v>
      </c>
      <c r="B14" t="s">
        <v>34</v>
      </c>
      <c r="C14" t="s">
        <v>28</v>
      </c>
      <c r="D14" t="s">
        <v>9</v>
      </c>
      <c r="E14">
        <v>112</v>
      </c>
      <c r="F14">
        <v>122.08</v>
      </c>
    </row>
    <row r="15" spans="1:6" x14ac:dyDescent="0.35">
      <c r="A15" t="s">
        <v>35</v>
      </c>
      <c r="B15" t="s">
        <v>36</v>
      </c>
      <c r="C15" t="s">
        <v>28</v>
      </c>
      <c r="D15" t="s">
        <v>9</v>
      </c>
      <c r="E15">
        <v>112</v>
      </c>
      <c r="F15">
        <v>146.72</v>
      </c>
    </row>
    <row r="16" spans="1:6" x14ac:dyDescent="0.35">
      <c r="A16" t="s">
        <v>37</v>
      </c>
      <c r="B16" t="s">
        <v>38</v>
      </c>
      <c r="C16" t="s">
        <v>28</v>
      </c>
      <c r="D16" t="s">
        <v>111</v>
      </c>
      <c r="E16">
        <v>12</v>
      </c>
      <c r="F16">
        <v>15.719999999999999</v>
      </c>
    </row>
    <row r="17" spans="1:6" x14ac:dyDescent="0.35">
      <c r="A17" t="s">
        <v>39</v>
      </c>
      <c r="B17" t="s">
        <v>40</v>
      </c>
      <c r="C17" t="s">
        <v>28</v>
      </c>
      <c r="D17" t="s">
        <v>111</v>
      </c>
      <c r="E17">
        <v>13</v>
      </c>
      <c r="F17">
        <v>16.64</v>
      </c>
    </row>
    <row r="18" spans="1:6" x14ac:dyDescent="0.35">
      <c r="A18" t="s">
        <v>41</v>
      </c>
      <c r="B18" t="s">
        <v>42</v>
      </c>
      <c r="C18" t="s">
        <v>28</v>
      </c>
      <c r="D18" t="s">
        <v>110</v>
      </c>
      <c r="E18">
        <v>134</v>
      </c>
      <c r="F18">
        <v>156.78</v>
      </c>
    </row>
    <row r="19" spans="1:6" x14ac:dyDescent="0.35">
      <c r="A19" t="s">
        <v>43</v>
      </c>
      <c r="B19" t="s">
        <v>44</v>
      </c>
      <c r="C19" t="s">
        <v>28</v>
      </c>
      <c r="D19" t="s">
        <v>111</v>
      </c>
      <c r="E19">
        <v>37</v>
      </c>
      <c r="F19">
        <v>49.21</v>
      </c>
    </row>
    <row r="20" spans="1:6" x14ac:dyDescent="0.35">
      <c r="A20" t="s">
        <v>45</v>
      </c>
      <c r="B20" t="s">
        <v>46</v>
      </c>
      <c r="C20" t="s">
        <v>28</v>
      </c>
      <c r="D20" t="s">
        <v>110</v>
      </c>
      <c r="E20">
        <v>150</v>
      </c>
      <c r="F20">
        <v>210</v>
      </c>
    </row>
    <row r="21" spans="1:6" x14ac:dyDescent="0.35">
      <c r="A21" t="s">
        <v>47</v>
      </c>
      <c r="B21" t="s">
        <v>48</v>
      </c>
      <c r="C21" t="s">
        <v>49</v>
      </c>
      <c r="D21" t="s">
        <v>109</v>
      </c>
      <c r="E21">
        <v>61</v>
      </c>
      <c r="F21">
        <v>76.25</v>
      </c>
    </row>
    <row r="22" spans="1:6" x14ac:dyDescent="0.35">
      <c r="A22" t="s">
        <v>50</v>
      </c>
      <c r="B22" t="s">
        <v>51</v>
      </c>
      <c r="C22" t="s">
        <v>49</v>
      </c>
      <c r="D22" t="s">
        <v>110</v>
      </c>
      <c r="E22">
        <v>126</v>
      </c>
      <c r="F22">
        <v>162.54</v>
      </c>
    </row>
    <row r="23" spans="1:6" x14ac:dyDescent="0.35">
      <c r="A23" t="s">
        <v>52</v>
      </c>
      <c r="B23" t="s">
        <v>53</v>
      </c>
      <c r="C23" t="s">
        <v>49</v>
      </c>
      <c r="D23" t="s">
        <v>110</v>
      </c>
      <c r="E23">
        <v>121</v>
      </c>
      <c r="F23">
        <v>141.57</v>
      </c>
    </row>
    <row r="24" spans="1:6" x14ac:dyDescent="0.35">
      <c r="A24" t="s">
        <v>54</v>
      </c>
      <c r="B24" t="s">
        <v>55</v>
      </c>
      <c r="C24" t="s">
        <v>49</v>
      </c>
      <c r="D24" t="s">
        <v>110</v>
      </c>
      <c r="E24">
        <v>141</v>
      </c>
      <c r="F24">
        <v>149.46</v>
      </c>
    </row>
    <row r="25" spans="1:6" x14ac:dyDescent="0.35">
      <c r="A25" t="s">
        <v>56</v>
      </c>
      <c r="B25" t="s">
        <v>57</v>
      </c>
      <c r="C25" t="s">
        <v>49</v>
      </c>
      <c r="D25" t="s">
        <v>110</v>
      </c>
      <c r="E25">
        <v>144</v>
      </c>
      <c r="F25">
        <v>156.96</v>
      </c>
    </row>
    <row r="26" spans="1:6" x14ac:dyDescent="0.35">
      <c r="A26" t="s">
        <v>58</v>
      </c>
      <c r="B26" t="s">
        <v>59</v>
      </c>
      <c r="C26" t="s">
        <v>49</v>
      </c>
      <c r="D26" t="s">
        <v>111</v>
      </c>
      <c r="E26">
        <v>7</v>
      </c>
      <c r="F26">
        <v>8.33</v>
      </c>
    </row>
    <row r="27" spans="1:6" x14ac:dyDescent="0.35">
      <c r="A27" t="s">
        <v>60</v>
      </c>
      <c r="B27" t="s">
        <v>61</v>
      </c>
      <c r="C27" t="s">
        <v>62</v>
      </c>
      <c r="D27" t="s">
        <v>111</v>
      </c>
      <c r="E27">
        <v>18</v>
      </c>
      <c r="F27">
        <v>24.66</v>
      </c>
    </row>
    <row r="28" spans="1:6" x14ac:dyDescent="0.35">
      <c r="A28" t="s">
        <v>63</v>
      </c>
      <c r="B28" t="s">
        <v>64</v>
      </c>
      <c r="C28" t="s">
        <v>62</v>
      </c>
      <c r="D28" t="s">
        <v>109</v>
      </c>
      <c r="E28">
        <v>48</v>
      </c>
      <c r="F28">
        <v>57.120000000000005</v>
      </c>
    </row>
    <row r="29" spans="1:6" x14ac:dyDescent="0.35">
      <c r="A29" t="s">
        <v>65</v>
      </c>
      <c r="B29" t="s">
        <v>66</v>
      </c>
      <c r="C29" t="s">
        <v>62</v>
      </c>
      <c r="D29" t="s">
        <v>111</v>
      </c>
      <c r="E29">
        <v>37</v>
      </c>
      <c r="F29">
        <v>41.81</v>
      </c>
    </row>
    <row r="30" spans="1:6" x14ac:dyDescent="0.35">
      <c r="A30" t="s">
        <v>67</v>
      </c>
      <c r="B30" t="s">
        <v>68</v>
      </c>
      <c r="C30" t="s">
        <v>62</v>
      </c>
      <c r="D30" t="s">
        <v>109</v>
      </c>
      <c r="E30">
        <v>47</v>
      </c>
      <c r="F30">
        <v>53.11</v>
      </c>
    </row>
    <row r="31" spans="1:6" x14ac:dyDescent="0.35">
      <c r="A31" t="s">
        <v>69</v>
      </c>
      <c r="B31" t="s">
        <v>70</v>
      </c>
      <c r="C31" t="s">
        <v>62</v>
      </c>
      <c r="D31" t="s">
        <v>110</v>
      </c>
      <c r="E31">
        <v>148</v>
      </c>
      <c r="F31">
        <v>201.28</v>
      </c>
    </row>
    <row r="32" spans="1:6" x14ac:dyDescent="0.35">
      <c r="A32" t="s">
        <v>71</v>
      </c>
      <c r="B32" t="s">
        <v>72</v>
      </c>
      <c r="C32" t="s">
        <v>62</v>
      </c>
      <c r="D32" t="s">
        <v>9</v>
      </c>
      <c r="E32">
        <v>93</v>
      </c>
      <c r="F32">
        <v>104.16</v>
      </c>
    </row>
    <row r="33" spans="1:6" x14ac:dyDescent="0.35">
      <c r="A33" t="s">
        <v>73</v>
      </c>
      <c r="B33" t="s">
        <v>74</v>
      </c>
      <c r="C33" t="s">
        <v>62</v>
      </c>
      <c r="D33" t="s">
        <v>9</v>
      </c>
      <c r="E33">
        <v>89</v>
      </c>
      <c r="F33">
        <v>117.48</v>
      </c>
    </row>
    <row r="34" spans="1:6" x14ac:dyDescent="0.35">
      <c r="A34" t="s">
        <v>75</v>
      </c>
      <c r="B34" t="s">
        <v>76</v>
      </c>
      <c r="C34" t="s">
        <v>62</v>
      </c>
      <c r="D34" t="s">
        <v>9</v>
      </c>
      <c r="E34">
        <v>95</v>
      </c>
      <c r="F34">
        <v>119.7</v>
      </c>
    </row>
    <row r="35" spans="1:6" x14ac:dyDescent="0.35">
      <c r="A35" t="s">
        <v>77</v>
      </c>
      <c r="B35" t="s">
        <v>78</v>
      </c>
      <c r="C35" t="s">
        <v>62</v>
      </c>
      <c r="D35" t="s">
        <v>109</v>
      </c>
      <c r="E35">
        <v>55</v>
      </c>
      <c r="F35">
        <v>58.3</v>
      </c>
    </row>
    <row r="36" spans="1:6" x14ac:dyDescent="0.35">
      <c r="A36" t="s">
        <v>79</v>
      </c>
      <c r="B36" t="s">
        <v>80</v>
      </c>
      <c r="C36" t="s">
        <v>62</v>
      </c>
      <c r="D36" t="s">
        <v>111</v>
      </c>
      <c r="E36">
        <v>5</v>
      </c>
      <c r="F36">
        <v>6.7</v>
      </c>
    </row>
    <row r="37" spans="1:6" x14ac:dyDescent="0.35">
      <c r="A37" t="s">
        <v>81</v>
      </c>
      <c r="B37" t="s">
        <v>82</v>
      </c>
      <c r="C37" t="s">
        <v>62</v>
      </c>
      <c r="D37" t="s">
        <v>9</v>
      </c>
      <c r="E37">
        <v>90</v>
      </c>
      <c r="F37">
        <v>96.3</v>
      </c>
    </row>
    <row r="38" spans="1:6" x14ac:dyDescent="0.35">
      <c r="A38" t="s">
        <v>83</v>
      </c>
      <c r="B38" t="s">
        <v>84</v>
      </c>
      <c r="C38" t="s">
        <v>85</v>
      </c>
      <c r="D38" t="s">
        <v>9</v>
      </c>
      <c r="E38">
        <v>67</v>
      </c>
      <c r="F38">
        <v>85.76</v>
      </c>
    </row>
    <row r="39" spans="1:6" x14ac:dyDescent="0.35">
      <c r="A39" t="s">
        <v>86</v>
      </c>
      <c r="B39" t="s">
        <v>87</v>
      </c>
      <c r="C39" t="s">
        <v>85</v>
      </c>
      <c r="D39" t="s">
        <v>9</v>
      </c>
      <c r="E39">
        <v>72</v>
      </c>
      <c r="F39">
        <v>79.92</v>
      </c>
    </row>
    <row r="40" spans="1:6" x14ac:dyDescent="0.35">
      <c r="A40" t="s">
        <v>88</v>
      </c>
      <c r="B40" t="s">
        <v>89</v>
      </c>
      <c r="C40" t="s">
        <v>85</v>
      </c>
      <c r="D40" t="s">
        <v>111</v>
      </c>
      <c r="E40">
        <v>37</v>
      </c>
      <c r="F40">
        <v>42.55</v>
      </c>
    </row>
    <row r="41" spans="1:6" x14ac:dyDescent="0.35">
      <c r="A41" t="s">
        <v>90</v>
      </c>
      <c r="B41" t="s">
        <v>91</v>
      </c>
      <c r="C41" t="s">
        <v>85</v>
      </c>
      <c r="D41" t="s">
        <v>9</v>
      </c>
      <c r="E41">
        <v>90</v>
      </c>
      <c r="F41">
        <v>115.2</v>
      </c>
    </row>
    <row r="42" spans="1:6" x14ac:dyDescent="0.35">
      <c r="A42" t="s">
        <v>92</v>
      </c>
      <c r="B42" t="s">
        <v>93</v>
      </c>
      <c r="C42" t="s">
        <v>85</v>
      </c>
      <c r="D42" t="s">
        <v>110</v>
      </c>
      <c r="E42">
        <v>138</v>
      </c>
      <c r="F42">
        <v>173.88</v>
      </c>
    </row>
    <row r="43" spans="1:6" x14ac:dyDescent="0.35">
      <c r="A43" t="s">
        <v>94</v>
      </c>
      <c r="B43" t="s">
        <v>95</v>
      </c>
      <c r="C43" t="s">
        <v>85</v>
      </c>
      <c r="D43" t="s">
        <v>110</v>
      </c>
      <c r="E43">
        <v>120</v>
      </c>
      <c r="F43">
        <v>162</v>
      </c>
    </row>
    <row r="44" spans="1:6" x14ac:dyDescent="0.35">
      <c r="A44" t="s">
        <v>96</v>
      </c>
      <c r="B44" t="s">
        <v>97</v>
      </c>
      <c r="C44" t="s">
        <v>85</v>
      </c>
      <c r="D44" t="s">
        <v>9</v>
      </c>
      <c r="E44">
        <v>67</v>
      </c>
      <c r="F44">
        <v>83.08</v>
      </c>
    </row>
    <row r="45" spans="1:6" x14ac:dyDescent="0.35">
      <c r="A45" t="s">
        <v>98</v>
      </c>
      <c r="B45" t="s">
        <v>99</v>
      </c>
      <c r="C45" t="s">
        <v>85</v>
      </c>
      <c r="D45" t="s">
        <v>9</v>
      </c>
      <c r="E45">
        <v>76</v>
      </c>
      <c r="F45">
        <v>82.08</v>
      </c>
    </row>
    <row r="46" spans="1:6" x14ac:dyDescent="0.3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9FCE5-C06B-4269-A7F1-D2BC81E10B28}">
  <sheetPr codeName="Sheet1">
    <tabColor rgb="FF00B0F0"/>
  </sheetPr>
  <dimension ref="A1:AI65"/>
  <sheetViews>
    <sheetView topLeftCell="C1" zoomScale="48" zoomScaleNormal="48" workbookViewId="0">
      <selection activeCell="I19" sqref="I19:I30"/>
    </sheetView>
  </sheetViews>
  <sheetFormatPr defaultRowHeight="14.5" x14ac:dyDescent="0.35"/>
  <cols>
    <col min="1" max="1" width="19.6328125" bestFit="1" customWidth="1"/>
    <col min="2" max="2" width="41" bestFit="1" customWidth="1"/>
    <col min="3" max="4" width="39.36328125" customWidth="1"/>
    <col min="5" max="5" width="13.54296875" bestFit="1" customWidth="1"/>
    <col min="6" max="6" width="39.6328125" bestFit="1" customWidth="1"/>
    <col min="7" max="7" width="41" bestFit="1" customWidth="1"/>
    <col min="8" max="8" width="7.453125" bestFit="1" customWidth="1"/>
    <col min="11" max="11" width="39.6328125" bestFit="1" customWidth="1"/>
    <col min="12" max="13" width="41" bestFit="1" customWidth="1"/>
    <col min="14" max="14" width="24" bestFit="1" customWidth="1"/>
    <col min="15" max="16" width="15.81640625" customWidth="1"/>
    <col min="17" max="17" width="14.90625" customWidth="1"/>
    <col min="18" max="18" width="15.81640625" customWidth="1"/>
    <col min="19" max="19" width="38" customWidth="1"/>
    <col min="20" max="20" width="23.7265625" customWidth="1"/>
    <col min="21" max="21" width="15.81640625" customWidth="1"/>
    <col min="23" max="23" width="13.7265625" bestFit="1" customWidth="1"/>
    <col min="24" max="24" width="26.08984375" bestFit="1" customWidth="1"/>
    <col min="25" max="25" width="16.54296875" bestFit="1" customWidth="1"/>
    <col min="26" max="26" width="41" bestFit="1" customWidth="1"/>
    <col min="27" max="27" width="1.81640625" bestFit="1" customWidth="1"/>
    <col min="28" max="28" width="10.1796875" bestFit="1" customWidth="1"/>
    <col min="29" max="29" width="8.6328125" bestFit="1" customWidth="1"/>
    <col min="31" max="31" width="19.453125" bestFit="1" customWidth="1"/>
    <col min="32" max="32" width="41" bestFit="1" customWidth="1"/>
    <col min="34" max="34" width="23.54296875" bestFit="1" customWidth="1"/>
    <col min="35" max="35" width="41" bestFit="1" customWidth="1"/>
  </cols>
  <sheetData>
    <row r="1" spans="1:35" x14ac:dyDescent="0.35">
      <c r="G1" t="b">
        <v>0</v>
      </c>
      <c r="Q1" t="str">
        <f ca="1">VLOOKUP(1,$P:$T,2,FALSE)</f>
        <v>Product41</v>
      </c>
      <c r="R1" t="str">
        <f ca="1">VLOOKUP(1,$P:$T,3,FALSE)</f>
        <v>Ft</v>
      </c>
      <c r="S1">
        <f ca="1">VLOOKUP(1,$P:$T,4,FALSE)</f>
        <v>22952.16</v>
      </c>
      <c r="T1">
        <f ca="1">VLOOKUP(1,$P:$T,5,FALSE)</f>
        <v>132</v>
      </c>
      <c r="Y1" s="18" t="s">
        <v>137</v>
      </c>
      <c r="Z1" t="s">
        <v>120</v>
      </c>
      <c r="AB1" t="str">
        <f ca="1">VLOOKUP(1,$AA$2:$AC$6,2,0)</f>
        <v>Category04</v>
      </c>
      <c r="AC1" s="33">
        <f ca="1">VLOOKUP(1,$AA$2:$AC$6,3,0)</f>
        <v>95269.4</v>
      </c>
      <c r="AE1" s="18" t="s">
        <v>136</v>
      </c>
      <c r="AF1" t="s">
        <v>120</v>
      </c>
      <c r="AH1" s="18" t="s">
        <v>138</v>
      </c>
      <c r="AI1" t="s">
        <v>120</v>
      </c>
    </row>
    <row r="2" spans="1:35" x14ac:dyDescent="0.35">
      <c r="K2" s="18" t="s">
        <v>1</v>
      </c>
      <c r="L2" s="18" t="s">
        <v>3</v>
      </c>
      <c r="M2" t="s">
        <v>120</v>
      </c>
      <c r="N2" t="s">
        <v>135</v>
      </c>
      <c r="P2" s="24" t="s">
        <v>144</v>
      </c>
      <c r="Q2" s="24" t="s">
        <v>1</v>
      </c>
      <c r="R2" s="24" t="s">
        <v>3</v>
      </c>
      <c r="S2" s="24" t="s">
        <v>120</v>
      </c>
      <c r="T2" s="24" t="s">
        <v>135</v>
      </c>
      <c r="Y2" s="19" t="s">
        <v>8</v>
      </c>
      <c r="Z2">
        <v>69261.950000000012</v>
      </c>
      <c r="AA2">
        <f ca="1">RANK($AC$2:$AC$6,$AC$2:$AC$6)</f>
        <v>4</v>
      </c>
      <c r="AB2" s="23" t="str">
        <f t="shared" ref="AB2:AB6" ca="1" si="0">OFFSET($Y$1,1,0,COUNT($Z:$Z))</f>
        <v>Category01</v>
      </c>
      <c r="AC2" s="33">
        <f ca="1">OFFSET($Y$1,1,1,COUNT($Z:$Z))</f>
        <v>69261.950000000012</v>
      </c>
      <c r="AE2" s="19" t="s">
        <v>108</v>
      </c>
      <c r="AF2">
        <v>208140.15000000005</v>
      </c>
      <c r="AH2" s="19" t="s">
        <v>107</v>
      </c>
      <c r="AI2">
        <v>199516.90000000008</v>
      </c>
    </row>
    <row r="3" spans="1:35" x14ac:dyDescent="0.35">
      <c r="A3" s="18" t="s">
        <v>119</v>
      </c>
      <c r="B3" t="s">
        <v>120</v>
      </c>
      <c r="E3" s="18" t="s">
        <v>134</v>
      </c>
      <c r="F3" t="s">
        <v>121</v>
      </c>
      <c r="G3" t="s">
        <v>120</v>
      </c>
      <c r="K3" t="s">
        <v>7</v>
      </c>
      <c r="L3" t="s">
        <v>9</v>
      </c>
      <c r="M3" s="32">
        <v>9764.7199999999993</v>
      </c>
      <c r="N3">
        <v>94</v>
      </c>
      <c r="P3" s="25">
        <f t="shared" ref="P3:P46" ca="1" si="1">IFERROR(RANK(S3,$S$3:$S$46,0)," ")</f>
        <v>19</v>
      </c>
      <c r="Q3" s="23" t="str">
        <f t="shared" ref="Q3:Q46" ca="1" si="2">IFERROR(OFFSET($K$2,1,0,COUNT($M:$M))," ")</f>
        <v>Product01</v>
      </c>
      <c r="R3" s="23" t="str">
        <f t="shared" ref="R3:R46" ca="1" si="3">IFERROR(OFFSET($K$2,1,1,COUNT($M:$M))," ")</f>
        <v>Kg</v>
      </c>
      <c r="S3" s="30">
        <f t="shared" ref="S3:S46" ca="1" si="4">IFERROR(OFFSET($K$2,1,2,COUNT($M:$M))," ")</f>
        <v>9764.7199999999993</v>
      </c>
      <c r="T3" s="23">
        <f t="shared" ref="T3:T46" ca="1" si="5">IFERROR(OFFSET($K$2,1,3,COUNT($M:$M))," ")</f>
        <v>94</v>
      </c>
      <c r="Y3" s="19" t="s">
        <v>28</v>
      </c>
      <c r="Z3">
        <v>92963.87</v>
      </c>
      <c r="AA3">
        <f ca="1">RANK($AC$2:$AC$6,$AC$2:$AC$6)</f>
        <v>2</v>
      </c>
      <c r="AB3" s="23" t="str">
        <f t="shared" ca="1" si="0"/>
        <v>Category02</v>
      </c>
      <c r="AC3" s="33">
        <f t="shared" ref="AC3:AC6" ca="1" si="6">OFFSET($Y$1,1,1,COUNT($Z:$Z))</f>
        <v>92963.87</v>
      </c>
      <c r="AE3" s="19" t="s">
        <v>106</v>
      </c>
      <c r="AF3">
        <v>133923.87000000002</v>
      </c>
      <c r="AH3" s="19" t="s">
        <v>106</v>
      </c>
      <c r="AI3">
        <v>201895.01999999993</v>
      </c>
    </row>
    <row r="4" spans="1:35" x14ac:dyDescent="0.35">
      <c r="A4" s="19">
        <v>1</v>
      </c>
      <c r="B4" s="21">
        <v>13167.810000000001</v>
      </c>
      <c r="E4" s="19" t="s">
        <v>122</v>
      </c>
      <c r="F4">
        <v>34290</v>
      </c>
      <c r="G4">
        <v>41346.959999999992</v>
      </c>
      <c r="K4" t="s">
        <v>11</v>
      </c>
      <c r="L4" t="s">
        <v>9</v>
      </c>
      <c r="M4" s="32">
        <v>13423.199999999999</v>
      </c>
      <c r="N4">
        <v>94</v>
      </c>
      <c r="P4" s="25">
        <f t="shared" ca="1" si="1"/>
        <v>10</v>
      </c>
      <c r="Q4" s="22" t="str">
        <f t="shared" ca="1" si="2"/>
        <v>Product02</v>
      </c>
      <c r="R4" s="22" t="str">
        <f t="shared" ca="1" si="3"/>
        <v>Kg</v>
      </c>
      <c r="S4" s="31">
        <f t="shared" ca="1" si="4"/>
        <v>13423.199999999999</v>
      </c>
      <c r="T4" s="22">
        <f t="shared" ca="1" si="5"/>
        <v>94</v>
      </c>
      <c r="Y4" s="19" t="s">
        <v>49</v>
      </c>
      <c r="Z4">
        <v>52299.509999999995</v>
      </c>
      <c r="AA4">
        <f ca="1">RANK($AC$2:$AC$6,$AC$2:$AC$6)</f>
        <v>5</v>
      </c>
      <c r="AB4" s="23" t="str">
        <f t="shared" ca="1" si="0"/>
        <v>Category03</v>
      </c>
      <c r="AC4" s="33">
        <f t="shared" ca="1" si="6"/>
        <v>52299.509999999995</v>
      </c>
      <c r="AE4" s="19" t="s">
        <v>105</v>
      </c>
      <c r="AF4">
        <v>59347.900000000009</v>
      </c>
    </row>
    <row r="5" spans="1:35" x14ac:dyDescent="0.35">
      <c r="A5" s="19">
        <v>2</v>
      </c>
      <c r="B5" s="21">
        <v>13210.220000000001</v>
      </c>
      <c r="E5" s="19" t="s">
        <v>123</v>
      </c>
      <c r="F5">
        <v>25341</v>
      </c>
      <c r="G5">
        <v>30857.300000000003</v>
      </c>
      <c r="K5" t="s">
        <v>13</v>
      </c>
      <c r="L5" t="s">
        <v>9</v>
      </c>
      <c r="M5" s="32">
        <v>6394.2599999999993</v>
      </c>
      <c r="N5">
        <v>79</v>
      </c>
      <c r="P5" s="25">
        <f t="shared" ca="1" si="1"/>
        <v>26</v>
      </c>
      <c r="Q5" s="22" t="str">
        <f t="shared" ca="1" si="2"/>
        <v>Product03</v>
      </c>
      <c r="R5" s="22" t="str">
        <f t="shared" ca="1" si="3"/>
        <v>Kg</v>
      </c>
      <c r="S5" s="31">
        <f t="shared" ca="1" si="4"/>
        <v>6394.2599999999993</v>
      </c>
      <c r="T5" s="22">
        <f t="shared" ca="1" si="5"/>
        <v>79</v>
      </c>
      <c r="Y5" s="19" t="s">
        <v>62</v>
      </c>
      <c r="Z5">
        <v>95269.4</v>
      </c>
      <c r="AA5">
        <f ca="1">RANK($AC$2:$AC$6,$AC$2:$AC$6)</f>
        <v>1</v>
      </c>
      <c r="AB5" s="23" t="str">
        <f t="shared" ca="1" si="0"/>
        <v>Category04</v>
      </c>
      <c r="AC5" s="33">
        <f t="shared" ca="1" si="6"/>
        <v>95269.4</v>
      </c>
    </row>
    <row r="6" spans="1:35" x14ac:dyDescent="0.35">
      <c r="A6" s="19">
        <v>3</v>
      </c>
      <c r="B6" s="21">
        <v>20202.099999999995</v>
      </c>
      <c r="E6" s="19" t="s">
        <v>124</v>
      </c>
      <c r="F6">
        <v>23437</v>
      </c>
      <c r="G6">
        <v>28616.65</v>
      </c>
      <c r="K6" t="s">
        <v>15</v>
      </c>
      <c r="L6" t="s">
        <v>109</v>
      </c>
      <c r="M6" s="32">
        <v>6056.1600000000008</v>
      </c>
      <c r="N6">
        <v>124</v>
      </c>
      <c r="P6" s="25">
        <f t="shared" ca="1" si="1"/>
        <v>30</v>
      </c>
      <c r="Q6" s="22" t="str">
        <f t="shared" ca="1" si="2"/>
        <v>Product04</v>
      </c>
      <c r="R6" s="22" t="str">
        <f t="shared" ca="1" si="3"/>
        <v>Lt</v>
      </c>
      <c r="S6" s="31">
        <f t="shared" ca="1" si="4"/>
        <v>6056.1600000000008</v>
      </c>
      <c r="T6" s="22">
        <f t="shared" ca="1" si="5"/>
        <v>124</v>
      </c>
      <c r="Y6" s="19" t="s">
        <v>85</v>
      </c>
      <c r="Z6">
        <v>91617.19</v>
      </c>
      <c r="AA6">
        <f ca="1">RANK($AC$2:$AC$6,$AC$2:$AC$6)</f>
        <v>3</v>
      </c>
      <c r="AB6" s="23" t="str">
        <f t="shared" ca="1" si="0"/>
        <v>Category05</v>
      </c>
      <c r="AC6" s="33">
        <f t="shared" ca="1" si="6"/>
        <v>91617.19</v>
      </c>
    </row>
    <row r="7" spans="1:35" x14ac:dyDescent="0.35">
      <c r="A7" s="19">
        <v>4</v>
      </c>
      <c r="B7" s="21">
        <v>11312.2</v>
      </c>
      <c r="E7" s="19" t="s">
        <v>125</v>
      </c>
      <c r="F7">
        <v>21282</v>
      </c>
      <c r="G7">
        <v>26579.11</v>
      </c>
      <c r="K7" t="s">
        <v>17</v>
      </c>
      <c r="L7" t="s">
        <v>110</v>
      </c>
      <c r="M7" s="32">
        <v>15716.61</v>
      </c>
      <c r="N7">
        <v>101</v>
      </c>
      <c r="P7" s="25">
        <f t="shared" ca="1" si="1"/>
        <v>8</v>
      </c>
      <c r="Q7" s="23" t="str">
        <f t="shared" ca="1" si="2"/>
        <v>Product05</v>
      </c>
      <c r="R7" s="23" t="str">
        <f t="shared" ca="1" si="3"/>
        <v>Ft</v>
      </c>
      <c r="S7" s="30">
        <f t="shared" ca="1" si="4"/>
        <v>15716.61</v>
      </c>
      <c r="T7" s="23">
        <f t="shared" ca="1" si="5"/>
        <v>101</v>
      </c>
    </row>
    <row r="8" spans="1:35" x14ac:dyDescent="0.35">
      <c r="A8" s="19">
        <v>5</v>
      </c>
      <c r="B8" s="21">
        <v>11711.449999999999</v>
      </c>
      <c r="E8" s="19" t="s">
        <v>126</v>
      </c>
      <c r="F8">
        <v>26526</v>
      </c>
      <c r="G8">
        <v>30910.45</v>
      </c>
      <c r="K8" t="s">
        <v>19</v>
      </c>
      <c r="L8" t="s">
        <v>9</v>
      </c>
      <c r="M8" s="32">
        <v>4531.5</v>
      </c>
      <c r="N8">
        <v>53</v>
      </c>
      <c r="P8" s="25">
        <f t="shared" ca="1" si="1"/>
        <v>35</v>
      </c>
      <c r="Q8" s="22" t="str">
        <f t="shared" ca="1" si="2"/>
        <v>Product06</v>
      </c>
      <c r="R8" s="22" t="str">
        <f t="shared" ca="1" si="3"/>
        <v>Kg</v>
      </c>
      <c r="S8" s="31">
        <f t="shared" ca="1" si="4"/>
        <v>4531.5</v>
      </c>
      <c r="T8" s="22">
        <f t="shared" ca="1" si="5"/>
        <v>53</v>
      </c>
    </row>
    <row r="9" spans="1:35" x14ac:dyDescent="0.35">
      <c r="A9" s="19">
        <v>6</v>
      </c>
      <c r="B9" s="21">
        <v>14365.540000000005</v>
      </c>
      <c r="E9" s="19" t="s">
        <v>127</v>
      </c>
      <c r="F9">
        <v>24879</v>
      </c>
      <c r="G9">
        <v>30533.710000000003</v>
      </c>
      <c r="K9" t="s">
        <v>21</v>
      </c>
      <c r="L9" t="s">
        <v>109</v>
      </c>
      <c r="M9" s="32">
        <v>2291.04</v>
      </c>
      <c r="N9">
        <v>48</v>
      </c>
      <c r="P9" s="25">
        <f t="shared" ca="1" si="1"/>
        <v>39</v>
      </c>
      <c r="Q9" s="23" t="str">
        <f t="shared" ca="1" si="2"/>
        <v>Product07</v>
      </c>
      <c r="R9" s="23" t="str">
        <f t="shared" ca="1" si="3"/>
        <v>Lt</v>
      </c>
      <c r="S9" s="30">
        <f t="shared" ca="1" si="4"/>
        <v>2291.04</v>
      </c>
      <c r="T9" s="23">
        <f t="shared" ca="1" si="5"/>
        <v>48</v>
      </c>
    </row>
    <row r="10" spans="1:35" x14ac:dyDescent="0.35">
      <c r="A10" s="19">
        <v>7</v>
      </c>
      <c r="B10" s="21">
        <v>7132.79</v>
      </c>
      <c r="E10" s="19" t="s">
        <v>128</v>
      </c>
      <c r="F10">
        <v>29878</v>
      </c>
      <c r="G10">
        <v>35251.79</v>
      </c>
      <c r="K10" t="s">
        <v>23</v>
      </c>
      <c r="L10" t="s">
        <v>9</v>
      </c>
      <c r="M10" s="32">
        <v>10502.82</v>
      </c>
      <c r="N10">
        <v>111</v>
      </c>
      <c r="P10" s="25">
        <f t="shared" ca="1" si="1"/>
        <v>15</v>
      </c>
      <c r="Q10" s="22" t="str">
        <f t="shared" ca="1" si="2"/>
        <v>Product08</v>
      </c>
      <c r="R10" s="22" t="str">
        <f t="shared" ca="1" si="3"/>
        <v>Kg</v>
      </c>
      <c r="S10" s="31">
        <f t="shared" ca="1" si="4"/>
        <v>10502.82</v>
      </c>
      <c r="T10" s="22">
        <f t="shared" ca="1" si="5"/>
        <v>111</v>
      </c>
    </row>
    <row r="11" spans="1:35" x14ac:dyDescent="0.35">
      <c r="A11" s="19">
        <v>8</v>
      </c>
      <c r="B11" s="21">
        <v>14262.46</v>
      </c>
      <c r="E11" s="19" t="s">
        <v>129</v>
      </c>
      <c r="F11">
        <v>29831</v>
      </c>
      <c r="G11">
        <v>35350.400000000016</v>
      </c>
      <c r="K11" t="s">
        <v>25</v>
      </c>
      <c r="L11" t="s">
        <v>111</v>
      </c>
      <c r="M11" s="32">
        <v>581.64</v>
      </c>
      <c r="N11">
        <v>74</v>
      </c>
      <c r="P11" s="25">
        <f t="shared" ca="1" si="1"/>
        <v>44</v>
      </c>
      <c r="Q11" s="23" t="str">
        <f t="shared" ca="1" si="2"/>
        <v>Product09</v>
      </c>
      <c r="R11" s="23" t="str">
        <f t="shared" ca="1" si="3"/>
        <v>No.</v>
      </c>
      <c r="S11" s="30">
        <f t="shared" ca="1" si="4"/>
        <v>581.64</v>
      </c>
      <c r="T11" s="23">
        <f t="shared" ca="1" si="5"/>
        <v>74</v>
      </c>
    </row>
    <row r="12" spans="1:35" x14ac:dyDescent="0.35">
      <c r="A12" s="19">
        <v>9</v>
      </c>
      <c r="B12" s="21">
        <v>16824.670000000002</v>
      </c>
      <c r="E12" s="19" t="s">
        <v>130</v>
      </c>
      <c r="F12">
        <v>28758</v>
      </c>
      <c r="G12">
        <v>35242.810000000005</v>
      </c>
      <c r="K12" t="s">
        <v>27</v>
      </c>
      <c r="L12" t="s">
        <v>110</v>
      </c>
      <c r="M12" s="32">
        <v>16428</v>
      </c>
      <c r="N12">
        <v>100</v>
      </c>
      <c r="P12" s="25">
        <f t="shared" ca="1" si="1"/>
        <v>5</v>
      </c>
      <c r="Q12" s="23" t="str">
        <f t="shared" ca="1" si="2"/>
        <v>Product10</v>
      </c>
      <c r="R12" s="23" t="str">
        <f t="shared" ca="1" si="3"/>
        <v>Ft</v>
      </c>
      <c r="S12" s="30">
        <f t="shared" ca="1" si="4"/>
        <v>16428</v>
      </c>
      <c r="T12" s="23">
        <f t="shared" ca="1" si="5"/>
        <v>100</v>
      </c>
    </row>
    <row r="13" spans="1:35" x14ac:dyDescent="0.35">
      <c r="A13" s="19">
        <v>10</v>
      </c>
      <c r="B13" s="21">
        <v>15229.35</v>
      </c>
      <c r="E13" s="19" t="s">
        <v>131</v>
      </c>
      <c r="F13">
        <v>27842</v>
      </c>
      <c r="G13">
        <v>33500.69000000001</v>
      </c>
      <c r="K13" t="s">
        <v>30</v>
      </c>
      <c r="L13" t="s">
        <v>109</v>
      </c>
      <c r="M13" s="32">
        <v>5856.4</v>
      </c>
      <c r="N13">
        <v>121</v>
      </c>
      <c r="P13" s="25">
        <f t="shared" ca="1" si="1"/>
        <v>31</v>
      </c>
      <c r="Q13" s="23" t="str">
        <f t="shared" ca="1" si="2"/>
        <v>Product11</v>
      </c>
      <c r="R13" s="23" t="str">
        <f t="shared" ca="1" si="3"/>
        <v>Lt</v>
      </c>
      <c r="S13" s="30">
        <f t="shared" ca="1" si="4"/>
        <v>5856.4</v>
      </c>
      <c r="T13" s="23">
        <f t="shared" ca="1" si="5"/>
        <v>121</v>
      </c>
    </row>
    <row r="14" spans="1:35" x14ac:dyDescent="0.35">
      <c r="A14" s="19">
        <v>11</v>
      </c>
      <c r="B14" s="21">
        <v>11915.58</v>
      </c>
      <c r="E14" s="19" t="s">
        <v>132</v>
      </c>
      <c r="F14">
        <v>29306</v>
      </c>
      <c r="G14">
        <v>36124.07</v>
      </c>
      <c r="K14" t="s">
        <v>32</v>
      </c>
      <c r="L14" t="s">
        <v>9</v>
      </c>
      <c r="M14" s="32">
        <v>11582.910000000003</v>
      </c>
      <c r="N14">
        <v>123</v>
      </c>
      <c r="P14" s="25">
        <f t="shared" ca="1" si="1"/>
        <v>13</v>
      </c>
      <c r="Q14" s="22" t="str">
        <f t="shared" ca="1" si="2"/>
        <v>Product12</v>
      </c>
      <c r="R14" s="22" t="str">
        <f t="shared" ca="1" si="3"/>
        <v>Kg</v>
      </c>
      <c r="S14" s="31">
        <f t="shared" ca="1" si="4"/>
        <v>11582.910000000003</v>
      </c>
      <c r="T14" s="22">
        <f t="shared" ca="1" si="5"/>
        <v>123</v>
      </c>
    </row>
    <row r="15" spans="1:35" x14ac:dyDescent="0.35">
      <c r="A15" s="19">
        <v>12</v>
      </c>
      <c r="B15" s="21">
        <v>14837.359999999999</v>
      </c>
      <c r="E15" s="19" t="s">
        <v>133</v>
      </c>
      <c r="F15">
        <v>31134</v>
      </c>
      <c r="G15">
        <v>37097.979999999996</v>
      </c>
      <c r="K15" t="s">
        <v>34</v>
      </c>
      <c r="L15" t="s">
        <v>9</v>
      </c>
      <c r="M15" s="32">
        <v>8423.52</v>
      </c>
      <c r="N15">
        <v>69</v>
      </c>
      <c r="P15" s="25">
        <f t="shared" ca="1" si="1"/>
        <v>22</v>
      </c>
      <c r="Q15" s="23" t="str">
        <f t="shared" ca="1" si="2"/>
        <v>Product13</v>
      </c>
      <c r="R15" s="23" t="str">
        <f t="shared" ca="1" si="3"/>
        <v>Kg</v>
      </c>
      <c r="S15" s="30">
        <f t="shared" ca="1" si="4"/>
        <v>8423.52</v>
      </c>
      <c r="T15" s="23">
        <f t="shared" ca="1" si="5"/>
        <v>69</v>
      </c>
    </row>
    <row r="16" spans="1:35" x14ac:dyDescent="0.35">
      <c r="A16" s="19">
        <v>13</v>
      </c>
      <c r="B16" s="21">
        <v>8084.26</v>
      </c>
      <c r="K16" t="s">
        <v>36</v>
      </c>
      <c r="L16" t="s">
        <v>9</v>
      </c>
      <c r="M16" s="32">
        <v>12764.640000000001</v>
      </c>
      <c r="N16">
        <v>87</v>
      </c>
      <c r="P16" s="25">
        <f t="shared" ca="1" si="1"/>
        <v>12</v>
      </c>
      <c r="Q16" s="23" t="str">
        <f t="shared" ca="1" si="2"/>
        <v>Product14</v>
      </c>
      <c r="R16" s="23" t="str">
        <f t="shared" ca="1" si="3"/>
        <v>Kg</v>
      </c>
      <c r="S16" s="30">
        <f t="shared" ca="1" si="4"/>
        <v>12764.640000000001</v>
      </c>
      <c r="T16" s="23">
        <f t="shared" ca="1" si="5"/>
        <v>87</v>
      </c>
    </row>
    <row r="17" spans="1:20" x14ac:dyDescent="0.35">
      <c r="A17" s="19">
        <v>14</v>
      </c>
      <c r="B17" s="21">
        <v>9461.1400000000012</v>
      </c>
      <c r="F17" t="b">
        <v>1</v>
      </c>
      <c r="G17" t="b">
        <v>1</v>
      </c>
      <c r="H17" t="b">
        <v>1</v>
      </c>
      <c r="K17" t="s">
        <v>38</v>
      </c>
      <c r="L17" t="s">
        <v>111</v>
      </c>
      <c r="M17" s="32">
        <v>1839.2399999999998</v>
      </c>
      <c r="N17">
        <v>117</v>
      </c>
      <c r="P17" s="25">
        <f t="shared" ca="1" si="1"/>
        <v>41</v>
      </c>
      <c r="Q17" s="23" t="str">
        <f t="shared" ca="1" si="2"/>
        <v>Product15</v>
      </c>
      <c r="R17" s="23" t="str">
        <f t="shared" ca="1" si="3"/>
        <v>No.</v>
      </c>
      <c r="S17" s="30">
        <f t="shared" ca="1" si="4"/>
        <v>1839.2399999999998</v>
      </c>
      <c r="T17" s="23">
        <f t="shared" ca="1" si="5"/>
        <v>117</v>
      </c>
    </row>
    <row r="18" spans="1:20" x14ac:dyDescent="0.35">
      <c r="A18" s="19">
        <v>15</v>
      </c>
      <c r="B18" s="21">
        <v>12189.7</v>
      </c>
      <c r="E18" t="s">
        <v>134</v>
      </c>
      <c r="F18" t="s">
        <v>142</v>
      </c>
      <c r="G18" t="s">
        <v>143</v>
      </c>
      <c r="H18" t="s">
        <v>141</v>
      </c>
      <c r="I18" t="s">
        <v>145</v>
      </c>
      <c r="K18" t="s">
        <v>40</v>
      </c>
      <c r="L18" t="s">
        <v>111</v>
      </c>
      <c r="M18" s="32">
        <v>1996.8</v>
      </c>
      <c r="N18">
        <v>120</v>
      </c>
      <c r="P18" s="25">
        <f t="shared" ca="1" si="1"/>
        <v>40</v>
      </c>
      <c r="Q18" s="22" t="str">
        <f t="shared" ca="1" si="2"/>
        <v>Product16</v>
      </c>
      <c r="R18" s="22" t="str">
        <f t="shared" ca="1" si="3"/>
        <v>No.</v>
      </c>
      <c r="S18" s="31">
        <f t="shared" ca="1" si="4"/>
        <v>1996.8</v>
      </c>
      <c r="T18" s="22">
        <f t="shared" ca="1" si="5"/>
        <v>120</v>
      </c>
    </row>
    <row r="19" spans="1:20" x14ac:dyDescent="0.35">
      <c r="A19" s="19">
        <v>16</v>
      </c>
      <c r="B19" s="21">
        <v>12762.63</v>
      </c>
      <c r="E19" s="19" t="s">
        <v>122</v>
      </c>
      <c r="F19" s="7">
        <f>IF($F$17=TRUE,VLOOKUP($E19,$E$4:$G$15,3,FALSE),NA())</f>
        <v>41346.959999999992</v>
      </c>
      <c r="G19" s="7">
        <f>IF($G$17=TRUE,VLOOKUP($E19,$E$4:$G$15,3,0)-VLOOKUP($E19,$E$4:$G$15,2,0),NA())</f>
        <v>7056.9599999999919</v>
      </c>
      <c r="H19" s="20">
        <f>IF($H$17=TRUE,G19/VLOOKUP($E19,$E$4:$G$15,2,0)," ")</f>
        <v>0.20580227471566032</v>
      </c>
      <c r="I19" s="20">
        <f>F19/VLOOKUP($E19,$E$4:$G$15,2,0)</f>
        <v>1.2058022747156603</v>
      </c>
      <c r="K19" t="s">
        <v>42</v>
      </c>
      <c r="L19" t="s">
        <v>110</v>
      </c>
      <c r="M19" s="32">
        <v>9877.1400000000012</v>
      </c>
      <c r="N19">
        <v>63</v>
      </c>
      <c r="P19" s="25">
        <f t="shared" ca="1" si="1"/>
        <v>18</v>
      </c>
      <c r="Q19" s="23" t="str">
        <f t="shared" ca="1" si="2"/>
        <v>Product17</v>
      </c>
      <c r="R19" s="23" t="str">
        <f t="shared" ca="1" si="3"/>
        <v>Ft</v>
      </c>
      <c r="S19" s="30">
        <f t="shared" ca="1" si="4"/>
        <v>9877.1400000000012</v>
      </c>
      <c r="T19" s="23">
        <f t="shared" ca="1" si="5"/>
        <v>63</v>
      </c>
    </row>
    <row r="20" spans="1:20" x14ac:dyDescent="0.35">
      <c r="A20" s="19">
        <v>17</v>
      </c>
      <c r="B20" s="21">
        <v>3659.24</v>
      </c>
      <c r="E20" s="19" t="s">
        <v>123</v>
      </c>
      <c r="F20" s="7">
        <f t="shared" ref="F20:F30" si="7">IF($F$17=TRUE,VLOOKUP($E20,$E$4:$G$15,3,FALSE),NA())</f>
        <v>30857.300000000003</v>
      </c>
      <c r="G20" s="7">
        <f t="shared" ref="G20:G30" si="8">IF($G$17=TRUE,VLOOKUP($E20,$E$4:$G$15,3,0)-VLOOKUP($E20,$E$4:$G$15,2,0),NA())</f>
        <v>5516.3000000000029</v>
      </c>
      <c r="H20" s="20">
        <f t="shared" ref="H20:H30" si="9">IF($H$17=TRUE,G20/VLOOKUP($E20,$E$4:$G$15,2,0)," ")</f>
        <v>0.21768280651907987</v>
      </c>
      <c r="I20" s="20">
        <f t="shared" ref="I20:I30" si="10">F20/VLOOKUP($E20,$E$4:$G$15,2,0)</f>
        <v>1.2176828065190799</v>
      </c>
      <c r="K20" t="s">
        <v>44</v>
      </c>
      <c r="L20" t="s">
        <v>111</v>
      </c>
      <c r="M20" s="32">
        <v>4035.2200000000003</v>
      </c>
      <c r="N20">
        <v>82</v>
      </c>
      <c r="P20" s="25">
        <f t="shared" ca="1" si="1"/>
        <v>36</v>
      </c>
      <c r="Q20" s="22" t="str">
        <f t="shared" ca="1" si="2"/>
        <v>Product18</v>
      </c>
      <c r="R20" s="22" t="str">
        <f t="shared" ca="1" si="3"/>
        <v>No.</v>
      </c>
      <c r="S20" s="31">
        <f t="shared" ca="1" si="4"/>
        <v>4035.2200000000003</v>
      </c>
      <c r="T20" s="22">
        <f t="shared" ca="1" si="5"/>
        <v>82</v>
      </c>
    </row>
    <row r="21" spans="1:20" x14ac:dyDescent="0.35">
      <c r="A21" s="19">
        <v>18</v>
      </c>
      <c r="B21" s="21">
        <v>18582.390000000003</v>
      </c>
      <c r="E21" s="19" t="s">
        <v>124</v>
      </c>
      <c r="F21" s="7">
        <f t="shared" si="7"/>
        <v>28616.65</v>
      </c>
      <c r="G21" s="7">
        <f t="shared" si="8"/>
        <v>5179.6500000000015</v>
      </c>
      <c r="H21" s="20">
        <f t="shared" si="9"/>
        <v>0.22100311473311438</v>
      </c>
      <c r="I21" s="20">
        <f t="shared" si="10"/>
        <v>1.2210031147331144</v>
      </c>
      <c r="K21" t="s">
        <v>46</v>
      </c>
      <c r="L21" t="s">
        <v>110</v>
      </c>
      <c r="M21" s="32">
        <v>20160</v>
      </c>
      <c r="N21">
        <v>96</v>
      </c>
      <c r="P21" s="25">
        <f t="shared" ca="1" si="1"/>
        <v>4</v>
      </c>
      <c r="Q21" s="23" t="str">
        <f t="shared" ca="1" si="2"/>
        <v>Product19</v>
      </c>
      <c r="R21" s="23" t="str">
        <f t="shared" ca="1" si="3"/>
        <v>Ft</v>
      </c>
      <c r="S21" s="30">
        <f t="shared" ca="1" si="4"/>
        <v>20160</v>
      </c>
      <c r="T21" s="23">
        <f t="shared" ca="1" si="5"/>
        <v>96</v>
      </c>
    </row>
    <row r="22" spans="1:20" x14ac:dyDescent="0.35">
      <c r="A22" s="19">
        <v>19</v>
      </c>
      <c r="B22" s="21">
        <v>10204.229999999998</v>
      </c>
      <c r="E22" s="19" t="s">
        <v>125</v>
      </c>
      <c r="F22" s="7">
        <f t="shared" si="7"/>
        <v>26579.11</v>
      </c>
      <c r="G22" s="7">
        <f t="shared" si="8"/>
        <v>5297.1100000000006</v>
      </c>
      <c r="H22" s="20">
        <f t="shared" si="9"/>
        <v>0.24890094915891367</v>
      </c>
      <c r="I22" s="20">
        <f t="shared" si="10"/>
        <v>1.2489009491589136</v>
      </c>
      <c r="K22" t="s">
        <v>48</v>
      </c>
      <c r="L22" t="s">
        <v>109</v>
      </c>
      <c r="M22" s="32">
        <v>8006.25</v>
      </c>
      <c r="N22">
        <v>105</v>
      </c>
      <c r="P22" s="25">
        <f t="shared" ca="1" si="1"/>
        <v>23</v>
      </c>
      <c r="Q22" s="23" t="str">
        <f t="shared" ca="1" si="2"/>
        <v>Product20</v>
      </c>
      <c r="R22" s="23" t="str">
        <f t="shared" ca="1" si="3"/>
        <v>Lt</v>
      </c>
      <c r="S22" s="30">
        <f t="shared" ca="1" si="4"/>
        <v>8006.25</v>
      </c>
      <c r="T22" s="23">
        <f t="shared" ca="1" si="5"/>
        <v>105</v>
      </c>
    </row>
    <row r="23" spans="1:20" x14ac:dyDescent="0.35">
      <c r="A23" s="19">
        <v>20</v>
      </c>
      <c r="B23" s="21">
        <v>20482.78</v>
      </c>
      <c r="E23" s="19" t="s">
        <v>126</v>
      </c>
      <c r="F23" s="7">
        <f t="shared" si="7"/>
        <v>30910.45</v>
      </c>
      <c r="G23" s="7">
        <f t="shared" si="8"/>
        <v>4384.4500000000007</v>
      </c>
      <c r="H23" s="20">
        <f t="shared" si="9"/>
        <v>0.16528877327904701</v>
      </c>
      <c r="I23" s="20">
        <f t="shared" si="10"/>
        <v>1.1652887732790469</v>
      </c>
      <c r="K23" t="s">
        <v>51</v>
      </c>
      <c r="L23" t="s">
        <v>110</v>
      </c>
      <c r="M23" s="32">
        <v>10727.64</v>
      </c>
      <c r="N23">
        <v>66</v>
      </c>
      <c r="P23" s="25">
        <f t="shared" ca="1" si="1"/>
        <v>14</v>
      </c>
      <c r="Q23" s="23" t="str">
        <f t="shared" ca="1" si="2"/>
        <v>Product21</v>
      </c>
      <c r="R23" s="23" t="str">
        <f t="shared" ca="1" si="3"/>
        <v>Ft</v>
      </c>
      <c r="S23" s="30">
        <f t="shared" ca="1" si="4"/>
        <v>10727.64</v>
      </c>
      <c r="T23" s="23">
        <f t="shared" ca="1" si="5"/>
        <v>66</v>
      </c>
    </row>
    <row r="24" spans="1:20" x14ac:dyDescent="0.35">
      <c r="A24" s="19">
        <v>21</v>
      </c>
      <c r="B24" s="21">
        <v>10665.4</v>
      </c>
      <c r="E24" s="19" t="s">
        <v>127</v>
      </c>
      <c r="F24" s="7">
        <f t="shared" si="7"/>
        <v>30533.710000000003</v>
      </c>
      <c r="G24" s="7">
        <f t="shared" si="8"/>
        <v>5654.7100000000028</v>
      </c>
      <c r="H24" s="20">
        <f t="shared" si="9"/>
        <v>0.22728847622492876</v>
      </c>
      <c r="I24" s="20">
        <f t="shared" si="10"/>
        <v>1.2272884762249288</v>
      </c>
      <c r="K24" t="s">
        <v>53</v>
      </c>
      <c r="L24" t="s">
        <v>110</v>
      </c>
      <c r="M24" s="32">
        <v>9909.9</v>
      </c>
      <c r="N24">
        <v>70</v>
      </c>
      <c r="P24" s="25">
        <f t="shared" ca="1" si="1"/>
        <v>17</v>
      </c>
      <c r="Q24" s="23" t="str">
        <f t="shared" ca="1" si="2"/>
        <v>Product22</v>
      </c>
      <c r="R24" s="23" t="str">
        <f t="shared" ca="1" si="3"/>
        <v>Ft</v>
      </c>
      <c r="S24" s="30">
        <f t="shared" ca="1" si="4"/>
        <v>9909.9</v>
      </c>
      <c r="T24" s="23">
        <f t="shared" ca="1" si="5"/>
        <v>70</v>
      </c>
    </row>
    <row r="25" spans="1:20" x14ac:dyDescent="0.35">
      <c r="A25" s="19">
        <v>22</v>
      </c>
      <c r="B25" s="21">
        <v>11315.839999999997</v>
      </c>
      <c r="E25" s="19" t="s">
        <v>128</v>
      </c>
      <c r="F25" s="7">
        <f t="shared" si="7"/>
        <v>35251.79</v>
      </c>
      <c r="G25" s="7">
        <f t="shared" si="8"/>
        <v>5373.7900000000009</v>
      </c>
      <c r="H25" s="20">
        <f t="shared" si="9"/>
        <v>0.1798577548698039</v>
      </c>
      <c r="I25" s="20">
        <f t="shared" si="10"/>
        <v>1.1798577548698039</v>
      </c>
      <c r="K25" t="s">
        <v>55</v>
      </c>
      <c r="L25" t="s">
        <v>110</v>
      </c>
      <c r="M25" s="32">
        <v>12853.560000000001</v>
      </c>
      <c r="N25">
        <v>86</v>
      </c>
      <c r="P25" s="25">
        <f t="shared" ca="1" si="1"/>
        <v>11</v>
      </c>
      <c r="Q25" s="23" t="str">
        <f t="shared" ca="1" si="2"/>
        <v>Product23</v>
      </c>
      <c r="R25" s="23" t="str">
        <f t="shared" ca="1" si="3"/>
        <v>Ft</v>
      </c>
      <c r="S25" s="30">
        <f t="shared" ca="1" si="4"/>
        <v>12853.560000000001</v>
      </c>
      <c r="T25" s="23">
        <f t="shared" ca="1" si="5"/>
        <v>86</v>
      </c>
    </row>
    <row r="26" spans="1:20" x14ac:dyDescent="0.35">
      <c r="A26" s="19">
        <v>23</v>
      </c>
      <c r="B26" s="21">
        <v>18818.189999999999</v>
      </c>
      <c r="E26" s="19" t="s">
        <v>129</v>
      </c>
      <c r="F26" s="7">
        <f t="shared" si="7"/>
        <v>35350.400000000016</v>
      </c>
      <c r="G26" s="7">
        <f t="shared" si="8"/>
        <v>5519.400000000016</v>
      </c>
      <c r="H26" s="20">
        <f t="shared" si="9"/>
        <v>0.18502229224632147</v>
      </c>
      <c r="I26" s="20">
        <f t="shared" si="10"/>
        <v>1.1850222922463214</v>
      </c>
      <c r="K26" t="s">
        <v>57</v>
      </c>
      <c r="L26" t="s">
        <v>110</v>
      </c>
      <c r="M26" s="32">
        <v>10202.400000000001</v>
      </c>
      <c r="N26">
        <v>65</v>
      </c>
      <c r="P26" s="25">
        <f t="shared" ca="1" si="1"/>
        <v>16</v>
      </c>
      <c r="Q26" s="23" t="str">
        <f t="shared" ca="1" si="2"/>
        <v>Product24</v>
      </c>
      <c r="R26" s="23" t="str">
        <f t="shared" ca="1" si="3"/>
        <v>Ft</v>
      </c>
      <c r="S26" s="30">
        <f t="shared" ca="1" si="4"/>
        <v>10202.400000000001</v>
      </c>
      <c r="T26" s="23">
        <f t="shared" ca="1" si="5"/>
        <v>65</v>
      </c>
    </row>
    <row r="27" spans="1:20" x14ac:dyDescent="0.35">
      <c r="A27" s="19">
        <v>24</v>
      </c>
      <c r="B27" s="21">
        <v>11488.4</v>
      </c>
      <c r="E27" s="19" t="s">
        <v>130</v>
      </c>
      <c r="F27" s="7">
        <f t="shared" si="7"/>
        <v>35242.810000000005</v>
      </c>
      <c r="G27" s="7">
        <f t="shared" si="8"/>
        <v>6484.8100000000049</v>
      </c>
      <c r="H27" s="20">
        <f t="shared" si="9"/>
        <v>0.22549586202100302</v>
      </c>
      <c r="I27" s="20">
        <f t="shared" si="10"/>
        <v>1.225495862021003</v>
      </c>
      <c r="K27" t="s">
        <v>59</v>
      </c>
      <c r="L27" t="s">
        <v>111</v>
      </c>
      <c r="M27" s="32">
        <v>599.7600000000001</v>
      </c>
      <c r="N27">
        <v>72</v>
      </c>
      <c r="P27" s="25">
        <f t="shared" ca="1" si="1"/>
        <v>43</v>
      </c>
      <c r="Q27" s="22" t="str">
        <f t="shared" ca="1" si="2"/>
        <v>Product25</v>
      </c>
      <c r="R27" s="22" t="str">
        <f t="shared" ca="1" si="3"/>
        <v>No.</v>
      </c>
      <c r="S27" s="31">
        <f t="shared" ca="1" si="4"/>
        <v>599.7600000000001</v>
      </c>
      <c r="T27" s="22">
        <f t="shared" ca="1" si="5"/>
        <v>72</v>
      </c>
    </row>
    <row r="28" spans="1:20" x14ac:dyDescent="0.35">
      <c r="A28" s="19">
        <v>25</v>
      </c>
      <c r="B28" s="21">
        <v>18688.430000000004</v>
      </c>
      <c r="E28" s="19" t="s">
        <v>131</v>
      </c>
      <c r="F28" s="7">
        <f t="shared" si="7"/>
        <v>33500.69000000001</v>
      </c>
      <c r="G28" s="7">
        <f t="shared" si="8"/>
        <v>5658.6900000000096</v>
      </c>
      <c r="H28" s="20">
        <f t="shared" si="9"/>
        <v>0.20324294231736259</v>
      </c>
      <c r="I28" s="20">
        <f t="shared" si="10"/>
        <v>1.2032429423173625</v>
      </c>
      <c r="K28" t="s">
        <v>61</v>
      </c>
      <c r="L28" t="s">
        <v>111</v>
      </c>
      <c r="M28" s="32">
        <v>2761.9200000000005</v>
      </c>
      <c r="N28">
        <v>112</v>
      </c>
      <c r="P28" s="25">
        <f t="shared" ca="1" si="1"/>
        <v>38</v>
      </c>
      <c r="Q28" s="23" t="str">
        <f t="shared" ca="1" si="2"/>
        <v>Product26</v>
      </c>
      <c r="R28" s="23" t="str">
        <f t="shared" ca="1" si="3"/>
        <v>No.</v>
      </c>
      <c r="S28" s="30">
        <f t="shared" ca="1" si="4"/>
        <v>2761.9200000000005</v>
      </c>
      <c r="T28" s="23">
        <f t="shared" ca="1" si="5"/>
        <v>112</v>
      </c>
    </row>
    <row r="29" spans="1:20" x14ac:dyDescent="0.35">
      <c r="A29" s="19">
        <v>26</v>
      </c>
      <c r="B29" s="21">
        <v>13710.079999999998</v>
      </c>
      <c r="E29" s="19" t="s">
        <v>132</v>
      </c>
      <c r="F29" s="7">
        <f t="shared" si="7"/>
        <v>36124.07</v>
      </c>
      <c r="G29" s="7">
        <f t="shared" si="8"/>
        <v>6818.07</v>
      </c>
      <c r="H29" s="20">
        <f t="shared" si="9"/>
        <v>0.2326509929707227</v>
      </c>
      <c r="I29" s="20">
        <f t="shared" si="10"/>
        <v>1.2326509929707228</v>
      </c>
      <c r="K29" t="s">
        <v>64</v>
      </c>
      <c r="L29" t="s">
        <v>109</v>
      </c>
      <c r="M29" s="32">
        <v>6226.0800000000008</v>
      </c>
      <c r="N29">
        <v>109</v>
      </c>
      <c r="P29" s="25">
        <f t="shared" ca="1" si="1"/>
        <v>28</v>
      </c>
      <c r="Q29" s="22" t="str">
        <f t="shared" ca="1" si="2"/>
        <v>Product27</v>
      </c>
      <c r="R29" s="22" t="str">
        <f t="shared" ca="1" si="3"/>
        <v>Lt</v>
      </c>
      <c r="S29" s="31">
        <f t="shared" ca="1" si="4"/>
        <v>6226.0800000000008</v>
      </c>
      <c r="T29" s="22">
        <f t="shared" ca="1" si="5"/>
        <v>109</v>
      </c>
    </row>
    <row r="30" spans="1:20" x14ac:dyDescent="0.35">
      <c r="A30" s="19">
        <v>27</v>
      </c>
      <c r="B30" s="21">
        <v>11440.67</v>
      </c>
      <c r="E30" s="19" t="s">
        <v>133</v>
      </c>
      <c r="F30" s="7">
        <f t="shared" si="7"/>
        <v>37097.979999999996</v>
      </c>
      <c r="G30" s="7">
        <f t="shared" si="8"/>
        <v>5963.9799999999959</v>
      </c>
      <c r="H30" s="20">
        <f t="shared" si="9"/>
        <v>0.19155842487312894</v>
      </c>
      <c r="I30" s="20">
        <f t="shared" si="10"/>
        <v>1.191558424873129</v>
      </c>
      <c r="K30" t="s">
        <v>66</v>
      </c>
      <c r="L30" t="s">
        <v>111</v>
      </c>
      <c r="M30" s="32">
        <v>4682.72</v>
      </c>
      <c r="N30">
        <v>112</v>
      </c>
      <c r="P30" s="25">
        <f t="shared" ca="1" si="1"/>
        <v>34</v>
      </c>
      <c r="Q30" s="22" t="str">
        <f t="shared" ca="1" si="2"/>
        <v>Product28</v>
      </c>
      <c r="R30" s="22" t="str">
        <f t="shared" ca="1" si="3"/>
        <v>No.</v>
      </c>
      <c r="S30" s="31">
        <f t="shared" ca="1" si="4"/>
        <v>4682.72</v>
      </c>
      <c r="T30" s="22">
        <f t="shared" ca="1" si="5"/>
        <v>112</v>
      </c>
    </row>
    <row r="31" spans="1:20" x14ac:dyDescent="0.35">
      <c r="A31" s="19">
        <v>28</v>
      </c>
      <c r="B31" s="21">
        <v>13306.16</v>
      </c>
      <c r="K31" t="s">
        <v>68</v>
      </c>
      <c r="L31" t="s">
        <v>109</v>
      </c>
      <c r="M31" s="32">
        <v>5523.44</v>
      </c>
      <c r="N31">
        <v>104</v>
      </c>
      <c r="P31" s="25">
        <f t="shared" ca="1" si="1"/>
        <v>32</v>
      </c>
      <c r="Q31" s="22" t="str">
        <f t="shared" ca="1" si="2"/>
        <v>Product29</v>
      </c>
      <c r="R31" s="22" t="str">
        <f t="shared" ca="1" si="3"/>
        <v>Lt</v>
      </c>
      <c r="S31" s="31">
        <f t="shared" ca="1" si="4"/>
        <v>5523.44</v>
      </c>
      <c r="T31" s="22">
        <f t="shared" ca="1" si="5"/>
        <v>104</v>
      </c>
    </row>
    <row r="32" spans="1:20" x14ac:dyDescent="0.35">
      <c r="A32" s="19">
        <v>29</v>
      </c>
      <c r="B32" s="21">
        <v>8794.48</v>
      </c>
      <c r="K32" t="s">
        <v>70</v>
      </c>
      <c r="L32" t="s">
        <v>110</v>
      </c>
      <c r="M32" s="32">
        <v>22945.919999999998</v>
      </c>
      <c r="N32">
        <v>114</v>
      </c>
      <c r="P32" s="25">
        <f t="shared" ca="1" si="1"/>
        <v>2</v>
      </c>
      <c r="Q32" s="22" t="str">
        <f t="shared" ca="1" si="2"/>
        <v>Product30</v>
      </c>
      <c r="R32" s="22" t="str">
        <f t="shared" ca="1" si="3"/>
        <v>Ft</v>
      </c>
      <c r="S32" s="31">
        <f t="shared" ca="1" si="4"/>
        <v>22945.919999999998</v>
      </c>
      <c r="T32" s="22">
        <f t="shared" ca="1" si="5"/>
        <v>114</v>
      </c>
    </row>
    <row r="33" spans="1:20" x14ac:dyDescent="0.35">
      <c r="A33" s="19">
        <v>30</v>
      </c>
      <c r="B33" s="21">
        <v>16666.269999999997</v>
      </c>
      <c r="K33" t="s">
        <v>72</v>
      </c>
      <c r="L33" t="s">
        <v>9</v>
      </c>
      <c r="M33" s="32">
        <v>6249.5999999999995</v>
      </c>
      <c r="N33">
        <v>60</v>
      </c>
      <c r="P33" s="25">
        <f t="shared" ca="1" si="1"/>
        <v>27</v>
      </c>
      <c r="Q33" s="22" t="str">
        <f t="shared" ca="1" si="2"/>
        <v>Product31</v>
      </c>
      <c r="R33" s="22" t="str">
        <f t="shared" ca="1" si="3"/>
        <v>Kg</v>
      </c>
      <c r="S33" s="31">
        <f t="shared" ca="1" si="4"/>
        <v>6249.5999999999995</v>
      </c>
      <c r="T33" s="22">
        <f t="shared" ca="1" si="5"/>
        <v>60</v>
      </c>
    </row>
    <row r="34" spans="1:20" x14ac:dyDescent="0.35">
      <c r="A34" s="19">
        <v>31</v>
      </c>
      <c r="B34" s="21">
        <v>6920.0999999999995</v>
      </c>
      <c r="K34" t="s">
        <v>74</v>
      </c>
      <c r="L34" t="s">
        <v>9</v>
      </c>
      <c r="M34" s="32">
        <v>16329.72</v>
      </c>
      <c r="N34">
        <v>139</v>
      </c>
      <c r="P34" s="25">
        <f t="shared" ca="1" si="1"/>
        <v>7</v>
      </c>
      <c r="Q34" s="23" t="str">
        <f t="shared" ca="1" si="2"/>
        <v>Product32</v>
      </c>
      <c r="R34" s="23" t="str">
        <f t="shared" ca="1" si="3"/>
        <v>Kg</v>
      </c>
      <c r="S34" s="30">
        <f t="shared" ca="1" si="4"/>
        <v>16329.72</v>
      </c>
      <c r="T34" s="23">
        <f t="shared" ca="1" si="5"/>
        <v>139</v>
      </c>
    </row>
    <row r="35" spans="1:20" x14ac:dyDescent="0.35">
      <c r="K35" t="s">
        <v>76</v>
      </c>
      <c r="L35" t="s">
        <v>9</v>
      </c>
      <c r="M35" s="32">
        <v>13645.800000000001</v>
      </c>
      <c r="N35">
        <v>114</v>
      </c>
      <c r="P35" s="25">
        <f t="shared" ca="1" si="1"/>
        <v>9</v>
      </c>
      <c r="Q35" s="23" t="str">
        <f t="shared" ca="1" si="2"/>
        <v>Product33</v>
      </c>
      <c r="R35" s="23" t="str">
        <f t="shared" ca="1" si="3"/>
        <v>Kg</v>
      </c>
      <c r="S35" s="30">
        <f t="shared" ca="1" si="4"/>
        <v>13645.800000000001</v>
      </c>
      <c r="T35" s="23">
        <f t="shared" ca="1" si="5"/>
        <v>114</v>
      </c>
    </row>
    <row r="36" spans="1:20" x14ac:dyDescent="0.35">
      <c r="K36" t="s">
        <v>78</v>
      </c>
      <c r="L36" t="s">
        <v>109</v>
      </c>
      <c r="M36" s="32">
        <v>8978.2000000000007</v>
      </c>
      <c r="N36">
        <v>154</v>
      </c>
      <c r="P36" s="25">
        <f t="shared" ca="1" si="1"/>
        <v>20</v>
      </c>
      <c r="Q36" s="22" t="str">
        <f t="shared" ca="1" si="2"/>
        <v>Product34</v>
      </c>
      <c r="R36" s="22" t="str">
        <f t="shared" ca="1" si="3"/>
        <v>Lt</v>
      </c>
      <c r="S36" s="31">
        <f t="shared" ca="1" si="4"/>
        <v>8978.2000000000007</v>
      </c>
      <c r="T36" s="22">
        <f t="shared" ca="1" si="5"/>
        <v>154</v>
      </c>
    </row>
    <row r="37" spans="1:20" x14ac:dyDescent="0.35">
      <c r="K37" t="s">
        <v>80</v>
      </c>
      <c r="L37" t="s">
        <v>111</v>
      </c>
      <c r="M37" s="32">
        <v>703.5</v>
      </c>
      <c r="N37">
        <v>105</v>
      </c>
      <c r="P37" s="25">
        <f t="shared" ca="1" si="1"/>
        <v>42</v>
      </c>
      <c r="Q37" s="22" t="str">
        <f t="shared" ca="1" si="2"/>
        <v>Product35</v>
      </c>
      <c r="R37" s="22" t="str">
        <f t="shared" ca="1" si="3"/>
        <v>No.</v>
      </c>
      <c r="S37" s="31">
        <f t="shared" ca="1" si="4"/>
        <v>703.5</v>
      </c>
      <c r="T37" s="22">
        <f t="shared" ca="1" si="5"/>
        <v>105</v>
      </c>
    </row>
    <row r="38" spans="1:20" x14ac:dyDescent="0.35">
      <c r="K38" t="s">
        <v>82</v>
      </c>
      <c r="L38" t="s">
        <v>9</v>
      </c>
      <c r="M38" s="32">
        <v>7222.5</v>
      </c>
      <c r="N38">
        <v>75</v>
      </c>
      <c r="P38" s="25">
        <f t="shared" ca="1" si="1"/>
        <v>25</v>
      </c>
      <c r="Q38" s="22" t="str">
        <f t="shared" ca="1" si="2"/>
        <v>Product36</v>
      </c>
      <c r="R38" s="22" t="str">
        <f t="shared" ca="1" si="3"/>
        <v>Kg</v>
      </c>
      <c r="S38" s="31">
        <f t="shared" ca="1" si="4"/>
        <v>7222.5</v>
      </c>
      <c r="T38" s="22">
        <f t="shared" ca="1" si="5"/>
        <v>75</v>
      </c>
    </row>
    <row r="39" spans="1:20" x14ac:dyDescent="0.35">
      <c r="K39" t="s">
        <v>84</v>
      </c>
      <c r="L39" t="s">
        <v>9</v>
      </c>
      <c r="M39" s="32">
        <v>5145.6000000000004</v>
      </c>
      <c r="N39">
        <v>60</v>
      </c>
      <c r="P39" s="25">
        <f t="shared" ca="1" si="1"/>
        <v>33</v>
      </c>
      <c r="Q39" s="22" t="str">
        <f t="shared" ca="1" si="2"/>
        <v>Product37</v>
      </c>
      <c r="R39" s="22" t="str">
        <f t="shared" ca="1" si="3"/>
        <v>Kg</v>
      </c>
      <c r="S39" s="31">
        <f t="shared" ca="1" si="4"/>
        <v>5145.6000000000004</v>
      </c>
      <c r="T39" s="22">
        <f t="shared" ca="1" si="5"/>
        <v>60</v>
      </c>
    </row>
    <row r="40" spans="1:20" x14ac:dyDescent="0.35">
      <c r="K40" t="s">
        <v>87</v>
      </c>
      <c r="L40" t="s">
        <v>9</v>
      </c>
      <c r="M40" s="32">
        <v>8871.1200000000008</v>
      </c>
      <c r="N40">
        <v>111</v>
      </c>
      <c r="P40" s="25">
        <f t="shared" ca="1" si="1"/>
        <v>21</v>
      </c>
      <c r="Q40" s="22" t="str">
        <f t="shared" ca="1" si="2"/>
        <v>Product38</v>
      </c>
      <c r="R40" s="22" t="str">
        <f t="shared" ca="1" si="3"/>
        <v>Kg</v>
      </c>
      <c r="S40" s="31">
        <f t="shared" ca="1" si="4"/>
        <v>8871.1200000000008</v>
      </c>
      <c r="T40" s="22">
        <f t="shared" ca="1" si="5"/>
        <v>111</v>
      </c>
    </row>
    <row r="41" spans="1:20" x14ac:dyDescent="0.35">
      <c r="K41" t="s">
        <v>89</v>
      </c>
      <c r="L41" t="s">
        <v>111</v>
      </c>
      <c r="M41" s="32">
        <v>3957.15</v>
      </c>
      <c r="N41">
        <v>93</v>
      </c>
      <c r="P41" s="25">
        <f t="shared" ca="1" si="1"/>
        <v>37</v>
      </c>
      <c r="Q41" s="22" t="str">
        <f t="shared" ca="1" si="2"/>
        <v>Product39</v>
      </c>
      <c r="R41" s="22" t="str">
        <f t="shared" ca="1" si="3"/>
        <v>No.</v>
      </c>
      <c r="S41" s="31">
        <f t="shared" ca="1" si="4"/>
        <v>3957.15</v>
      </c>
      <c r="T41" s="22">
        <f t="shared" ca="1" si="5"/>
        <v>93</v>
      </c>
    </row>
    <row r="42" spans="1:20" x14ac:dyDescent="0.35">
      <c r="K42" t="s">
        <v>91</v>
      </c>
      <c r="L42" t="s">
        <v>9</v>
      </c>
      <c r="M42" s="32">
        <v>7718.4000000000005</v>
      </c>
      <c r="N42">
        <v>67</v>
      </c>
      <c r="P42" s="25">
        <f t="shared" ca="1" si="1"/>
        <v>24</v>
      </c>
      <c r="Q42" s="22" t="str">
        <f t="shared" ca="1" si="2"/>
        <v>Product40</v>
      </c>
      <c r="R42" s="22" t="str">
        <f t="shared" ca="1" si="3"/>
        <v>Kg</v>
      </c>
      <c r="S42" s="31">
        <f t="shared" ca="1" si="4"/>
        <v>7718.4000000000005</v>
      </c>
      <c r="T42" s="22">
        <f t="shared" ca="1" si="5"/>
        <v>67</v>
      </c>
    </row>
    <row r="43" spans="1:20" x14ac:dyDescent="0.35">
      <c r="K43" t="s">
        <v>93</v>
      </c>
      <c r="L43" t="s">
        <v>110</v>
      </c>
      <c r="M43" s="32">
        <v>22952.16</v>
      </c>
      <c r="N43">
        <v>132</v>
      </c>
      <c r="P43" s="25">
        <f t="shared" ca="1" si="1"/>
        <v>1</v>
      </c>
      <c r="Q43" s="22" t="str">
        <f t="shared" ca="1" si="2"/>
        <v>Product41</v>
      </c>
      <c r="R43" s="22" t="str">
        <f t="shared" ca="1" si="3"/>
        <v>Ft</v>
      </c>
      <c r="S43" s="31">
        <f t="shared" ca="1" si="4"/>
        <v>22952.16</v>
      </c>
      <c r="T43" s="22">
        <f t="shared" ca="1" si="5"/>
        <v>132</v>
      </c>
    </row>
    <row r="44" spans="1:20" x14ac:dyDescent="0.35">
      <c r="K44" t="s">
        <v>95</v>
      </c>
      <c r="L44" t="s">
        <v>110</v>
      </c>
      <c r="M44" s="32">
        <v>20574</v>
      </c>
      <c r="N44">
        <v>127</v>
      </c>
      <c r="P44" s="25">
        <f t="shared" ca="1" si="1"/>
        <v>3</v>
      </c>
      <c r="Q44" s="23" t="str">
        <f t="shared" ca="1" si="2"/>
        <v>Product42</v>
      </c>
      <c r="R44" s="23" t="str">
        <f t="shared" ca="1" si="3"/>
        <v>Ft</v>
      </c>
      <c r="S44" s="30">
        <f t="shared" ca="1" si="4"/>
        <v>20574</v>
      </c>
      <c r="T44" s="23">
        <f t="shared" ca="1" si="5"/>
        <v>127</v>
      </c>
    </row>
    <row r="45" spans="1:20" x14ac:dyDescent="0.35">
      <c r="K45" t="s">
        <v>97</v>
      </c>
      <c r="L45" t="s">
        <v>9</v>
      </c>
      <c r="M45" s="32">
        <v>6064.8399999999992</v>
      </c>
      <c r="N45">
        <v>73</v>
      </c>
      <c r="P45" s="25">
        <f t="shared" ca="1" si="1"/>
        <v>29</v>
      </c>
      <c r="Q45" s="23" t="str">
        <f t="shared" ca="1" si="2"/>
        <v>Product43</v>
      </c>
      <c r="R45" s="23" t="str">
        <f t="shared" ca="1" si="3"/>
        <v>Kg</v>
      </c>
      <c r="S45" s="30">
        <f t="shared" ca="1" si="4"/>
        <v>6064.8399999999992</v>
      </c>
      <c r="T45" s="23">
        <f t="shared" ca="1" si="5"/>
        <v>73</v>
      </c>
    </row>
    <row r="46" spans="1:20" x14ac:dyDescent="0.35">
      <c r="K46" t="s">
        <v>99</v>
      </c>
      <c r="L46" t="s">
        <v>9</v>
      </c>
      <c r="M46" s="32">
        <v>16333.92</v>
      </c>
      <c r="N46">
        <v>199</v>
      </c>
      <c r="P46" s="25">
        <f t="shared" ca="1" si="1"/>
        <v>6</v>
      </c>
      <c r="Q46" s="23" t="str">
        <f t="shared" ca="1" si="2"/>
        <v>Product44</v>
      </c>
      <c r="R46" s="23" t="str">
        <f t="shared" ca="1" si="3"/>
        <v>Kg</v>
      </c>
      <c r="S46" s="30">
        <f t="shared" ca="1" si="4"/>
        <v>16333.92</v>
      </c>
      <c r="T46" s="23">
        <f t="shared" ca="1" si="5"/>
        <v>199</v>
      </c>
    </row>
    <row r="53" spans="2:12" x14ac:dyDescent="0.35">
      <c r="K53" t="s">
        <v>121</v>
      </c>
      <c r="L53" t="s">
        <v>120</v>
      </c>
    </row>
    <row r="54" spans="2:12" x14ac:dyDescent="0.35">
      <c r="K54">
        <v>332504</v>
      </c>
      <c r="L54">
        <v>401411.91999999969</v>
      </c>
    </row>
    <row r="55" spans="2:12" x14ac:dyDescent="0.35">
      <c r="B55" s="26" t="s">
        <v>144</v>
      </c>
      <c r="C55" s="26" t="s">
        <v>1</v>
      </c>
      <c r="D55" s="26" t="s">
        <v>3</v>
      </c>
      <c r="E55" s="26" t="s">
        <v>120</v>
      </c>
      <c r="F55" s="26" t="s">
        <v>135</v>
      </c>
    </row>
    <row r="56" spans="2:12" x14ac:dyDescent="0.35">
      <c r="B56" s="27">
        <v>1</v>
      </c>
      <c r="C56" s="28" t="s">
        <v>93</v>
      </c>
      <c r="D56" s="28" t="s">
        <v>110</v>
      </c>
      <c r="E56" s="28">
        <v>22952.16</v>
      </c>
      <c r="F56" s="28">
        <v>132</v>
      </c>
      <c r="K56" t="s">
        <v>139</v>
      </c>
      <c r="L56" s="7">
        <f>GETPIVOTDATA("Sum of TOTAL SELLING VALUE",$K$53)</f>
        <v>401411.91999999969</v>
      </c>
    </row>
    <row r="57" spans="2:12" x14ac:dyDescent="0.35">
      <c r="B57" s="27">
        <v>2</v>
      </c>
      <c r="C57" s="28" t="s">
        <v>70</v>
      </c>
      <c r="D57" s="28" t="s">
        <v>110</v>
      </c>
      <c r="E57" s="28">
        <v>22945.919999999998</v>
      </c>
      <c r="F57" s="28">
        <v>114</v>
      </c>
      <c r="K57" t="s">
        <v>140</v>
      </c>
      <c r="L57" s="7">
        <f>GETPIVOTDATA("Sum of TOTAL SELLING VALUE",$K$53)-GETPIVOTDATA("Sum of TOTAL BUYING VALUE",$K$53)</f>
        <v>68907.919999999693</v>
      </c>
    </row>
    <row r="58" spans="2:12" x14ac:dyDescent="0.35">
      <c r="B58" s="27">
        <v>3</v>
      </c>
      <c r="C58" s="29" t="s">
        <v>95</v>
      </c>
      <c r="D58" s="29" t="s">
        <v>110</v>
      </c>
      <c r="E58" s="29">
        <v>20574</v>
      </c>
      <c r="F58" s="29">
        <v>127</v>
      </c>
      <c r="K58" t="s">
        <v>141</v>
      </c>
      <c r="L58" s="20">
        <f>L57/GETPIVOTDATA("Sum of TOTAL BUYING VALUE",$K$53)</f>
        <v>0.20723937155643149</v>
      </c>
    </row>
    <row r="59" spans="2:12" x14ac:dyDescent="0.35">
      <c r="B59" s="27">
        <v>4</v>
      </c>
      <c r="C59" s="29" t="s">
        <v>46</v>
      </c>
      <c r="D59" s="29" t="s">
        <v>110</v>
      </c>
      <c r="E59" s="29">
        <v>20160</v>
      </c>
      <c r="F59" s="29">
        <v>96</v>
      </c>
    </row>
    <row r="60" spans="2:12" x14ac:dyDescent="0.35">
      <c r="B60" s="27">
        <v>5</v>
      </c>
      <c r="C60" s="29" t="s">
        <v>27</v>
      </c>
      <c r="D60" s="29" t="s">
        <v>110</v>
      </c>
      <c r="E60" s="29">
        <v>16428</v>
      </c>
      <c r="F60" s="29">
        <v>100</v>
      </c>
    </row>
    <row r="61" spans="2:12" x14ac:dyDescent="0.35">
      <c r="B61" s="27">
        <v>6</v>
      </c>
      <c r="C61" s="29" t="s">
        <v>99</v>
      </c>
      <c r="D61" s="29" t="s">
        <v>9</v>
      </c>
      <c r="E61" s="29">
        <v>16333.92</v>
      </c>
      <c r="F61" s="29">
        <v>199</v>
      </c>
    </row>
    <row r="62" spans="2:12" x14ac:dyDescent="0.35">
      <c r="B62" s="27">
        <v>7</v>
      </c>
      <c r="C62" s="29" t="s">
        <v>74</v>
      </c>
      <c r="D62" s="29" t="s">
        <v>9</v>
      </c>
      <c r="E62" s="29">
        <v>16329.72</v>
      </c>
      <c r="F62" s="29">
        <v>139</v>
      </c>
    </row>
    <row r="63" spans="2:12" x14ac:dyDescent="0.35">
      <c r="B63" s="27">
        <v>8</v>
      </c>
      <c r="C63" s="29" t="s">
        <v>17</v>
      </c>
      <c r="D63" s="29" t="s">
        <v>110</v>
      </c>
      <c r="E63" s="29">
        <v>15716.61</v>
      </c>
      <c r="F63" s="29">
        <v>101</v>
      </c>
    </row>
    <row r="64" spans="2:12" x14ac:dyDescent="0.35">
      <c r="B64" s="27">
        <v>9</v>
      </c>
      <c r="C64" s="29" t="s">
        <v>76</v>
      </c>
      <c r="D64" s="29" t="s">
        <v>9</v>
      </c>
      <c r="E64" s="29">
        <v>13645.800000000001</v>
      </c>
      <c r="F64" s="29">
        <v>114</v>
      </c>
    </row>
    <row r="65" spans="2:6" x14ac:dyDescent="0.35">
      <c r="B65" s="27">
        <v>10</v>
      </c>
      <c r="C65" s="28" t="s">
        <v>11</v>
      </c>
      <c r="D65" s="28" t="s">
        <v>9</v>
      </c>
      <c r="E65" s="28">
        <v>13423.199999999999</v>
      </c>
      <c r="F65" s="28">
        <v>94</v>
      </c>
    </row>
  </sheetData>
  <sortState xmlns:xlrd2="http://schemas.microsoft.com/office/spreadsheetml/2017/richdata2" ref="B56:F99">
    <sortCondition ref="B55:B99"/>
  </sortState>
  <pageMargins left="0.7" right="0.7" top="0.75" bottom="0.75" header="0.3" footer="0.3"/>
  <pageSetup orientation="portrait" r:id="rId8"/>
  <tableParts count="1">
    <tablePart r:id="rId9"/>
  </tableParts>
  <extLst>
    <ext xmlns:x14="http://schemas.microsoft.com/office/spreadsheetml/2009/9/main" uri="{05C60535-1F16-4fd2-B633-F4F36F0B64E0}">
      <x14:sparklineGroups xmlns:xm="http://schemas.microsoft.com/office/excel/2006/main">
        <x14:sparklineGroup displayEmptyCellsAs="gap" xr2:uid="{94D4C67D-0D68-4A65-9F6C-2ACAC1EA258F}">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Analysis1!F70:F70</xm:f>
              <xm:sqref>G70</xm:sqref>
            </x14:sparkline>
            <x14:sparkline>
              <xm:f>Analysis1!F71:F71</xm:f>
              <xm:sqref>G71</xm:sqref>
            </x14:sparkline>
            <x14:sparkline>
              <xm:f>Analysis1!F72:F72</xm:f>
              <xm:sqref>G72</xm:sqref>
            </x14:sparkline>
            <x14:sparkline>
              <xm:f>Analysis1!F73:F73</xm:f>
              <xm:sqref>G73</xm:sqref>
            </x14:sparkline>
            <x14:sparkline>
              <xm:f>Analysis1!F74:F74</xm:f>
              <xm:sqref>G74</xm:sqref>
            </x14:sparkline>
            <x14:sparkline>
              <xm:f>Analysis1!F75:F75</xm:f>
              <xm:sqref>G75</xm:sqref>
            </x14:sparkline>
            <x14:sparkline>
              <xm:f>Analysis1!F76:F76</xm:f>
              <xm:sqref>G76</xm:sqref>
            </x14:sparkline>
            <x14:sparkline>
              <xm:f>Analysis1!F77:F77</xm:f>
              <xm:sqref>G77</xm:sqref>
            </x14:sparkline>
            <x14:sparkline>
              <xm:f>Analysis1!F78:F78</xm:f>
              <xm:sqref>G78</xm:sqref>
            </x14:sparkline>
            <x14:sparkline>
              <xm:f>Analysis1!F79:F79</xm:f>
              <xm:sqref>G79</xm:sqref>
            </x14:sparkline>
            <x14:sparkline>
              <xm:f>Analysis1!F80:F80</xm:f>
              <xm:sqref>G80</xm:sqref>
            </x14:sparkline>
            <x14:sparkline>
              <xm:f>Analysis1!F81:F81</xm:f>
              <xm:sqref>G81</xm:sqref>
            </x14:sparkline>
            <x14:sparkline>
              <xm:f>Analysis1!F82:F82</xm:f>
              <xm:sqref>G82</xm:sqref>
            </x14:sparkline>
            <x14:sparkline>
              <xm:f>Analysis1!F83:F83</xm:f>
              <xm:sqref>G83</xm:sqref>
            </x14:sparkline>
            <x14:sparkline>
              <xm:f>Analysis1!F84:F84</xm:f>
              <xm:sqref>G84</xm:sqref>
            </x14:sparkline>
            <x14:sparkline>
              <xm:f>Analysis1!F85:F85</xm:f>
              <xm:sqref>G85</xm:sqref>
            </x14:sparkline>
            <x14:sparkline>
              <xm:f>Analysis1!F86:F86</xm:f>
              <xm:sqref>G86</xm:sqref>
            </x14:sparkline>
            <x14:sparkline>
              <xm:f>Analysis1!F87:F87</xm:f>
              <xm:sqref>G87</xm:sqref>
            </x14:sparkline>
            <x14:sparkline>
              <xm:f>Analysis1!F88:F88</xm:f>
              <xm:sqref>G88</xm:sqref>
            </x14:sparkline>
            <x14:sparkline>
              <xm:f>Analysis1!F89:F89</xm:f>
              <xm:sqref>G89</xm:sqref>
            </x14:sparkline>
            <x14:sparkline>
              <xm:f>Analysis1!F90:F90</xm:f>
              <xm:sqref>G90</xm:sqref>
            </x14:sparkline>
            <x14:sparkline>
              <xm:f>Analysis1!F91:F91</xm:f>
              <xm:sqref>G91</xm:sqref>
            </x14:sparkline>
            <x14:sparkline>
              <xm:f>Analysis1!F92:F92</xm:f>
              <xm:sqref>G92</xm:sqref>
            </x14:sparkline>
            <x14:sparkline>
              <xm:f>Analysis1!F93:F93</xm:f>
              <xm:sqref>G93</xm:sqref>
            </x14:sparkline>
            <x14:sparkline>
              <xm:f>Analysis1!F94:F94</xm:f>
              <xm:sqref>G94</xm:sqref>
            </x14:sparkline>
            <x14:sparkline>
              <xm:f>Analysis1!F95:F95</xm:f>
              <xm:sqref>G95</xm:sqref>
            </x14:sparkline>
            <x14:sparkline>
              <xm:f>Analysis1!F96:F96</xm:f>
              <xm:sqref>G96</xm:sqref>
            </x14:sparkline>
            <x14:sparkline>
              <xm:f>Analysis1!F97:F97</xm:f>
              <xm:sqref>G97</xm:sqref>
            </x14:sparkline>
            <x14:sparkline>
              <xm:f>Analysis1!F98:F98</xm:f>
              <xm:sqref>G98</xm:sqref>
            </x14:sparkline>
            <x14:sparkline>
              <xm:f>Analysis1!F99:F99</xm:f>
              <xm:sqref>G99</xm:sqref>
            </x14:sparkline>
            <x14:sparkline>
              <xm:f>Analysis1!F100:F100</xm:f>
              <xm:sqref>G100</xm:sqref>
            </x14:sparkline>
            <x14:sparkline>
              <xm:f>Analysis1!F101:F101</xm:f>
              <xm:sqref>G101</xm:sqref>
            </x14:sparkline>
            <x14:sparkline>
              <xm:f>Analysis1!F102:F102</xm:f>
              <xm:sqref>G102</xm:sqref>
            </x14:sparkline>
            <x14:sparkline>
              <xm:f>Analysis1!F103:F103</xm:f>
              <xm:sqref>G103</xm:sqref>
            </x14:sparkline>
            <x14:sparkline>
              <xm:f>Analysis1!F104:F104</xm:f>
              <xm:sqref>G104</xm:sqref>
            </x14:sparkline>
            <x14:sparkline>
              <xm:f>Analysis1!F105:F105</xm:f>
              <xm:sqref>G105</xm:sqref>
            </x14:sparkline>
            <x14:sparkline>
              <xm:f>Analysis1!F106:F106</xm:f>
              <xm:sqref>G106</xm:sqref>
            </x14:sparkline>
            <x14:sparkline>
              <xm:f>Analysis1!F107:F107</xm:f>
              <xm:sqref>G107</xm:sqref>
            </x14:sparkline>
            <x14:sparkline>
              <xm:f>Analysis1!F108:F108</xm:f>
              <xm:sqref>G108</xm:sqref>
            </x14:sparkline>
            <x14:sparkline>
              <xm:f>Analysis1!F109:F109</xm:f>
              <xm:sqref>G109</xm:sqref>
            </x14:sparkline>
            <x14:sparkline>
              <xm:f>Analysis1!F110:F110</xm:f>
              <xm:sqref>G110</xm:sqref>
            </x14:sparkline>
            <x14:sparkline>
              <xm:f>Analysis1!F111:F111</xm:f>
              <xm:sqref>G111</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D71B0-BDF0-492C-8D93-2848B6921557}">
  <dimension ref="AD14"/>
  <sheetViews>
    <sheetView showGridLines="0" tabSelected="1" topLeftCell="F4" zoomScale="45" zoomScaleNormal="40" workbookViewId="0">
      <selection activeCell="AN15" sqref="AN15"/>
    </sheetView>
  </sheetViews>
  <sheetFormatPr defaultRowHeight="14.5" x14ac:dyDescent="0.35"/>
  <sheetData>
    <row r="14" spans="30:30" x14ac:dyDescent="0.35">
      <c r="AD14" s="34"/>
    </row>
  </sheetData>
  <sheetProtection selectLockedCells="1" selectUnlockedCells="1"/>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16</xdr:col>
                    <xdr:colOff>279400</xdr:colOff>
                    <xdr:row>18</xdr:row>
                    <xdr:rowOff>50800</xdr:rowOff>
                  </from>
                  <to>
                    <xdr:col>17</xdr:col>
                    <xdr:colOff>323850</xdr:colOff>
                    <xdr:row>19</xdr:row>
                    <xdr:rowOff>165100</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17</xdr:col>
                    <xdr:colOff>476250</xdr:colOff>
                    <xdr:row>18</xdr:row>
                    <xdr:rowOff>76200</xdr:rowOff>
                  </from>
                  <to>
                    <xdr:col>18</xdr:col>
                    <xdr:colOff>406400</xdr:colOff>
                    <xdr:row>19</xdr:row>
                    <xdr:rowOff>139700</xdr:rowOff>
                  </to>
                </anchor>
              </controlPr>
            </control>
          </mc:Choice>
        </mc:AlternateContent>
        <mc:AlternateContent xmlns:mc="http://schemas.openxmlformats.org/markup-compatibility/2006">
          <mc:Choice Requires="x14">
            <control shapeId="4099" r:id="rId6" name="Check Box 3">
              <controlPr defaultSize="0" autoFill="0" autoLine="0" autoPict="0">
                <anchor moveWithCells="1">
                  <from>
                    <xdr:col>19</xdr:col>
                    <xdr:colOff>177800</xdr:colOff>
                    <xdr:row>18</xdr:row>
                    <xdr:rowOff>76200</xdr:rowOff>
                  </from>
                  <to>
                    <xdr:col>20</xdr:col>
                    <xdr:colOff>114300</xdr:colOff>
                    <xdr:row>19</xdr:row>
                    <xdr:rowOff>139700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Input Data</vt:lpstr>
      <vt:lpstr>Master Data</vt:lpstr>
      <vt:lpstr>Analysis1</vt:lpstr>
      <vt:lpstr>Dashboard</vt:lpstr>
      <vt:lpstr>Category_Range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2023-01-17T16:47:55Z</dcterms:created>
  <dcterms:modified xsi:type="dcterms:W3CDTF">2023-01-23T13:27:57Z</dcterms:modified>
</cp:coreProperties>
</file>