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date1904="1"/>
  <bookViews>
    <workbookView windowWidth="19890" windowHeight="6900" firstSheet="5" activeTab="5"/>
  </bookViews>
  <sheets>
    <sheet name="TIME TABLE" sheetId="13" state="hidden" r:id="rId1"/>
    <sheet name="TIME TABLE (2)" sheetId="15" state="hidden" r:id="rId2"/>
    <sheet name="TIME TABLE (3)" sheetId="16" state="hidden" r:id="rId3"/>
    <sheet name="TIME TABLE (4)" sheetId="18" state="hidden" r:id="rId4"/>
    <sheet name="Daily Time Table" sheetId="19" r:id="rId5"/>
    <sheet name="8 Months" sheetId="22" r:id="rId6"/>
    <sheet name="Session Calc%" sheetId="21" r:id="rId7"/>
    <sheet name="2 Months" sheetId="20" r:id="rId8"/>
    <sheet name="Tiffin" sheetId="23" r:id="rId9"/>
  </sheets>
  <definedNames>
    <definedName name="AUGUST2024">#REF!</definedName>
    <definedName name="DEC2024.">#REF!</definedName>
    <definedName name="JAN2025.">#REF!</definedName>
    <definedName name="JULY2024">#REF!</definedName>
    <definedName name="NOV2024.">#REF!</definedName>
    <definedName name="OCT2024.">#REF!</definedName>
    <definedName name="SEP2024.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<sst xmlns="http://schemas.openxmlformats.org/spreadsheetml/2006/main" count="816" uniqueCount="304">
  <si>
    <t>TIME</t>
  </si>
  <si>
    <t>MONDAY-FRIDAY
{10 HOURS}</t>
  </si>
  <si>
    <t>SATURDAY-SUNDAY 
&amp; HOLIDAYS {5 HOURS}</t>
  </si>
  <si>
    <t>START</t>
  </si>
  <si>
    <t>END</t>
  </si>
  <si>
    <t>WORK</t>
  </si>
  <si>
    <t>Hours/Minutes</t>
  </si>
  <si>
    <t>Music</t>
  </si>
  <si>
    <t>5M</t>
  </si>
  <si>
    <t>10M</t>
  </si>
  <si>
    <t>SITUPS</t>
  </si>
  <si>
    <t>15M</t>
  </si>
  <si>
    <t>BRESH</t>
  </si>
  <si>
    <t>MEDITATION  &amp; FACEPACK</t>
  </si>
  <si>
    <t>COOKING</t>
  </si>
  <si>
    <t>1H-15M</t>
  </si>
  <si>
    <t>CLOTH SOAK / FREE</t>
  </si>
  <si>
    <t>TIFFEN</t>
  </si>
  <si>
    <t>BATHING</t>
  </si>
  <si>
    <t>45M</t>
  </si>
  <si>
    <t>CLOTH WASH / ORDER THINGS</t>
  </si>
  <si>
    <t>1 HOUR</t>
  </si>
  <si>
    <t>HAIR  CLEAN</t>
  </si>
  <si>
    <t>BATHING AND HAIR CLEAN</t>
  </si>
  <si>
    <t>FREE TIME</t>
  </si>
  <si>
    <t>MACKUP</t>
  </si>
  <si>
    <t>LUNCH</t>
  </si>
  <si>
    <t>30M</t>
  </si>
  <si>
    <t>TEMPLE</t>
  </si>
  <si>
    <t>OFFICE</t>
  </si>
  <si>
    <t>10 HOURS</t>
  </si>
  <si>
    <t>TO DO LIST</t>
  </si>
  <si>
    <t>DINNER</t>
  </si>
  <si>
    <t>CLOTHS DRY / FREE</t>
  </si>
  <si>
    <t>ROOM CLEEN</t>
  </si>
  <si>
    <t>STUDY</t>
  </si>
  <si>
    <t>5 HOURS</t>
  </si>
  <si>
    <t>MOTIVATION / FRESH BATH</t>
  </si>
  <si>
    <t>20M</t>
  </si>
  <si>
    <t>ROOM CLEAN</t>
  </si>
  <si>
    <t>MEDITATION</t>
  </si>
  <si>
    <t>2 HOUR</t>
  </si>
  <si>
    <t>WATER &amp; HAPPY SLEEPING</t>
  </si>
  <si>
    <t>8.5 HOURS</t>
  </si>
  <si>
    <t>9 HOURS</t>
  </si>
  <si>
    <t>BATHING &amp; HAIR CLEAN</t>
  </si>
  <si>
    <t>MOTIVATION / FRESH BATH / FACE PACK</t>
  </si>
  <si>
    <t xml:space="preserve"> HAIR CLEAN</t>
  </si>
  <si>
    <t>CLOTH WASH / ORDER THINGS / FREE</t>
  </si>
  <si>
    <t>4 HOUR</t>
  </si>
  <si>
    <t xml:space="preserve">MOTIVATION / FRESH BATH / FACE PACK </t>
  </si>
  <si>
    <t>2.5 HOURS</t>
  </si>
  <si>
    <t xml:space="preserve"> TO DO LIST / FREE TIME </t>
  </si>
  <si>
    <t>FOOD COOKING</t>
  </si>
  <si>
    <t>1H-5M</t>
  </si>
  <si>
    <t>40M</t>
  </si>
  <si>
    <t>COOKING-SNACKS</t>
  </si>
  <si>
    <t>MARKET / CLOTH WASH / ORDER THINGS</t>
  </si>
  <si>
    <t>1.5 HOURS</t>
  </si>
  <si>
    <t>TEMPLE / MEDITATION</t>
  </si>
  <si>
    <t>2 HOURS</t>
  </si>
  <si>
    <t>MARKET / SNACKS / FREE</t>
  </si>
  <si>
    <t>ROOM CLEEN EXERCISE</t>
  </si>
  <si>
    <t>3 HOURS</t>
  </si>
  <si>
    <t>TO DO LIST &amp; FREE</t>
  </si>
  <si>
    <t>FACEWASH &amp; MEDITATION</t>
  </si>
  <si>
    <t>TO DO LIST &amp; FREE TIME</t>
  </si>
  <si>
    <t>POWERFULL KEY IN MY HEART 1</t>
  </si>
  <si>
    <t>GYM-WORKOUT</t>
  </si>
  <si>
    <t>TIFFEN &amp; GET READY &amp; MOTIVATION</t>
  </si>
  <si>
    <t>Aptitude &amp; Communication &amp; Book Reading</t>
  </si>
  <si>
    <t>(MySQL // HTML/CSS)</t>
  </si>
  <si>
    <t>Python // JavaScript</t>
  </si>
  <si>
    <t>6 HOURS</t>
  </si>
  <si>
    <t>FACEWASH &amp; COOKING</t>
  </si>
  <si>
    <t>DINNER &amp; MOTIVATION</t>
  </si>
  <si>
    <t>TO DO LIST &amp; JOURNALING  &amp; DAIRY READING</t>
  </si>
  <si>
    <t>HAPPY SLEEP</t>
  </si>
  <si>
    <t>8 HOURS</t>
  </si>
  <si>
    <t>POWERFULL KEY IN MY HEART 2</t>
  </si>
  <si>
    <t>Aptitude &amp; Communication &amp; REST</t>
  </si>
  <si>
    <t>Book Reading</t>
  </si>
  <si>
    <t>7.5 HOURS</t>
  </si>
  <si>
    <t>*POWERFULL KEY IN MY HEART-FIXED* 8 MONTHS</t>
  </si>
  <si>
    <t>TIFFEN &amp; GET READY</t>
  </si>
  <si>
    <t>Communication(1H) &amp; Aptitude(1H)</t>
  </si>
  <si>
    <t>(MySQL // AWS)</t>
  </si>
  <si>
    <t>(Python // Terraform)</t>
  </si>
  <si>
    <t>COOKING &amp; WARM BATH &amp; DINNER</t>
  </si>
  <si>
    <t>TO DO LIST &amp; JOURNALING &amp; Motivation Reading</t>
  </si>
  <si>
    <t>BOOK READING</t>
  </si>
  <si>
    <t>*AWS Python Terraform Infrastructure*</t>
  </si>
  <si>
    <t>Get-Ready &amp; Cooking</t>
  </si>
  <si>
    <t>Cooking Help</t>
  </si>
  <si>
    <t>Python//Mysql &amp; Devops &amp; lunch</t>
  </si>
  <si>
    <t>9.5 HOURS</t>
  </si>
  <si>
    <t>WARM BATH &amp; DINNER &amp; WASH PLATES</t>
  </si>
  <si>
    <t>Motivation // Book Reading // Review</t>
  </si>
  <si>
    <r>
      <rPr>
        <b/>
        <sz val="18"/>
        <color theme="1"/>
        <rFont val="Calibri"/>
        <charset val="134"/>
        <scheme val="minor"/>
      </rPr>
      <t>Level-3 [2.5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20%</t>
    </r>
  </si>
  <si>
    <r>
      <rPr>
        <b/>
        <sz val="18"/>
        <color theme="1"/>
        <rFont val="Calibri"/>
        <charset val="134"/>
        <scheme val="minor"/>
      </rPr>
      <t>Level-4 [10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77%</t>
    </r>
  </si>
  <si>
    <r>
      <rPr>
        <b/>
        <sz val="18"/>
        <color theme="1"/>
        <rFont val="Calibri"/>
        <charset val="134"/>
        <scheme val="minor"/>
      </rPr>
      <t xml:space="preserve">Level-1 [1.5 HOURS] </t>
    </r>
    <r>
      <rPr>
        <b/>
        <sz val="20"/>
        <color rgb="FFFF0000"/>
        <rFont val="Calibri"/>
        <charset val="134"/>
        <scheme val="minor"/>
      </rPr>
      <t>12%</t>
    </r>
  </si>
  <si>
    <t>OFFICE &amp; OTHER</t>
  </si>
  <si>
    <t>Overall %Percentage</t>
  </si>
  <si>
    <t>Weekly Session</t>
  </si>
  <si>
    <t>MEDITATION
{ 30 Min }</t>
  </si>
  <si>
    <t>GYM-WORKOUT
{ 2 Hours }</t>
  </si>
  <si>
    <t>PYTHON // MYSQL
{ 2 Hours}</t>
  </si>
  <si>
    <t>Devops { 8 Hours }</t>
  </si>
  <si>
    <t>MOTIVATION
{ 30 Min }</t>
  </si>
  <si>
    <t>BOOK READING 
{ 30 Min}</t>
  </si>
  <si>
    <t>REVIEW
{30 Min}</t>
  </si>
  <si>
    <t>BLOCK-1 {2 HOURS}</t>
  </si>
  <si>
    <t>BLOCK-2 {2 HOURS}</t>
  </si>
  <si>
    <t>BLOCK-3 {2 HOURS}</t>
  </si>
  <si>
    <t>BLOCK-4 {2 HOURS}</t>
  </si>
  <si>
    <t>Block Average
{8 HOURS}</t>
  </si>
  <si>
    <t>TASK</t>
  </si>
  <si>
    <t>Hours</t>
  </si>
  <si>
    <t>%</t>
  </si>
  <si>
    <t>MON</t>
  </si>
  <si>
    <t>ABS-XML task</t>
  </si>
  <si>
    <t>TUE</t>
  </si>
  <si>
    <t>ABS-XML task,meeting</t>
  </si>
  <si>
    <t>WED</t>
  </si>
  <si>
    <t>Meething Video,Cvent</t>
  </si>
  <si>
    <t>THU</t>
  </si>
  <si>
    <t>Cvent,meeting</t>
  </si>
  <si>
    <t>FRI</t>
  </si>
  <si>
    <t>Whse-7</t>
  </si>
  <si>
    <t>SAT</t>
  </si>
  <si>
    <t>SUN</t>
  </si>
  <si>
    <t>Week-1</t>
  </si>
  <si>
    <t>Meeting</t>
  </si>
  <si>
    <t>Meeting Video, Instant Rebate,Meeting</t>
  </si>
  <si>
    <t>Instant Rebate</t>
  </si>
  <si>
    <t>Instant Rebate,meeting</t>
  </si>
  <si>
    <t>Interview</t>
  </si>
  <si>
    <t>Resume,Naukri,Linkedin,mail restart,Gym-workout</t>
  </si>
  <si>
    <t>Gym-workout, Meditation</t>
  </si>
  <si>
    <t>Week-2</t>
  </si>
  <si>
    <t>Gym fix, meditation fix</t>
  </si>
  <si>
    <t>Adc,MEETING</t>
  </si>
  <si>
    <t>Journeling, meeting</t>
  </si>
  <si>
    <t>meeting</t>
  </si>
  <si>
    <t>Week-3</t>
  </si>
  <si>
    <t>cache,ADC configuration kt, wps backup</t>
  </si>
  <si>
    <t>gokilan, meeting</t>
  </si>
  <si>
    <t>cooking, cvent, adc, buy charger, meeting</t>
  </si>
  <si>
    <t xml:space="preserve">Meeting Video, Adc time sheet, shadowing kt </t>
  </si>
  <si>
    <t>CACHE</t>
  </si>
  <si>
    <t>Whole day Movies</t>
  </si>
  <si>
    <t>Week-4</t>
  </si>
  <si>
    <t>candidate interview, KT, meeting</t>
  </si>
  <si>
    <t>meeting video,cache,meeting</t>
  </si>
  <si>
    <t>ADC work</t>
  </si>
  <si>
    <t>cache</t>
  </si>
  <si>
    <t>Week-5</t>
  </si>
  <si>
    <t>KT</t>
  </si>
  <si>
    <t>Week-6</t>
  </si>
  <si>
    <t>NPL</t>
  </si>
  <si>
    <t>&gt;=100</t>
  </si>
  <si>
    <t>7.5 to 8.5 LPA</t>
  </si>
  <si>
    <t>N*</t>
  </si>
  <si>
    <t>95 to 99</t>
  </si>
  <si>
    <t>7.0 to 7.5 LPA</t>
  </si>
  <si>
    <t>ICN1</t>
  </si>
  <si>
    <t>88 to 94</t>
  </si>
  <si>
    <t>6.5 to 7.0 LPA</t>
  </si>
  <si>
    <t>ICN2 ✅</t>
  </si>
  <si>
    <t>80 to 87</t>
  </si>
  <si>
    <t>6.0 to 6.5 LPA</t>
  </si>
  <si>
    <t>ICN3</t>
  </si>
  <si>
    <t>70 to 79</t>
  </si>
  <si>
    <t>5.5 to 6.0 LPA</t>
  </si>
  <si>
    <t>ICN4</t>
  </si>
  <si>
    <t>60 to 69</t>
  </si>
  <si>
    <t>5.0 to 5.5 LPA</t>
  </si>
  <si>
    <t>ICN5</t>
  </si>
  <si>
    <t>Below 60</t>
  </si>
  <si>
    <t>Below 5 LPA</t>
  </si>
  <si>
    <t>NOW - 2.1 LPA</t>
  </si>
  <si>
    <t xml:space="preserve">% Calculator </t>
  </si>
  <si>
    <t>✅</t>
  </si>
  <si>
    <t>1 minute = 3.59</t>
  </si>
  <si>
    <t>hours*(percent/100)+new same</t>
  </si>
  <si>
    <t>(((15+30)/(60*2))*100)</t>
  </si>
  <si>
    <t>❌</t>
  </si>
  <si>
    <t>15 minute = 53.85</t>
  </si>
  <si>
    <t>(Effective/total hours)*100</t>
  </si>
  <si>
    <t>30 minute = 107.69</t>
  </si>
  <si>
    <t>1 hour = 215.38</t>
  </si>
  <si>
    <t>80% Work - 20% Break</t>
  </si>
  <si>
    <t>Total Work</t>
  </si>
  <si>
    <t>Work</t>
  </si>
  <si>
    <t>Break</t>
  </si>
  <si>
    <t>24M</t>
  </si>
  <si>
    <t>6M</t>
  </si>
  <si>
    <t>48M</t>
  </si>
  <si>
    <t>12M</t>
  </si>
  <si>
    <t>2 Hours</t>
  </si>
  <si>
    <t>1 Hour - 36M</t>
  </si>
  <si>
    <t>2.5 Hours</t>
  </si>
  <si>
    <t>HOURS / MINUTES</t>
  </si>
  <si>
    <t>mysql</t>
  </si>
  <si>
    <t>Github password</t>
  </si>
  <si>
    <t>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</t>
  </si>
  <si>
    <r>
      <rPr>
        <b/>
        <sz val="18"/>
        <color theme="1"/>
        <rFont val="Calibri"/>
        <charset val="134"/>
        <scheme val="minor"/>
      </rPr>
      <t xml:space="preserve">Level-2 [2 HOURS] </t>
    </r>
    <r>
      <rPr>
        <b/>
        <sz val="20"/>
        <color rgb="FFFF0000"/>
        <rFont val="Calibri"/>
        <charset val="134"/>
        <scheme val="minor"/>
      </rPr>
      <t>15%</t>
    </r>
  </si>
  <si>
    <r>
      <rPr>
        <b/>
        <sz val="18"/>
        <color theme="1"/>
        <rFont val="Calibri"/>
        <charset val="134"/>
        <scheme val="minor"/>
      </rPr>
      <t>Level-4 [8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60%</t>
    </r>
  </si>
  <si>
    <r>
      <rPr>
        <b/>
        <sz val="18"/>
        <color theme="1"/>
        <rFont val="Calibri"/>
        <charset val="134"/>
        <scheme val="minor"/>
      </rPr>
      <t xml:space="preserve">Level-1 [1 HOUR] </t>
    </r>
    <r>
      <rPr>
        <b/>
        <sz val="20"/>
        <color rgb="FFFF0000"/>
        <rFont val="Calibri"/>
        <charset val="134"/>
        <scheme val="minor"/>
      </rPr>
      <t>7%</t>
    </r>
  </si>
  <si>
    <t>REMARKS</t>
  </si>
  <si>
    <t>SALARY
(2800)</t>
  </si>
  <si>
    <r>
      <rPr>
        <sz val="14"/>
        <color theme="1"/>
        <rFont val="Calibri"/>
        <charset val="134"/>
        <scheme val="minor"/>
      </rPr>
      <t xml:space="preserve">Yes, it's </t>
    </r>
    <r>
      <rPr>
        <i/>
        <sz val="14"/>
        <color theme="1"/>
        <rFont val="Calibri"/>
        <charset val="134"/>
        <scheme val="minor"/>
      </rPr>
      <t>possible</t>
    </r>
    <r>
      <rPr>
        <sz val="14"/>
        <color theme="1"/>
        <rFont val="Calibri"/>
        <charset val="134"/>
        <scheme val="minor"/>
      </rPr>
      <t xml:space="preserve"> to follow 100% — but it requires </t>
    </r>
    <r>
      <rPr>
        <b/>
        <sz val="14"/>
        <color theme="1"/>
        <rFont val="Calibri"/>
        <charset val="134"/>
        <scheme val="minor"/>
      </rPr>
      <t>extreme discipline, 
great health, and strong focus</t>
    </r>
    <r>
      <rPr>
        <sz val="14"/>
        <color theme="1"/>
        <rFont val="Calibri"/>
        <charset val="134"/>
        <scheme val="minor"/>
      </rPr>
      <t xml:space="preserve">. For </t>
    </r>
    <r>
      <rPr>
        <i/>
        <sz val="14"/>
        <color theme="1"/>
        <rFont val="Calibri"/>
        <charset val="134"/>
        <scheme val="minor"/>
      </rPr>
      <t>most people</t>
    </r>
    <r>
      <rPr>
        <sz val="14"/>
        <color theme="1"/>
        <rFont val="Calibri"/>
        <charset val="134"/>
        <scheme val="minor"/>
      </rPr>
      <t xml:space="preserve">, 
even 80–90% consistency will lead to </t>
    </r>
    <r>
      <rPr>
        <b/>
        <sz val="14"/>
        <color theme="1"/>
        <rFont val="Calibri"/>
        <charset val="134"/>
        <scheme val="minor"/>
      </rPr>
      <t>massive success</t>
    </r>
    <r>
      <rPr>
        <sz val="14"/>
        <color theme="1"/>
        <rFont val="Calibri"/>
        <charset val="134"/>
        <scheme val="minor"/>
      </rPr>
      <t>.</t>
    </r>
  </si>
  <si>
    <t>COMMUNICATION
{ 1 Hour }</t>
  </si>
  <si>
    <t>APTITUDE
{ 1 Hour }</t>
  </si>
  <si>
    <t>MySQL // AWS
{ 2 Hours}</t>
  </si>
  <si>
    <t>Python // Terraform { 6 Hours }</t>
  </si>
  <si>
    <t>TO DO LIST &amp; JOURNALING
&amp; Motivation Reading
{ 30 Min }</t>
  </si>
  <si>
    <t>Block Average
{6 HOURS}</t>
  </si>
  <si>
    <t>USER - Generate Damage RA</t>
  </si>
  <si>
    <t>no time management</t>
  </si>
  <si>
    <t>USER - Damages</t>
  </si>
  <si>
    <t>average</t>
  </si>
  <si>
    <t>ADC- BDIa0 &amp; BDIc0</t>
  </si>
  <si>
    <t>not bad</t>
  </si>
  <si>
    <t>ADC - KT</t>
  </si>
  <si>
    <t>waste</t>
  </si>
  <si>
    <t>FTP &amp; EMAIL</t>
  </si>
  <si>
    <t>kitchen clean</t>
  </si>
  <si>
    <t>No Motivation Day full Waste</t>
  </si>
  <si>
    <t>cloth wash</t>
  </si>
  <si>
    <t>worst</t>
  </si>
  <si>
    <t>good</t>
  </si>
  <si>
    <t>improving</t>
  </si>
  <si>
    <t>Overall % in time sheet &amp;
personal guidance</t>
  </si>
  <si>
    <t>Good Job</t>
  </si>
  <si>
    <t>Time Sheet Update</t>
  </si>
  <si>
    <t>Review</t>
  </si>
  <si>
    <t>bad</t>
  </si>
  <si>
    <t>JOB-Clone 150HW &amp; Temple
&amp; MOTIVATION</t>
  </si>
  <si>
    <t>very sleepy body and mind tired</t>
  </si>
  <si>
    <t>Motivation &amp; Inter bio</t>
  </si>
  <si>
    <t>Siva Conversation</t>
  </si>
  <si>
    <t>ok</t>
  </si>
  <si>
    <t>Sasi Conversation &amp; Fixed Mindset</t>
  </si>
  <si>
    <t>Motivation</t>
  </si>
  <si>
    <t>Hardwork motivation</t>
  </si>
  <si>
    <t>Good</t>
  </si>
  <si>
    <t>NO-WORK</t>
  </si>
  <si>
    <t>worst zero</t>
  </si>
  <si>
    <t>temple &amp; metting</t>
  </si>
  <si>
    <t>Super</t>
  </si>
  <si>
    <t>Time Sheet Update last</t>
  </si>
  <si>
    <t>Few things wasted lot of time</t>
  </si>
  <si>
    <t>Chat-GPT, Nissan Credit</t>
  </si>
  <si>
    <t>Thinking about time table wasted lot of time,
i am not able to control the time flow, mind
 is fully distracted and overthinking</t>
  </si>
  <si>
    <t>no focus no concentration in python</t>
  </si>
  <si>
    <t>meeting &amp; Time sheet 
python split  blocks</t>
  </si>
  <si>
    <t>no focus and distracted in 
meditation after listening songs</t>
  </si>
  <si>
    <t>room cleaning with guilt 
and ChatGpt Motivation</t>
  </si>
  <si>
    <t>Distructed in Room Cleaning feeling guilty</t>
  </si>
  <si>
    <t>Week and Month Time Sheet</t>
  </si>
  <si>
    <t>Hardworked in Time sheet</t>
  </si>
  <si>
    <t>meeting , temple,
Time Sheet Review</t>
  </si>
  <si>
    <t>Not Focusing on python and mysql</t>
  </si>
  <si>
    <t>CVENT</t>
  </si>
  <si>
    <t>No time management</t>
  </si>
  <si>
    <t>meeting video,Dealer deck</t>
  </si>
  <si>
    <t>Perfect in GYM-Workout,
No satisfaction remaining all</t>
  </si>
  <si>
    <t>METTING</t>
  </si>
  <si>
    <t>TOUCHED ALL PERFECT-SATISFIED</t>
  </si>
  <si>
    <t>GREAT</t>
  </si>
  <si>
    <t>DISCIPLINE BREAKS</t>
  </si>
  <si>
    <t>Got confidence but need 
to improve</t>
  </si>
  <si>
    <t>Week Review,Rebuild using ChatGPT,
Time Sheet update,motivation</t>
  </si>
  <si>
    <t>Great Work</t>
  </si>
  <si>
    <t>motivation &amp; Thoughts into paper &amp; CVENT</t>
  </si>
  <si>
    <t>Average</t>
  </si>
  <si>
    <t>Git &amp; CVENT &amp; PRIME</t>
  </si>
  <si>
    <t>below average</t>
  </si>
  <si>
    <t>meeting &amp; Telnet</t>
  </si>
  <si>
    <t>Worst</t>
  </si>
  <si>
    <t>REVIEW</t>
  </si>
  <si>
    <t>Waste</t>
  </si>
  <si>
    <t>NOT IMPROVED</t>
  </si>
  <si>
    <t>very good</t>
  </si>
  <si>
    <t>super</t>
  </si>
  <si>
    <t>ChatGpt-Gym, Room-expences</t>
  </si>
  <si>
    <t>Strong mindset-high growth</t>
  </si>
  <si>
    <t>call with mama , aws, week review</t>
  </si>
  <si>
    <t>momentum unbreakable- disciplined</t>
  </si>
  <si>
    <t>Week-7</t>
  </si>
  <si>
    <t>Strong-Gym,Python b-3
Week-Apti,todo</t>
  </si>
  <si>
    <t>Chatgpt,meeting,TimeSheet</t>
  </si>
  <si>
    <t>chatgpt</t>
  </si>
  <si>
    <t>Week-8</t>
  </si>
  <si>
    <t>DAY</t>
  </si>
  <si>
    <t>TIFFIN</t>
  </si>
  <si>
    <t>Upma / samya</t>
  </si>
  <si>
    <t>Ragi Kanji</t>
  </si>
  <si>
    <t>Milk and Bread</t>
  </si>
  <si>
    <t>Puttu</t>
  </si>
  <si>
    <t>Maggi</t>
  </si>
  <si>
    <t>Idly / Dosa</t>
  </si>
  <si>
    <t>Thapathi / Pori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</si>
</sst>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[$-409]d\-mmm;@"/>
    <numFmt numFmtId="180" formatCode="h:mm\ AM/PM"/>
    <numFmt numFmtId="181" formatCode="[$-409]h:mm\ AM/PM;@"/>
    <numFmt numFmtId="182" formatCode="h:mm;@"/>
  </numFmts>
  <fonts count="4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6"/>
      <name val="Calibri"/>
      <charset val="134"/>
      <scheme val="minor"/>
    </font>
    <font>
      <sz val="16"/>
      <name val="Calibri"/>
      <charset val="134"/>
      <scheme val="minor"/>
    </font>
    <font>
      <b/>
      <sz val="17"/>
      <name val="Calibri"/>
      <charset val="134"/>
    </font>
    <font>
      <sz val="13"/>
      <color theme="1"/>
      <name val="Calibri"/>
      <charset val="134"/>
      <scheme val="minor"/>
    </font>
    <font>
      <b/>
      <sz val="13"/>
      <name val="Calibri"/>
      <charset val="134"/>
    </font>
    <font>
      <b/>
      <sz val="11"/>
      <name val="Calibri"/>
      <charset val="134"/>
    </font>
    <font>
      <b/>
      <sz val="12"/>
      <name val="Calibri"/>
      <charset val="134"/>
    </font>
    <font>
      <b/>
      <sz val="17"/>
      <color rgb="FF38761D"/>
      <name val="Calibri"/>
      <charset val="134"/>
    </font>
    <font>
      <b/>
      <sz val="17"/>
      <color theme="1"/>
      <name val="Calibri"/>
      <charset val="134"/>
    </font>
    <font>
      <b/>
      <sz val="13"/>
      <color rgb="FF0000FF"/>
      <name val="Calibri"/>
      <charset val="134"/>
    </font>
    <font>
      <b/>
      <sz val="13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rgb="FFF000DD"/>
      <name val="Calibri"/>
      <charset val="134"/>
    </font>
    <font>
      <b/>
      <sz val="11"/>
      <color rgb="FFFF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20"/>
      <color theme="1"/>
      <name val="Calibri"/>
      <charset val="134"/>
      <scheme val="minor"/>
    </font>
    <font>
      <b/>
      <sz val="20"/>
      <color rgb="FFFF0000"/>
      <name val="Calibri"/>
      <charset val="134"/>
      <scheme val="minor"/>
    </font>
    <font>
      <i/>
      <sz val="14"/>
      <color theme="1"/>
      <name val="Calibri"/>
      <charset val="134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1CF7FA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772D3"/>
        <bgColor indexed="64"/>
      </patternFill>
    </fill>
    <fill>
      <patternFill patternType="solid">
        <fgColor rgb="FFE02AC0"/>
        <bgColor indexed="64"/>
      </patternFill>
    </fill>
    <fill>
      <patternFill patternType="solid">
        <fgColor rgb="FFB2E8EE"/>
        <bgColor indexed="64"/>
      </patternFill>
    </fill>
    <fill>
      <patternFill patternType="solid">
        <fgColor rgb="FF36EF1D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D3C0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3BBF3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8810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rgb="FFDEC6C2"/>
        <bgColor indexed="64"/>
      </patternFill>
    </fill>
    <fill>
      <patternFill patternType="solid">
        <fgColor rgb="FF17C91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02A3CB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auto="1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auto="1"/>
      </right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auto="1"/>
      </right>
      <top style="medium">
        <color rgb="FFCCCCCC"/>
      </top>
      <bottom style="double">
        <color rgb="FF000000"/>
      </bottom>
      <diagonal/>
    </border>
    <border>
      <left style="double">
        <color auto="1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double">
        <color auto="1"/>
      </right>
      <top/>
      <bottom style="double">
        <color rgb="FF000000"/>
      </bottom>
      <diagonal/>
    </border>
    <border>
      <left style="double">
        <color auto="1"/>
      </left>
      <right style="double">
        <color auto="1"/>
      </right>
      <top style="double">
        <color rgb="FF000000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auto="1"/>
      </bottom>
      <diagonal/>
    </border>
    <border>
      <left style="double">
        <color rgb="FF000000"/>
      </left>
      <right style="double">
        <color rgb="FF000000"/>
      </right>
      <top style="double">
        <color auto="1"/>
      </top>
      <bottom style="double">
        <color rgb="FF000000"/>
      </bottom>
      <diagonal/>
    </border>
    <border>
      <left style="double">
        <color auto="1"/>
      </left>
      <right style="double">
        <color auto="1"/>
      </right>
      <top style="double">
        <color rgb="FF000000"/>
      </top>
      <bottom/>
      <diagonal/>
    </border>
    <border>
      <left style="medium">
        <color rgb="FFCCCCCC"/>
      </left>
      <right style="double">
        <color rgb="FF000000"/>
      </right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medium">
        <color rgb="FFCCCCCC"/>
      </left>
      <right style="double">
        <color rgb="FF000000"/>
      </right>
      <top style="double">
        <color auto="1"/>
      </top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uble">
        <color rgb="FF000000"/>
      </right>
      <top style="double">
        <color rgb="FF000000"/>
      </top>
      <bottom/>
      <diagonal/>
    </border>
    <border>
      <left style="medium">
        <color rgb="FFCCCCCC"/>
      </left>
      <right/>
      <top/>
      <bottom style="double">
        <color rgb="FF000000"/>
      </bottom>
      <diagonal/>
    </border>
    <border>
      <left/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3" borderId="71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72" applyNumberFormat="0" applyFill="0" applyAlignment="0" applyProtection="0">
      <alignment vertical="center"/>
    </xf>
    <xf numFmtId="0" fontId="31" fillId="0" borderId="72" applyNumberFormat="0" applyFill="0" applyAlignment="0" applyProtection="0">
      <alignment vertical="center"/>
    </xf>
    <xf numFmtId="0" fontId="32" fillId="0" borderId="7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34" borderId="74" applyNumberFormat="0" applyAlignment="0" applyProtection="0">
      <alignment vertical="center"/>
    </xf>
    <xf numFmtId="0" fontId="34" fillId="35" borderId="75" applyNumberFormat="0" applyAlignment="0" applyProtection="0">
      <alignment vertical="center"/>
    </xf>
    <xf numFmtId="0" fontId="35" fillId="35" borderId="74" applyNumberFormat="0" applyAlignment="0" applyProtection="0">
      <alignment vertical="center"/>
    </xf>
    <xf numFmtId="0" fontId="36" fillId="36" borderId="76" applyNumberFormat="0" applyAlignment="0" applyProtection="0">
      <alignment vertical="center"/>
    </xf>
    <xf numFmtId="0" fontId="37" fillId="0" borderId="77" applyNumberFormat="0" applyFill="0" applyAlignment="0" applyProtection="0">
      <alignment vertical="center"/>
    </xf>
    <xf numFmtId="0" fontId="38" fillId="0" borderId="78" applyNumberFormat="0" applyFill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3" fillId="58" borderId="0" applyNumberFormat="0" applyBorder="0" applyAlignment="0" applyProtection="0">
      <alignment vertical="center"/>
    </xf>
    <xf numFmtId="0" fontId="43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</cellStyleXfs>
  <cellXfs count="25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4" borderId="0" xfId="0" applyFill="1"/>
    <xf numFmtId="0" fontId="3" fillId="0" borderId="0" xfId="0" applyFont="1"/>
    <xf numFmtId="0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179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7" borderId="1" xfId="0" applyFill="1" applyBorder="1" applyAlignment="1">
      <alignment horizontal="center" vertical="center"/>
    </xf>
    <xf numFmtId="179" fontId="2" fillId="8" borderId="2" xfId="0" applyNumberFormat="1" applyFont="1" applyFill="1" applyBorder="1" applyAlignment="1">
      <alignment horizontal="center" vertical="center"/>
    </xf>
    <xf numFmtId="179" fontId="2" fillId="8" borderId="3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7" borderId="6" xfId="0" applyFill="1" applyBorder="1" applyAlignment="1">
      <alignment horizontal="center" vertical="center"/>
    </xf>
    <xf numFmtId="179" fontId="2" fillId="8" borderId="8" xfId="0" applyNumberFormat="1" applyFont="1" applyFill="1" applyBorder="1" applyAlignment="1">
      <alignment horizontal="center" vertical="center"/>
    </xf>
    <xf numFmtId="179" fontId="2" fillId="8" borderId="9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/>
    </xf>
    <xf numFmtId="0" fontId="9" fillId="21" borderId="14" xfId="0" applyNumberFormat="1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5" xfId="0" applyNumberFormat="1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 wrapText="1"/>
    </xf>
    <xf numFmtId="0" fontId="0" fillId="0" borderId="0" xfId="0" applyFill="1"/>
    <xf numFmtId="0" fontId="9" fillId="21" borderId="16" xfId="0" applyNumberFormat="1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0" fillId="8" borderId="1" xfId="0" applyNumberFormat="1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22" borderId="22" xfId="0" applyFont="1" applyFill="1" applyBorder="1" applyAlignment="1">
      <alignment horizontal="center" vertical="center"/>
    </xf>
    <xf numFmtId="0" fontId="1" fillId="22" borderId="6" xfId="0" applyFont="1" applyFill="1" applyBorder="1" applyAlignment="1">
      <alignment horizontal="center" vertical="center"/>
    </xf>
    <xf numFmtId="0" fontId="1" fillId="22" borderId="2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180" fontId="5" fillId="23" borderId="1" xfId="0" applyNumberFormat="1" applyFont="1" applyFill="1" applyBorder="1" applyAlignment="1">
      <alignment horizontal="center" vertical="center"/>
    </xf>
    <xf numFmtId="0" fontId="5" fillId="23" borderId="1" xfId="0" applyFont="1" applyFill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1" fillId="8" borderId="9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9" fillId="21" borderId="3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5" borderId="31" xfId="0" applyNumberFormat="1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 wrapText="1"/>
    </xf>
    <xf numFmtId="0" fontId="4" fillId="6" borderId="34" xfId="0" applyFont="1" applyFill="1" applyBorder="1" applyAlignment="1">
      <alignment horizontal="center" vertical="center" wrapText="1"/>
    </xf>
    <xf numFmtId="0" fontId="4" fillId="6" borderId="35" xfId="0" applyFont="1" applyFill="1" applyBorder="1" applyAlignment="1">
      <alignment horizontal="center" vertical="center" wrapText="1"/>
    </xf>
    <xf numFmtId="0" fontId="1" fillId="5" borderId="24" xfId="0" applyNumberFormat="1" applyFont="1" applyFill="1" applyBorder="1" applyAlignment="1">
      <alignment horizontal="center" vertical="center"/>
    </xf>
    <xf numFmtId="179" fontId="0" fillId="0" borderId="24" xfId="0" applyNumberFormat="1" applyBorder="1" applyAlignment="1">
      <alignment horizontal="center" vertical="center"/>
    </xf>
    <xf numFmtId="179" fontId="2" fillId="8" borderId="16" xfId="0" applyNumberFormat="1" applyFont="1" applyFill="1" applyBorder="1" applyAlignment="1">
      <alignment horizontal="center" vertical="center"/>
    </xf>
    <xf numFmtId="179" fontId="2" fillId="8" borderId="36" xfId="0" applyNumberFormat="1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1" fillId="9" borderId="32" xfId="0" applyFont="1" applyFill="1" applyBorder="1" applyAlignment="1">
      <alignment horizontal="center" vertical="center" wrapText="1"/>
    </xf>
    <xf numFmtId="0" fontId="2" fillId="8" borderId="27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5" borderId="37" xfId="0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/>
    </xf>
    <xf numFmtId="0" fontId="0" fillId="4" borderId="0" xfId="0" applyFill="1" applyBorder="1"/>
    <xf numFmtId="181" fontId="12" fillId="4" borderId="38" xfId="0" applyNumberFormat="1" applyFont="1" applyFill="1" applyBorder="1" applyAlignment="1">
      <alignment horizontal="center" vertical="center" wrapText="1"/>
    </xf>
    <xf numFmtId="181" fontId="12" fillId="4" borderId="39" xfId="0" applyNumberFormat="1" applyFont="1" applyFill="1" applyBorder="1" applyAlignment="1">
      <alignment horizontal="center" vertical="center" wrapText="1"/>
    </xf>
    <xf numFmtId="181" fontId="12" fillId="4" borderId="40" xfId="0" applyNumberFormat="1" applyFont="1" applyFill="1" applyBorder="1" applyAlignment="1">
      <alignment horizontal="center" vertical="center" wrapText="1"/>
    </xf>
    <xf numFmtId="181" fontId="12" fillId="4" borderId="41" xfId="0" applyNumberFormat="1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/>
    </xf>
    <xf numFmtId="181" fontId="12" fillId="4" borderId="42" xfId="0" applyNumberFormat="1" applyFont="1" applyFill="1" applyBorder="1" applyAlignment="1">
      <alignment horizontal="center" vertical="center" wrapText="1"/>
    </xf>
    <xf numFmtId="181" fontId="12" fillId="4" borderId="43" xfId="0" applyNumberFormat="1" applyFont="1" applyFill="1" applyBorder="1" applyAlignment="1">
      <alignment horizontal="center" vertical="center" wrapText="1"/>
    </xf>
    <xf numFmtId="181" fontId="12" fillId="4" borderId="44" xfId="0" applyNumberFormat="1" applyFont="1" applyFill="1" applyBorder="1" applyAlignment="1">
      <alignment horizontal="center" vertical="center" wrapText="1"/>
    </xf>
    <xf numFmtId="181" fontId="12" fillId="4" borderId="45" xfId="0" applyNumberFormat="1" applyFont="1" applyFill="1" applyBorder="1" applyAlignment="1">
      <alignment horizontal="center" vertical="center" wrapText="1"/>
    </xf>
    <xf numFmtId="181" fontId="14" fillId="4" borderId="46" xfId="0" applyNumberFormat="1" applyFont="1" applyFill="1" applyBorder="1" applyAlignment="1">
      <alignment horizontal="center" vertical="center" wrapText="1" readingOrder="1"/>
    </xf>
    <xf numFmtId="181" fontId="14" fillId="4" borderId="47" xfId="0" applyNumberFormat="1" applyFont="1" applyFill="1" applyBorder="1" applyAlignment="1">
      <alignment horizontal="center" vertical="center" wrapText="1" readingOrder="1"/>
    </xf>
    <xf numFmtId="181" fontId="14" fillId="4" borderId="48" xfId="0" applyNumberFormat="1" applyFont="1" applyFill="1" applyBorder="1" applyAlignment="1">
      <alignment horizontal="center" vertical="center" wrapText="1" readingOrder="1"/>
    </xf>
    <xf numFmtId="181" fontId="15" fillId="4" borderId="49" xfId="0" applyNumberFormat="1" applyFont="1" applyFill="1" applyBorder="1" applyAlignment="1">
      <alignment horizontal="center" vertical="center" wrapText="1" readingOrder="1"/>
    </xf>
    <xf numFmtId="181" fontId="15" fillId="4" borderId="50" xfId="0" applyNumberFormat="1" applyFont="1" applyFill="1" applyBorder="1" applyAlignment="1">
      <alignment horizontal="center" vertical="center" wrapText="1" readingOrder="1"/>
    </xf>
    <xf numFmtId="0" fontId="15" fillId="4" borderId="47" xfId="0" applyFont="1" applyFill="1" applyBorder="1" applyAlignment="1">
      <alignment horizontal="center" vertical="center" wrapText="1" readingOrder="1"/>
    </xf>
    <xf numFmtId="182" fontId="15" fillId="4" borderId="51" xfId="0" applyNumberFormat="1" applyFont="1" applyFill="1" applyBorder="1" applyAlignment="1">
      <alignment horizontal="center" vertical="center" wrapText="1" readingOrder="1"/>
    </xf>
    <xf numFmtId="181" fontId="15" fillId="4" borderId="52" xfId="0" applyNumberFormat="1" applyFont="1" applyFill="1" applyBorder="1" applyAlignment="1">
      <alignment horizontal="center" vertical="center" wrapText="1" readingOrder="1"/>
    </xf>
    <xf numFmtId="0" fontId="15" fillId="4" borderId="52" xfId="0" applyFont="1" applyFill="1" applyBorder="1" applyAlignment="1">
      <alignment horizontal="center" vertical="center" wrapText="1" readingOrder="1"/>
    </xf>
    <xf numFmtId="181" fontId="15" fillId="4" borderId="53" xfId="0" applyNumberFormat="1" applyFont="1" applyFill="1" applyBorder="1" applyAlignment="1">
      <alignment horizontal="center" vertical="center" wrapText="1" readingOrder="1"/>
    </xf>
    <xf numFmtId="181" fontId="16" fillId="4" borderId="54" xfId="0" applyNumberFormat="1" applyFont="1" applyFill="1" applyBorder="1" applyAlignment="1">
      <alignment horizontal="center" vertical="center" wrapText="1" readingOrder="1"/>
    </xf>
    <xf numFmtId="0" fontId="13" fillId="4" borderId="0" xfId="0" applyFont="1" applyFill="1" applyBorder="1" applyAlignment="1">
      <alignment horizontal="center" vertical="center" wrapText="1"/>
    </xf>
    <xf numFmtId="0" fontId="0" fillId="0" borderId="0" xfId="0" applyBorder="1"/>
    <xf numFmtId="181" fontId="15" fillId="2" borderId="52" xfId="0" applyNumberFormat="1" applyFont="1" applyFill="1" applyBorder="1" applyAlignment="1">
      <alignment horizontal="center" vertical="center" wrapText="1" readingOrder="1"/>
    </xf>
    <xf numFmtId="181" fontId="15" fillId="2" borderId="55" xfId="0" applyNumberFormat="1" applyFont="1" applyFill="1" applyBorder="1" applyAlignment="1">
      <alignment horizontal="center" vertical="center" wrapText="1" readingOrder="1"/>
    </xf>
    <xf numFmtId="181" fontId="15" fillId="2" borderId="54" xfId="0" applyNumberFormat="1" applyFont="1" applyFill="1" applyBorder="1" applyAlignment="1">
      <alignment horizontal="center" vertical="center" wrapText="1" readingOrder="1"/>
    </xf>
    <xf numFmtId="0" fontId="15" fillId="2" borderId="52" xfId="0" applyFont="1" applyFill="1" applyBorder="1" applyAlignment="1">
      <alignment horizontal="center" vertical="center" wrapText="1" readingOrder="1"/>
    </xf>
    <xf numFmtId="181" fontId="15" fillId="4" borderId="54" xfId="0" applyNumberFormat="1" applyFont="1" applyFill="1" applyBorder="1" applyAlignment="1">
      <alignment horizontal="center" vertical="center" wrapText="1" readingOrder="1"/>
    </xf>
    <xf numFmtId="181" fontId="15" fillId="2" borderId="56" xfId="0" applyNumberFormat="1" applyFont="1" applyFill="1" applyBorder="1" applyAlignment="1">
      <alignment horizontal="center" vertical="center" wrapText="1" readingOrder="1"/>
    </xf>
    <xf numFmtId="181" fontId="15" fillId="2" borderId="57" xfId="0" applyNumberFormat="1" applyFont="1" applyFill="1" applyBorder="1" applyAlignment="1">
      <alignment horizontal="center" vertical="center" wrapText="1" readingOrder="1"/>
    </xf>
    <xf numFmtId="181" fontId="15" fillId="2" borderId="38" xfId="0" applyNumberFormat="1" applyFont="1" applyFill="1" applyBorder="1" applyAlignment="1">
      <alignment horizontal="center" vertical="center" wrapText="1" readingOrder="1"/>
    </xf>
    <xf numFmtId="0" fontId="15" fillId="2" borderId="56" xfId="0" applyFont="1" applyFill="1" applyBorder="1" applyAlignment="1">
      <alignment horizontal="center" vertical="center" wrapText="1" readingOrder="1"/>
    </xf>
    <xf numFmtId="181" fontId="15" fillId="4" borderId="58" xfId="0" applyNumberFormat="1" applyFont="1" applyFill="1" applyBorder="1" applyAlignment="1">
      <alignment horizontal="center" vertical="center" wrapText="1" readingOrder="1"/>
    </xf>
    <xf numFmtId="181" fontId="15" fillId="4" borderId="59" xfId="0" applyNumberFormat="1" applyFont="1" applyFill="1" applyBorder="1" applyAlignment="1">
      <alignment horizontal="center" vertical="center" wrapText="1" readingOrder="1"/>
    </xf>
    <xf numFmtId="0" fontId="15" fillId="4" borderId="60" xfId="0" applyFont="1" applyFill="1" applyBorder="1" applyAlignment="1">
      <alignment horizontal="center" vertical="center" wrapText="1" readingOrder="1"/>
    </xf>
    <xf numFmtId="0" fontId="0" fillId="4" borderId="61" xfId="0" applyFill="1" applyBorder="1"/>
    <xf numFmtId="181" fontId="15" fillId="4" borderId="62" xfId="0" applyNumberFormat="1" applyFont="1" applyFill="1" applyBorder="1" applyAlignment="1">
      <alignment horizontal="center" vertical="center" wrapText="1" readingOrder="1"/>
    </xf>
    <xf numFmtId="0" fontId="15" fillId="4" borderId="50" xfId="0" applyFont="1" applyFill="1" applyBorder="1" applyAlignment="1">
      <alignment horizontal="center" vertical="center" wrapText="1" readingOrder="1"/>
    </xf>
    <xf numFmtId="0" fontId="15" fillId="4" borderId="62" xfId="0" applyFont="1" applyFill="1" applyBorder="1" applyAlignment="1">
      <alignment horizontal="center" vertical="center" wrapText="1" readingOrder="1"/>
    </xf>
    <xf numFmtId="0" fontId="15" fillId="4" borderId="63" xfId="0" applyFont="1" applyFill="1" applyBorder="1" applyAlignment="1">
      <alignment horizontal="center" vertical="center" wrapText="1" readingOrder="1"/>
    </xf>
    <xf numFmtId="182" fontId="15" fillId="4" borderId="50" xfId="0" applyNumberFormat="1" applyFont="1" applyFill="1" applyBorder="1" applyAlignment="1">
      <alignment horizontal="center" vertical="center" wrapText="1" readingOrder="1"/>
    </xf>
    <xf numFmtId="181" fontId="15" fillId="4" borderId="64" xfId="0" applyNumberFormat="1" applyFont="1" applyFill="1" applyBorder="1" applyAlignment="1">
      <alignment horizontal="center" vertical="center" wrapText="1" readingOrder="1"/>
    </xf>
    <xf numFmtId="181" fontId="15" fillId="24" borderId="49" xfId="0" applyNumberFormat="1" applyFont="1" applyFill="1" applyBorder="1" applyAlignment="1">
      <alignment horizontal="center" vertical="center" wrapText="1" readingOrder="1"/>
    </xf>
    <xf numFmtId="181" fontId="15" fillId="24" borderId="50" xfId="0" applyNumberFormat="1" applyFont="1" applyFill="1" applyBorder="1" applyAlignment="1">
      <alignment horizontal="center" vertical="center" wrapText="1" readingOrder="1"/>
    </xf>
    <xf numFmtId="0" fontId="15" fillId="24" borderId="47" xfId="0" applyFont="1" applyFill="1" applyBorder="1" applyAlignment="1">
      <alignment horizontal="center" vertical="center" wrapText="1" readingOrder="1"/>
    </xf>
    <xf numFmtId="182" fontId="15" fillId="24" borderId="51" xfId="0" applyNumberFormat="1" applyFont="1" applyFill="1" applyBorder="1" applyAlignment="1">
      <alignment horizontal="center" vertical="center" wrapText="1" readingOrder="1"/>
    </xf>
    <xf numFmtId="181" fontId="15" fillId="24" borderId="52" xfId="0" applyNumberFormat="1" applyFont="1" applyFill="1" applyBorder="1" applyAlignment="1">
      <alignment horizontal="center" vertical="center" wrapText="1" readingOrder="1"/>
    </xf>
    <xf numFmtId="181" fontId="15" fillId="24" borderId="53" xfId="0" applyNumberFormat="1" applyFont="1" applyFill="1" applyBorder="1" applyAlignment="1">
      <alignment horizontal="center" vertical="center" wrapText="1" readingOrder="1"/>
    </xf>
    <xf numFmtId="181" fontId="16" fillId="24" borderId="54" xfId="0" applyNumberFormat="1" applyFont="1" applyFill="1" applyBorder="1" applyAlignment="1">
      <alignment horizontal="center" vertical="center" wrapText="1" readingOrder="1"/>
    </xf>
    <xf numFmtId="0" fontId="15" fillId="24" borderId="52" xfId="0" applyFont="1" applyFill="1" applyBorder="1" applyAlignment="1">
      <alignment horizontal="center" vertical="center" wrapText="1" readingOrder="1"/>
    </xf>
    <xf numFmtId="0" fontId="15" fillId="24" borderId="63" xfId="0" applyFont="1" applyFill="1" applyBorder="1" applyAlignment="1">
      <alignment horizontal="center" vertical="center" wrapText="1" readingOrder="1"/>
    </xf>
    <xf numFmtId="182" fontId="15" fillId="24" borderId="50" xfId="0" applyNumberFormat="1" applyFont="1" applyFill="1" applyBorder="1" applyAlignment="1">
      <alignment horizontal="center" vertical="center" wrapText="1" readingOrder="1"/>
    </xf>
    <xf numFmtId="181" fontId="15" fillId="4" borderId="47" xfId="0" applyNumberFormat="1" applyFont="1" applyFill="1" applyBorder="1" applyAlignment="1">
      <alignment horizontal="center" vertical="center" wrapText="1" readingOrder="1"/>
    </xf>
    <xf numFmtId="181" fontId="15" fillId="4" borderId="51" xfId="0" applyNumberFormat="1" applyFont="1" applyFill="1" applyBorder="1" applyAlignment="1">
      <alignment horizontal="center" vertical="center" wrapText="1" readingOrder="1"/>
    </xf>
    <xf numFmtId="0" fontId="0" fillId="4" borderId="0" xfId="0" applyNumberFormat="1" applyFill="1" applyBorder="1"/>
    <xf numFmtId="181" fontId="17" fillId="4" borderId="38" xfId="0" applyNumberFormat="1" applyFont="1" applyFill="1" applyBorder="1" applyAlignment="1">
      <alignment horizontal="center" vertical="center" wrapText="1"/>
    </xf>
    <xf numFmtId="181" fontId="17" fillId="4" borderId="65" xfId="0" applyNumberFormat="1" applyFont="1" applyFill="1" applyBorder="1" applyAlignment="1">
      <alignment horizontal="center" vertical="center" wrapText="1"/>
    </xf>
    <xf numFmtId="181" fontId="17" fillId="4" borderId="40" xfId="0" applyNumberFormat="1" applyFont="1" applyFill="1" applyBorder="1" applyAlignment="1">
      <alignment horizontal="center" vertical="center" wrapText="1"/>
    </xf>
    <xf numFmtId="181" fontId="17" fillId="4" borderId="66" xfId="0" applyNumberFormat="1" applyFont="1" applyFill="1" applyBorder="1" applyAlignment="1">
      <alignment horizontal="center" vertical="center" wrapText="1"/>
    </xf>
    <xf numFmtId="0" fontId="18" fillId="4" borderId="67" xfId="0" applyFont="1" applyFill="1" applyBorder="1" applyAlignment="1">
      <alignment wrapText="1" readingOrder="1"/>
    </xf>
    <xf numFmtId="0" fontId="17" fillId="4" borderId="68" xfId="0" applyFont="1" applyFill="1" applyBorder="1" applyAlignment="1">
      <alignment horizontal="center" vertical="center" wrapText="1"/>
    </xf>
    <xf numFmtId="0" fontId="17" fillId="4" borderId="65" xfId="0" applyFont="1" applyFill="1" applyBorder="1" applyAlignment="1">
      <alignment horizontal="center" vertical="center" wrapText="1"/>
    </xf>
    <xf numFmtId="0" fontId="17" fillId="4" borderId="40" xfId="0" applyFont="1" applyFill="1" applyBorder="1" applyAlignment="1">
      <alignment horizontal="center" vertical="center" wrapText="1"/>
    </xf>
    <xf numFmtId="181" fontId="17" fillId="4" borderId="42" xfId="0" applyNumberFormat="1" applyFont="1" applyFill="1" applyBorder="1" applyAlignment="1">
      <alignment horizontal="center" vertical="center" wrapText="1"/>
    </xf>
    <xf numFmtId="181" fontId="17" fillId="4" borderId="69" xfId="0" applyNumberFormat="1" applyFont="1" applyFill="1" applyBorder="1" applyAlignment="1">
      <alignment horizontal="center" vertical="center" wrapText="1"/>
    </xf>
    <xf numFmtId="181" fontId="17" fillId="4" borderId="44" xfId="0" applyNumberFormat="1" applyFont="1" applyFill="1" applyBorder="1" applyAlignment="1">
      <alignment horizontal="center" vertical="center" wrapText="1"/>
    </xf>
    <xf numFmtId="181" fontId="17" fillId="4" borderId="64" xfId="0" applyNumberFormat="1" applyFont="1" applyFill="1" applyBorder="1" applyAlignment="1">
      <alignment horizontal="center" vertical="center" wrapText="1"/>
    </xf>
    <xf numFmtId="0" fontId="17" fillId="4" borderId="50" xfId="0" applyFont="1" applyFill="1" applyBorder="1" applyAlignment="1">
      <alignment horizontal="center" vertical="center" wrapText="1"/>
    </xf>
    <xf numFmtId="0" fontId="17" fillId="4" borderId="69" xfId="0" applyFont="1" applyFill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wrapText="1"/>
    </xf>
    <xf numFmtId="181" fontId="19" fillId="4" borderId="46" xfId="0" applyNumberFormat="1" applyFont="1" applyFill="1" applyBorder="1" applyAlignment="1">
      <alignment horizontal="center" vertical="center" wrapText="1" readingOrder="1"/>
    </xf>
    <xf numFmtId="181" fontId="19" fillId="4" borderId="47" xfId="0" applyNumberFormat="1" applyFont="1" applyFill="1" applyBorder="1" applyAlignment="1">
      <alignment horizontal="center" vertical="center" wrapText="1" readingOrder="1"/>
    </xf>
    <xf numFmtId="0" fontId="20" fillId="4" borderId="67" xfId="0" applyFont="1" applyFill="1" applyBorder="1" applyAlignment="1">
      <alignment wrapText="1" readingOrder="1"/>
    </xf>
    <xf numFmtId="0" fontId="19" fillId="4" borderId="47" xfId="0" applyFont="1" applyFill="1" applyBorder="1" applyAlignment="1">
      <alignment horizontal="center" vertical="center" wrapText="1" readingOrder="1"/>
    </xf>
    <xf numFmtId="181" fontId="21" fillId="4" borderId="47" xfId="0" applyNumberFormat="1" applyFont="1" applyFill="1" applyBorder="1" applyAlignment="1">
      <alignment horizontal="center" vertical="center" wrapText="1" readingOrder="1"/>
    </xf>
    <xf numFmtId="0" fontId="21" fillId="4" borderId="47" xfId="0" applyFont="1" applyFill="1" applyBorder="1" applyAlignment="1">
      <alignment horizontal="center" vertical="center" wrapText="1" readingOrder="1"/>
    </xf>
    <xf numFmtId="0" fontId="22" fillId="0" borderId="67" xfId="0" applyFont="1" applyFill="1" applyBorder="1" applyAlignment="1">
      <alignment wrapText="1" readingOrder="1"/>
    </xf>
    <xf numFmtId="181" fontId="21" fillId="25" borderId="46" xfId="0" applyNumberFormat="1" applyFont="1" applyFill="1" applyBorder="1" applyAlignment="1">
      <alignment horizontal="center" vertical="center" wrapText="1" readingOrder="1"/>
    </xf>
    <xf numFmtId="181" fontId="21" fillId="25" borderId="47" xfId="0" applyNumberFormat="1" applyFont="1" applyFill="1" applyBorder="1" applyAlignment="1">
      <alignment horizontal="center" vertical="center" wrapText="1" readingOrder="1"/>
    </xf>
    <xf numFmtId="182" fontId="21" fillId="25" borderId="47" xfId="0" applyNumberFormat="1" applyFont="1" applyFill="1" applyBorder="1" applyAlignment="1">
      <alignment horizontal="center" vertical="center" wrapText="1" readingOrder="1"/>
    </xf>
    <xf numFmtId="0" fontId="21" fillId="25" borderId="47" xfId="0" applyFont="1" applyFill="1" applyBorder="1" applyAlignment="1">
      <alignment horizontal="center" vertical="center" wrapText="1" readingOrder="1"/>
    </xf>
    <xf numFmtId="181" fontId="21" fillId="26" borderId="46" xfId="0" applyNumberFormat="1" applyFont="1" applyFill="1" applyBorder="1" applyAlignment="1">
      <alignment horizontal="center" vertical="center" wrapText="1" readingOrder="1"/>
    </xf>
    <xf numFmtId="181" fontId="21" fillId="26" borderId="47" xfId="0" applyNumberFormat="1" applyFont="1" applyFill="1" applyBorder="1" applyAlignment="1">
      <alignment horizontal="center" vertical="center" wrapText="1" readingOrder="1"/>
    </xf>
    <xf numFmtId="182" fontId="21" fillId="26" borderId="47" xfId="0" applyNumberFormat="1" applyFont="1" applyFill="1" applyBorder="1" applyAlignment="1">
      <alignment horizontal="center" vertical="center" wrapText="1" readingOrder="1"/>
    </xf>
    <xf numFmtId="0" fontId="22" fillId="4" borderId="67" xfId="0" applyFont="1" applyFill="1" applyBorder="1" applyAlignment="1">
      <alignment wrapText="1" readingOrder="1"/>
    </xf>
    <xf numFmtId="181" fontId="21" fillId="27" borderId="47" xfId="0" applyNumberFormat="1" applyFont="1" applyFill="1" applyBorder="1" applyAlignment="1">
      <alignment horizontal="center" vertical="center" wrapText="1" readingOrder="1"/>
    </xf>
    <xf numFmtId="0" fontId="21" fillId="27" borderId="47" xfId="0" applyFont="1" applyFill="1" applyBorder="1" applyAlignment="1">
      <alignment horizontal="center" vertical="center" wrapText="1" readingOrder="1"/>
    </xf>
    <xf numFmtId="181" fontId="21" fillId="28" borderId="46" xfId="0" applyNumberFormat="1" applyFont="1" applyFill="1" applyBorder="1" applyAlignment="1">
      <alignment horizontal="center" vertical="center" wrapText="1" readingOrder="1"/>
    </xf>
    <xf numFmtId="181" fontId="21" fillId="28" borderId="47" xfId="0" applyNumberFormat="1" applyFont="1" applyFill="1" applyBorder="1" applyAlignment="1">
      <alignment horizontal="center" vertical="center" wrapText="1" readingOrder="1"/>
    </xf>
    <xf numFmtId="182" fontId="21" fillId="28" borderId="47" xfId="0" applyNumberFormat="1" applyFont="1" applyFill="1" applyBorder="1" applyAlignment="1">
      <alignment horizontal="center" vertical="center" wrapText="1" readingOrder="1"/>
    </xf>
    <xf numFmtId="181" fontId="21" fillId="4" borderId="46" xfId="0" applyNumberFormat="1" applyFont="1" applyFill="1" applyBorder="1" applyAlignment="1">
      <alignment horizontal="center" vertical="center" wrapText="1" readingOrder="1"/>
    </xf>
    <xf numFmtId="182" fontId="21" fillId="4" borderId="47" xfId="0" applyNumberFormat="1" applyFont="1" applyFill="1" applyBorder="1" applyAlignment="1">
      <alignment horizontal="center" vertical="center" wrapText="1" readingOrder="1"/>
    </xf>
    <xf numFmtId="181" fontId="21" fillId="2" borderId="46" xfId="0" applyNumberFormat="1" applyFont="1" applyFill="1" applyBorder="1" applyAlignment="1">
      <alignment horizontal="center" vertical="center" wrapText="1" readingOrder="1"/>
    </xf>
    <xf numFmtId="181" fontId="21" fillId="2" borderId="47" xfId="0" applyNumberFormat="1" applyFont="1" applyFill="1" applyBorder="1" applyAlignment="1">
      <alignment horizontal="center" vertical="center" wrapText="1" readingOrder="1"/>
    </xf>
    <xf numFmtId="182" fontId="21" fillId="2" borderId="47" xfId="0" applyNumberFormat="1" applyFont="1" applyFill="1" applyBorder="1" applyAlignment="1">
      <alignment horizontal="center" vertical="center" wrapText="1" readingOrder="1"/>
    </xf>
    <xf numFmtId="181" fontId="21" fillId="29" borderId="46" xfId="0" applyNumberFormat="1" applyFont="1" applyFill="1" applyBorder="1" applyAlignment="1">
      <alignment horizontal="center" vertical="center" wrapText="1" readingOrder="1"/>
    </xf>
    <xf numFmtId="181" fontId="21" fillId="29" borderId="47" xfId="0" applyNumberFormat="1" applyFont="1" applyFill="1" applyBorder="1" applyAlignment="1">
      <alignment horizontal="center" vertical="center" wrapText="1" readingOrder="1"/>
    </xf>
    <xf numFmtId="182" fontId="21" fillId="29" borderId="47" xfId="0" applyNumberFormat="1" applyFont="1" applyFill="1" applyBorder="1" applyAlignment="1">
      <alignment horizontal="center" vertical="center" wrapText="1" readingOrder="1"/>
    </xf>
    <xf numFmtId="181" fontId="21" fillId="30" borderId="46" xfId="0" applyNumberFormat="1" applyFont="1" applyFill="1" applyBorder="1" applyAlignment="1">
      <alignment horizontal="center" vertical="center" wrapText="1" readingOrder="1"/>
    </xf>
    <xf numFmtId="181" fontId="21" fillId="30" borderId="47" xfId="0" applyNumberFormat="1" applyFont="1" applyFill="1" applyBorder="1" applyAlignment="1">
      <alignment horizontal="center" vertical="center" wrapText="1" readingOrder="1"/>
    </xf>
    <xf numFmtId="182" fontId="21" fillId="30" borderId="47" xfId="0" applyNumberFormat="1" applyFont="1" applyFill="1" applyBorder="1" applyAlignment="1">
      <alignment horizontal="center" vertical="center" wrapText="1" readingOrder="1"/>
    </xf>
    <xf numFmtId="181" fontId="21" fillId="31" borderId="46" xfId="0" applyNumberFormat="1" applyFont="1" applyFill="1" applyBorder="1" applyAlignment="1">
      <alignment horizontal="center" vertical="center" wrapText="1" readingOrder="1"/>
    </xf>
    <xf numFmtId="181" fontId="21" fillId="31" borderId="47" xfId="0" applyNumberFormat="1" applyFont="1" applyFill="1" applyBorder="1" applyAlignment="1">
      <alignment horizontal="center" vertical="center" wrapText="1" readingOrder="1"/>
    </xf>
    <xf numFmtId="182" fontId="21" fillId="31" borderId="47" xfId="0" applyNumberFormat="1" applyFont="1" applyFill="1" applyBorder="1" applyAlignment="1">
      <alignment horizontal="center" vertical="center" wrapText="1" readingOrder="1"/>
    </xf>
    <xf numFmtId="0" fontId="17" fillId="4" borderId="66" xfId="0" applyFont="1" applyFill="1" applyBorder="1" applyAlignment="1">
      <alignment horizontal="center" vertical="center" wrapText="1"/>
    </xf>
    <xf numFmtId="0" fontId="17" fillId="4" borderId="64" xfId="0" applyFont="1" applyFill="1" applyBorder="1" applyAlignment="1">
      <alignment horizontal="center" vertical="center" wrapText="1"/>
    </xf>
    <xf numFmtId="16" fontId="0" fillId="0" borderId="0" xfId="0" applyNumberFormat="1"/>
    <xf numFmtId="182" fontId="21" fillId="27" borderId="47" xfId="0" applyNumberFormat="1" applyFont="1" applyFill="1" applyBorder="1" applyAlignment="1">
      <alignment horizontal="center" vertical="center" wrapText="1" readingOrder="1"/>
    </xf>
    <xf numFmtId="181" fontId="21" fillId="4" borderId="70" xfId="0" applyNumberFormat="1" applyFont="1" applyFill="1" applyBorder="1" applyAlignment="1">
      <alignment horizontal="center" vertical="center" wrapText="1" readingOrder="1"/>
    </xf>
    <xf numFmtId="181" fontId="23" fillId="4" borderId="46" xfId="0" applyNumberFormat="1" applyFont="1" applyFill="1" applyBorder="1" applyAlignment="1">
      <alignment horizontal="center" vertical="center" wrapText="1" readingOrder="1"/>
    </xf>
    <xf numFmtId="181" fontId="23" fillId="4" borderId="47" xfId="0" applyNumberFormat="1" applyFont="1" applyFill="1" applyBorder="1" applyAlignment="1">
      <alignment horizontal="center" vertical="center" wrapText="1" readingOrder="1"/>
    </xf>
    <xf numFmtId="182" fontId="23" fillId="4" borderId="47" xfId="0" applyNumberFormat="1" applyFont="1" applyFill="1" applyBorder="1" applyAlignment="1">
      <alignment horizontal="center" vertical="center" wrapText="1" readingOrder="1"/>
    </xf>
    <xf numFmtId="181" fontId="24" fillId="30" borderId="47" xfId="0" applyNumberFormat="1" applyFont="1" applyFill="1" applyBorder="1" applyAlignment="1">
      <alignment horizontal="center" vertical="center" wrapText="1" readingOrder="1"/>
    </xf>
    <xf numFmtId="0" fontId="24" fillId="30" borderId="47" xfId="0" applyFont="1" applyFill="1" applyBorder="1" applyAlignment="1">
      <alignment horizontal="center" vertical="center" wrapText="1" readingOrder="1"/>
    </xf>
    <xf numFmtId="181" fontId="24" fillId="4" borderId="47" xfId="0" applyNumberFormat="1" applyFont="1" applyFill="1" applyBorder="1" applyAlignment="1">
      <alignment horizontal="center" vertical="center" wrapText="1" readingOrder="1"/>
    </xf>
    <xf numFmtId="0" fontId="24" fillId="4" borderId="47" xfId="0" applyFont="1" applyFill="1" applyBorder="1" applyAlignment="1">
      <alignment horizontal="center" vertical="center" wrapText="1" readingOrder="1"/>
    </xf>
    <xf numFmtId="181" fontId="24" fillId="2" borderId="46" xfId="0" applyNumberFormat="1" applyFont="1" applyFill="1" applyBorder="1" applyAlignment="1">
      <alignment horizontal="center" vertical="center" wrapText="1" readingOrder="1"/>
    </xf>
    <xf numFmtId="181" fontId="24" fillId="2" borderId="47" xfId="0" applyNumberFormat="1" applyFont="1" applyFill="1" applyBorder="1" applyAlignment="1">
      <alignment horizontal="center" vertical="center" wrapText="1" readingOrder="1"/>
    </xf>
    <xf numFmtId="182" fontId="24" fillId="2" borderId="47" xfId="0" applyNumberFormat="1" applyFont="1" applyFill="1" applyBorder="1" applyAlignment="1">
      <alignment horizontal="center" vertical="center" wrapText="1" readingOrder="1"/>
    </xf>
    <xf numFmtId="182" fontId="24" fillId="4" borderId="47" xfId="0" applyNumberFormat="1" applyFont="1" applyFill="1" applyBorder="1" applyAlignment="1">
      <alignment horizontal="center" vertical="center" wrapText="1" readingOrder="1"/>
    </xf>
    <xf numFmtId="181" fontId="21" fillId="32" borderId="47" xfId="0" applyNumberFormat="1" applyFont="1" applyFill="1" applyBorder="1" applyAlignment="1">
      <alignment horizontal="center" vertical="center" wrapText="1" readingOrder="1"/>
    </xf>
    <xf numFmtId="0" fontId="21" fillId="32" borderId="47" xfId="0" applyFont="1" applyFill="1" applyBorder="1" applyAlignment="1">
      <alignment horizontal="center" vertical="center" wrapText="1" readingOrder="1"/>
    </xf>
    <xf numFmtId="0" fontId="21" fillId="28" borderId="47" xfId="0" applyFont="1" applyFill="1" applyBorder="1" applyAlignment="1">
      <alignment horizontal="center" vertical="center" wrapText="1" readingOrder="1"/>
    </xf>
    <xf numFmtId="0" fontId="21" fillId="26" borderId="47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2" tint="-0.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C0D"/>
        </patternFill>
      </fill>
    </dxf>
    <dxf>
      <fill>
        <patternFill patternType="solid">
          <bgColor rgb="FFDC1ED1"/>
        </patternFill>
      </fill>
    </dxf>
    <dxf>
      <fill>
        <gradientFill degree="90">
          <stop position="0">
            <color rgb="FF93E312"/>
          </stop>
          <stop position="1">
            <color rgb="FF36EF1D"/>
          </stop>
        </gradientFill>
      </fill>
    </dxf>
    <dxf>
      <font>
        <color theme="1"/>
      </font>
      <fill>
        <patternFill patternType="solid">
          <bgColor rgb="FFFF0000"/>
        </patternFill>
      </fill>
    </dxf>
    <dxf>
      <fill>
        <patternFill patternType="solid">
          <bgColor rgb="FFE52BDA"/>
        </patternFill>
      </fill>
    </dxf>
    <dxf>
      <fill>
        <patternFill patternType="solid">
          <bgColor theme="2" tint="-0.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3F2BDB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 tint="-0.25"/>
        </patternFill>
      </fill>
    </dxf>
    <dxf>
      <fill>
        <patternFill patternType="solid">
          <bgColor rgb="FF20E445"/>
        </patternFill>
      </fill>
    </dxf>
    <dxf>
      <fill>
        <patternFill patternType="solid">
          <bgColor rgb="FFD927D7"/>
        </patternFill>
      </fill>
    </dxf>
  </dxfs>
  <tableStyles count="0" defaultTableStyle="TableStyleMedium2" defaultPivotStyle="PivotStyleLight16"/>
  <colors>
    <mruColors>
      <color rgb="00C0576D"/>
      <color rgb="00A8C0B3"/>
      <color rgb="00F6FC14"/>
      <color rgb="0022C50C"/>
      <color rgb="00A2F2E2"/>
      <color rgb="00E7C8F9"/>
      <color rgb="00F7F086"/>
      <color rgb="00FF6363"/>
      <color rgb="00FF3B3B"/>
      <color rgb="0017C9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85" zoomScaleNormal="85" workbookViewId="0">
      <selection activeCell="A19" sqref="A19:D19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34.2857142857143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3.7142857142857" customWidth="1"/>
    <col min="9" max="9" width="17.8571428571429" customWidth="1"/>
  </cols>
  <sheetData>
    <row r="1" ht="20.1" customHeight="1" spans="1:9">
      <c r="A1" s="188" t="s">
        <v>0</v>
      </c>
      <c r="B1" s="189" t="s">
        <v>1</v>
      </c>
      <c r="C1" s="190"/>
      <c r="D1" s="191"/>
      <c r="E1" s="192"/>
      <c r="F1" s="193" t="s">
        <v>0</v>
      </c>
      <c r="G1" s="194" t="s">
        <v>2</v>
      </c>
      <c r="H1" s="195"/>
      <c r="I1" s="237"/>
    </row>
    <row r="2" ht="30.95" customHeight="1" spans="1:9">
      <c r="A2" s="196"/>
      <c r="B2" s="197"/>
      <c r="C2" s="198"/>
      <c r="D2" s="199"/>
      <c r="E2" s="192"/>
      <c r="F2" s="200"/>
      <c r="G2" s="201"/>
      <c r="H2" s="202"/>
      <c r="I2" s="238"/>
    </row>
    <row r="3" ht="20.1" customHeight="1" spans="1:9">
      <c r="A3" s="203" t="s">
        <v>3</v>
      </c>
      <c r="B3" s="204" t="s">
        <v>4</v>
      </c>
      <c r="C3" s="204" t="s">
        <v>5</v>
      </c>
      <c r="D3" s="204" t="s">
        <v>6</v>
      </c>
      <c r="E3" s="205"/>
      <c r="F3" s="206" t="s">
        <v>3</v>
      </c>
      <c r="G3" s="206" t="s">
        <v>4</v>
      </c>
      <c r="H3" s="206" t="s">
        <v>5</v>
      </c>
      <c r="I3" s="206" t="s">
        <v>6</v>
      </c>
    </row>
    <row r="4" ht="20.1" customHeight="1" spans="1:9">
      <c r="A4" s="223">
        <v>0.354166666666667</v>
      </c>
      <c r="B4" s="207">
        <v>0.357638888888889</v>
      </c>
      <c r="C4" s="207" t="s">
        <v>7</v>
      </c>
      <c r="D4" s="224" t="s">
        <v>8</v>
      </c>
      <c r="E4" s="209"/>
      <c r="F4" s="207">
        <v>0.375</v>
      </c>
      <c r="G4" s="207">
        <v>0.381944444444444</v>
      </c>
      <c r="H4" s="207" t="s">
        <v>7</v>
      </c>
      <c r="I4" s="224" t="s">
        <v>9</v>
      </c>
    </row>
    <row r="5" ht="20.1" customHeight="1" spans="1:9">
      <c r="A5" s="223">
        <v>0.357638888888889</v>
      </c>
      <c r="B5" s="207">
        <v>0.361111111111111</v>
      </c>
      <c r="C5" s="223" t="s">
        <v>10</v>
      </c>
      <c r="D5" s="224" t="s">
        <v>11</v>
      </c>
      <c r="E5" s="209"/>
      <c r="F5" s="207">
        <v>0.381944444444444</v>
      </c>
      <c r="G5" s="207">
        <v>0.385416666666667</v>
      </c>
      <c r="H5" s="208" t="s">
        <v>12</v>
      </c>
      <c r="I5" s="208" t="s">
        <v>8</v>
      </c>
    </row>
    <row r="6" ht="20.1" customHeight="1" spans="1:9">
      <c r="A6" s="231">
        <v>0.361111111111111</v>
      </c>
      <c r="B6" s="232">
        <v>0.371527777777778</v>
      </c>
      <c r="C6" s="232" t="s">
        <v>13</v>
      </c>
      <c r="D6" s="233" t="s">
        <v>11</v>
      </c>
      <c r="E6" s="217"/>
      <c r="F6" s="211">
        <v>0.385416666666667</v>
      </c>
      <c r="G6" s="211">
        <v>0.4375</v>
      </c>
      <c r="H6" s="213" t="s">
        <v>14</v>
      </c>
      <c r="I6" s="213" t="s">
        <v>15</v>
      </c>
    </row>
    <row r="7" ht="20.1" customHeight="1" spans="1:9">
      <c r="A7" s="223">
        <v>0.371527777777778</v>
      </c>
      <c r="B7" s="207">
        <v>0.375</v>
      </c>
      <c r="C7" s="223" t="s">
        <v>12</v>
      </c>
      <c r="D7" s="224" t="s">
        <v>8</v>
      </c>
      <c r="E7" s="217"/>
      <c r="F7" s="218">
        <v>0.4375</v>
      </c>
      <c r="G7" s="218">
        <v>0.447916666666667</v>
      </c>
      <c r="H7" s="219" t="s">
        <v>16</v>
      </c>
      <c r="I7" s="219" t="s">
        <v>11</v>
      </c>
    </row>
    <row r="8" ht="20.1" customHeight="1" spans="1:9">
      <c r="A8" s="210">
        <v>0.375</v>
      </c>
      <c r="B8" s="211">
        <v>0.427083333333333</v>
      </c>
      <c r="C8" s="210" t="s">
        <v>14</v>
      </c>
      <c r="D8" s="212" t="s">
        <v>15</v>
      </c>
      <c r="E8" s="217"/>
      <c r="F8" s="221">
        <v>0.447916666666667</v>
      </c>
      <c r="G8" s="221">
        <v>0.458333333333333</v>
      </c>
      <c r="H8" s="255" t="s">
        <v>17</v>
      </c>
      <c r="I8" s="255" t="s">
        <v>11</v>
      </c>
    </row>
    <row r="9" ht="20.1" customHeight="1" spans="1:9">
      <c r="A9" s="214">
        <v>0.427083333333333</v>
      </c>
      <c r="B9" s="214">
        <v>0.458333333333333</v>
      </c>
      <c r="C9" s="215" t="s">
        <v>18</v>
      </c>
      <c r="D9" s="216" t="s">
        <v>19</v>
      </c>
      <c r="E9" s="217"/>
      <c r="F9" s="218">
        <v>0.458333333333333</v>
      </c>
      <c r="G9" s="218">
        <v>0.5</v>
      </c>
      <c r="H9" s="219" t="s">
        <v>20</v>
      </c>
      <c r="I9" s="219" t="s">
        <v>21</v>
      </c>
    </row>
    <row r="10" ht="20.1" customHeight="1" spans="1:9">
      <c r="A10" s="214">
        <v>0.458333333333333</v>
      </c>
      <c r="B10" s="215">
        <v>0.46875</v>
      </c>
      <c r="C10" s="215" t="s">
        <v>22</v>
      </c>
      <c r="D10" s="216" t="s">
        <v>11</v>
      </c>
      <c r="E10" s="217"/>
      <c r="F10" s="215">
        <v>0.5</v>
      </c>
      <c r="G10" s="215">
        <v>0.541666666666667</v>
      </c>
      <c r="H10" s="256" t="s">
        <v>23</v>
      </c>
      <c r="I10" s="256" t="s">
        <v>21</v>
      </c>
    </row>
    <row r="11" ht="20.1" customHeight="1" spans="1:9">
      <c r="A11" s="220">
        <v>0.46875</v>
      </c>
      <c r="B11" s="221">
        <v>0.479166666666667</v>
      </c>
      <c r="C11" s="221" t="s">
        <v>17</v>
      </c>
      <c r="D11" s="222" t="s">
        <v>11</v>
      </c>
      <c r="E11" s="217"/>
      <c r="F11" s="218">
        <v>0.541666666666667</v>
      </c>
      <c r="G11" s="218">
        <v>0.583333333333333</v>
      </c>
      <c r="H11" s="219" t="s">
        <v>24</v>
      </c>
      <c r="I11" s="219" t="s">
        <v>21</v>
      </c>
    </row>
    <row r="12" ht="20.1" customHeight="1" spans="1:9">
      <c r="A12" s="223">
        <v>0.479166666666667</v>
      </c>
      <c r="B12" s="207">
        <v>0.489583333333333</v>
      </c>
      <c r="C12" s="207" t="s">
        <v>25</v>
      </c>
      <c r="D12" s="224" t="s">
        <v>11</v>
      </c>
      <c r="E12" s="217"/>
      <c r="F12" s="220">
        <v>0.583333333333333</v>
      </c>
      <c r="G12" s="221">
        <v>0.604166666666667</v>
      </c>
      <c r="H12" s="221" t="s">
        <v>26</v>
      </c>
      <c r="I12" s="222" t="s">
        <v>27</v>
      </c>
    </row>
    <row r="13" ht="20.1" customHeight="1" spans="1:9">
      <c r="A13" s="223">
        <v>0.489583333333333</v>
      </c>
      <c r="B13" s="207">
        <v>0.5</v>
      </c>
      <c r="C13" s="207" t="s">
        <v>28</v>
      </c>
      <c r="D13" s="224" t="s">
        <v>11</v>
      </c>
      <c r="E13" s="217"/>
      <c r="F13" s="218">
        <v>0.604166666666667</v>
      </c>
      <c r="G13" s="218">
        <v>0.645833333333333</v>
      </c>
      <c r="H13" s="218" t="s">
        <v>24</v>
      </c>
      <c r="I13" s="240" t="s">
        <v>21</v>
      </c>
    </row>
    <row r="14" ht="20.1" customHeight="1" spans="1:9">
      <c r="A14" s="225">
        <v>0.5</v>
      </c>
      <c r="B14" s="226">
        <v>0.916666666666667</v>
      </c>
      <c r="C14" s="226" t="s">
        <v>29</v>
      </c>
      <c r="D14" s="227" t="s">
        <v>30</v>
      </c>
      <c r="E14" s="217"/>
      <c r="F14" s="207">
        <v>0.645833333333333</v>
      </c>
      <c r="G14" s="207">
        <v>0.65625</v>
      </c>
      <c r="H14" s="207" t="s">
        <v>31</v>
      </c>
      <c r="I14" s="224" t="s">
        <v>11</v>
      </c>
    </row>
    <row r="15" ht="20.1" customHeight="1" spans="1:9">
      <c r="A15" s="220">
        <v>0.916666666666667</v>
      </c>
      <c r="B15" s="221">
        <v>0.9375</v>
      </c>
      <c r="C15" s="221" t="s">
        <v>32</v>
      </c>
      <c r="D15" s="222" t="s">
        <v>27</v>
      </c>
      <c r="E15" s="217"/>
      <c r="F15" s="207">
        <v>0.65625</v>
      </c>
      <c r="G15" s="207">
        <v>0.666666666666667</v>
      </c>
      <c r="H15" s="207" t="s">
        <v>33</v>
      </c>
      <c r="I15" s="224" t="s">
        <v>11</v>
      </c>
    </row>
    <row r="16" ht="20.1" customHeight="1" spans="1:9">
      <c r="A16" s="228">
        <v>0.9375</v>
      </c>
      <c r="B16" s="229">
        <v>0.958333333333333</v>
      </c>
      <c r="C16" s="229" t="s">
        <v>34</v>
      </c>
      <c r="D16" s="230" t="s">
        <v>27</v>
      </c>
      <c r="E16" s="217"/>
      <c r="F16" s="225">
        <v>0.666666666666667</v>
      </c>
      <c r="G16" s="226">
        <v>0.875</v>
      </c>
      <c r="H16" s="226" t="s">
        <v>35</v>
      </c>
      <c r="I16" s="227" t="s">
        <v>36</v>
      </c>
    </row>
    <row r="17" ht="20.1" customHeight="1" spans="1:9">
      <c r="A17" s="223">
        <v>0.958333333333333</v>
      </c>
      <c r="B17" s="207">
        <v>0.979166666666667</v>
      </c>
      <c r="C17" s="207" t="s">
        <v>37</v>
      </c>
      <c r="D17" s="224" t="s">
        <v>27</v>
      </c>
      <c r="E17" s="217"/>
      <c r="F17" s="220">
        <v>0.875</v>
      </c>
      <c r="G17" s="221">
        <v>0.895833333333333</v>
      </c>
      <c r="H17" s="221" t="s">
        <v>32</v>
      </c>
      <c r="I17" s="222" t="s">
        <v>27</v>
      </c>
    </row>
    <row r="18" ht="20.1" customHeight="1" spans="1:9">
      <c r="A18" s="223">
        <v>0.979166666666667</v>
      </c>
      <c r="B18" s="207">
        <v>0.993055555555556</v>
      </c>
      <c r="C18" s="207" t="s">
        <v>31</v>
      </c>
      <c r="D18" s="224" t="s">
        <v>38</v>
      </c>
      <c r="E18" s="217"/>
      <c r="F18" s="228">
        <v>0.895833333333333</v>
      </c>
      <c r="G18" s="229">
        <v>0.916666666666667</v>
      </c>
      <c r="H18" s="229" t="s">
        <v>39</v>
      </c>
      <c r="I18" s="230" t="s">
        <v>27</v>
      </c>
    </row>
    <row r="19" ht="20.1" customHeight="1" spans="1:9">
      <c r="A19" s="231">
        <v>0.993055555555556</v>
      </c>
      <c r="B19" s="232">
        <v>0</v>
      </c>
      <c r="C19" s="232" t="s">
        <v>40</v>
      </c>
      <c r="D19" s="233" t="s">
        <v>9</v>
      </c>
      <c r="E19" s="217"/>
      <c r="F19" s="218">
        <v>0.916666666666667</v>
      </c>
      <c r="G19" s="218">
        <v>0.5</v>
      </c>
      <c r="H19" s="218" t="s">
        <v>24</v>
      </c>
      <c r="I19" s="240" t="s">
        <v>41</v>
      </c>
    </row>
    <row r="20" ht="20.1" customHeight="1" spans="1:9">
      <c r="A20" s="234">
        <v>0</v>
      </c>
      <c r="B20" s="235">
        <v>0.354166666666667</v>
      </c>
      <c r="C20" s="235" t="s">
        <v>42</v>
      </c>
      <c r="D20" s="236" t="s">
        <v>43</v>
      </c>
      <c r="E20" s="217"/>
      <c r="F20" s="234">
        <v>0</v>
      </c>
      <c r="G20" s="235">
        <v>0.375</v>
      </c>
      <c r="H20" s="235" t="s">
        <v>42</v>
      </c>
      <c r="I20" s="236" t="s">
        <v>44</v>
      </c>
    </row>
    <row r="21" ht="15.75"/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zoomScale="85" zoomScaleNormal="85" workbookViewId="0">
      <selection activeCell="A13" sqref="A13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40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2.1428571428571" customWidth="1"/>
    <col min="9" max="9" width="17.8571428571429" customWidth="1"/>
  </cols>
  <sheetData>
    <row r="1" ht="20.1" customHeight="1" spans="1:9">
      <c r="A1" s="188" t="s">
        <v>0</v>
      </c>
      <c r="B1" s="189" t="s">
        <v>1</v>
      </c>
      <c r="C1" s="190"/>
      <c r="D1" s="191"/>
      <c r="E1" s="192"/>
      <c r="F1" s="193" t="s">
        <v>0</v>
      </c>
      <c r="G1" s="194" t="s">
        <v>2</v>
      </c>
      <c r="H1" s="195"/>
      <c r="I1" s="237"/>
    </row>
    <row r="2" ht="30" customHeight="1" spans="1:9">
      <c r="A2" s="196"/>
      <c r="B2" s="197"/>
      <c r="C2" s="198"/>
      <c r="D2" s="199"/>
      <c r="E2" s="192"/>
      <c r="F2" s="200"/>
      <c r="G2" s="201"/>
      <c r="H2" s="202"/>
      <c r="I2" s="238"/>
    </row>
    <row r="3" ht="24.95" customHeight="1" spans="1:9">
      <c r="A3" s="203" t="s">
        <v>3</v>
      </c>
      <c r="B3" s="204" t="s">
        <v>4</v>
      </c>
      <c r="C3" s="204" t="s">
        <v>5</v>
      </c>
      <c r="D3" s="204" t="s">
        <v>6</v>
      </c>
      <c r="E3" s="205"/>
      <c r="F3" s="206" t="s">
        <v>3</v>
      </c>
      <c r="G3" s="206" t="s">
        <v>4</v>
      </c>
      <c r="H3" s="206" t="s">
        <v>5</v>
      </c>
      <c r="I3" s="206" t="s">
        <v>6</v>
      </c>
    </row>
    <row r="4" ht="24.95" customHeight="1" spans="1:9">
      <c r="A4" s="223">
        <v>0.354166666666667</v>
      </c>
      <c r="B4" s="207">
        <v>0.395833333333333</v>
      </c>
      <c r="C4" s="207" t="s">
        <v>45</v>
      </c>
      <c r="D4" s="224" t="s">
        <v>21</v>
      </c>
      <c r="E4" s="209"/>
      <c r="F4" s="223">
        <v>0.375</v>
      </c>
      <c r="G4" s="207">
        <v>0.416666666666667</v>
      </c>
      <c r="H4" s="207" t="s">
        <v>45</v>
      </c>
      <c r="I4" s="224" t="s">
        <v>21</v>
      </c>
    </row>
    <row r="5" ht="24.95" customHeight="1" spans="1:9">
      <c r="A5" s="211">
        <v>0.395833333333333</v>
      </c>
      <c r="B5" s="211">
        <v>0.40625</v>
      </c>
      <c r="C5" s="213" t="s">
        <v>14</v>
      </c>
      <c r="D5" s="213" t="s">
        <v>11</v>
      </c>
      <c r="E5" s="209"/>
      <c r="F5" s="211">
        <v>0.416666666666667</v>
      </c>
      <c r="G5" s="211">
        <v>0.4375</v>
      </c>
      <c r="H5" s="213" t="s">
        <v>14</v>
      </c>
      <c r="I5" s="213" t="s">
        <v>27</v>
      </c>
    </row>
    <row r="6" ht="24.95" customHeight="1" spans="1:9">
      <c r="A6" s="223">
        <v>0.40625</v>
      </c>
      <c r="B6" s="207">
        <v>0.416666666666667</v>
      </c>
      <c r="C6" s="223" t="s">
        <v>25</v>
      </c>
      <c r="D6" s="224" t="s">
        <v>11</v>
      </c>
      <c r="E6" s="217"/>
      <c r="F6" s="220">
        <v>0.4375</v>
      </c>
      <c r="G6" s="221">
        <v>0.458333333333333</v>
      </c>
      <c r="H6" s="221" t="s">
        <v>17</v>
      </c>
      <c r="I6" s="222" t="s">
        <v>27</v>
      </c>
    </row>
    <row r="7" ht="24.95" customHeight="1" spans="1:9">
      <c r="A7" s="242">
        <v>0.416666666666667</v>
      </c>
      <c r="B7" s="243">
        <v>0.4375</v>
      </c>
      <c r="C7" s="242" t="s">
        <v>28</v>
      </c>
      <c r="D7" s="244" t="s">
        <v>27</v>
      </c>
      <c r="E7" s="217"/>
      <c r="F7" s="253">
        <v>0.458333333333333</v>
      </c>
      <c r="G7" s="253">
        <v>0.5</v>
      </c>
      <c r="H7" s="254" t="s">
        <v>20</v>
      </c>
      <c r="I7" s="254" t="s">
        <v>21</v>
      </c>
    </row>
    <row r="8" ht="24.95" customHeight="1" spans="1:9">
      <c r="A8" s="220">
        <v>0.4375</v>
      </c>
      <c r="B8" s="221">
        <v>0.458333333333333</v>
      </c>
      <c r="C8" s="221" t="s">
        <v>17</v>
      </c>
      <c r="D8" s="222" t="s">
        <v>27</v>
      </c>
      <c r="E8" s="217"/>
      <c r="F8" s="247">
        <v>0.5</v>
      </c>
      <c r="G8" s="247">
        <v>0.583333333333333</v>
      </c>
      <c r="H8" s="248" t="s">
        <v>24</v>
      </c>
      <c r="I8" s="248" t="s">
        <v>41</v>
      </c>
    </row>
    <row r="9" ht="24.95" customHeight="1" spans="1:9">
      <c r="A9" s="249">
        <v>0.458333333333333</v>
      </c>
      <c r="B9" s="250">
        <v>0.916666666666667</v>
      </c>
      <c r="C9" s="250" t="s">
        <v>29</v>
      </c>
      <c r="D9" s="251" t="s">
        <v>30</v>
      </c>
      <c r="E9" s="217"/>
      <c r="F9" s="220">
        <v>0.583333333333333</v>
      </c>
      <c r="G9" s="221">
        <v>0.625</v>
      </c>
      <c r="H9" s="221" t="s">
        <v>26</v>
      </c>
      <c r="I9" s="222" t="s">
        <v>21</v>
      </c>
    </row>
    <row r="10" ht="24.95" customHeight="1" spans="1:9">
      <c r="A10" s="220">
        <v>0.916666666666667</v>
      </c>
      <c r="B10" s="221">
        <v>0.9375</v>
      </c>
      <c r="C10" s="221" t="s">
        <v>32</v>
      </c>
      <c r="D10" s="222" t="s">
        <v>27</v>
      </c>
      <c r="E10" s="217"/>
      <c r="F10" s="247">
        <v>0.125</v>
      </c>
      <c r="G10" s="247">
        <v>0.166666666666667</v>
      </c>
      <c r="H10" s="248" t="s">
        <v>24</v>
      </c>
      <c r="I10" s="248" t="s">
        <v>21</v>
      </c>
    </row>
    <row r="11" ht="24.95" customHeight="1" spans="1:9">
      <c r="A11" s="228">
        <v>0.9375</v>
      </c>
      <c r="B11" s="229">
        <v>0.958333333333333</v>
      </c>
      <c r="C11" s="229" t="s">
        <v>34</v>
      </c>
      <c r="D11" s="230" t="s">
        <v>27</v>
      </c>
      <c r="E11" s="217"/>
      <c r="F11" s="249">
        <v>0.666666666666667</v>
      </c>
      <c r="G11" s="250">
        <v>0.875</v>
      </c>
      <c r="H11" s="250" t="s">
        <v>35</v>
      </c>
      <c r="I11" s="251" t="s">
        <v>36</v>
      </c>
    </row>
    <row r="12" ht="24.95" customHeight="1" spans="1:9">
      <c r="A12" s="223">
        <v>0.958333333333333</v>
      </c>
      <c r="B12" s="207">
        <v>0.979166666666667</v>
      </c>
      <c r="C12" s="207" t="s">
        <v>46</v>
      </c>
      <c r="D12" s="224" t="s">
        <v>27</v>
      </c>
      <c r="E12" s="217"/>
      <c r="F12" s="220">
        <v>0.875</v>
      </c>
      <c r="G12" s="221">
        <v>0.895833333333333</v>
      </c>
      <c r="H12" s="221" t="s">
        <v>32</v>
      </c>
      <c r="I12" s="222" t="s">
        <v>27</v>
      </c>
    </row>
    <row r="13" ht="24.95" customHeight="1" spans="1:9">
      <c r="A13" s="223">
        <v>0.979166666666667</v>
      </c>
      <c r="B13" s="207">
        <v>0.989583333333333</v>
      </c>
      <c r="C13" s="207" t="s">
        <v>31</v>
      </c>
      <c r="D13" s="224" t="s">
        <v>11</v>
      </c>
      <c r="E13" s="217"/>
      <c r="F13" s="228">
        <v>0.895833333333333</v>
      </c>
      <c r="G13" s="229">
        <v>0.916666666666667</v>
      </c>
      <c r="H13" s="229" t="s">
        <v>39</v>
      </c>
      <c r="I13" s="230" t="s">
        <v>27</v>
      </c>
    </row>
    <row r="14" ht="24.95" customHeight="1" spans="1:9">
      <c r="A14" s="231">
        <v>0.989583333333333</v>
      </c>
      <c r="B14" s="232">
        <v>0</v>
      </c>
      <c r="C14" s="232" t="s">
        <v>40</v>
      </c>
      <c r="D14" s="233" t="s">
        <v>11</v>
      </c>
      <c r="E14" s="217"/>
      <c r="F14" s="247">
        <v>0.916666666666667</v>
      </c>
      <c r="G14" s="247">
        <v>0.5</v>
      </c>
      <c r="H14" s="247" t="s">
        <v>24</v>
      </c>
      <c r="I14" s="252" t="s">
        <v>41</v>
      </c>
    </row>
    <row r="15" ht="24.95" customHeight="1" spans="1:9">
      <c r="A15" s="234">
        <v>0</v>
      </c>
      <c r="B15" s="235">
        <v>0.354166666666667</v>
      </c>
      <c r="C15" s="235" t="s">
        <v>42</v>
      </c>
      <c r="D15" s="236" t="s">
        <v>43</v>
      </c>
      <c r="E15" s="217"/>
      <c r="F15" s="234">
        <v>0</v>
      </c>
      <c r="G15" s="235">
        <v>0.375</v>
      </c>
      <c r="H15" s="235" t="s">
        <v>42</v>
      </c>
      <c r="I15" s="236" t="s">
        <v>44</v>
      </c>
    </row>
    <row r="16" ht="20.1" customHeight="1" spans="5:5">
      <c r="E16" s="217"/>
    </row>
    <row r="17" ht="20.1" customHeight="1" spans="5:5">
      <c r="E17" s="217"/>
    </row>
    <row r="18" ht="20.1" customHeight="1" spans="5:5">
      <c r="E18" s="217"/>
    </row>
    <row r="19" ht="20.1" customHeight="1" spans="5:5">
      <c r="E19" s="217"/>
    </row>
    <row r="20" ht="20.1" customHeight="1" spans="5:5">
      <c r="E20" s="217"/>
    </row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85" zoomScaleNormal="85" workbookViewId="0">
      <selection activeCell="F13" sqref="F13:I15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40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9.1428571428571" customWidth="1"/>
    <col min="9" max="9" width="17.8571428571429" customWidth="1"/>
  </cols>
  <sheetData>
    <row r="1" ht="20.1" customHeight="1" spans="1:9">
      <c r="A1" s="188" t="s">
        <v>0</v>
      </c>
      <c r="B1" s="189" t="s">
        <v>1</v>
      </c>
      <c r="C1" s="190"/>
      <c r="D1" s="191"/>
      <c r="E1" s="192"/>
      <c r="F1" s="193" t="s">
        <v>0</v>
      </c>
      <c r="G1" s="194" t="s">
        <v>2</v>
      </c>
      <c r="H1" s="195"/>
      <c r="I1" s="237"/>
    </row>
    <row r="2" ht="30" customHeight="1" spans="1:9">
      <c r="A2" s="196"/>
      <c r="B2" s="197"/>
      <c r="C2" s="198"/>
      <c r="D2" s="199"/>
      <c r="E2" s="192"/>
      <c r="F2" s="200"/>
      <c r="G2" s="201"/>
      <c r="H2" s="202"/>
      <c r="I2" s="238"/>
    </row>
    <row r="3" ht="24.95" customHeight="1" spans="1:9">
      <c r="A3" s="203" t="s">
        <v>3</v>
      </c>
      <c r="B3" s="204" t="s">
        <v>4</v>
      </c>
      <c r="C3" s="204" t="s">
        <v>5</v>
      </c>
      <c r="D3" s="204" t="s">
        <v>6</v>
      </c>
      <c r="E3" s="205"/>
      <c r="F3" s="206" t="s">
        <v>3</v>
      </c>
      <c r="G3" s="206" t="s">
        <v>4</v>
      </c>
      <c r="H3" s="206" t="s">
        <v>5</v>
      </c>
      <c r="I3" s="206" t="s">
        <v>6</v>
      </c>
    </row>
    <row r="4" ht="24.95" customHeight="1" spans="1:9">
      <c r="A4" s="231">
        <v>0.375</v>
      </c>
      <c r="B4" s="232">
        <v>0.385416666666667</v>
      </c>
      <c r="C4" s="232" t="s">
        <v>40</v>
      </c>
      <c r="D4" s="233" t="s">
        <v>11</v>
      </c>
      <c r="E4" s="209"/>
      <c r="F4" s="223">
        <v>0.395833333333333</v>
      </c>
      <c r="G4" s="207">
        <v>0.416666666666667</v>
      </c>
      <c r="H4" s="207" t="s">
        <v>18</v>
      </c>
      <c r="I4" s="224" t="s">
        <v>27</v>
      </c>
    </row>
    <row r="5" ht="24.95" customHeight="1" spans="1:9">
      <c r="A5" s="223">
        <v>0.385416666666667</v>
      </c>
      <c r="B5" s="207">
        <v>0.40625</v>
      </c>
      <c r="C5" s="207" t="s">
        <v>18</v>
      </c>
      <c r="D5" s="224" t="s">
        <v>27</v>
      </c>
      <c r="E5" s="209"/>
      <c r="F5" s="211">
        <v>0.416666666666667</v>
      </c>
      <c r="G5" s="211">
        <v>0.427083333333333</v>
      </c>
      <c r="H5" s="213" t="s">
        <v>14</v>
      </c>
      <c r="I5" s="213" t="s">
        <v>11</v>
      </c>
    </row>
    <row r="6" ht="24.95" customHeight="1" spans="1:9">
      <c r="A6" s="211">
        <v>0.40625</v>
      </c>
      <c r="B6" s="211">
        <v>0.416666666666667</v>
      </c>
      <c r="C6" s="213" t="s">
        <v>14</v>
      </c>
      <c r="D6" s="213" t="s">
        <v>11</v>
      </c>
      <c r="E6" s="217"/>
      <c r="F6" s="207">
        <v>0.427083333333333</v>
      </c>
      <c r="G6" s="207">
        <v>0.4375</v>
      </c>
      <c r="H6" s="241" t="s">
        <v>47</v>
      </c>
      <c r="I6" s="224" t="s">
        <v>11</v>
      </c>
    </row>
    <row r="7" ht="24.95" customHeight="1" spans="1:9">
      <c r="A7" s="241">
        <v>0.416666666666667</v>
      </c>
      <c r="B7" s="207">
        <v>0.427083333333333</v>
      </c>
      <c r="C7" s="241" t="s">
        <v>47</v>
      </c>
      <c r="D7" s="224" t="s">
        <v>11</v>
      </c>
      <c r="E7" s="217"/>
      <c r="F7" s="242">
        <v>0.4375</v>
      </c>
      <c r="G7" s="243">
        <v>0.447916666666667</v>
      </c>
      <c r="H7" s="242" t="s">
        <v>28</v>
      </c>
      <c r="I7" s="244" t="s">
        <v>11</v>
      </c>
    </row>
    <row r="8" ht="24.95" customHeight="1" spans="1:9">
      <c r="A8" s="223">
        <v>0.427083333333333</v>
      </c>
      <c r="B8" s="207">
        <v>0.4375</v>
      </c>
      <c r="C8" s="223" t="s">
        <v>25</v>
      </c>
      <c r="D8" s="224" t="s">
        <v>11</v>
      </c>
      <c r="E8" s="217"/>
      <c r="F8" s="220">
        <v>0.447916666666667</v>
      </c>
      <c r="G8" s="221">
        <v>0.458333333333333</v>
      </c>
      <c r="H8" s="221" t="s">
        <v>17</v>
      </c>
      <c r="I8" s="222" t="s">
        <v>11</v>
      </c>
    </row>
    <row r="9" ht="24.95" customHeight="1" spans="1:9">
      <c r="A9" s="242">
        <v>0.4375</v>
      </c>
      <c r="B9" s="243">
        <v>0.447916666666667</v>
      </c>
      <c r="C9" s="242" t="s">
        <v>28</v>
      </c>
      <c r="D9" s="244" t="s">
        <v>11</v>
      </c>
      <c r="E9" s="217"/>
      <c r="F9" s="245">
        <v>0.458333333333333</v>
      </c>
      <c r="G9" s="245">
        <v>0.5</v>
      </c>
      <c r="H9" s="246" t="s">
        <v>48</v>
      </c>
      <c r="I9" s="246" t="s">
        <v>21</v>
      </c>
    </row>
    <row r="10" ht="24.95" customHeight="1" spans="1:9">
      <c r="A10" s="220">
        <v>0.447916666666667</v>
      </c>
      <c r="B10" s="221">
        <v>0.458333333333333</v>
      </c>
      <c r="C10" s="221" t="s">
        <v>17</v>
      </c>
      <c r="D10" s="222" t="s">
        <v>11</v>
      </c>
      <c r="E10" s="217"/>
      <c r="F10" s="247">
        <v>0.5</v>
      </c>
      <c r="G10" s="247">
        <v>0.666666666666667</v>
      </c>
      <c r="H10" s="248" t="s">
        <v>24</v>
      </c>
      <c r="I10" s="248" t="s">
        <v>49</v>
      </c>
    </row>
    <row r="11" ht="24.95" customHeight="1" spans="1:9">
      <c r="A11" s="249">
        <v>0.458333333333333</v>
      </c>
      <c r="B11" s="250">
        <v>0.916666666666667</v>
      </c>
      <c r="C11" s="250" t="s">
        <v>29</v>
      </c>
      <c r="D11" s="251" t="s">
        <v>30</v>
      </c>
      <c r="E11" s="217"/>
      <c r="F11" s="249">
        <v>0.666666666666667</v>
      </c>
      <c r="G11" s="250">
        <v>0.875</v>
      </c>
      <c r="H11" s="250" t="s">
        <v>35</v>
      </c>
      <c r="I11" s="251" t="s">
        <v>36</v>
      </c>
    </row>
    <row r="12" ht="24.95" customHeight="1" spans="1:9">
      <c r="A12" s="220">
        <v>0.916666666666667</v>
      </c>
      <c r="B12" s="221">
        <v>0.9375</v>
      </c>
      <c r="C12" s="221" t="s">
        <v>32</v>
      </c>
      <c r="D12" s="222" t="s">
        <v>27</v>
      </c>
      <c r="E12" s="217"/>
      <c r="F12" s="220">
        <v>0.875</v>
      </c>
      <c r="G12" s="221">
        <v>0.895833333333333</v>
      </c>
      <c r="H12" s="221" t="s">
        <v>32</v>
      </c>
      <c r="I12" s="222" t="s">
        <v>27</v>
      </c>
    </row>
    <row r="13" ht="24.95" customHeight="1" spans="1:9">
      <c r="A13" s="228">
        <v>0.9375</v>
      </c>
      <c r="B13" s="229">
        <v>0.958333333333333</v>
      </c>
      <c r="C13" s="229" t="s">
        <v>34</v>
      </c>
      <c r="D13" s="230" t="s">
        <v>27</v>
      </c>
      <c r="E13" s="217"/>
      <c r="F13" s="228">
        <v>0.895833333333333</v>
      </c>
      <c r="G13" s="229">
        <v>0.916666666666667</v>
      </c>
      <c r="H13" s="229" t="s">
        <v>39</v>
      </c>
      <c r="I13" s="230" t="s">
        <v>27</v>
      </c>
    </row>
    <row r="14" ht="29.1" customHeight="1" spans="1:9">
      <c r="A14" s="223">
        <v>0.958333333333333</v>
      </c>
      <c r="B14" s="207">
        <v>0.979166666666667</v>
      </c>
      <c r="C14" s="207" t="s">
        <v>50</v>
      </c>
      <c r="D14" s="224" t="s">
        <v>27</v>
      </c>
      <c r="E14" s="217"/>
      <c r="F14" s="247">
        <v>0.916666666666667</v>
      </c>
      <c r="G14" s="247">
        <v>0.520833333333333</v>
      </c>
      <c r="H14" s="247" t="s">
        <v>24</v>
      </c>
      <c r="I14" s="252" t="s">
        <v>51</v>
      </c>
    </row>
    <row r="15" ht="24.95" customHeight="1" spans="1:9">
      <c r="A15" s="247">
        <v>0.979166666666667</v>
      </c>
      <c r="B15" s="247">
        <v>0.0208333333333333</v>
      </c>
      <c r="C15" s="247" t="s">
        <v>52</v>
      </c>
      <c r="D15" s="252" t="s">
        <v>21</v>
      </c>
      <c r="E15" s="217"/>
      <c r="F15" s="234">
        <v>0.0208333333333333</v>
      </c>
      <c r="G15" s="235">
        <v>0.395833333333333</v>
      </c>
      <c r="H15" s="235" t="s">
        <v>42</v>
      </c>
      <c r="I15" s="236" t="s">
        <v>44</v>
      </c>
    </row>
    <row r="16" ht="24.95" customHeight="1" spans="1:5">
      <c r="A16" s="234">
        <v>0.0208333333333333</v>
      </c>
      <c r="B16" s="235">
        <v>0.375</v>
      </c>
      <c r="C16" s="235" t="s">
        <v>42</v>
      </c>
      <c r="D16" s="236" t="s">
        <v>43</v>
      </c>
      <c r="E16" s="217"/>
    </row>
    <row r="17" ht="20.1" customHeight="1" spans="5:5">
      <c r="E17" s="217"/>
    </row>
    <row r="18" ht="20.1" customHeight="1" spans="5:5">
      <c r="E18" s="217"/>
    </row>
    <row r="19" ht="20.1" customHeight="1" spans="5:5">
      <c r="E19" s="217"/>
    </row>
    <row r="20" ht="20.1" customHeight="1" spans="5:5">
      <c r="E20" s="217"/>
    </row>
    <row r="21" ht="20.1" customHeight="1" spans="5:5">
      <c r="E21" s="217"/>
    </row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zoomScale="85" zoomScaleNormal="85" workbookViewId="0">
      <selection activeCell="G1" sqref="G1:I2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39.1428571428571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41.1428571428571" customWidth="1"/>
    <col min="9" max="9" width="17.8571428571429" customWidth="1"/>
  </cols>
  <sheetData>
    <row r="1" ht="20.1" customHeight="1" spans="1:9">
      <c r="A1" s="188" t="s">
        <v>0</v>
      </c>
      <c r="B1" s="189" t="s">
        <v>1</v>
      </c>
      <c r="C1" s="190"/>
      <c r="D1" s="191"/>
      <c r="E1" s="192"/>
      <c r="F1" s="193" t="s">
        <v>0</v>
      </c>
      <c r="G1" s="194" t="s">
        <v>2</v>
      </c>
      <c r="H1" s="195"/>
      <c r="I1" s="237"/>
    </row>
    <row r="2" ht="30.95" customHeight="1" spans="1:9">
      <c r="A2" s="196"/>
      <c r="B2" s="197"/>
      <c r="C2" s="198"/>
      <c r="D2" s="199"/>
      <c r="E2" s="192"/>
      <c r="F2" s="200"/>
      <c r="G2" s="201"/>
      <c r="H2" s="202"/>
      <c r="I2" s="238"/>
    </row>
    <row r="3" ht="20.1" customHeight="1" spans="1:9">
      <c r="A3" s="203" t="s">
        <v>3</v>
      </c>
      <c r="B3" s="204" t="s">
        <v>4</v>
      </c>
      <c r="C3" s="204" t="s">
        <v>5</v>
      </c>
      <c r="D3" s="204" t="s">
        <v>6</v>
      </c>
      <c r="E3" s="205"/>
      <c r="F3" s="206" t="s">
        <v>3</v>
      </c>
      <c r="G3" s="206" t="s">
        <v>4</v>
      </c>
      <c r="H3" s="206" t="s">
        <v>5</v>
      </c>
      <c r="I3" s="206" t="s">
        <v>6</v>
      </c>
    </row>
    <row r="4" ht="20.1" customHeight="1" spans="1:9">
      <c r="A4" s="207">
        <v>0.354166666666667</v>
      </c>
      <c r="B4" s="207">
        <v>0.357638888888889</v>
      </c>
      <c r="C4" s="208" t="s">
        <v>12</v>
      </c>
      <c r="D4" s="208" t="s">
        <v>8</v>
      </c>
      <c r="E4" s="209"/>
      <c r="F4" s="207">
        <v>0.375</v>
      </c>
      <c r="G4" s="207">
        <v>0.378472222222222</v>
      </c>
      <c r="H4" s="208" t="s">
        <v>12</v>
      </c>
      <c r="I4" s="208" t="s">
        <v>8</v>
      </c>
    </row>
    <row r="5" ht="20.1" customHeight="1" spans="1:9">
      <c r="A5" s="210">
        <v>0.357638888888889</v>
      </c>
      <c r="B5" s="211">
        <v>0.388888888888889</v>
      </c>
      <c r="C5" s="210" t="s">
        <v>53</v>
      </c>
      <c r="D5" s="212" t="s">
        <v>19</v>
      </c>
      <c r="E5" s="209"/>
      <c r="F5" s="211">
        <v>0.378472222222222</v>
      </c>
      <c r="G5" s="211">
        <v>0.423611111111111</v>
      </c>
      <c r="H5" s="213" t="s">
        <v>14</v>
      </c>
      <c r="I5" s="213" t="s">
        <v>54</v>
      </c>
    </row>
    <row r="6" ht="20.1" customHeight="1" spans="1:9">
      <c r="A6" s="214">
        <v>0.388888888888889</v>
      </c>
      <c r="B6" s="215">
        <v>0.409722222222222</v>
      </c>
      <c r="C6" s="215" t="s">
        <v>18</v>
      </c>
      <c r="D6" s="216" t="s">
        <v>27</v>
      </c>
      <c r="E6" s="217"/>
      <c r="F6" s="218">
        <v>0.423611111111111</v>
      </c>
      <c r="G6" s="218">
        <v>0.458333333333333</v>
      </c>
      <c r="H6" s="219" t="s">
        <v>18</v>
      </c>
      <c r="I6" s="219" t="s">
        <v>55</v>
      </c>
    </row>
    <row r="7" ht="20.1" customHeight="1" spans="1:11">
      <c r="A7" s="220">
        <v>0.409722222222222</v>
      </c>
      <c r="B7" s="221">
        <v>0.423611111111111</v>
      </c>
      <c r="C7" s="221" t="s">
        <v>17</v>
      </c>
      <c r="D7" s="222" t="s">
        <v>38</v>
      </c>
      <c r="E7" s="217"/>
      <c r="F7" s="220">
        <v>0.458333333333333</v>
      </c>
      <c r="G7" s="221">
        <v>0.479166666666667</v>
      </c>
      <c r="H7" s="221" t="s">
        <v>17</v>
      </c>
      <c r="I7" s="222" t="s">
        <v>27</v>
      </c>
      <c r="K7" s="239"/>
    </row>
    <row r="8" ht="20.1" customHeight="1" spans="1:9">
      <c r="A8" s="210">
        <v>0.423611111111111</v>
      </c>
      <c r="B8" s="211">
        <v>0.4375</v>
      </c>
      <c r="C8" s="210" t="s">
        <v>56</v>
      </c>
      <c r="D8" s="212" t="s">
        <v>38</v>
      </c>
      <c r="E8" s="217"/>
      <c r="F8" s="218">
        <v>0.479166666666667</v>
      </c>
      <c r="G8" s="218">
        <v>0.520833333333333</v>
      </c>
      <c r="H8" s="219" t="s">
        <v>57</v>
      </c>
      <c r="I8" s="219" t="s">
        <v>21</v>
      </c>
    </row>
    <row r="9" ht="20.1" customHeight="1" spans="1:9">
      <c r="A9" s="214">
        <v>0.4375</v>
      </c>
      <c r="B9" s="215">
        <v>0.447916666666667</v>
      </c>
      <c r="C9" s="215" t="s">
        <v>22</v>
      </c>
      <c r="D9" s="216" t="s">
        <v>11</v>
      </c>
      <c r="E9" s="217"/>
      <c r="F9" s="218">
        <v>0.520833333333333</v>
      </c>
      <c r="G9" s="218">
        <v>0.0833333333333333</v>
      </c>
      <c r="H9" s="219" t="s">
        <v>24</v>
      </c>
      <c r="I9" s="219" t="s">
        <v>58</v>
      </c>
    </row>
    <row r="10" ht="20.1" customHeight="1" spans="1:9">
      <c r="A10" s="223">
        <v>0.447916666666667</v>
      </c>
      <c r="B10" s="207">
        <v>0.458333333333333</v>
      </c>
      <c r="C10" s="207" t="s">
        <v>25</v>
      </c>
      <c r="D10" s="224" t="s">
        <v>11</v>
      </c>
      <c r="E10" s="217"/>
      <c r="F10" s="220">
        <v>0.583333333333333</v>
      </c>
      <c r="G10" s="221">
        <v>0.604166666666667</v>
      </c>
      <c r="H10" s="221" t="s">
        <v>26</v>
      </c>
      <c r="I10" s="222" t="s">
        <v>27</v>
      </c>
    </row>
    <row r="11" ht="20.1" customHeight="1" spans="1:9">
      <c r="A11" s="223">
        <v>0.458333333333333</v>
      </c>
      <c r="B11" s="207">
        <v>0.479166666666667</v>
      </c>
      <c r="C11" s="207" t="s">
        <v>59</v>
      </c>
      <c r="D11" s="224" t="s">
        <v>27</v>
      </c>
      <c r="E11" s="217"/>
      <c r="F11" s="218">
        <v>0.604166666666667</v>
      </c>
      <c r="G11" s="218">
        <v>0.625</v>
      </c>
      <c r="H11" s="219" t="s">
        <v>24</v>
      </c>
      <c r="I11" s="219" t="s">
        <v>27</v>
      </c>
    </row>
    <row r="12" ht="20.1" customHeight="1" spans="1:9">
      <c r="A12" s="225">
        <v>0.479166666666667</v>
      </c>
      <c r="B12" s="226">
        <v>0.916666666666667</v>
      </c>
      <c r="C12" s="226" t="s">
        <v>29</v>
      </c>
      <c r="D12" s="227" t="s">
        <v>30</v>
      </c>
      <c r="E12" s="217"/>
      <c r="F12" s="225">
        <v>0.625</v>
      </c>
      <c r="G12" s="226">
        <v>0.708333333333333</v>
      </c>
      <c r="H12" s="226" t="s">
        <v>35</v>
      </c>
      <c r="I12" s="227" t="s">
        <v>60</v>
      </c>
    </row>
    <row r="13" ht="20.1" customHeight="1" spans="1:9">
      <c r="A13" s="220">
        <v>0.916666666666667</v>
      </c>
      <c r="B13" s="221">
        <v>0.9375</v>
      </c>
      <c r="C13" s="221" t="s">
        <v>32</v>
      </c>
      <c r="D13" s="222" t="s">
        <v>27</v>
      </c>
      <c r="E13" s="217"/>
      <c r="F13" s="218">
        <v>0.208333333333333</v>
      </c>
      <c r="G13" s="218">
        <v>0.25</v>
      </c>
      <c r="H13" s="219" t="s">
        <v>61</v>
      </c>
      <c r="I13" s="219" t="s">
        <v>21</v>
      </c>
    </row>
    <row r="14" ht="20.1" customHeight="1" spans="1:9">
      <c r="A14" s="228">
        <v>0.9375</v>
      </c>
      <c r="B14" s="229">
        <v>0.958333333333333</v>
      </c>
      <c r="C14" s="229" t="s">
        <v>62</v>
      </c>
      <c r="D14" s="230" t="s">
        <v>27</v>
      </c>
      <c r="E14" s="217"/>
      <c r="F14" s="225">
        <v>0.25</v>
      </c>
      <c r="G14" s="226">
        <v>0.375</v>
      </c>
      <c r="H14" s="226" t="s">
        <v>35</v>
      </c>
      <c r="I14" s="227" t="s">
        <v>63</v>
      </c>
    </row>
    <row r="15" ht="20.1" customHeight="1" spans="1:9">
      <c r="A15" s="223">
        <v>0.958333333333333</v>
      </c>
      <c r="B15" s="207">
        <v>0.979166666666667</v>
      </c>
      <c r="C15" s="207" t="s">
        <v>50</v>
      </c>
      <c r="D15" s="224" t="s">
        <v>27</v>
      </c>
      <c r="E15" s="217"/>
      <c r="F15" s="220">
        <v>0.875</v>
      </c>
      <c r="G15" s="221">
        <v>0.895833333333333</v>
      </c>
      <c r="H15" s="221" t="s">
        <v>32</v>
      </c>
      <c r="I15" s="222" t="s">
        <v>27</v>
      </c>
    </row>
    <row r="16" ht="20.1" customHeight="1" spans="1:9">
      <c r="A16" s="223">
        <v>0.979166666666667</v>
      </c>
      <c r="B16" s="207">
        <v>0.993055555555556</v>
      </c>
      <c r="C16" s="207" t="s">
        <v>64</v>
      </c>
      <c r="D16" s="224" t="s">
        <v>38</v>
      </c>
      <c r="E16" s="217"/>
      <c r="F16" s="228">
        <v>0.895833333333333</v>
      </c>
      <c r="G16" s="229">
        <v>0.916666666666667</v>
      </c>
      <c r="H16" s="229" t="s">
        <v>39</v>
      </c>
      <c r="I16" s="230" t="s">
        <v>27</v>
      </c>
    </row>
    <row r="17" ht="20.1" customHeight="1" spans="1:9">
      <c r="A17" s="231">
        <v>0.993055555555556</v>
      </c>
      <c r="B17" s="232">
        <v>0</v>
      </c>
      <c r="C17" s="232" t="s">
        <v>65</v>
      </c>
      <c r="D17" s="233" t="s">
        <v>9</v>
      </c>
      <c r="E17" s="217"/>
      <c r="F17" s="218">
        <v>0.916666666666667</v>
      </c>
      <c r="G17" s="218">
        <v>0.5</v>
      </c>
      <c r="H17" s="218" t="s">
        <v>66</v>
      </c>
      <c r="I17" s="240" t="s">
        <v>41</v>
      </c>
    </row>
    <row r="18" ht="20.1" customHeight="1" spans="1:9">
      <c r="A18" s="234">
        <v>0</v>
      </c>
      <c r="B18" s="235">
        <v>0.354166666666667</v>
      </c>
      <c r="C18" s="235" t="s">
        <v>42</v>
      </c>
      <c r="D18" s="236" t="s">
        <v>43</v>
      </c>
      <c r="E18" s="217"/>
      <c r="F18" s="234">
        <v>0</v>
      </c>
      <c r="G18" s="235">
        <v>0.375</v>
      </c>
      <c r="H18" s="235" t="s">
        <v>42</v>
      </c>
      <c r="I18" s="236" t="s">
        <v>44</v>
      </c>
    </row>
    <row r="19" ht="20.1" customHeight="1" spans="5:5">
      <c r="E19" s="217"/>
    </row>
    <row r="20" ht="20.1" customHeight="1" spans="5:5">
      <c r="E20" s="217"/>
    </row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topLeftCell="A58" workbookViewId="0">
      <selection activeCell="C70" sqref="C70"/>
    </sheetView>
  </sheetViews>
  <sheetFormatPr defaultColWidth="9.14285714285714" defaultRowHeight="15" outlineLevelCol="6"/>
  <cols>
    <col min="1" max="1" width="13.4285714285714" customWidth="1"/>
    <col min="2" max="2" width="14.1428571428571" customWidth="1"/>
    <col min="3" max="3" width="47.1809523809524" customWidth="1"/>
    <col min="4" max="4" width="17.4285714285714" customWidth="1"/>
    <col min="5" max="5" width="9.30476190476191" style="133" customWidth="1"/>
    <col min="6" max="6" width="13.1428571428571" customWidth="1"/>
    <col min="7" max="7" width="52.6380952380952" customWidth="1"/>
    <col min="8" max="8" width="48.1428571428571" customWidth="1"/>
    <col min="9" max="9" width="25.5714285714286" customWidth="1"/>
    <col min="10" max="10" width="9.14285714285714" customWidth="1"/>
  </cols>
  <sheetData>
    <row r="1" ht="18" hidden="1" spans="1:7">
      <c r="A1" s="134" t="s">
        <v>0</v>
      </c>
      <c r="B1" s="135" t="s">
        <v>67</v>
      </c>
      <c r="C1" s="136"/>
      <c r="D1" s="137"/>
      <c r="G1" s="138"/>
    </row>
    <row r="2" ht="18" hidden="1" spans="1:7">
      <c r="A2" s="139"/>
      <c r="B2" s="140"/>
      <c r="C2" s="141"/>
      <c r="D2" s="142"/>
      <c r="G2" s="138"/>
    </row>
    <row r="3" ht="18.75" hidden="1" spans="1:7">
      <c r="A3" s="143" t="s">
        <v>3</v>
      </c>
      <c r="B3" s="144" t="s">
        <v>4</v>
      </c>
      <c r="C3" s="144" t="s">
        <v>5</v>
      </c>
      <c r="D3" s="145" t="s">
        <v>6</v>
      </c>
      <c r="G3" s="138"/>
    </row>
    <row r="4" ht="19" hidden="1" customHeight="1" spans="1:7">
      <c r="A4" s="146">
        <v>0.291666666666667</v>
      </c>
      <c r="B4" s="147">
        <v>0.375</v>
      </c>
      <c r="C4" s="148" t="s">
        <v>68</v>
      </c>
      <c r="D4" s="149" t="s">
        <v>60</v>
      </c>
      <c r="G4" s="138"/>
    </row>
    <row r="5" ht="18.75" hidden="1" spans="1:7">
      <c r="A5" s="150">
        <v>0.375</v>
      </c>
      <c r="B5" s="150">
        <v>0.395833333333333</v>
      </c>
      <c r="C5" s="148" t="s">
        <v>18</v>
      </c>
      <c r="D5" s="151" t="s">
        <v>27</v>
      </c>
      <c r="G5" s="138"/>
    </row>
    <row r="6" ht="18.75" hidden="1" spans="1:7">
      <c r="A6" s="150">
        <v>0.395833333333333</v>
      </c>
      <c r="B6" s="150">
        <v>0.416666666666667</v>
      </c>
      <c r="C6" s="148" t="s">
        <v>69</v>
      </c>
      <c r="D6" s="151" t="s">
        <v>27</v>
      </c>
      <c r="G6" s="138"/>
    </row>
    <row r="7" ht="20" hidden="1" customHeight="1" spans="1:7">
      <c r="A7" s="150">
        <v>0.416666666666667</v>
      </c>
      <c r="B7" s="152">
        <v>0.520833333333333</v>
      </c>
      <c r="C7" s="153" t="s">
        <v>70</v>
      </c>
      <c r="D7" s="151" t="s">
        <v>51</v>
      </c>
      <c r="E7" s="154"/>
      <c r="F7" s="155"/>
      <c r="G7" s="154"/>
    </row>
    <row r="8" ht="21" hidden="1" customHeight="1" spans="1:5">
      <c r="A8" s="156">
        <v>0.520833333333333</v>
      </c>
      <c r="B8" s="157">
        <v>0.604166666666667</v>
      </c>
      <c r="C8" s="158" t="s">
        <v>71</v>
      </c>
      <c r="D8" s="159" t="s">
        <v>60</v>
      </c>
      <c r="E8" s="138"/>
    </row>
    <row r="9" hidden="1" customHeight="1" spans="1:5">
      <c r="A9" s="150">
        <v>0.604166666666667</v>
      </c>
      <c r="B9" s="150">
        <v>0.625</v>
      </c>
      <c r="C9" s="160" t="s">
        <v>26</v>
      </c>
      <c r="D9" s="151" t="s">
        <v>27</v>
      </c>
      <c r="E9" s="138"/>
    </row>
    <row r="10" ht="20" hidden="1" customHeight="1" spans="1:6">
      <c r="A10" s="161">
        <v>0.625</v>
      </c>
      <c r="B10" s="162">
        <v>0.875</v>
      </c>
      <c r="C10" s="163" t="s">
        <v>72</v>
      </c>
      <c r="D10" s="164" t="s">
        <v>73</v>
      </c>
      <c r="E10" s="138"/>
      <c r="F10" s="138"/>
    </row>
    <row r="11" ht="17.25" hidden="1" spans="1:7">
      <c r="A11" s="165">
        <v>0.875</v>
      </c>
      <c r="B11" s="166">
        <v>0.895833333333333</v>
      </c>
      <c r="C11" s="167" t="s">
        <v>74</v>
      </c>
      <c r="D11" s="167" t="s">
        <v>27</v>
      </c>
      <c r="E11" s="168"/>
      <c r="G11" s="138"/>
    </row>
    <row r="12" ht="18" hidden="1" spans="1:7">
      <c r="A12" s="169">
        <v>0.895833333333333</v>
      </c>
      <c r="B12" s="169">
        <v>0.916666666666667</v>
      </c>
      <c r="C12" s="170" t="s">
        <v>75</v>
      </c>
      <c r="D12" s="171" t="s">
        <v>27</v>
      </c>
      <c r="G12" s="154"/>
    </row>
    <row r="13" ht="18.75" hidden="1" spans="1:7">
      <c r="A13" s="146">
        <v>0.916666666666667</v>
      </c>
      <c r="B13" s="147">
        <v>0.9375</v>
      </c>
      <c r="C13" s="172" t="s">
        <v>76</v>
      </c>
      <c r="D13" s="173" t="s">
        <v>27</v>
      </c>
      <c r="G13" s="138"/>
    </row>
    <row r="14" ht="18.75" hidden="1" spans="1:7">
      <c r="A14" s="146">
        <v>0.9375</v>
      </c>
      <c r="B14" s="147">
        <v>0.958333333333333</v>
      </c>
      <c r="C14" s="172" t="s">
        <v>40</v>
      </c>
      <c r="D14" s="173" t="s">
        <v>27</v>
      </c>
      <c r="G14" s="138"/>
    </row>
    <row r="15" ht="16.5" hidden="1" spans="1:4">
      <c r="A15" s="150">
        <v>0.958333333333333</v>
      </c>
      <c r="B15" s="174">
        <v>0.291666666666667</v>
      </c>
      <c r="C15" s="172" t="s">
        <v>77</v>
      </c>
      <c r="D15" s="172" t="s">
        <v>78</v>
      </c>
    </row>
    <row r="16" ht="15.75" hidden="1"/>
    <row r="17" hidden="1"/>
    <row r="18" ht="15.75" hidden="1" spans="1:5">
      <c r="A18" s="133"/>
      <c r="E18"/>
    </row>
    <row r="19" ht="15.75" hidden="1" spans="1:5">
      <c r="A19" s="134" t="s">
        <v>0</v>
      </c>
      <c r="B19" s="135" t="s">
        <v>79</v>
      </c>
      <c r="C19" s="136"/>
      <c r="D19" s="137"/>
      <c r="E19"/>
    </row>
    <row r="20" ht="15.75" hidden="1" spans="1:5">
      <c r="A20" s="139"/>
      <c r="B20" s="140"/>
      <c r="C20" s="141"/>
      <c r="D20" s="142"/>
      <c r="E20"/>
    </row>
    <row r="21" ht="18.75" hidden="1" spans="1:5">
      <c r="A21" s="143" t="s">
        <v>3</v>
      </c>
      <c r="B21" s="144" t="s">
        <v>4</v>
      </c>
      <c r="C21" s="144" t="s">
        <v>5</v>
      </c>
      <c r="D21" s="145" t="s">
        <v>6</v>
      </c>
      <c r="E21"/>
    </row>
    <row r="22" ht="16.5" hidden="1" spans="1:5">
      <c r="A22" s="146">
        <v>0.270833333333333</v>
      </c>
      <c r="B22" s="147">
        <v>0.291666666666667</v>
      </c>
      <c r="C22" s="172" t="s">
        <v>40</v>
      </c>
      <c r="D22" s="173" t="s">
        <v>27</v>
      </c>
      <c r="E22"/>
    </row>
    <row r="23" ht="16.5" hidden="1" spans="1:5">
      <c r="A23" s="146">
        <v>0.291666666666667</v>
      </c>
      <c r="B23" s="147">
        <v>0.375</v>
      </c>
      <c r="C23" s="148" t="s">
        <v>68</v>
      </c>
      <c r="D23" s="149" t="s">
        <v>60</v>
      </c>
      <c r="E23"/>
    </row>
    <row r="24" ht="16.5" hidden="1" spans="1:5">
      <c r="A24" s="150">
        <v>0.375</v>
      </c>
      <c r="B24" s="150">
        <v>0.395833333333333</v>
      </c>
      <c r="C24" s="148" t="s">
        <v>18</v>
      </c>
      <c r="D24" s="151" t="s">
        <v>27</v>
      </c>
      <c r="E24"/>
    </row>
    <row r="25" ht="16.5" hidden="1" spans="1:5">
      <c r="A25" s="150">
        <v>0.395833333333333</v>
      </c>
      <c r="B25" s="150">
        <v>0.416666666666667</v>
      </c>
      <c r="C25" s="148" t="s">
        <v>69</v>
      </c>
      <c r="D25" s="151" t="s">
        <v>27</v>
      </c>
      <c r="E25"/>
    </row>
    <row r="26" ht="17.25" hidden="1" spans="1:5">
      <c r="A26" s="150">
        <v>0.416666666666667</v>
      </c>
      <c r="B26" s="152">
        <v>0.520833333333333</v>
      </c>
      <c r="C26" s="153" t="s">
        <v>80</v>
      </c>
      <c r="D26" s="151" t="s">
        <v>51</v>
      </c>
      <c r="E26"/>
    </row>
    <row r="27" ht="16.5" hidden="1" spans="1:5">
      <c r="A27" s="156">
        <v>0.520833333333333</v>
      </c>
      <c r="B27" s="157">
        <v>0.604166666666667</v>
      </c>
      <c r="C27" s="158" t="s">
        <v>71</v>
      </c>
      <c r="D27" s="159" t="s">
        <v>60</v>
      </c>
      <c r="E27"/>
    </row>
    <row r="28" ht="16.5" hidden="1" spans="1:5">
      <c r="A28" s="150">
        <v>0.604166666666667</v>
      </c>
      <c r="B28" s="150">
        <v>0.625</v>
      </c>
      <c r="C28" s="160" t="s">
        <v>26</v>
      </c>
      <c r="D28" s="151" t="s">
        <v>27</v>
      </c>
      <c r="E28"/>
    </row>
    <row r="29" ht="16.5" hidden="1" spans="1:5">
      <c r="A29" s="161">
        <v>0.625</v>
      </c>
      <c r="B29" s="162">
        <v>0.875</v>
      </c>
      <c r="C29" s="163" t="s">
        <v>72</v>
      </c>
      <c r="D29" s="164" t="s">
        <v>73</v>
      </c>
      <c r="E29"/>
    </row>
    <row r="30" ht="16.5" hidden="1" spans="1:5">
      <c r="A30" s="165">
        <v>0.875</v>
      </c>
      <c r="B30" s="166">
        <v>0.895833333333333</v>
      </c>
      <c r="C30" s="167" t="s">
        <v>74</v>
      </c>
      <c r="D30" s="151" t="s">
        <v>27</v>
      </c>
      <c r="E30"/>
    </row>
    <row r="31" ht="16.5" hidden="1" spans="1:4">
      <c r="A31" s="169">
        <v>0.895833333333333</v>
      </c>
      <c r="B31" s="169">
        <v>0.916666666666667</v>
      </c>
      <c r="C31" s="170" t="s">
        <v>75</v>
      </c>
      <c r="D31" s="171" t="s">
        <v>27</v>
      </c>
    </row>
    <row r="32" ht="16.5" hidden="1" spans="1:4">
      <c r="A32" s="146">
        <v>0.916666666666667</v>
      </c>
      <c r="B32" s="147">
        <v>0.9375</v>
      </c>
      <c r="C32" s="172" t="s">
        <v>76</v>
      </c>
      <c r="D32" s="173" t="s">
        <v>27</v>
      </c>
    </row>
    <row r="33" ht="16.5" hidden="1" spans="1:4">
      <c r="A33" s="146">
        <v>0.9375</v>
      </c>
      <c r="B33" s="147">
        <v>0.958333333333333</v>
      </c>
      <c r="C33" s="172" t="s">
        <v>81</v>
      </c>
      <c r="D33" s="173" t="s">
        <v>27</v>
      </c>
    </row>
    <row r="34" ht="16.5" hidden="1" spans="1:4">
      <c r="A34" s="150">
        <v>0.958333333333333</v>
      </c>
      <c r="B34" s="174">
        <v>0.270833333333333</v>
      </c>
      <c r="C34" s="172" t="s">
        <v>77</v>
      </c>
      <c r="D34" s="172" t="s">
        <v>82</v>
      </c>
    </row>
    <row r="35" ht="15.75" hidden="1"/>
    <row r="36" hidden="1"/>
    <row r="37" ht="15.75" hidden="1"/>
    <row r="38" ht="15.75" hidden="1" spans="1:4">
      <c r="A38" s="134" t="s">
        <v>0</v>
      </c>
      <c r="B38" s="135" t="s">
        <v>83</v>
      </c>
      <c r="C38" s="136"/>
      <c r="D38" s="137"/>
    </row>
    <row r="39" ht="15.75" hidden="1" spans="1:4">
      <c r="A39" s="139"/>
      <c r="B39" s="140"/>
      <c r="C39" s="141"/>
      <c r="D39" s="142"/>
    </row>
    <row r="40" ht="18.75" hidden="1" spans="1:4">
      <c r="A40" s="143" t="s">
        <v>3</v>
      </c>
      <c r="B40" s="144" t="s">
        <v>4</v>
      </c>
      <c r="C40" s="144" t="s">
        <v>5</v>
      </c>
      <c r="D40" s="145" t="s">
        <v>6</v>
      </c>
    </row>
    <row r="41" ht="16.5" hidden="1" spans="1:4">
      <c r="A41" s="175">
        <v>0.291666666666667</v>
      </c>
      <c r="B41" s="176">
        <v>0.3125</v>
      </c>
      <c r="C41" s="177" t="s">
        <v>40</v>
      </c>
      <c r="D41" s="178" t="s">
        <v>27</v>
      </c>
    </row>
    <row r="42" ht="16.5" hidden="1" spans="1:4">
      <c r="A42" s="175">
        <v>0.3125</v>
      </c>
      <c r="B42" s="176">
        <v>0.395833333333333</v>
      </c>
      <c r="C42" s="177" t="s">
        <v>68</v>
      </c>
      <c r="D42" s="178" t="s">
        <v>60</v>
      </c>
    </row>
    <row r="43" ht="16.5" hidden="1" spans="1:4">
      <c r="A43" s="150">
        <v>0.395833333333333</v>
      </c>
      <c r="B43" s="150">
        <v>0.416666666666667</v>
      </c>
      <c r="C43" s="148" t="s">
        <v>18</v>
      </c>
      <c r="D43" s="151" t="s">
        <v>27</v>
      </c>
    </row>
    <row r="44" ht="16.5" hidden="1" spans="1:4">
      <c r="A44" s="150">
        <v>0.416666666666667</v>
      </c>
      <c r="B44" s="150">
        <v>0.4375</v>
      </c>
      <c r="C44" s="148" t="s">
        <v>84</v>
      </c>
      <c r="D44" s="151" t="s">
        <v>27</v>
      </c>
    </row>
    <row r="45" ht="17.25" hidden="1" spans="1:4">
      <c r="A45" s="179">
        <v>0.4375</v>
      </c>
      <c r="B45" s="180">
        <v>0.520833333333333</v>
      </c>
      <c r="C45" s="181" t="s">
        <v>85</v>
      </c>
      <c r="D45" s="182" t="s">
        <v>60</v>
      </c>
    </row>
    <row r="46" ht="16.5" hidden="1" spans="1:4">
      <c r="A46" s="156">
        <v>0.520833333333333</v>
      </c>
      <c r="B46" s="157">
        <v>0.604166666666667</v>
      </c>
      <c r="C46" s="158" t="s">
        <v>86</v>
      </c>
      <c r="D46" s="159" t="s">
        <v>60</v>
      </c>
    </row>
    <row r="47" ht="16.5" hidden="1" spans="1:4">
      <c r="A47" s="150">
        <v>0.604166666666667</v>
      </c>
      <c r="B47" s="150">
        <v>0.625</v>
      </c>
      <c r="C47" s="160" t="s">
        <v>26</v>
      </c>
      <c r="D47" s="151" t="s">
        <v>27</v>
      </c>
    </row>
    <row r="48" ht="16.5" hidden="1" spans="1:4">
      <c r="A48" s="161">
        <v>0.625</v>
      </c>
      <c r="B48" s="162">
        <v>0.875</v>
      </c>
      <c r="C48" s="163" t="s">
        <v>87</v>
      </c>
      <c r="D48" s="164" t="s">
        <v>73</v>
      </c>
    </row>
    <row r="49" ht="16.5" hidden="1" spans="1:4">
      <c r="A49" s="165">
        <v>0.875</v>
      </c>
      <c r="B49" s="166">
        <v>0.916666666666667</v>
      </c>
      <c r="C49" s="167" t="s">
        <v>88</v>
      </c>
      <c r="D49" s="151" t="s">
        <v>21</v>
      </c>
    </row>
    <row r="50" ht="16.5" hidden="1" spans="1:4">
      <c r="A50" s="175">
        <v>0.916666666666667</v>
      </c>
      <c r="B50" s="176">
        <v>0.9375</v>
      </c>
      <c r="C50" s="183" t="s">
        <v>89</v>
      </c>
      <c r="D50" s="184" t="s">
        <v>27</v>
      </c>
    </row>
    <row r="51" ht="16.5" hidden="1" spans="1:4">
      <c r="A51" s="175">
        <v>0.9375</v>
      </c>
      <c r="B51" s="176">
        <v>0.958333333333333</v>
      </c>
      <c r="C51" s="183" t="s">
        <v>90</v>
      </c>
      <c r="D51" s="184" t="s">
        <v>27</v>
      </c>
    </row>
    <row r="52" ht="16.5" hidden="1" spans="1:4">
      <c r="A52" s="150">
        <v>0.958333333333333</v>
      </c>
      <c r="B52" s="174">
        <v>0.291666666666667</v>
      </c>
      <c r="C52" s="172" t="s">
        <v>77</v>
      </c>
      <c r="D52" s="172" t="s">
        <v>78</v>
      </c>
    </row>
    <row r="53" ht="15.75" hidden="1"/>
    <row r="54" hidden="1"/>
    <row r="55" ht="15.75" hidden="1"/>
    <row r="56" ht="15.75" spans="1:4">
      <c r="A56" s="134" t="s">
        <v>0</v>
      </c>
      <c r="B56" s="135" t="s">
        <v>91</v>
      </c>
      <c r="C56" s="136"/>
      <c r="D56" s="137"/>
    </row>
    <row r="57" ht="15.75" spans="1:4">
      <c r="A57" s="139"/>
      <c r="B57" s="140"/>
      <c r="C57" s="141"/>
      <c r="D57" s="142"/>
    </row>
    <row r="58" ht="18.75" spans="1:4">
      <c r="A58" s="143" t="s">
        <v>3</v>
      </c>
      <c r="B58" s="144" t="s">
        <v>4</v>
      </c>
      <c r="C58" s="144" t="s">
        <v>5</v>
      </c>
      <c r="D58" s="145" t="s">
        <v>6</v>
      </c>
    </row>
    <row r="59" ht="16.5" spans="1:4">
      <c r="A59" s="146">
        <v>0.291666666666667</v>
      </c>
      <c r="B59" s="147">
        <v>0.3125</v>
      </c>
      <c r="C59" s="185" t="s">
        <v>92</v>
      </c>
      <c r="D59" s="186" t="s">
        <v>27</v>
      </c>
    </row>
    <row r="60" ht="16.5" spans="1:4">
      <c r="A60" s="175">
        <v>0.3125</v>
      </c>
      <c r="B60" s="176">
        <v>0.333333333333333</v>
      </c>
      <c r="C60" s="183" t="s">
        <v>40</v>
      </c>
      <c r="D60" s="184" t="s">
        <v>27</v>
      </c>
    </row>
    <row r="61" ht="16.5" spans="1:4">
      <c r="A61" s="175">
        <v>0.333333333333333</v>
      </c>
      <c r="B61" s="176">
        <v>0.416666666666667</v>
      </c>
      <c r="C61" s="183" t="s">
        <v>68</v>
      </c>
      <c r="D61" s="184" t="s">
        <v>60</v>
      </c>
    </row>
    <row r="62" ht="16.5" spans="1:4">
      <c r="A62" s="150">
        <v>0.416666666666667</v>
      </c>
      <c r="B62" s="150">
        <v>0.4375</v>
      </c>
      <c r="C62" s="148" t="s">
        <v>18</v>
      </c>
      <c r="D62" s="151" t="s">
        <v>27</v>
      </c>
    </row>
    <row r="63" ht="16.5" spans="1:4">
      <c r="A63" s="150">
        <v>0.4375</v>
      </c>
      <c r="B63" s="150">
        <v>0.458333333333333</v>
      </c>
      <c r="C63" s="148" t="s">
        <v>84</v>
      </c>
      <c r="D63" s="151" t="s">
        <v>27</v>
      </c>
    </row>
    <row r="64" ht="16.5" spans="1:4">
      <c r="A64" s="150">
        <v>0.458333333333333</v>
      </c>
      <c r="B64" s="150">
        <v>0.479166666666667</v>
      </c>
      <c r="C64" s="148" t="s">
        <v>93</v>
      </c>
      <c r="D64" s="151" t="s">
        <v>27</v>
      </c>
    </row>
    <row r="65" ht="16.5" spans="1:4">
      <c r="A65" s="156">
        <v>0.479166666666667</v>
      </c>
      <c r="B65" s="156">
        <v>0.875</v>
      </c>
      <c r="C65" s="156" t="s">
        <v>94</v>
      </c>
      <c r="D65" s="156" t="s">
        <v>95</v>
      </c>
    </row>
    <row r="66" ht="16.5" hidden="1" spans="1:4">
      <c r="A66" s="150">
        <v>0.583333333333333</v>
      </c>
      <c r="B66" s="150">
        <v>0.604166666666667</v>
      </c>
      <c r="C66" s="160" t="s">
        <v>26</v>
      </c>
      <c r="D66" s="151" t="s">
        <v>27</v>
      </c>
    </row>
    <row r="67" ht="16.5" spans="1:4">
      <c r="A67" s="165">
        <v>0.875</v>
      </c>
      <c r="B67" s="166">
        <v>0.916666666666667</v>
      </c>
      <c r="C67" s="167" t="s">
        <v>96</v>
      </c>
      <c r="D67" s="151" t="s">
        <v>21</v>
      </c>
    </row>
    <row r="68" ht="16.5" spans="1:4">
      <c r="A68" s="175">
        <v>0.916666666666667</v>
      </c>
      <c r="B68" s="176">
        <v>0.979166666666667</v>
      </c>
      <c r="C68" s="183" t="s">
        <v>97</v>
      </c>
      <c r="D68" s="184" t="s">
        <v>58</v>
      </c>
    </row>
    <row r="69" ht="16.5" spans="1:4">
      <c r="A69" s="150">
        <v>0.479166666666667</v>
      </c>
      <c r="B69" s="174">
        <v>0.291666666666667</v>
      </c>
      <c r="C69" s="172" t="s">
        <v>77</v>
      </c>
      <c r="D69" s="172" t="s">
        <v>82</v>
      </c>
    </row>
    <row r="70" ht="15.75"/>
    <row r="71" spans="5:5">
      <c r="E71" s="187"/>
    </row>
  </sheetData>
  <mergeCells count="8">
    <mergeCell ref="A1:A2"/>
    <mergeCell ref="A19:A20"/>
    <mergeCell ref="A38:A39"/>
    <mergeCell ref="A56:A57"/>
    <mergeCell ref="B1:D2"/>
    <mergeCell ref="B19:D20"/>
    <mergeCell ref="B38:D39"/>
    <mergeCell ref="B56:D57"/>
  </mergeCells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1"/>
  <sheetViews>
    <sheetView tabSelected="1" zoomScale="85" zoomScaleNormal="85" topLeftCell="A38" workbookViewId="0">
      <selection activeCell="F47" sqref="F47"/>
    </sheetView>
  </sheetViews>
  <sheetFormatPr defaultColWidth="9.14285714285714" defaultRowHeight="15"/>
  <cols>
    <col min="1" max="2" width="13.7142857142857" customWidth="1"/>
    <col min="3" max="3" width="15.4285714285714" customWidth="1"/>
    <col min="4" max="4" width="19.4285714285714" customWidth="1"/>
    <col min="5" max="5" width="21.2857142857143" customWidth="1"/>
    <col min="6" max="6" width="21.1428571428571" customWidth="1"/>
    <col min="7" max="7" width="22.1428571428571" customWidth="1"/>
    <col min="8" max="9" width="21.2857142857143" customWidth="1"/>
    <col min="10" max="10" width="20" customWidth="1"/>
    <col min="11" max="11" width="26.2857142857143" customWidth="1"/>
    <col min="12" max="13" width="24.2857142857143" customWidth="1"/>
    <col min="14" max="14" width="54.3428571428571" customWidth="1"/>
    <col min="15" max="15" width="22.2857142857143" customWidth="1"/>
    <col min="16" max="16" width="12.2857142857143" customWidth="1"/>
    <col min="17" max="17" width="29" customWidth="1"/>
    <col min="18" max="18" width="19.4285714285714" customWidth="1"/>
  </cols>
  <sheetData>
    <row r="1" ht="57" customHeight="1" spans="1:18">
      <c r="A1" s="115" cm="1">
        <f t="array" ref="A1">224-SUMPRODUCT((MOD(ROW(D4:D240)-ROW(D4),8)&lt;7)*(D4:D240&lt;&gt;""))</f>
        <v>186</v>
      </c>
      <c r="B1" s="116" t="str" cm="1">
        <f t="array" ref="B1">INT((224-SUMPRODUCT((MOD(ROW(D4:D240)-ROW(D4),8)&lt;7)*(D4:D240&lt;&gt;"")))/28)&amp;" months "&amp;MOD(224-SUMPRODUCT((MOD(ROW(D4:D240)-ROW(D4),8)&lt;7)*(D4:D240&lt;&gt;"")),28)&amp;" days"</f>
        <v>6 months 18 days</v>
      </c>
      <c r="C1" s="117" t="s">
        <v>98</v>
      </c>
      <c r="D1" s="118"/>
      <c r="E1" s="117" t="s">
        <v>99</v>
      </c>
      <c r="F1" s="119"/>
      <c r="G1" s="119"/>
      <c r="H1" s="119"/>
      <c r="I1" s="119"/>
      <c r="J1" s="119"/>
      <c r="K1" s="117" t="s">
        <v>100</v>
      </c>
      <c r="L1" s="118"/>
      <c r="M1" s="118"/>
      <c r="N1" s="125" t="s">
        <v>101</v>
      </c>
      <c r="O1" s="125"/>
      <c r="P1" s="125"/>
      <c r="Q1" s="131" t="s">
        <v>102</v>
      </c>
      <c r="R1" s="132" t="s">
        <v>103</v>
      </c>
    </row>
    <row r="2" ht="23.25" spans="1:18">
      <c r="A2" s="120"/>
      <c r="B2" s="14"/>
      <c r="C2" s="15" t="s">
        <v>104</v>
      </c>
      <c r="D2" s="15" t="s">
        <v>105</v>
      </c>
      <c r="E2" s="15" t="s">
        <v>106</v>
      </c>
      <c r="F2" s="16" t="s">
        <v>107</v>
      </c>
      <c r="G2" s="16"/>
      <c r="H2" s="16"/>
      <c r="I2" s="16"/>
      <c r="J2" s="16"/>
      <c r="K2" s="15" t="s">
        <v>108</v>
      </c>
      <c r="L2" s="15" t="s">
        <v>109</v>
      </c>
      <c r="M2" s="15" t="s">
        <v>110</v>
      </c>
      <c r="N2" s="36"/>
      <c r="O2" s="36"/>
      <c r="P2" s="36"/>
      <c r="Q2" s="18"/>
      <c r="R2" s="14"/>
    </row>
    <row r="3" ht="32.25" spans="1:18">
      <c r="A3" s="120"/>
      <c r="B3" s="14"/>
      <c r="C3" s="17"/>
      <c r="D3" s="18"/>
      <c r="E3" s="18"/>
      <c r="F3" s="19" t="s">
        <v>111</v>
      </c>
      <c r="G3" s="19" t="s">
        <v>112</v>
      </c>
      <c r="H3" s="19" t="s">
        <v>113</v>
      </c>
      <c r="I3" s="19" t="s">
        <v>114</v>
      </c>
      <c r="J3" s="37" t="s">
        <v>115</v>
      </c>
      <c r="K3" s="18"/>
      <c r="L3" s="18"/>
      <c r="M3" s="18"/>
      <c r="N3" s="38" t="s">
        <v>116</v>
      </c>
      <c r="O3" s="38" t="s">
        <v>117</v>
      </c>
      <c r="P3" s="38" t="s">
        <v>118</v>
      </c>
      <c r="Q3" s="17"/>
      <c r="R3" s="14"/>
    </row>
    <row r="4" ht="21" spans="1:18">
      <c r="A4" s="121">
        <v>44383</v>
      </c>
      <c r="B4" s="21" t="s">
        <v>119</v>
      </c>
      <c r="C4" s="22">
        <v>100</v>
      </c>
      <c r="D4" s="23">
        <v>100</v>
      </c>
      <c r="E4" s="24">
        <v>100</v>
      </c>
      <c r="F4" s="22">
        <v>100</v>
      </c>
      <c r="G4" s="23">
        <v>0</v>
      </c>
      <c r="H4" s="22">
        <v>0</v>
      </c>
      <c r="I4" s="22">
        <v>0</v>
      </c>
      <c r="J4" s="39" cm="1">
        <f t="array" ref="J4">IF(COUNTA(F4:I4)=0,"",SUM(F4:I4)/SUMPRODUCT(--(F4:I4&lt;&gt;"")))</f>
        <v>25</v>
      </c>
      <c r="K4" s="22">
        <v>10</v>
      </c>
      <c r="L4" s="22">
        <v>0</v>
      </c>
      <c r="M4" s="22">
        <v>100</v>
      </c>
      <c r="N4" s="40" t="s">
        <v>120</v>
      </c>
      <c r="O4" s="40">
        <v>3</v>
      </c>
      <c r="P4" s="40">
        <v>100</v>
      </c>
      <c r="Q4" s="54">
        <f>(0.5*C4+2*D4+2*E4+2*F4+2*G4+2*H4+2*I4+0.5*K4+0.5*L4+0.5*M4+O4*P4)/IF(OR(B4="SAT",B4="SUN"),10,13)</f>
        <v>77.3076923076923</v>
      </c>
      <c r="R4" s="55" t="str">
        <f>IF(Q11&gt;=100,"NPL",IF(AND(Q11&lt;=99.99,Q11&gt;=95),"N*",IF(AND(Q11&lt;=94.99,Q11&gt;=88),"ICN1",IF(AND(Q11&lt;=87.99,Q11&gt;=80),"ICN2",IF(AND(Q11&lt;=79.99,Q11&gt;=70),"ICN3",IF(AND(Q11&lt;=69.99,Q11&gt;=60),"ICN4",IF(Q11=0,"-","ICN5")))))))</f>
        <v>ICN4</v>
      </c>
    </row>
    <row r="5" ht="21" spans="1:18">
      <c r="A5" s="121">
        <v>44384</v>
      </c>
      <c r="B5" s="21" t="s">
        <v>121</v>
      </c>
      <c r="C5" s="22">
        <v>100</v>
      </c>
      <c r="D5" s="23">
        <v>0</v>
      </c>
      <c r="E5" s="24">
        <v>70</v>
      </c>
      <c r="F5" s="22">
        <v>100</v>
      </c>
      <c r="G5" s="23">
        <v>100</v>
      </c>
      <c r="H5" s="22">
        <v>40</v>
      </c>
      <c r="I5" s="22">
        <v>25</v>
      </c>
      <c r="J5" s="39" cm="1">
        <f t="array" ref="J5">IF(COUNTA(F5:I5)=0,"",SUM(F5:I5)/SUMPRODUCT(--(F5:I5&lt;&gt;"")))</f>
        <v>66.25</v>
      </c>
      <c r="K5" s="22">
        <v>80</v>
      </c>
      <c r="L5" s="22">
        <v>0</v>
      </c>
      <c r="M5" s="22">
        <v>100</v>
      </c>
      <c r="N5" s="40" t="s">
        <v>122</v>
      </c>
      <c r="O5" s="40">
        <v>1</v>
      </c>
      <c r="P5" s="40">
        <v>90</v>
      </c>
      <c r="Q5" s="54">
        <f t="shared" ref="Q5:Q10" si="0">(0.5*C5+2*D5+2*E5+2*F5+2*G5+2*H5+2*I5+0.5*K5+0.5*L5+0.5*M5+O5*P5)/IF(OR(B5="SAT",B5="SUN"),10,13)</f>
        <v>69.2307692307692</v>
      </c>
      <c r="R5" s="61"/>
    </row>
    <row r="6" ht="21" spans="1:18">
      <c r="A6" s="121">
        <v>44385</v>
      </c>
      <c r="B6" s="21" t="s">
        <v>123</v>
      </c>
      <c r="C6" s="22">
        <v>90</v>
      </c>
      <c r="D6" s="23">
        <v>85</v>
      </c>
      <c r="E6" s="24">
        <v>0</v>
      </c>
      <c r="F6" s="22">
        <v>60</v>
      </c>
      <c r="G6" s="23">
        <v>0</v>
      </c>
      <c r="H6" s="22">
        <v>50</v>
      </c>
      <c r="I6" s="22">
        <v>0</v>
      </c>
      <c r="J6" s="39" cm="1">
        <f t="array" ref="J6">IF(COUNTA(F6:I6)=0,"",SUM(F6:I6)/SUMPRODUCT(--(F6:I6&lt;&gt;"")))</f>
        <v>27.5</v>
      </c>
      <c r="K6" s="22">
        <v>0</v>
      </c>
      <c r="L6" s="22">
        <v>0</v>
      </c>
      <c r="M6" s="22">
        <v>100</v>
      </c>
      <c r="N6" s="40" t="s">
        <v>124</v>
      </c>
      <c r="O6" s="40">
        <v>4</v>
      </c>
      <c r="P6" s="40">
        <v>85</v>
      </c>
      <c r="Q6" s="54">
        <f t="shared" si="0"/>
        <v>63.4615384615385</v>
      </c>
      <c r="R6" s="61"/>
    </row>
    <row r="7" ht="21" spans="1:18">
      <c r="A7" s="121">
        <v>44386</v>
      </c>
      <c r="B7" s="21" t="s">
        <v>125</v>
      </c>
      <c r="C7" s="22">
        <v>0</v>
      </c>
      <c r="D7" s="23">
        <v>90</v>
      </c>
      <c r="E7" s="24">
        <v>0</v>
      </c>
      <c r="F7" s="22">
        <v>80</v>
      </c>
      <c r="G7" s="23">
        <v>100</v>
      </c>
      <c r="H7" s="22">
        <v>50</v>
      </c>
      <c r="I7" s="22">
        <v>0</v>
      </c>
      <c r="J7" s="39" cm="1">
        <f t="array" ref="J7">IF(COUNTA(F7:I7)=0,"",SUM(F7:I7)/SUMPRODUCT(--(F7:I7&lt;&gt;"")))</f>
        <v>57.5</v>
      </c>
      <c r="K7" s="22">
        <v>0</v>
      </c>
      <c r="L7" s="22">
        <v>0</v>
      </c>
      <c r="M7" s="22">
        <v>0</v>
      </c>
      <c r="N7" s="40" t="s">
        <v>126</v>
      </c>
      <c r="O7" s="40">
        <v>1.5</v>
      </c>
      <c r="P7" s="40">
        <v>100</v>
      </c>
      <c r="Q7" s="54">
        <f t="shared" si="0"/>
        <v>60.7692307692308</v>
      </c>
      <c r="R7" s="61"/>
    </row>
    <row r="8" ht="21" spans="1:18">
      <c r="A8" s="121">
        <v>44387</v>
      </c>
      <c r="B8" s="21" t="s">
        <v>127</v>
      </c>
      <c r="C8" s="22">
        <v>0</v>
      </c>
      <c r="D8" s="23">
        <v>40</v>
      </c>
      <c r="E8" s="24">
        <v>0</v>
      </c>
      <c r="F8" s="22">
        <v>0</v>
      </c>
      <c r="G8" s="23">
        <v>0</v>
      </c>
      <c r="H8" s="22">
        <v>0</v>
      </c>
      <c r="I8" s="22">
        <v>50</v>
      </c>
      <c r="J8" s="39" cm="1">
        <f t="array" ref="J8">IF(COUNTA(F8:I8)=0,"",SUM(F8:I8)/SUMPRODUCT(--(F8:I8&lt;&gt;"")))</f>
        <v>12.5</v>
      </c>
      <c r="K8" s="22">
        <v>0</v>
      </c>
      <c r="L8" s="22">
        <v>0</v>
      </c>
      <c r="M8" s="22">
        <v>0</v>
      </c>
      <c r="N8" s="40" t="s">
        <v>128</v>
      </c>
      <c r="O8" s="40">
        <v>7</v>
      </c>
      <c r="P8" s="40">
        <v>87</v>
      </c>
      <c r="Q8" s="54">
        <f t="shared" si="0"/>
        <v>60.6923076923077</v>
      </c>
      <c r="R8" s="61"/>
    </row>
    <row r="9" ht="21" spans="1:18">
      <c r="A9" s="121">
        <v>44388</v>
      </c>
      <c r="B9" s="21" t="s">
        <v>129</v>
      </c>
      <c r="C9" s="22">
        <v>0</v>
      </c>
      <c r="D9" s="23">
        <v>80</v>
      </c>
      <c r="E9" s="24">
        <v>0</v>
      </c>
      <c r="F9" s="22">
        <v>100</v>
      </c>
      <c r="G9" s="23">
        <v>80</v>
      </c>
      <c r="H9" s="22">
        <v>50</v>
      </c>
      <c r="I9" s="22">
        <v>75</v>
      </c>
      <c r="J9" s="39" cm="1">
        <f t="array" ref="J9">IF(COUNTA(F9:I9)=0,"",SUM(F9:I9)/SUMPRODUCT(--(F9:I9&lt;&gt;"")))</f>
        <v>76.25</v>
      </c>
      <c r="K9" s="22">
        <v>60</v>
      </c>
      <c r="L9" s="22">
        <v>0</v>
      </c>
      <c r="M9" s="22">
        <v>0</v>
      </c>
      <c r="N9" s="46" t="str">
        <f>REPT("-",12)</f>
        <v>------------</v>
      </c>
      <c r="O9" s="40"/>
      <c r="P9" s="40"/>
      <c r="Q9" s="54">
        <f t="shared" si="0"/>
        <v>80</v>
      </c>
      <c r="R9" s="61"/>
    </row>
    <row r="10" ht="21" spans="1:18">
      <c r="A10" s="121">
        <v>44389</v>
      </c>
      <c r="B10" s="21" t="s">
        <v>130</v>
      </c>
      <c r="C10" s="22">
        <v>0</v>
      </c>
      <c r="D10" s="23">
        <v>50</v>
      </c>
      <c r="E10" s="24">
        <v>300</v>
      </c>
      <c r="F10" s="22">
        <v>0</v>
      </c>
      <c r="G10" s="23">
        <v>0</v>
      </c>
      <c r="H10" s="22">
        <v>0</v>
      </c>
      <c r="I10" s="22">
        <v>0</v>
      </c>
      <c r="J10" s="39" cm="1">
        <f t="array" ref="J10">IF(COUNTA(F10:I10)=0,"",SUM(F10:I10)/SUMPRODUCT(--(F10:I10&lt;&gt;"")))</f>
        <v>0</v>
      </c>
      <c r="K10" s="22">
        <v>0</v>
      </c>
      <c r="L10" s="22">
        <v>0</v>
      </c>
      <c r="M10" s="22">
        <v>0</v>
      </c>
      <c r="N10" s="46" t="str">
        <f>REPT("-",12)</f>
        <v>------------</v>
      </c>
      <c r="O10" s="40"/>
      <c r="P10" s="40"/>
      <c r="Q10" s="54">
        <f t="shared" si="0"/>
        <v>70</v>
      </c>
      <c r="R10" s="61"/>
    </row>
    <row r="11" ht="21.75" spans="1:18">
      <c r="A11" s="122" t="s">
        <v>131</v>
      </c>
      <c r="B11" s="123"/>
      <c r="C11" s="124" cm="1">
        <f t="array" ref="C11">IF(COUNTA(C4:C10)=0,"",SUM(C4:C10)/SUMPRODUCT(--(C4:C10&lt;&gt;"")))</f>
        <v>41.4285714285714</v>
      </c>
      <c r="D11" s="124" cm="1">
        <f t="array" ref="D11">IF(COUNTA(D4:D10)=0,"",SUM(D4:D10)/SUMPRODUCT(--(D4:D10&lt;&gt;"")))</f>
        <v>63.5714285714286</v>
      </c>
      <c r="E11" s="124" cm="1">
        <f t="array" ref="E11">IF(COUNTA(E4:E10)=0,"",SUM(E4:E10)/SUMPRODUCT(--(E4:E10&lt;&gt;"")))</f>
        <v>67.1428571428571</v>
      </c>
      <c r="F11" s="124" cm="1">
        <f t="array" ref="F11">IF(COUNTA(F4:F10)=0,"",SUM(F4:F10)/SUMPRODUCT(--(F4:F10&lt;&gt;"")))</f>
        <v>62.8571428571429</v>
      </c>
      <c r="G11" s="124" cm="1">
        <f t="array" ref="G11">IF(COUNTA(G4:G10)=0,"",SUM(G4:G10)/SUMPRODUCT(--(G4:G10&lt;&gt;"")))</f>
        <v>40</v>
      </c>
      <c r="H11" s="124" cm="1">
        <f t="array" ref="H11">IF(COUNTA(H4:H10)=0,"",SUM(H4:H10)/SUMPRODUCT(--(H4:H10&lt;&gt;"")))</f>
        <v>27.1428571428571</v>
      </c>
      <c r="I11" s="124" cm="1">
        <f t="array" ref="I11">IF(COUNTA(I4:I10)=0,"",SUM(I4:I10)/SUMPRODUCT(--(I4:I10&lt;&gt;"")))</f>
        <v>21.4285714285714</v>
      </c>
      <c r="J11" s="124" cm="1">
        <f t="array" ref="J11">IF(SUMPRODUCT(--(J4:J10&lt;&gt;""))=0,"",SUM(J4:J10)/SUMPRODUCT(--(J4:J10&lt;&gt;"")))</f>
        <v>37.8571428571429</v>
      </c>
      <c r="K11" s="124" cm="1">
        <f t="array" ref="K11">IF(COUNTA(K4:K10)=0,"",SUM(K4:K10)/SUMPRODUCT(--(K4:K10&lt;&gt;"")))</f>
        <v>21.4285714285714</v>
      </c>
      <c r="L11" s="124" cm="1">
        <f t="array" ref="L11">IF(COUNTA(L4:L10)=0,"",SUM(L4:L10)/SUMPRODUCT(--(L4:L10&lt;&gt;"")))</f>
        <v>0</v>
      </c>
      <c r="M11" s="124" cm="1">
        <f t="array" ref="M11">IF(COUNTA(M4:M10)=0,"",SUM(M4:M10)/SUMPRODUCT(--(M4:M10&lt;&gt;"")))</f>
        <v>42.8571428571429</v>
      </c>
      <c r="N11" s="126" cm="1">
        <f t="array" ref="N11">IF(COUNTA(P4:P10)=0,"",SUM(P4:P10)/SUMPRODUCT(--(P4:P10&lt;&gt;"")))</f>
        <v>92.4</v>
      </c>
      <c r="O11" s="124"/>
      <c r="P11" s="124"/>
      <c r="Q11" s="108" cm="1">
        <f t="array" ref="Q11">SUM(Q4:Q10)/IF(SUM(Q4:Q10)=0,1,SUM(IF(Q4:Q10&lt;&gt;0,1,0)))</f>
        <v>68.7802197802198</v>
      </c>
      <c r="R11" s="127" t="str">
        <f>REPT("-",12)</f>
        <v>------------</v>
      </c>
    </row>
    <row r="12" ht="21" spans="1:18">
      <c r="A12" s="121">
        <v>44390</v>
      </c>
      <c r="B12" s="21" t="s">
        <v>119</v>
      </c>
      <c r="C12" s="22">
        <v>0</v>
      </c>
      <c r="D12" s="23">
        <v>75</v>
      </c>
      <c r="E12" s="24">
        <v>10</v>
      </c>
      <c r="F12" s="22">
        <v>25</v>
      </c>
      <c r="G12" s="23">
        <v>100</v>
      </c>
      <c r="H12" s="22">
        <v>50</v>
      </c>
      <c r="I12" s="22">
        <v>0</v>
      </c>
      <c r="J12" s="39" cm="1">
        <f t="array" ref="J12">IF(COUNTA(F12:I12)=0,"",SUM(F12:I12)/SUMPRODUCT(--(F12:I12&lt;&gt;"")))</f>
        <v>43.75</v>
      </c>
      <c r="K12" s="22">
        <v>100</v>
      </c>
      <c r="L12" s="22">
        <v>0</v>
      </c>
      <c r="M12" s="22">
        <v>0</v>
      </c>
      <c r="N12" s="40" t="s">
        <v>132</v>
      </c>
      <c r="O12" s="40">
        <v>0.5</v>
      </c>
      <c r="P12" s="40">
        <v>100</v>
      </c>
      <c r="Q12" s="54">
        <f t="shared" ref="Q12:Q18" si="1">(0.5*C12+2*D12+2*E12+2*F12+2*G12+2*H12+2*I12+0.5*K12+0.5*L12+0.5*M12+O12*P12)/IF(OR(B12="SAT",B12="SUN"),10,13)</f>
        <v>47.6923076923077</v>
      </c>
      <c r="R12" s="55" t="str">
        <f>IF(Q19&gt;=100,"NPL",IF(AND(Q19&lt;=99.99,Q19&gt;=95),"N*",IF(AND(Q19&lt;=94.99,Q19&gt;=88),"ICN1",IF(AND(Q19&lt;=87.99,Q19&gt;=80),"ICN2",IF(AND(Q19&lt;=79.99,Q19&gt;=70),"ICN3",IF(AND(Q19&lt;=69.99,Q19&gt;=60),"ICN4",IF(Q19=0,"-","ICN5")))))))</f>
        <v>ICN4</v>
      </c>
    </row>
    <row r="13" ht="21" spans="1:18">
      <c r="A13" s="121">
        <v>44391</v>
      </c>
      <c r="B13" s="21" t="s">
        <v>121</v>
      </c>
      <c r="C13" s="22">
        <v>0</v>
      </c>
      <c r="D13" s="23">
        <v>85</v>
      </c>
      <c r="E13" s="24">
        <v>0</v>
      </c>
      <c r="F13" s="22">
        <v>0</v>
      </c>
      <c r="G13" s="23">
        <v>0</v>
      </c>
      <c r="H13" s="22">
        <v>0</v>
      </c>
      <c r="I13" s="22">
        <v>0</v>
      </c>
      <c r="J13" s="39" cm="1">
        <f t="array" ref="J13">IF(COUNTA(F13:I13)=0,"",SUM(F13:I13)/SUMPRODUCT(--(F13:I13&lt;&gt;"")))</f>
        <v>0</v>
      </c>
      <c r="K13" s="22">
        <v>0</v>
      </c>
      <c r="L13" s="22">
        <v>0</v>
      </c>
      <c r="M13" s="22">
        <v>0</v>
      </c>
      <c r="N13" s="40" t="s">
        <v>133</v>
      </c>
      <c r="O13" s="40">
        <v>7.5</v>
      </c>
      <c r="P13" s="40">
        <v>85</v>
      </c>
      <c r="Q13" s="54">
        <f t="shared" si="1"/>
        <v>62.1153846153846</v>
      </c>
      <c r="R13" s="61"/>
    </row>
    <row r="14" ht="21" spans="1:18">
      <c r="A14" s="121">
        <v>44392</v>
      </c>
      <c r="B14" s="21" t="s">
        <v>123</v>
      </c>
      <c r="C14" s="22">
        <v>0</v>
      </c>
      <c r="D14" s="23">
        <v>70</v>
      </c>
      <c r="E14" s="24">
        <v>10</v>
      </c>
      <c r="F14" s="22">
        <v>85</v>
      </c>
      <c r="G14" s="23">
        <v>0</v>
      </c>
      <c r="H14" s="22">
        <v>25</v>
      </c>
      <c r="I14" s="22">
        <v>0</v>
      </c>
      <c r="J14" s="39" cm="1">
        <f t="array" ref="J14">IF(COUNTA(F14:I14)=0,"",SUM(F14:I14)/SUMPRODUCT(--(F14:I14&lt;&gt;"")))</f>
        <v>27.5</v>
      </c>
      <c r="K14" s="22">
        <v>0</v>
      </c>
      <c r="L14" s="22">
        <v>0</v>
      </c>
      <c r="M14" s="22">
        <v>100</v>
      </c>
      <c r="N14" s="40" t="s">
        <v>134</v>
      </c>
      <c r="O14" s="40">
        <v>3</v>
      </c>
      <c r="P14" s="40">
        <v>60</v>
      </c>
      <c r="Q14" s="54">
        <f t="shared" si="1"/>
        <v>46.9230769230769</v>
      </c>
      <c r="R14" s="61"/>
    </row>
    <row r="15" ht="21" spans="1:18">
      <c r="A15" s="121">
        <v>44393</v>
      </c>
      <c r="B15" s="21" t="s">
        <v>125</v>
      </c>
      <c r="C15" s="22">
        <v>90</v>
      </c>
      <c r="D15" s="23">
        <v>95</v>
      </c>
      <c r="E15" s="24">
        <v>0</v>
      </c>
      <c r="F15" s="22">
        <v>65</v>
      </c>
      <c r="G15" s="23">
        <v>0</v>
      </c>
      <c r="H15" s="22">
        <v>50</v>
      </c>
      <c r="I15" s="22">
        <v>50</v>
      </c>
      <c r="J15" s="39" cm="1">
        <f t="array" ref="J15">IF(COUNTA(F15:I15)=0,"",SUM(F15:I15)/SUMPRODUCT(--(F15:I15&lt;&gt;"")))</f>
        <v>41.25</v>
      </c>
      <c r="K15" s="22">
        <v>0</v>
      </c>
      <c r="L15" s="22">
        <v>0</v>
      </c>
      <c r="M15" s="22">
        <v>0</v>
      </c>
      <c r="N15" s="40" t="s">
        <v>135</v>
      </c>
      <c r="O15" s="40">
        <v>2.5</v>
      </c>
      <c r="P15" s="40">
        <v>95</v>
      </c>
      <c r="Q15" s="54">
        <f t="shared" si="1"/>
        <v>61.7307692307692</v>
      </c>
      <c r="R15" s="61"/>
    </row>
    <row r="16" ht="21" spans="1:18">
      <c r="A16" s="121">
        <v>44394</v>
      </c>
      <c r="B16" s="21" t="s">
        <v>127</v>
      </c>
      <c r="C16" s="22">
        <v>0</v>
      </c>
      <c r="D16" s="23">
        <v>35</v>
      </c>
      <c r="E16" s="24">
        <v>0</v>
      </c>
      <c r="F16" s="22">
        <v>100</v>
      </c>
      <c r="G16" s="23">
        <v>50</v>
      </c>
      <c r="H16" s="22">
        <v>100</v>
      </c>
      <c r="I16" s="22">
        <v>0</v>
      </c>
      <c r="J16" s="39" cm="1">
        <f t="array" ref="J16">IF(COUNTA(F16:I16)=0,"",SUM(F16:I16)/SUMPRODUCT(--(F16:I16&lt;&gt;"")))</f>
        <v>62.5</v>
      </c>
      <c r="K16" s="22">
        <v>0</v>
      </c>
      <c r="L16" s="22">
        <v>0</v>
      </c>
      <c r="M16" s="22">
        <v>0</v>
      </c>
      <c r="N16" s="40" t="s">
        <v>136</v>
      </c>
      <c r="O16" s="40">
        <v>0.5</v>
      </c>
      <c r="P16" s="40">
        <v>100</v>
      </c>
      <c r="Q16" s="54">
        <f t="shared" si="1"/>
        <v>47.6923076923077</v>
      </c>
      <c r="R16" s="61"/>
    </row>
    <row r="17" ht="40" customHeight="1" spans="1:18">
      <c r="A17" s="121">
        <v>44395</v>
      </c>
      <c r="B17" s="21" t="s">
        <v>129</v>
      </c>
      <c r="C17" s="22">
        <v>30</v>
      </c>
      <c r="D17" s="23">
        <v>85</v>
      </c>
      <c r="E17" s="24">
        <v>0</v>
      </c>
      <c r="F17" s="22">
        <v>70</v>
      </c>
      <c r="G17" s="23">
        <v>0</v>
      </c>
      <c r="H17" s="22">
        <v>0</v>
      </c>
      <c r="I17" s="22">
        <v>0</v>
      </c>
      <c r="J17" s="39" cm="1">
        <f t="array" ref="J17">IF(COUNTA(F17:I17)=0,"",SUM(F17:I17)/SUMPRODUCT(--(F17:I17&lt;&gt;"")))</f>
        <v>17.5</v>
      </c>
      <c r="K17" s="22">
        <v>0</v>
      </c>
      <c r="L17" s="22">
        <v>0</v>
      </c>
      <c r="M17" s="22">
        <v>0</v>
      </c>
      <c r="N17" s="40" t="s">
        <v>137</v>
      </c>
      <c r="O17" s="40">
        <v>5</v>
      </c>
      <c r="P17" s="40">
        <v>100</v>
      </c>
      <c r="Q17" s="54">
        <f t="shared" si="1"/>
        <v>82.5</v>
      </c>
      <c r="R17" s="61"/>
    </row>
    <row r="18" ht="31" customHeight="1" spans="1:18">
      <c r="A18" s="121">
        <v>44396</v>
      </c>
      <c r="B18" s="21" t="s">
        <v>130</v>
      </c>
      <c r="C18" s="22">
        <v>0</v>
      </c>
      <c r="D18" s="23">
        <v>0</v>
      </c>
      <c r="E18" s="24">
        <v>0</v>
      </c>
      <c r="F18" s="22">
        <v>0</v>
      </c>
      <c r="G18" s="23">
        <v>0</v>
      </c>
      <c r="H18" s="22">
        <v>0</v>
      </c>
      <c r="I18" s="22">
        <v>0</v>
      </c>
      <c r="J18" s="39" cm="1">
        <f t="array" ref="J18">IF(COUNTA(F18:I18)=0,"",SUM(F18:I18)/SUMPRODUCT(--(F18:I18&lt;&gt;"")))</f>
        <v>0</v>
      </c>
      <c r="K18" s="22">
        <v>0</v>
      </c>
      <c r="L18" s="22">
        <v>0</v>
      </c>
      <c r="M18" s="22">
        <v>0</v>
      </c>
      <c r="N18" s="40" t="s">
        <v>138</v>
      </c>
      <c r="O18" s="40">
        <v>8</v>
      </c>
      <c r="P18" s="40">
        <v>95</v>
      </c>
      <c r="Q18" s="54">
        <f t="shared" si="1"/>
        <v>76</v>
      </c>
      <c r="R18" s="61"/>
    </row>
    <row r="19" ht="21.75" spans="1:18">
      <c r="A19" s="122" t="s">
        <v>139</v>
      </c>
      <c r="B19" s="123"/>
      <c r="C19" s="124" cm="1">
        <f t="array" ref="C19">IF(COUNTA(C12:C18)=0,"",SUM(C12:C18)/SUMPRODUCT(--(C12:C18&lt;&gt;"")))</f>
        <v>17.1428571428571</v>
      </c>
      <c r="D19" s="124" cm="1">
        <f t="array" ref="D19">IF(COUNTA(D12:D18)=0,"",SUM(D12:D18)/SUMPRODUCT(--(D12:D18&lt;&gt;"")))</f>
        <v>63.5714285714286</v>
      </c>
      <c r="E19" s="124" cm="1">
        <f t="array" ref="E19">IF(COUNTA(E12:E18)=0,"",SUM(E12:E18)/SUMPRODUCT(--(E12:E18&lt;&gt;"")))</f>
        <v>2.85714285714286</v>
      </c>
      <c r="F19" s="124" cm="1">
        <f t="array" ref="F19">IF(COUNTA(F12:F18)=0,"",SUM(F12:F18)/SUMPRODUCT(--(F12:F18&lt;&gt;"")))</f>
        <v>49.2857142857143</v>
      </c>
      <c r="G19" s="124" cm="1">
        <f t="array" ref="G19">IF(COUNTA(G12:G18)=0,"",SUM(G12:G18)/SUMPRODUCT(--(G12:G18&lt;&gt;"")))</f>
        <v>21.4285714285714</v>
      </c>
      <c r="H19" s="124" cm="1">
        <f t="array" ref="H19">IF(COUNTA(H12:H18)=0,"",SUM(H12:H18)/SUMPRODUCT(--(H12:H18&lt;&gt;"")))</f>
        <v>32.1428571428571</v>
      </c>
      <c r="I19" s="124" cm="1">
        <f t="array" ref="I19">IF(COUNTA(I12:I18)=0,"",SUM(I12:I18)/SUMPRODUCT(--(I12:I18&lt;&gt;"")))</f>
        <v>7.14285714285714</v>
      </c>
      <c r="J19" s="124" cm="1">
        <f t="array" ref="J19">IF(SUMPRODUCT(--(J12:J18&lt;&gt;""))=0,"",SUM(J12:J18)/SUMPRODUCT(--(J12:J18&lt;&gt;"")))</f>
        <v>27.5</v>
      </c>
      <c r="K19" s="124" cm="1">
        <f t="array" ref="K19">IF(COUNTA(K12:K18)=0,"",SUM(K12:K18)/SUMPRODUCT(--(K12:K18&lt;&gt;"")))</f>
        <v>14.2857142857143</v>
      </c>
      <c r="L19" s="124" cm="1">
        <f t="array" ref="L19">IF(COUNTA(L12:L18)=0,"",SUM(L12:L18)/SUMPRODUCT(--(L12:L18&lt;&gt;"")))</f>
        <v>0</v>
      </c>
      <c r="M19" s="124" cm="1">
        <f t="array" ref="M19">IF(COUNTA(M12:M18)=0,"",SUM(M12:M18)/SUMPRODUCT(--(M12:M18&lt;&gt;"")))</f>
        <v>14.2857142857143</v>
      </c>
      <c r="N19" s="126" cm="1">
        <f t="array" ref="N19">IF(COUNTA(P12:P18)=0,"",SUM(P12:P18)/SUMPRODUCT(--(P12:P18&lt;&gt;"")))</f>
        <v>90.7142857142857</v>
      </c>
      <c r="O19" s="124"/>
      <c r="P19" s="124"/>
      <c r="Q19" s="108" cm="1">
        <f t="array" ref="Q19">SUM(Q12:Q18)/IF(SUM(Q12:Q18)=0,1,SUM(IF(Q12:Q18&lt;&gt;0,1,0)))</f>
        <v>60.6648351648352</v>
      </c>
      <c r="R19" s="127" t="str">
        <f>REPT("-",12)</f>
        <v>------------</v>
      </c>
    </row>
    <row r="20" ht="21" spans="1:18">
      <c r="A20" s="121">
        <v>44397</v>
      </c>
      <c r="B20" s="21" t="s">
        <v>119</v>
      </c>
      <c r="C20" s="22">
        <v>85</v>
      </c>
      <c r="D20" s="23">
        <v>85</v>
      </c>
      <c r="E20" s="24">
        <v>0</v>
      </c>
      <c r="F20" s="22">
        <v>0</v>
      </c>
      <c r="G20" s="23">
        <v>0</v>
      </c>
      <c r="H20" s="22">
        <v>0</v>
      </c>
      <c r="I20" s="22">
        <v>0</v>
      </c>
      <c r="J20" s="39" cm="1">
        <f t="array" ref="J20">IF(COUNTA(F20:I20)=0,"",SUM(F20:I20)/SUMPRODUCT(--(F20:I20&lt;&gt;"")))</f>
        <v>0</v>
      </c>
      <c r="K20" s="22">
        <v>0</v>
      </c>
      <c r="L20" s="22">
        <v>0</v>
      </c>
      <c r="M20" s="22">
        <v>0</v>
      </c>
      <c r="N20" s="40" t="s">
        <v>140</v>
      </c>
      <c r="O20" s="40">
        <v>6</v>
      </c>
      <c r="P20" s="40">
        <v>90</v>
      </c>
      <c r="Q20" s="54">
        <f t="shared" ref="Q20:Q26" si="2">(0.5*C20+2*D20+2*E20+2*F20+2*G20+2*H20+2*I20+0.5*K20+0.5*L20+0.5*M20+O20*P20)/IF(OR(B20="SAT",B20="SUN"),10,13)</f>
        <v>57.8846153846154</v>
      </c>
      <c r="R20" s="55" t="str">
        <f>IF(Q27&gt;=100,"NPL",IF(AND(Q27&lt;=99.99,Q27&gt;=95),"N*",IF(AND(Q27&lt;=94.99,Q27&gt;=88),"ICN1",IF(AND(Q27&lt;=87.99,Q27&gt;=80),"ICN2",IF(AND(Q27&lt;=79.99,Q27&gt;=70),"ICN3",IF(AND(Q27&lt;=69.99,Q27&gt;=60),"ICN4",IF(Q27=0,"-","ICN5")))))))</f>
        <v>ICN5</v>
      </c>
    </row>
    <row r="21" ht="21" spans="1:18">
      <c r="A21" s="121">
        <v>44398</v>
      </c>
      <c r="B21" s="21" t="s">
        <v>121</v>
      </c>
      <c r="C21" s="22">
        <v>95</v>
      </c>
      <c r="D21" s="23">
        <v>95</v>
      </c>
      <c r="E21" s="24">
        <v>0</v>
      </c>
      <c r="F21" s="22">
        <v>50</v>
      </c>
      <c r="G21" s="23">
        <v>0</v>
      </c>
      <c r="H21" s="22">
        <v>0</v>
      </c>
      <c r="I21" s="22">
        <v>0</v>
      </c>
      <c r="J21" s="39" cm="1">
        <f t="array" ref="J21">IF(COUNTA(F21:I21)=0,"",SUM(F21:I21)/SUMPRODUCT(--(F21:I21&lt;&gt;"")))</f>
        <v>12.5</v>
      </c>
      <c r="K21" s="22">
        <v>0</v>
      </c>
      <c r="L21" s="22">
        <v>50</v>
      </c>
      <c r="M21" s="22">
        <v>0</v>
      </c>
      <c r="N21" s="40" t="s">
        <v>140</v>
      </c>
      <c r="O21" s="40">
        <v>0.5</v>
      </c>
      <c r="P21" s="40">
        <v>95</v>
      </c>
      <c r="Q21" s="54">
        <f t="shared" si="2"/>
        <v>31.5384615384615</v>
      </c>
      <c r="R21" s="61"/>
    </row>
    <row r="22" ht="21" spans="1:18">
      <c r="A22" s="121">
        <v>44399</v>
      </c>
      <c r="B22" s="21" t="s">
        <v>123</v>
      </c>
      <c r="C22" s="22">
        <v>0</v>
      </c>
      <c r="D22" s="23">
        <v>50</v>
      </c>
      <c r="E22" s="24">
        <v>0</v>
      </c>
      <c r="F22" s="22">
        <v>60</v>
      </c>
      <c r="G22" s="23">
        <v>100</v>
      </c>
      <c r="H22" s="22">
        <v>75</v>
      </c>
      <c r="I22" s="22">
        <v>0</v>
      </c>
      <c r="J22" s="39" cm="1">
        <f t="array" ref="J22">IF(COUNTA(F22:I22)=0,"",SUM(F22:I22)/SUMPRODUCT(--(F22:I22&lt;&gt;"")))</f>
        <v>58.75</v>
      </c>
      <c r="K22" s="22">
        <v>300</v>
      </c>
      <c r="L22" s="22">
        <v>0</v>
      </c>
      <c r="M22" s="22">
        <v>80</v>
      </c>
      <c r="N22" s="40" t="s">
        <v>141</v>
      </c>
      <c r="O22" s="40">
        <v>2</v>
      </c>
      <c r="P22" s="40">
        <v>100</v>
      </c>
      <c r="Q22" s="54">
        <f t="shared" si="2"/>
        <v>73.8461538461538</v>
      </c>
      <c r="R22" s="61"/>
    </row>
    <row r="23" ht="21" spans="1:18">
      <c r="A23" s="121">
        <v>44400</v>
      </c>
      <c r="B23" s="21" t="s">
        <v>125</v>
      </c>
      <c r="C23" s="22">
        <v>0</v>
      </c>
      <c r="D23" s="23">
        <v>65</v>
      </c>
      <c r="E23" s="24">
        <v>0</v>
      </c>
      <c r="F23" s="22">
        <v>100</v>
      </c>
      <c r="G23" s="23">
        <v>70</v>
      </c>
      <c r="H23" s="22">
        <v>80</v>
      </c>
      <c r="I23" s="22">
        <v>0</v>
      </c>
      <c r="J23" s="39" cm="1">
        <f t="array" ref="J23">IF(COUNTA(F23:I23)=0,"",SUM(F23:I23)/SUMPRODUCT(--(F23:I23&lt;&gt;"")))</f>
        <v>62.5</v>
      </c>
      <c r="K23" s="22">
        <v>300</v>
      </c>
      <c r="L23" s="22">
        <v>0</v>
      </c>
      <c r="M23" s="22">
        <v>100</v>
      </c>
      <c r="N23" s="40" t="s">
        <v>142</v>
      </c>
      <c r="O23" s="40">
        <v>1.5</v>
      </c>
      <c r="P23" s="40">
        <v>100</v>
      </c>
      <c r="Q23" s="54">
        <f t="shared" si="2"/>
        <v>75.3846153846154</v>
      </c>
      <c r="R23" s="61"/>
    </row>
    <row r="24" ht="21" spans="1:18">
      <c r="A24" s="121">
        <v>44401</v>
      </c>
      <c r="B24" s="21" t="s">
        <v>127</v>
      </c>
      <c r="C24" s="22">
        <v>100</v>
      </c>
      <c r="D24" s="23">
        <v>100</v>
      </c>
      <c r="E24" s="24">
        <v>0</v>
      </c>
      <c r="F24" s="22">
        <v>0</v>
      </c>
      <c r="G24" s="23">
        <v>0</v>
      </c>
      <c r="H24" s="22">
        <v>0</v>
      </c>
      <c r="I24" s="22">
        <v>0</v>
      </c>
      <c r="J24" s="39" cm="1">
        <f t="array" ref="J24">IF(COUNTA(F24:I24)=0,"",SUM(F24:I24)/SUMPRODUCT(--(F24:I24&lt;&gt;"")))</f>
        <v>0</v>
      </c>
      <c r="K24" s="22">
        <v>100</v>
      </c>
      <c r="L24" s="22">
        <v>100</v>
      </c>
      <c r="M24" s="22">
        <v>0</v>
      </c>
      <c r="N24" s="40" t="s">
        <v>143</v>
      </c>
      <c r="O24" s="40">
        <v>0.5</v>
      </c>
      <c r="P24" s="40">
        <v>100</v>
      </c>
      <c r="Q24" s="54">
        <f t="shared" si="2"/>
        <v>30.7692307692308</v>
      </c>
      <c r="R24" s="61"/>
    </row>
    <row r="25" ht="21.75" spans="1:18">
      <c r="A25" s="121">
        <v>44402</v>
      </c>
      <c r="B25" s="21" t="s">
        <v>129</v>
      </c>
      <c r="C25" s="22">
        <v>100</v>
      </c>
      <c r="D25" s="23">
        <v>100</v>
      </c>
      <c r="E25" s="24">
        <v>0</v>
      </c>
      <c r="F25" s="22">
        <v>0</v>
      </c>
      <c r="G25" s="23">
        <v>0</v>
      </c>
      <c r="H25" s="22">
        <v>0</v>
      </c>
      <c r="I25" s="22">
        <v>0</v>
      </c>
      <c r="J25" s="39" cm="1">
        <f t="array" ref="J25">IF(COUNTA(F25:I25)=0,"",SUM(F25:I25)/SUMPRODUCT(--(F25:I25&lt;&gt;"")))</f>
        <v>0</v>
      </c>
      <c r="K25" s="22">
        <v>200</v>
      </c>
      <c r="L25" s="22">
        <v>100</v>
      </c>
      <c r="M25" s="22">
        <v>0</v>
      </c>
      <c r="N25" s="127" t="str">
        <f>REPT("-",12)</f>
        <v>------------</v>
      </c>
      <c r="O25" s="40"/>
      <c r="P25" s="40"/>
      <c r="Q25" s="54">
        <f t="shared" si="2"/>
        <v>40</v>
      </c>
      <c r="R25" s="61"/>
    </row>
    <row r="26" ht="21.75" spans="1:18">
      <c r="A26" s="121">
        <v>44403</v>
      </c>
      <c r="B26" s="21" t="s">
        <v>130</v>
      </c>
      <c r="C26" s="22">
        <v>0</v>
      </c>
      <c r="D26" s="23">
        <v>0</v>
      </c>
      <c r="E26" s="24">
        <v>0</v>
      </c>
      <c r="F26" s="22">
        <v>0</v>
      </c>
      <c r="G26" s="23">
        <v>0</v>
      </c>
      <c r="H26" s="22">
        <v>0</v>
      </c>
      <c r="I26" s="22">
        <v>0</v>
      </c>
      <c r="J26" s="39" cm="1">
        <f t="array" ref="J26">IF(COUNTA(F26:I26)=0,"",SUM(F26:I26)/SUMPRODUCT(--(F26:I26&lt;&gt;"")))</f>
        <v>0</v>
      </c>
      <c r="K26" s="22">
        <v>0</v>
      </c>
      <c r="L26" s="22">
        <v>0</v>
      </c>
      <c r="M26" s="22">
        <v>100</v>
      </c>
      <c r="N26" s="127" t="str">
        <f>REPT("-",12)</f>
        <v>------------</v>
      </c>
      <c r="O26" s="40"/>
      <c r="P26" s="40"/>
      <c r="Q26" s="54">
        <f t="shared" si="2"/>
        <v>5</v>
      </c>
      <c r="R26" s="61"/>
    </row>
    <row r="27" ht="21.75" spans="1:18">
      <c r="A27" s="122" t="s">
        <v>144</v>
      </c>
      <c r="B27" s="123"/>
      <c r="C27" s="124" cm="1">
        <f t="array" ref="C27">IF(COUNTA(C20:C26)=0,"",SUM(C20:C26)/SUMPRODUCT(--(C20:C26&lt;&gt;"")))</f>
        <v>54.2857142857143</v>
      </c>
      <c r="D27" s="124" cm="1">
        <f t="array" ref="D27">IF(COUNTA(D20:D26)=0,"",SUM(D20:D26)/SUMPRODUCT(--(D20:D26&lt;&gt;"")))</f>
        <v>70.7142857142857</v>
      </c>
      <c r="E27" s="124" cm="1">
        <f t="array" ref="E27">IF(COUNTA(E20:E26)=0,"",SUM(E20:E26)/SUMPRODUCT(--(E20:E26&lt;&gt;"")))</f>
        <v>0</v>
      </c>
      <c r="F27" s="124" cm="1">
        <f t="array" ref="F27">IF(COUNTA(F20:F26)=0,"",SUM(F20:F26)/SUMPRODUCT(--(F20:F26&lt;&gt;"")))</f>
        <v>30</v>
      </c>
      <c r="G27" s="124" cm="1">
        <f t="array" ref="G27">IF(COUNTA(G20:G26)=0,"",SUM(G20:G26)/SUMPRODUCT(--(G20:G26&lt;&gt;"")))</f>
        <v>24.2857142857143</v>
      </c>
      <c r="H27" s="124" cm="1">
        <f t="array" ref="H27">IF(COUNTA(H20:H26)=0,"",SUM(H20:H26)/SUMPRODUCT(--(H20:H26&lt;&gt;"")))</f>
        <v>22.1428571428571</v>
      </c>
      <c r="I27" s="124" cm="1">
        <f t="array" ref="I27">IF(COUNTA(I20:I26)=0,"",SUM(I20:I26)/SUMPRODUCT(--(I20:I26&lt;&gt;"")))</f>
        <v>0</v>
      </c>
      <c r="J27" s="124" cm="1">
        <f t="array" ref="J27">IF(SUMPRODUCT(--(J20:J26&lt;&gt;""))=0,"",SUM(J20:J26)/SUMPRODUCT(--(J20:J26&lt;&gt;"")))</f>
        <v>19.1071428571429</v>
      </c>
      <c r="K27" s="124" cm="1">
        <f t="array" ref="K27">IF(COUNTA(K20:K26)=0,"",SUM(K20:K26)/SUMPRODUCT(--(K20:K26&lt;&gt;"")))</f>
        <v>128.571428571429</v>
      </c>
      <c r="L27" s="124" cm="1">
        <f t="array" ref="L27">IF(COUNTA(L20:L26)=0,"",SUM(L20:L26)/SUMPRODUCT(--(L20:L26&lt;&gt;"")))</f>
        <v>35.7142857142857</v>
      </c>
      <c r="M27" s="124" cm="1">
        <f t="array" ref="M27">IF(COUNTA(M20:M26)=0,"",SUM(M20:M26)/SUMPRODUCT(--(M20:M26&lt;&gt;"")))</f>
        <v>40</v>
      </c>
      <c r="N27" s="128" cm="1">
        <f t="array" ref="N27">IF(COUNTA(P20:P26)=0,"",SUM(P20:P26)/SUMPRODUCT(--(P20:P26&lt;&gt;"")))</f>
        <v>97</v>
      </c>
      <c r="O27" s="27"/>
      <c r="P27" s="27"/>
      <c r="Q27" s="108" cm="1">
        <f t="array" ref="Q27">SUM(Q20:Q26)/IF(SUM(Q20:Q26)=0,1,SUM(IF(Q20:Q26&lt;&gt;0,1,0)))</f>
        <v>44.9175824175824</v>
      </c>
      <c r="R27" s="127" t="str">
        <f>REPT("-",12)</f>
        <v>------------</v>
      </c>
    </row>
    <row r="28" ht="21" spans="1:18">
      <c r="A28" s="121">
        <v>44404</v>
      </c>
      <c r="B28" s="21" t="s">
        <v>119</v>
      </c>
      <c r="C28" s="22">
        <v>100</v>
      </c>
      <c r="D28" s="23">
        <v>100</v>
      </c>
      <c r="E28" s="24">
        <v>50</v>
      </c>
      <c r="F28" s="22">
        <v>100</v>
      </c>
      <c r="G28" s="23">
        <v>0</v>
      </c>
      <c r="H28" s="22">
        <v>100</v>
      </c>
      <c r="I28" s="22">
        <v>35</v>
      </c>
      <c r="J28" s="39" cm="1">
        <f t="array" ref="J28">IF(COUNTA(F28:I28)=0,"",SUM(F28:I28)/SUMPRODUCT(--(F28:I28&lt;&gt;"")))</f>
        <v>58.75</v>
      </c>
      <c r="K28" s="22">
        <v>170</v>
      </c>
      <c r="L28" s="22">
        <v>200</v>
      </c>
      <c r="M28" s="22">
        <v>100</v>
      </c>
      <c r="N28" s="129" t="s">
        <v>145</v>
      </c>
      <c r="O28" s="129">
        <v>2.5</v>
      </c>
      <c r="P28" s="129">
        <v>100</v>
      </c>
      <c r="Q28" s="54">
        <f t="shared" ref="Q28:Q34" si="3">(0.5*C28+2*D28+2*E28+2*F28+2*G28+2*H28+2*I28+0.5*K28+0.5*L28+0.5*M28+O28*P28)/IF(OR(B28="SAT",B28="SUN"),10,13)</f>
        <v>100.384615384615</v>
      </c>
      <c r="R28" s="55" t="str">
        <f>IF(Q35&gt;=100,"NPL",IF(AND(Q35&lt;=99.99,Q35&gt;=95),"N*",IF(AND(Q35&lt;=94.99,Q35&gt;=88),"ICN1",IF(AND(Q35&lt;=87.99,Q35&gt;=80),"ICN2",IF(AND(Q35&lt;=79.99,Q35&gt;=70),"ICN3",IF(AND(Q35&lt;=69.99,Q35&gt;=60),"ICN4",IF(Q35=0,"-","ICN5")))))))</f>
        <v>ICN4</v>
      </c>
    </row>
    <row r="29" ht="21" spans="1:18">
      <c r="A29" s="121">
        <v>44405</v>
      </c>
      <c r="B29" s="21" t="s">
        <v>121</v>
      </c>
      <c r="C29" s="22">
        <v>100</v>
      </c>
      <c r="D29" s="23">
        <v>125</v>
      </c>
      <c r="E29" s="24">
        <v>0</v>
      </c>
      <c r="F29" s="22">
        <v>85</v>
      </c>
      <c r="G29" s="23">
        <v>100</v>
      </c>
      <c r="H29" s="22">
        <v>50</v>
      </c>
      <c r="I29" s="22">
        <v>0</v>
      </c>
      <c r="J29" s="39" cm="1">
        <f t="array" ref="J29">IF(COUNTA(F29:I29)=0,"",SUM(F29:I29)/SUMPRODUCT(--(F29:I29&lt;&gt;"")))</f>
        <v>58.75</v>
      </c>
      <c r="K29" s="22">
        <v>300</v>
      </c>
      <c r="L29" s="22">
        <v>100</v>
      </c>
      <c r="M29" s="22">
        <v>100</v>
      </c>
      <c r="N29" s="129" t="s">
        <v>146</v>
      </c>
      <c r="O29" s="129">
        <v>1.5</v>
      </c>
      <c r="P29" s="129">
        <v>100</v>
      </c>
      <c r="Q29" s="54">
        <f t="shared" si="3"/>
        <v>90</v>
      </c>
      <c r="R29" s="61"/>
    </row>
    <row r="30" ht="21" spans="1:18">
      <c r="A30" s="121">
        <v>44406</v>
      </c>
      <c r="B30" s="21" t="s">
        <v>123</v>
      </c>
      <c r="C30" s="22">
        <v>100</v>
      </c>
      <c r="D30" s="23">
        <v>125</v>
      </c>
      <c r="E30" s="24">
        <v>0</v>
      </c>
      <c r="F30" s="22">
        <v>10</v>
      </c>
      <c r="G30" s="23">
        <v>0</v>
      </c>
      <c r="H30" s="22">
        <v>60</v>
      </c>
      <c r="I30" s="22">
        <v>15</v>
      </c>
      <c r="J30" s="39" cm="1">
        <f t="array" ref="J30">IF(COUNTA(F30:I30)=0,"",SUM(F30:I30)/SUMPRODUCT(--(F30:I30&lt;&gt;"")))</f>
        <v>21.25</v>
      </c>
      <c r="K30" s="22">
        <v>300</v>
      </c>
      <c r="L30" s="22">
        <v>0</v>
      </c>
      <c r="M30" s="22">
        <v>100</v>
      </c>
      <c r="N30" s="129" t="s">
        <v>147</v>
      </c>
      <c r="O30" s="129">
        <v>3.5</v>
      </c>
      <c r="P30" s="129">
        <v>100</v>
      </c>
      <c r="Q30" s="54">
        <f t="shared" si="3"/>
        <v>78.4615384615385</v>
      </c>
      <c r="R30" s="61"/>
    </row>
    <row r="31" ht="21" spans="1:18">
      <c r="A31" s="121">
        <v>44407</v>
      </c>
      <c r="B31" s="21" t="s">
        <v>125</v>
      </c>
      <c r="C31" s="22">
        <v>0</v>
      </c>
      <c r="D31" s="23">
        <v>90</v>
      </c>
      <c r="E31" s="24">
        <v>0</v>
      </c>
      <c r="F31" s="22">
        <v>50</v>
      </c>
      <c r="G31" s="23">
        <v>40</v>
      </c>
      <c r="H31" s="22">
        <v>30</v>
      </c>
      <c r="I31" s="22">
        <v>15</v>
      </c>
      <c r="J31" s="39" cm="1">
        <f t="array" ref="J31">IF(COUNTA(F31:I31)=0,"",SUM(F31:I31)/SUMPRODUCT(--(F31:I31&lt;&gt;"")))</f>
        <v>33.75</v>
      </c>
      <c r="K31" s="22">
        <v>50</v>
      </c>
      <c r="L31" s="22">
        <v>100</v>
      </c>
      <c r="M31" s="22">
        <v>0</v>
      </c>
      <c r="N31" s="129" t="s">
        <v>148</v>
      </c>
      <c r="O31" s="129">
        <v>4</v>
      </c>
      <c r="P31" s="129">
        <v>100</v>
      </c>
      <c r="Q31" s="54">
        <f t="shared" si="3"/>
        <v>71.1538461538462</v>
      </c>
      <c r="R31" s="61"/>
    </row>
    <row r="32" ht="21" spans="1:18">
      <c r="A32" s="121">
        <v>44408</v>
      </c>
      <c r="B32" s="21" t="s">
        <v>127</v>
      </c>
      <c r="C32" s="22">
        <v>0</v>
      </c>
      <c r="D32" s="23">
        <v>75</v>
      </c>
      <c r="E32" s="24">
        <v>0</v>
      </c>
      <c r="F32" s="22">
        <v>60</v>
      </c>
      <c r="G32" s="23">
        <v>45</v>
      </c>
      <c r="H32" s="22">
        <v>40</v>
      </c>
      <c r="I32" s="22">
        <v>90</v>
      </c>
      <c r="J32" s="39" cm="1">
        <f t="array" ref="J32">IF(COUNTA(F32:I32)=0,"",SUM(F32:I32)/SUMPRODUCT(--(F32:I32&lt;&gt;"")))</f>
        <v>58.75</v>
      </c>
      <c r="K32" s="22">
        <v>50</v>
      </c>
      <c r="L32" s="22">
        <v>100</v>
      </c>
      <c r="M32" s="22">
        <v>0</v>
      </c>
      <c r="N32" s="129" t="s">
        <v>149</v>
      </c>
      <c r="O32" s="129">
        <v>2</v>
      </c>
      <c r="P32" s="129">
        <v>100</v>
      </c>
      <c r="Q32" s="54">
        <f t="shared" si="3"/>
        <v>68.8461538461538</v>
      </c>
      <c r="R32" s="61"/>
    </row>
    <row r="33" ht="21" spans="1:18">
      <c r="A33" s="121">
        <v>44409</v>
      </c>
      <c r="B33" s="21" t="s">
        <v>129</v>
      </c>
      <c r="C33" s="22">
        <v>0</v>
      </c>
      <c r="D33" s="23">
        <v>0</v>
      </c>
      <c r="E33" s="24">
        <v>0</v>
      </c>
      <c r="F33" s="22">
        <v>0</v>
      </c>
      <c r="G33" s="22">
        <v>100</v>
      </c>
      <c r="H33" s="22">
        <v>0</v>
      </c>
      <c r="I33" s="22">
        <v>0</v>
      </c>
      <c r="J33" s="39" cm="1">
        <f t="array" ref="J33">IF(COUNTA(F33:I33)=0,"",SUM(F33:I33)/SUMPRODUCT(--(F33:I33&lt;&gt;"")))</f>
        <v>25</v>
      </c>
      <c r="K33" s="22">
        <v>0</v>
      </c>
      <c r="L33" s="22">
        <v>0</v>
      </c>
      <c r="M33" s="22">
        <v>0</v>
      </c>
      <c r="N33" s="46" t="str">
        <f>REPT("-",12)</f>
        <v>------------</v>
      </c>
      <c r="O33" s="129"/>
      <c r="P33" s="129"/>
      <c r="Q33" s="54">
        <f t="shared" si="3"/>
        <v>20</v>
      </c>
      <c r="R33" s="61"/>
    </row>
    <row r="34" ht="21" spans="1:18">
      <c r="A34" s="121">
        <v>44410</v>
      </c>
      <c r="B34" s="21" t="s">
        <v>130</v>
      </c>
      <c r="C34" s="22">
        <v>0</v>
      </c>
      <c r="D34" s="23">
        <v>0</v>
      </c>
      <c r="E34" s="24">
        <v>0</v>
      </c>
      <c r="F34" s="22">
        <v>0</v>
      </c>
      <c r="G34" s="23">
        <v>0</v>
      </c>
      <c r="H34" s="22">
        <v>0</v>
      </c>
      <c r="I34" s="22">
        <v>0</v>
      </c>
      <c r="J34" s="39" cm="1">
        <f t="array" ref="J34">IF(COUNTA(F34:I34)=0,"",SUM(F34:I34)/SUMPRODUCT(--(F34:I34&lt;&gt;"")))</f>
        <v>0</v>
      </c>
      <c r="K34" s="22">
        <v>0</v>
      </c>
      <c r="L34" s="22">
        <v>0</v>
      </c>
      <c r="M34" s="22">
        <v>0</v>
      </c>
      <c r="N34" s="47" t="s">
        <v>150</v>
      </c>
      <c r="O34" s="129">
        <v>1</v>
      </c>
      <c r="P34" s="129">
        <v>1</v>
      </c>
      <c r="Q34" s="54">
        <f t="shared" si="3"/>
        <v>0.1</v>
      </c>
      <c r="R34" s="61"/>
    </row>
    <row r="35" ht="21.75" spans="1:18">
      <c r="A35" s="122" t="s">
        <v>151</v>
      </c>
      <c r="B35" s="123"/>
      <c r="C35" s="124" cm="1">
        <f t="array" ref="C35">IF(COUNTA(C28:C34)=0,"",SUM(C28:C34)/SUMPRODUCT(--(C28:C34&lt;&gt;"")))</f>
        <v>42.8571428571429</v>
      </c>
      <c r="D35" s="124" cm="1">
        <f t="array" ref="D35">IF(COUNTA(D28:D34)=0,"",SUM(D28:D34)/SUMPRODUCT(--(D28:D34&lt;&gt;"")))</f>
        <v>73.5714285714286</v>
      </c>
      <c r="E35" s="124" cm="1">
        <f t="array" ref="E35">IF(COUNTA(E28:E34)=0,"",SUM(E28:E34)/SUMPRODUCT(--(E28:E34&lt;&gt;"")))</f>
        <v>7.14285714285714</v>
      </c>
      <c r="F35" s="124" cm="1">
        <f t="array" ref="F35">IF(COUNTA(F28:F34)=0,"",SUM(F28:F34)/SUMPRODUCT(--(F28:F34&lt;&gt;"")))</f>
        <v>43.5714285714286</v>
      </c>
      <c r="G35" s="124" cm="1">
        <f t="array" ref="G35">IF(COUNTA(G28:G34)=0,"",SUM(G28:G34)/SUMPRODUCT(--(G28:G34&lt;&gt;"")))</f>
        <v>40.7142857142857</v>
      </c>
      <c r="H35" s="124" cm="1">
        <f t="array" ref="H35">IF(COUNTA(H28:H34)=0,"",SUM(H28:H34)/SUMPRODUCT(--(H28:H34&lt;&gt;"")))</f>
        <v>40</v>
      </c>
      <c r="I35" s="124" cm="1">
        <f t="array" ref="I35">IF(COUNTA(I28:I34)=0,"",SUM(I28:I34)/SUMPRODUCT(--(I28:I34&lt;&gt;"")))</f>
        <v>22.1428571428571</v>
      </c>
      <c r="J35" s="124" cm="1">
        <f t="array" ref="J35">IF(SUMPRODUCT(--(J28:J34&lt;&gt;""))=0,"",SUM(J28:J34)/SUMPRODUCT(--(J28:J34&lt;&gt;"")))</f>
        <v>36.6071428571429</v>
      </c>
      <c r="K35" s="124" cm="1">
        <f t="array" ref="K35">IF(COUNTA(K28:K34)=0,"",SUM(K28:K34)/SUMPRODUCT(--(K28:K34&lt;&gt;"")))</f>
        <v>124.285714285714</v>
      </c>
      <c r="L35" s="124" cm="1">
        <f t="array" ref="L35">IF(COUNTA(L28:L34)=0,"",SUM(L28:L34)/SUMPRODUCT(--(L28:L34&lt;&gt;"")))</f>
        <v>71.4285714285714</v>
      </c>
      <c r="M35" s="124" cm="1">
        <f t="array" ref="M35">IF(COUNTA(M28:M34)=0,"",SUM(M28:M34)/SUMPRODUCT(--(M28:M34&lt;&gt;"")))</f>
        <v>42.8571428571429</v>
      </c>
      <c r="N35" s="126" cm="1">
        <f t="array" ref="N35">IF(COUNTA(P28:P34)=0,"",SUM(P28:P34)/SUMPRODUCT(--(P28:P34&lt;&gt;"")))</f>
        <v>83.5</v>
      </c>
      <c r="O35" s="124"/>
      <c r="P35" s="124"/>
      <c r="Q35" s="108" cm="1">
        <f t="array" ref="Q35">SUM(Q28:Q34)/IF(SUM(Q28:Q34)=0,1,SUM(IF(Q28:Q34&lt;&gt;0,1,0)))</f>
        <v>61.278021978022</v>
      </c>
      <c r="R35" s="127" t="str">
        <f>REPT("-",12)</f>
        <v>------------</v>
      </c>
    </row>
    <row r="36" ht="21" spans="1:18">
      <c r="A36" s="121">
        <v>44411</v>
      </c>
      <c r="B36" s="21" t="s">
        <v>119</v>
      </c>
      <c r="C36" s="22">
        <v>100</v>
      </c>
      <c r="D36" s="23">
        <v>85</v>
      </c>
      <c r="E36" s="24">
        <v>0</v>
      </c>
      <c r="F36" s="22">
        <v>100</v>
      </c>
      <c r="G36" s="23">
        <v>100</v>
      </c>
      <c r="H36" s="22">
        <v>100</v>
      </c>
      <c r="I36" s="22">
        <v>100</v>
      </c>
      <c r="J36" s="39" cm="1">
        <f t="array" ref="J36">IF(COUNTA(F36:I36)=0,"",SUM(F36:I36)/SUMPRODUCT(--(F36:I36&lt;&gt;"")))</f>
        <v>100</v>
      </c>
      <c r="K36" s="22">
        <v>0</v>
      </c>
      <c r="L36" s="22">
        <v>0</v>
      </c>
      <c r="M36" s="22">
        <v>100</v>
      </c>
      <c r="N36" s="129" t="s">
        <v>152</v>
      </c>
      <c r="O36" s="129">
        <v>2.5</v>
      </c>
      <c r="P36" s="129">
        <v>95</v>
      </c>
      <c r="Q36" s="54">
        <f t="shared" ref="Q36:Q42" si="4">(0.5*C36+2*D36+2*E36+2*F36+2*G36+2*H36+2*I36+0.5*K36+0.5*L36+0.5*M36+O36*P36)/IF(OR(B36="SAT",B36="SUN"),10,13)</f>
        <v>100.576923076923</v>
      </c>
      <c r="R36" s="55" t="str">
        <f>IF(Q43&gt;=100,"NPL",IF(AND(Q43&lt;=99.99,Q43&gt;=95),"N*",IF(AND(Q43&lt;=94.99,Q43&gt;=88),"ICN1",IF(AND(Q43&lt;=87.99,Q43&gt;=80),"ICN2",IF(AND(Q43&lt;=79.99,Q43&gt;=70),"ICN3",IF(AND(Q43&lt;=69.99,Q43&gt;=60),"ICN4",IF(Q43=0,"-","ICN5")))))))</f>
        <v>ICN3</v>
      </c>
    </row>
    <row r="37" ht="21" spans="1:18">
      <c r="A37" s="121">
        <v>44412</v>
      </c>
      <c r="B37" s="21" t="s">
        <v>121</v>
      </c>
      <c r="C37" s="22">
        <v>0</v>
      </c>
      <c r="D37" s="23">
        <v>135</v>
      </c>
      <c r="E37" s="24">
        <v>0</v>
      </c>
      <c r="F37" s="22">
        <v>50</v>
      </c>
      <c r="G37" s="23">
        <v>50</v>
      </c>
      <c r="H37" s="22">
        <v>100</v>
      </c>
      <c r="I37" s="22">
        <v>75</v>
      </c>
      <c r="J37" s="39" cm="1">
        <f t="array" ref="J37">IF(COUNTA(F37:I37)=0,"",SUM(F37:I37)/SUMPRODUCT(--(F37:I37&lt;&gt;"")))</f>
        <v>68.75</v>
      </c>
      <c r="K37" s="22">
        <v>200</v>
      </c>
      <c r="L37" s="22">
        <v>0</v>
      </c>
      <c r="M37" s="22">
        <v>0</v>
      </c>
      <c r="N37" s="129" t="s">
        <v>153</v>
      </c>
      <c r="O37" s="129">
        <v>4</v>
      </c>
      <c r="P37" s="129">
        <v>100</v>
      </c>
      <c r="Q37" s="54">
        <f t="shared" si="4"/>
        <v>101.538461538462</v>
      </c>
      <c r="R37" s="61"/>
    </row>
    <row r="38" ht="21" spans="1:18">
      <c r="A38" s="121">
        <v>44413</v>
      </c>
      <c r="B38" s="21" t="s">
        <v>123</v>
      </c>
      <c r="C38" s="22">
        <v>60</v>
      </c>
      <c r="D38" s="23">
        <v>75</v>
      </c>
      <c r="E38" s="24">
        <v>0</v>
      </c>
      <c r="F38" s="22">
        <v>100</v>
      </c>
      <c r="G38" s="23">
        <v>100</v>
      </c>
      <c r="H38" s="22">
        <v>90</v>
      </c>
      <c r="I38" s="22">
        <v>65</v>
      </c>
      <c r="J38" s="39" cm="1">
        <f t="array" ref="J38">IF(COUNTA(F38:I38)=0,"",SUM(F38:I38)/SUMPRODUCT(--(F38:I38&lt;&gt;"")))</f>
        <v>88.75</v>
      </c>
      <c r="K38" s="22">
        <v>0</v>
      </c>
      <c r="L38" s="22">
        <v>0</v>
      </c>
      <c r="M38" s="22">
        <v>0</v>
      </c>
      <c r="N38" s="46" t="str">
        <f>REPT("-",12)</f>
        <v>------------</v>
      </c>
      <c r="O38" s="129"/>
      <c r="P38" s="129"/>
      <c r="Q38" s="54">
        <f t="shared" si="4"/>
        <v>68.4615384615385</v>
      </c>
      <c r="R38" s="61"/>
    </row>
    <row r="39" ht="21" spans="1:18">
      <c r="A39" s="121">
        <v>44414</v>
      </c>
      <c r="B39" s="21" t="s">
        <v>125</v>
      </c>
      <c r="C39" s="22">
        <v>0</v>
      </c>
      <c r="D39" s="23">
        <v>75</v>
      </c>
      <c r="E39" s="24">
        <v>0</v>
      </c>
      <c r="F39" s="22">
        <v>100</v>
      </c>
      <c r="G39" s="23">
        <v>20</v>
      </c>
      <c r="H39" s="22">
        <v>90</v>
      </c>
      <c r="I39" s="22">
        <v>15</v>
      </c>
      <c r="J39" s="39" cm="1">
        <f t="array" ref="J39">IF(COUNTA(F39:I39)=0,"",SUM(F39:I39)/SUMPRODUCT(--(F39:I39&lt;&gt;"")))</f>
        <v>56.25</v>
      </c>
      <c r="K39" s="22">
        <v>80</v>
      </c>
      <c r="L39" s="22">
        <v>0</v>
      </c>
      <c r="M39" s="22">
        <v>0</v>
      </c>
      <c r="N39" s="129" t="s">
        <v>154</v>
      </c>
      <c r="O39" s="129">
        <v>3</v>
      </c>
      <c r="P39" s="129">
        <v>100</v>
      </c>
      <c r="Q39" s="54">
        <f t="shared" si="4"/>
        <v>72.3076923076923</v>
      </c>
      <c r="R39" s="61"/>
    </row>
    <row r="40" ht="21" spans="1:18">
      <c r="A40" s="121">
        <v>44415</v>
      </c>
      <c r="B40" s="21" t="s">
        <v>127</v>
      </c>
      <c r="C40" s="22">
        <v>0</v>
      </c>
      <c r="D40" s="23">
        <v>100</v>
      </c>
      <c r="E40" s="24">
        <v>0</v>
      </c>
      <c r="F40" s="22">
        <v>100</v>
      </c>
      <c r="G40" s="23">
        <v>70</v>
      </c>
      <c r="H40" s="22">
        <v>0</v>
      </c>
      <c r="I40" s="22">
        <v>0</v>
      </c>
      <c r="J40" s="39" cm="1">
        <f t="array" ref="J40">IF(COUNTA(F40:I40)=0,"",SUM(F40:I40)/SUMPRODUCT(--(F40:I40&lt;&gt;"")))</f>
        <v>42.5</v>
      </c>
      <c r="K40" s="22">
        <v>350</v>
      </c>
      <c r="L40" s="22">
        <v>0</v>
      </c>
      <c r="M40" s="22">
        <v>0</v>
      </c>
      <c r="N40" s="129" t="s">
        <v>155</v>
      </c>
      <c r="O40" s="129">
        <v>1</v>
      </c>
      <c r="P40" s="129">
        <v>100</v>
      </c>
      <c r="Q40" s="54">
        <f t="shared" si="4"/>
        <v>62.6923076923077</v>
      </c>
      <c r="R40" s="61"/>
    </row>
    <row r="41" ht="21" spans="1:18">
      <c r="A41" s="121">
        <v>44416</v>
      </c>
      <c r="B41" s="21" t="s">
        <v>129</v>
      </c>
      <c r="C41" s="22">
        <v>100</v>
      </c>
      <c r="D41" s="23">
        <v>75</v>
      </c>
      <c r="E41" s="24">
        <v>0</v>
      </c>
      <c r="F41" s="22">
        <v>70</v>
      </c>
      <c r="G41" s="22">
        <v>10</v>
      </c>
      <c r="H41" s="22">
        <v>100</v>
      </c>
      <c r="I41" s="22">
        <v>50</v>
      </c>
      <c r="J41" s="39" cm="1">
        <f t="array" ref="J41">IF(COUNTA(F41:I41)=0,"",SUM(F41:I41)/SUMPRODUCT(--(F41:I41&lt;&gt;"")))</f>
        <v>57.5</v>
      </c>
      <c r="K41" s="22">
        <v>0</v>
      </c>
      <c r="L41" s="22">
        <v>0</v>
      </c>
      <c r="M41" s="22">
        <v>0</v>
      </c>
      <c r="N41" s="46" t="str">
        <f>REPT("-",12)</f>
        <v>------------</v>
      </c>
      <c r="O41" s="129"/>
      <c r="P41" s="129"/>
      <c r="Q41" s="54">
        <f t="shared" si="4"/>
        <v>66</v>
      </c>
      <c r="R41" s="61"/>
    </row>
    <row r="42" ht="21" spans="1:18">
      <c r="A42" s="121">
        <v>44417</v>
      </c>
      <c r="B42" s="21" t="s">
        <v>130</v>
      </c>
      <c r="C42" s="22">
        <v>0</v>
      </c>
      <c r="D42" s="23">
        <v>0</v>
      </c>
      <c r="E42" s="24">
        <v>0</v>
      </c>
      <c r="F42" s="22">
        <v>100</v>
      </c>
      <c r="G42" s="23">
        <v>0</v>
      </c>
      <c r="H42" s="22">
        <v>0</v>
      </c>
      <c r="I42" s="22">
        <v>50</v>
      </c>
      <c r="J42" s="39" cm="1">
        <f t="array" ref="J42">IF(COUNTA(F42:I42)=0,"",SUM(F42:I42)/SUMPRODUCT(--(F42:I42&lt;&gt;"")))</f>
        <v>37.5</v>
      </c>
      <c r="K42" s="130">
        <v>0</v>
      </c>
      <c r="L42" s="22">
        <v>0</v>
      </c>
      <c r="M42" s="22">
        <v>0</v>
      </c>
      <c r="N42" s="46" t="str">
        <f>REPT("-",12)</f>
        <v>------------</v>
      </c>
      <c r="O42" s="129"/>
      <c r="P42" s="129"/>
      <c r="Q42" s="54">
        <f t="shared" si="4"/>
        <v>30</v>
      </c>
      <c r="R42" s="61"/>
    </row>
    <row r="43" ht="21.75" spans="1:18">
      <c r="A43" s="122" t="s">
        <v>156</v>
      </c>
      <c r="B43" s="123"/>
      <c r="C43" s="124" cm="1">
        <f t="array" ref="C43">IF(COUNTA(C36:C42)=0,"",SUM(C36:C42)/SUMPRODUCT(--(C36:C42&lt;&gt;"")))</f>
        <v>37.1428571428571</v>
      </c>
      <c r="D43" s="124" cm="1">
        <f t="array" ref="D43">IF(COUNTA(D36:D42)=0,"",SUM(D36:D42)/SUMPRODUCT(--(D36:D42&lt;&gt;"")))</f>
        <v>77.8571428571429</v>
      </c>
      <c r="E43" s="124" cm="1">
        <f t="array" ref="E43">IF(COUNTA(E36:E42)=0,"",SUM(E36:E42)/SUMPRODUCT(--(E36:E42&lt;&gt;"")))</f>
        <v>0</v>
      </c>
      <c r="F43" s="124" cm="1">
        <f t="array" ref="F43">IF(COUNTA(F36:F42)=0,"",SUM(F36:F42)/SUMPRODUCT(--(F36:F42&lt;&gt;"")))</f>
        <v>88.5714285714286</v>
      </c>
      <c r="G43" s="124" cm="1">
        <f t="array" ref="G43">IF(COUNTA(G36:G42)=0,"",SUM(G36:G42)/SUMPRODUCT(--(G36:G42&lt;&gt;"")))</f>
        <v>50</v>
      </c>
      <c r="H43" s="124" cm="1">
        <f t="array" ref="H43">IF(COUNTA(H36:H42)=0,"",SUM(H36:H42)/SUMPRODUCT(--(H36:H42&lt;&gt;"")))</f>
        <v>68.5714285714286</v>
      </c>
      <c r="I43" s="124" cm="1">
        <f t="array" ref="I43">IF(COUNTA(I36:I42)=0,"",SUM(I36:I42)/SUMPRODUCT(--(I36:I42&lt;&gt;"")))</f>
        <v>50.7142857142857</v>
      </c>
      <c r="J43" s="124" cm="1">
        <f t="array" ref="J43">IF(SUMPRODUCT(--(J36:J42&lt;&gt;""))=0,"",SUM(J36:J42)/SUMPRODUCT(--(J36:J42&lt;&gt;"")))</f>
        <v>64.4642857142857</v>
      </c>
      <c r="K43" s="124" cm="1">
        <f t="array" ref="K43">IF(COUNTA(K36:K42)=0,"",SUM(K36:K42)/SUMPRODUCT(--(K36:K42&lt;&gt;"")))</f>
        <v>90</v>
      </c>
      <c r="L43" s="124" cm="1">
        <f t="array" ref="L43">IF(COUNTA(L36:L42)=0,"",SUM(L36:L42)/SUMPRODUCT(--(L36:L42&lt;&gt;"")))</f>
        <v>0</v>
      </c>
      <c r="M43" s="124" cm="1">
        <f t="array" ref="M43">IF(COUNTA(M36:M42)=0,"",SUM(M36:M42)/SUMPRODUCT(--(M36:M42&lt;&gt;"")))</f>
        <v>14.2857142857143</v>
      </c>
      <c r="N43" s="126" cm="1">
        <f t="array" ref="N43">IF(COUNTA(P36:P42)=0,"",SUM(P36:P42)/SUMPRODUCT(--(P36:P42&lt;&gt;"")))</f>
        <v>98.75</v>
      </c>
      <c r="O43" s="124"/>
      <c r="P43" s="124"/>
      <c r="Q43" s="108" cm="1">
        <f t="array" ref="Q43">SUM(Q36:Q42)/IF(SUM(Q36:Q42)=0,1,SUM(IF(Q36:Q42&lt;&gt;0,1,0)))</f>
        <v>71.6538461538462</v>
      </c>
      <c r="R43" s="127" t="str">
        <f>REPT("-",12)</f>
        <v>------------</v>
      </c>
    </row>
    <row r="44" ht="21" spans="1:18">
      <c r="A44" s="121">
        <v>44418</v>
      </c>
      <c r="B44" s="21" t="s">
        <v>119</v>
      </c>
      <c r="C44" s="22">
        <v>0</v>
      </c>
      <c r="D44" s="23">
        <v>70</v>
      </c>
      <c r="E44" s="24">
        <v>180</v>
      </c>
      <c r="F44" s="22">
        <v>100</v>
      </c>
      <c r="G44" s="23">
        <v>80</v>
      </c>
      <c r="H44" s="22">
        <v>0</v>
      </c>
      <c r="I44" s="22">
        <v>50</v>
      </c>
      <c r="J44" s="39" cm="1">
        <f t="array" ref="J44">IF(COUNTA(F44:I44)=0,"",SUM(F44:I44)/SUMPRODUCT(--(F44:I44&lt;&gt;"")))</f>
        <v>57.5</v>
      </c>
      <c r="K44" s="22">
        <v>0</v>
      </c>
      <c r="L44" s="22">
        <v>0</v>
      </c>
      <c r="M44" s="22">
        <v>0</v>
      </c>
      <c r="N44" s="129" t="s">
        <v>157</v>
      </c>
      <c r="O44" s="129">
        <v>1</v>
      </c>
      <c r="P44" s="129">
        <v>100</v>
      </c>
      <c r="Q44" s="54">
        <f t="shared" ref="Q44:Q50" si="5">(0.5*C44+2*D44+2*E44+2*F44+2*G44+2*H44+2*I44+0.5*K44+0.5*L44+0.5*M44+O44*P44)/IF(OR(B44="SAT",B44="SUN"),10,13)</f>
        <v>81.5384615384615</v>
      </c>
      <c r="R44" s="55" t="str">
        <f>IF(Q51&gt;=100,"NPL",IF(AND(Q51&lt;=99.99,Q51&gt;=95),"N*",IF(AND(Q51&lt;=94.99,Q51&gt;=88),"ICN1",IF(AND(Q51&lt;=87.99,Q51&gt;=80),"ICN2",IF(AND(Q51&lt;=79.99,Q51&gt;=70),"ICN3",IF(AND(Q51&lt;=69.99,Q51&gt;=60),"ICN4",IF(Q51=0,"-","ICN5")))))))</f>
        <v>ICN5</v>
      </c>
    </row>
    <row r="45" ht="21" spans="1:18">
      <c r="A45" s="121">
        <v>44419</v>
      </c>
      <c r="B45" s="21" t="s">
        <v>121</v>
      </c>
      <c r="C45" s="22">
        <v>0</v>
      </c>
      <c r="D45" s="23">
        <v>60</v>
      </c>
      <c r="E45" s="24">
        <v>0</v>
      </c>
      <c r="F45" s="22">
        <v>50</v>
      </c>
      <c r="G45" s="23">
        <v>35</v>
      </c>
      <c r="H45" s="22">
        <v>0</v>
      </c>
      <c r="I45" s="22">
        <v>0</v>
      </c>
      <c r="J45" s="39" cm="1">
        <f t="array" ref="J45">IF(COUNTA(F45:I45)=0,"",SUM(F45:I45)/SUMPRODUCT(--(F45:I45&lt;&gt;"")))</f>
        <v>21.25</v>
      </c>
      <c r="K45" s="22">
        <v>200</v>
      </c>
      <c r="L45" s="22">
        <v>0</v>
      </c>
      <c r="M45" s="22">
        <v>0</v>
      </c>
      <c r="N45" s="129" t="s">
        <v>157</v>
      </c>
      <c r="O45" s="129">
        <v>1</v>
      </c>
      <c r="P45" s="129">
        <v>100</v>
      </c>
      <c r="Q45" s="54">
        <f t="shared" si="5"/>
        <v>37.6923076923077</v>
      </c>
      <c r="R45" s="61"/>
    </row>
    <row r="46" ht="21" spans="1:18">
      <c r="A46" s="121">
        <v>44420</v>
      </c>
      <c r="B46" s="21" t="s">
        <v>123</v>
      </c>
      <c r="C46" s="22">
        <v>60</v>
      </c>
      <c r="D46" s="23">
        <v>90</v>
      </c>
      <c r="E46" s="24">
        <v>0</v>
      </c>
      <c r="F46" s="22">
        <v>100</v>
      </c>
      <c r="G46" s="23"/>
      <c r="H46" s="22"/>
      <c r="I46" s="22"/>
      <c r="J46" s="39" cm="1">
        <f t="array" ref="J46">IF(COUNTA(F46:I46)=0,"",SUM(F46:I46)/SUMPRODUCT(--(F46:I46&lt;&gt;"")))</f>
        <v>100</v>
      </c>
      <c r="K46" s="22">
        <v>50</v>
      </c>
      <c r="L46" s="22"/>
      <c r="M46" s="22"/>
      <c r="N46" s="46"/>
      <c r="O46" s="129"/>
      <c r="P46" s="129"/>
      <c r="Q46" s="54">
        <f t="shared" si="5"/>
        <v>33.4615384615385</v>
      </c>
      <c r="R46" s="61"/>
    </row>
    <row r="47" ht="21" spans="1:18">
      <c r="A47" s="121">
        <v>44421</v>
      </c>
      <c r="B47" s="21" t="s">
        <v>125</v>
      </c>
      <c r="C47" s="22"/>
      <c r="D47" s="23"/>
      <c r="E47" s="24"/>
      <c r="F47" s="22"/>
      <c r="G47" s="23"/>
      <c r="H47" s="22"/>
      <c r="I47" s="22"/>
      <c r="J47" s="39" t="str" cm="1">
        <f t="array" ref="J47">IF(COUNTA(F47:I47)=0,"",SUM(F47:I47)/SUMPRODUCT(--(F47:I47&lt;&gt;"")))</f>
        <v/>
      </c>
      <c r="K47" s="22"/>
      <c r="L47" s="22"/>
      <c r="M47" s="22"/>
      <c r="N47" s="129"/>
      <c r="O47" s="129"/>
      <c r="P47" s="129"/>
      <c r="Q47" s="54">
        <f t="shared" si="5"/>
        <v>0</v>
      </c>
      <c r="R47" s="61"/>
    </row>
    <row r="48" ht="21" spans="1:18">
      <c r="A48" s="121">
        <v>44422</v>
      </c>
      <c r="B48" s="21" t="s">
        <v>127</v>
      </c>
      <c r="C48" s="22"/>
      <c r="D48" s="23"/>
      <c r="E48" s="24"/>
      <c r="F48" s="22"/>
      <c r="G48" s="23"/>
      <c r="H48" s="22"/>
      <c r="I48" s="22"/>
      <c r="J48" s="39" t="str" cm="1">
        <f t="array" ref="J48">IF(COUNTA(F48:I48)=0,"",SUM(F48:I48)/SUMPRODUCT(--(F48:I48&lt;&gt;"")))</f>
        <v/>
      </c>
      <c r="K48" s="22"/>
      <c r="L48" s="22"/>
      <c r="M48" s="22"/>
      <c r="N48" s="129"/>
      <c r="O48" s="129"/>
      <c r="P48" s="129"/>
      <c r="Q48" s="54">
        <f t="shared" si="5"/>
        <v>0</v>
      </c>
      <c r="R48" s="61"/>
    </row>
    <row r="49" ht="21" spans="1:18">
      <c r="A49" s="121">
        <v>44423</v>
      </c>
      <c r="B49" s="21" t="s">
        <v>129</v>
      </c>
      <c r="C49" s="22"/>
      <c r="D49" s="23"/>
      <c r="E49" s="24"/>
      <c r="F49" s="22"/>
      <c r="G49" s="22"/>
      <c r="H49" s="22"/>
      <c r="I49" s="22"/>
      <c r="J49" s="39" t="str" cm="1">
        <f t="array" ref="J49">IF(COUNTA(F49:I49)=0,"",SUM(F49:I49)/SUMPRODUCT(--(F49:I49&lt;&gt;"")))</f>
        <v/>
      </c>
      <c r="K49" s="22"/>
      <c r="L49" s="22"/>
      <c r="M49" s="22"/>
      <c r="N49" s="46"/>
      <c r="O49" s="129"/>
      <c r="P49" s="129"/>
      <c r="Q49" s="54">
        <f t="shared" si="5"/>
        <v>0</v>
      </c>
      <c r="R49" s="61"/>
    </row>
    <row r="50" ht="21" spans="1:18">
      <c r="A50" s="121">
        <v>44424</v>
      </c>
      <c r="B50" s="21" t="s">
        <v>130</v>
      </c>
      <c r="C50" s="22"/>
      <c r="D50" s="23"/>
      <c r="E50" s="24"/>
      <c r="F50" s="22"/>
      <c r="G50" s="23"/>
      <c r="H50" s="22"/>
      <c r="I50" s="22"/>
      <c r="J50" s="39" t="str" cm="1">
        <f t="array" ref="J50">IF(COUNTA(F50:I50)=0,"",SUM(F50:I50)/SUMPRODUCT(--(F50:I50&lt;&gt;"")))</f>
        <v/>
      </c>
      <c r="K50" s="130"/>
      <c r="L50" s="22"/>
      <c r="M50" s="22"/>
      <c r="N50" s="46"/>
      <c r="O50" s="129"/>
      <c r="P50" s="129"/>
      <c r="Q50" s="54">
        <f t="shared" si="5"/>
        <v>0</v>
      </c>
      <c r="R50" s="61"/>
    </row>
    <row r="51" ht="21.75" spans="1:18">
      <c r="A51" s="122" t="s">
        <v>158</v>
      </c>
      <c r="B51" s="123"/>
      <c r="C51" s="124" cm="1">
        <f t="array" ref="C51">IF(COUNTA(C44:C50)=0,"",SUM(C44:C50)/SUMPRODUCT(--(C44:C50&lt;&gt;"")))</f>
        <v>20</v>
      </c>
      <c r="D51" s="124" cm="1">
        <f t="array" ref="D51">IF(COUNTA(D44:D50)=0,"",SUM(D44:D50)/SUMPRODUCT(--(D44:D50&lt;&gt;"")))</f>
        <v>73.3333333333333</v>
      </c>
      <c r="E51" s="124" cm="1">
        <f t="array" ref="E51">IF(COUNTA(E44:E50)=0,"",SUM(E44:E50)/SUMPRODUCT(--(E44:E50&lt;&gt;"")))</f>
        <v>60</v>
      </c>
      <c r="F51" s="124" cm="1">
        <f t="array" ref="F51">IF(COUNTA(F44:F50)=0,"",SUM(F44:F50)/SUMPRODUCT(--(F44:F50&lt;&gt;"")))</f>
        <v>83.3333333333333</v>
      </c>
      <c r="G51" s="124" cm="1">
        <f t="array" ref="G51">IF(COUNTA(G44:G50)=0,"",SUM(G44:G50)/SUMPRODUCT(--(G44:G50&lt;&gt;"")))</f>
        <v>57.5</v>
      </c>
      <c r="H51" s="124" cm="1">
        <f t="array" ref="H51">IF(COUNTA(H44:H50)=0,"",SUM(H44:H50)/SUMPRODUCT(--(H44:H50&lt;&gt;"")))</f>
        <v>0</v>
      </c>
      <c r="I51" s="124" cm="1">
        <f t="array" ref="I51">IF(COUNTA(I44:I50)=0,"",SUM(I44:I50)/SUMPRODUCT(--(I44:I50&lt;&gt;"")))</f>
        <v>25</v>
      </c>
      <c r="J51" s="124" cm="1">
        <f t="array" ref="J51">IF(SUMPRODUCT(--(J44:J50&lt;&gt;""))=0,"",SUM(J44:J50)/SUMPRODUCT(--(J44:J50&lt;&gt;"")))</f>
        <v>59.5833333333333</v>
      </c>
      <c r="K51" s="124" cm="1">
        <f t="array" ref="K51">IF(COUNTA(K44:K50)=0,"",SUM(K44:K50)/SUMPRODUCT(--(K44:K50&lt;&gt;"")))</f>
        <v>83.3333333333333</v>
      </c>
      <c r="L51" s="124" cm="1">
        <f t="array" ref="L51">IF(COUNTA(L44:L50)=0,"",SUM(L44:L50)/SUMPRODUCT(--(L44:L50&lt;&gt;"")))</f>
        <v>0</v>
      </c>
      <c r="M51" s="124" cm="1">
        <f t="array" ref="M51">IF(COUNTA(M44:M50)=0,"",SUM(M44:M50)/SUMPRODUCT(--(M44:M50&lt;&gt;"")))</f>
        <v>0</v>
      </c>
      <c r="N51" s="126" cm="1">
        <f t="array" ref="N51">IF(COUNTA(P44:P50)=0,"",SUM(P44:P50)/SUMPRODUCT(--(P44:P50&lt;&gt;"")))</f>
        <v>100</v>
      </c>
      <c r="O51" s="124"/>
      <c r="P51" s="124"/>
      <c r="Q51" s="108" cm="1">
        <f t="array" ref="Q51">SUM(Q44:Q50)/IF(SUM(Q44:Q50)=0,1,SUM(IF(Q44:Q50&lt;&gt;0,1,0)))</f>
        <v>50.8974358974359</v>
      </c>
      <c r="R51" s="127" t="str">
        <f>REPT("-",12)</f>
        <v>------------</v>
      </c>
    </row>
  </sheetData>
  <mergeCells count="33">
    <mergeCell ref="C1:D1"/>
    <mergeCell ref="E1:J1"/>
    <mergeCell ref="K1:M1"/>
    <mergeCell ref="F2:J2"/>
    <mergeCell ref="A11:B11"/>
    <mergeCell ref="N11:P11"/>
    <mergeCell ref="A19:B19"/>
    <mergeCell ref="N19:P19"/>
    <mergeCell ref="A27:B27"/>
    <mergeCell ref="N27:P27"/>
    <mergeCell ref="A35:B35"/>
    <mergeCell ref="N35:P35"/>
    <mergeCell ref="A43:B43"/>
    <mergeCell ref="N43:P43"/>
    <mergeCell ref="A51:B51"/>
    <mergeCell ref="N51:P51"/>
    <mergeCell ref="A1:A3"/>
    <mergeCell ref="B1:B3"/>
    <mergeCell ref="C2:C3"/>
    <mergeCell ref="D2:D3"/>
    <mergeCell ref="E2:E3"/>
    <mergeCell ref="K2:K3"/>
    <mergeCell ref="L2:L3"/>
    <mergeCell ref="M2:M3"/>
    <mergeCell ref="Q1:Q3"/>
    <mergeCell ref="R1:R3"/>
    <mergeCell ref="R4:R10"/>
    <mergeCell ref="R12:R18"/>
    <mergeCell ref="R20:R26"/>
    <mergeCell ref="R28:R34"/>
    <mergeCell ref="R36:R42"/>
    <mergeCell ref="R44:R50"/>
    <mergeCell ref="N1:P2"/>
  </mergeCells>
  <conditionalFormatting sqref="A1:B1">
    <cfRule type="containsText" dxfId="0" priority="198" operator="between" text="SUN">
      <formula>NOT(ISERROR(SEARCH("SUN",A1)))</formula>
    </cfRule>
    <cfRule type="containsText" dxfId="0" priority="197" operator="between" text="SAT">
      <formula>NOT(ISERROR(SEARCH("SAT",A1)))</formula>
    </cfRule>
  </conditionalFormatting>
  <conditionalFormatting sqref="L2">
    <cfRule type="containsText" dxfId="0" priority="76" operator="between" text="SAT">
      <formula>NOT(ISERROR(SEARCH("SAT",L2)))</formula>
    </cfRule>
    <cfRule type="containsText" dxfId="0" priority="77" operator="between" text="SUN">
      <formula>NOT(ISERROR(SEARCH("SUN",L2)))</formula>
    </cfRule>
  </conditionalFormatting>
  <conditionalFormatting sqref="F3">
    <cfRule type="containsText" dxfId="0" priority="193" operator="between" text="SAT">
      <formula>NOT(ISERROR(SEARCH("SAT",F3)))</formula>
    </cfRule>
    <cfRule type="containsText" dxfId="0" priority="194" operator="between" text="SUN">
      <formula>NOT(ISERROR(SEARCH("SUN",F3)))</formula>
    </cfRule>
  </conditionalFormatting>
  <conditionalFormatting sqref="D2:F2 K2 M2">
    <cfRule type="containsText" dxfId="0" priority="195" operator="between" text="SAT">
      <formula>NOT(ISERROR(SEARCH("SAT",D2)))</formula>
    </cfRule>
    <cfRule type="containsText" dxfId="0" priority="196" operator="between" text="SUN">
      <formula>NOT(ISERROR(SEARCH("SUN",D2)))</formula>
    </cfRule>
  </conditionalFormatting>
  <conditionalFormatting sqref="A4:B10 A11:A51 B12:B18 B20:B26 B28:B34 B36:B42 B44:B50">
    <cfRule type="containsText" dxfId="0" priority="172" operator="between" text="NEGATIVE">
      <formula>NOT(ISERROR(SEARCH("NEGATIVE",A4)))</formula>
    </cfRule>
    <cfRule type="containsText" dxfId="0" priority="173" operator="between" text="SAT">
      <formula>NOT(ISERROR(SEARCH("SAT",A4)))</formula>
    </cfRule>
    <cfRule type="containsText" dxfId="0" priority="174" operator="between" text="SUN">
      <formula>NOT(ISERROR(SEARCH("SUN",A4)))</formula>
    </cfRule>
  </conditionalFormatting>
  <conditionalFormatting sqref="D4:D10 D12:D18 D20:D26 D28:D34 D36:D42 D44:D50">
    <cfRule type="containsText" dxfId="0" priority="131" operator="between" text="SUN">
      <formula>NOT(ISERROR(SEARCH("SUN",D4)))</formula>
    </cfRule>
    <cfRule type="containsText" dxfId="0" priority="130" operator="between" text="SAT">
      <formula>NOT(ISERROR(SEARCH("SAT",D4)))</formula>
    </cfRule>
    <cfRule type="containsText" dxfId="0" priority="129" operator="between" text="NEGATIVE">
      <formula>NOT(ISERROR(SEARCH("NEGATIVE",D4)))</formula>
    </cfRule>
  </conditionalFormatting>
  <conditionalFormatting sqref="G4:G10 G12:G18 G20:G26 G28:G32 G34 G36:G40 G42 G44:G48 G50">
    <cfRule type="containsText" dxfId="0" priority="126" operator="between" text="NEGATIVE">
      <formula>NOT(ISERROR(SEARCH("NEGATIVE",G4)))</formula>
    </cfRule>
    <cfRule type="containsText" dxfId="0" priority="127" operator="between" text="SAT">
      <formula>NOT(ISERROR(SEARCH("SAT",G4)))</formula>
    </cfRule>
    <cfRule type="containsText" dxfId="0" priority="128" operator="between" text="SUN">
      <formula>NOT(ISERROR(SEARCH("SUN",G4)))</formula>
    </cfRule>
  </conditionalFormatting>
  <conditionalFormatting sqref="Q4:Q10 Q12:Q18 Q20:Q26 Q28:Q34 Q36:Q42 Q44:Q50">
    <cfRule type="cellIs" dxfId="1" priority="164" operator="equal">
      <formula>0</formula>
    </cfRule>
    <cfRule type="cellIs" dxfId="2" priority="165" operator="lessThan">
      <formula>60</formula>
    </cfRule>
    <cfRule type="cellIs" dxfId="3" priority="166" operator="between">
      <formula>60</formula>
      <formula>69.99</formula>
    </cfRule>
    <cfRule type="cellIs" dxfId="4" priority="167" operator="between">
      <formula>70</formula>
      <formula>79.99</formula>
    </cfRule>
    <cfRule type="cellIs" dxfId="5" priority="168" operator="between">
      <formula>80</formula>
      <formula>87.99</formula>
    </cfRule>
    <cfRule type="cellIs" dxfId="6" priority="169" operator="between">
      <formula>88</formula>
      <formula>94.99</formula>
    </cfRule>
    <cfRule type="cellIs" dxfId="7" priority="170" operator="greaterThan">
      <formula>99.99</formula>
    </cfRule>
    <cfRule type="cellIs" dxfId="8" priority="171" operator="between">
      <formula>95</formula>
      <formula>99.99</formula>
    </cfRule>
  </conditionalFormatting>
  <conditionalFormatting sqref="R4 R12 R20 R28 R36 R44">
    <cfRule type="containsText" dxfId="9" priority="154" operator="between" text="ICN4">
      <formula>NOT(ISERROR(SEARCH("ICN4",R4)))</formula>
    </cfRule>
    <cfRule type="containsText" dxfId="10" priority="155" operator="between" text="NPL">
      <formula>NOT(ISERROR(SEARCH("NPL",R4)))</formula>
    </cfRule>
    <cfRule type="containsText" dxfId="11" priority="156" operator="between" text="ICN5">
      <formula>NOT(ISERROR(SEARCH("ICN5",R4)))</formula>
    </cfRule>
    <cfRule type="containsText" dxfId="12" priority="157" operator="between" text="ICN4">
      <formula>NOT(ISERROR(SEARCH("ICN4",R4)))</formula>
    </cfRule>
    <cfRule type="containsText" dxfId="0" priority="158" operator="between" text="ICN4">
      <formula>NOT(ISERROR(SEARCH("ICN4",R4)))</formula>
    </cfRule>
    <cfRule type="containsText" dxfId="13" priority="159" operator="between" text="ICN3">
      <formula>NOT(ISERROR(SEARCH("ICN3",R4)))</formula>
    </cfRule>
    <cfRule type="containsText" dxfId="14" priority="160" operator="between" text="ICN2">
      <formula>NOT(ISERROR(SEARCH("ICN2",R4)))</formula>
    </cfRule>
    <cfRule type="containsText" dxfId="15" priority="161" operator="between" text="ICN1">
      <formula>NOT(ISERROR(SEARCH("ICN1",R4)))</formula>
    </cfRule>
    <cfRule type="containsText" dxfId="16" priority="162" operator="between" text="N*">
      <formula>NOT(ISERROR(SEARCH("N*",R4)))</formula>
    </cfRule>
    <cfRule type="containsText" dxfId="17" priority="163" operator="between" text="NPL">
      <formula>NOT(ISERROR(SEARCH("NPL",R4)))</formula>
    </cfRule>
  </conditionalFormatting>
  <conditionalFormatting sqref="G11 G19 G27 G35 G43 G51">
    <cfRule type="containsText" dxfId="0" priority="151" operator="between" text="NEGATIVE">
      <formula>NOT(ISERROR(SEARCH("NEGATIVE",G11)))</formula>
    </cfRule>
    <cfRule type="containsText" dxfId="0" priority="152" operator="between" text="SAT">
      <formula>NOT(ISERROR(SEARCH("SAT",G11)))</formula>
    </cfRule>
    <cfRule type="containsText" dxfId="0" priority="153" operator="between" text="SUN">
      <formula>NOT(ISERROR(SEARCH("SUN",G11)))</formula>
    </cfRule>
  </conditionalFormatting>
  <conditionalFormatting sqref="Q11 Q19 Q27 Q35 Q43 Q51">
    <cfRule type="containsText" dxfId="9" priority="141" operator="between" text="ICN4">
      <formula>NOT(ISERROR(SEARCH("ICN4",Q11)))</formula>
    </cfRule>
    <cfRule type="containsText" dxfId="10" priority="142" operator="between" text="NPL">
      <formula>NOT(ISERROR(SEARCH("NPL",Q11)))</formula>
    </cfRule>
    <cfRule type="containsText" dxfId="11" priority="143" operator="between" text="ICN5">
      <formula>NOT(ISERROR(SEARCH("ICN5",Q11)))</formula>
    </cfRule>
    <cfRule type="containsText" dxfId="12" priority="144" operator="between" text="ICN4">
      <formula>NOT(ISERROR(SEARCH("ICN4",Q11)))</formula>
    </cfRule>
    <cfRule type="containsText" dxfId="0" priority="145" operator="between" text="ICN4">
      <formula>NOT(ISERROR(SEARCH("ICN4",Q11)))</formula>
    </cfRule>
    <cfRule type="containsText" dxfId="13" priority="146" operator="between" text="ICN3">
      <formula>NOT(ISERROR(SEARCH("ICN3",Q11)))</formula>
    </cfRule>
    <cfRule type="containsText" dxfId="14" priority="147" operator="between" text="ICN2">
      <formula>NOT(ISERROR(SEARCH("ICN2",Q11)))</formula>
    </cfRule>
    <cfRule type="containsText" dxfId="15" priority="148" operator="between" text="ICN1">
      <formula>NOT(ISERROR(SEARCH("ICN1",Q11)))</formula>
    </cfRule>
    <cfRule type="containsText" dxfId="16" priority="149" operator="between" text="N*">
      <formula>NOT(ISERROR(SEARCH("N*",Q11)))</formula>
    </cfRule>
    <cfRule type="containsText" dxfId="17" priority="150" operator="between" text="NPL">
      <formula>NOT(ISERROR(SEARCH("NPL",Q11)))</formula>
    </cfRule>
  </conditionalFormatting>
  <pageMargins left="0.75" right="0.75" top="1" bottom="1" header="0.5" footer="0.5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opLeftCell="A25" workbookViewId="0">
      <selection activeCell="E41" sqref="E41"/>
    </sheetView>
  </sheetViews>
  <sheetFormatPr defaultColWidth="9.14285714285714" defaultRowHeight="15" outlineLevelCol="6"/>
  <cols>
    <col min="1" max="1" width="13.5714285714286" style="109" customWidth="1"/>
    <col min="2" max="2" width="21.5714285714286" style="109" customWidth="1"/>
    <col min="3" max="3" width="18.5714285714286" style="109" customWidth="1"/>
    <col min="4" max="4" width="18" style="109" customWidth="1"/>
    <col min="5" max="5" width="49.4285714285714" style="109" customWidth="1"/>
    <col min="6" max="6" width="18.8571428571429" style="109" customWidth="1"/>
    <col min="7" max="10" width="24" style="109" customWidth="1"/>
    <col min="11" max="11" width="25.7142857142857" style="109" customWidth="1"/>
    <col min="12" max="12" width="35.1428571428571" style="109" customWidth="1"/>
    <col min="13" max="13" width="16.2857142857143" style="109" customWidth="1"/>
    <col min="14" max="16384" width="9.14285714285714" style="109"/>
  </cols>
  <sheetData>
    <row r="1" ht="25" customHeight="1" spans="2:4">
      <c r="B1" s="58" t="s">
        <v>159</v>
      </c>
      <c r="C1" s="59" t="s">
        <v>160</v>
      </c>
      <c r="D1" s="60" t="s">
        <v>161</v>
      </c>
    </row>
    <row r="2" ht="25" customHeight="1" spans="2:4">
      <c r="B2" s="62" t="s">
        <v>162</v>
      </c>
      <c r="C2" s="63" t="s">
        <v>163</v>
      </c>
      <c r="D2" s="63" t="s">
        <v>164</v>
      </c>
    </row>
    <row r="3" ht="25" customHeight="1" spans="2:4">
      <c r="B3" s="64" t="s">
        <v>165</v>
      </c>
      <c r="C3" s="65" t="s">
        <v>166</v>
      </c>
      <c r="D3" s="65" t="s">
        <v>167</v>
      </c>
    </row>
    <row r="4" ht="25" customHeight="1" spans="2:4">
      <c r="B4" s="66" t="s">
        <v>168</v>
      </c>
      <c r="C4" s="67" t="s">
        <v>169</v>
      </c>
      <c r="D4" s="67" t="s">
        <v>170</v>
      </c>
    </row>
    <row r="5" ht="25" customHeight="1" spans="2:7">
      <c r="B5" s="68" t="s">
        <v>171</v>
      </c>
      <c r="C5" s="59" t="s">
        <v>172</v>
      </c>
      <c r="D5" s="60" t="s">
        <v>173</v>
      </c>
      <c r="F5" s="3"/>
      <c r="G5" s="3"/>
    </row>
    <row r="6" ht="25" customHeight="1" spans="2:7">
      <c r="B6" s="69" t="s">
        <v>174</v>
      </c>
      <c r="C6" s="59" t="s">
        <v>175</v>
      </c>
      <c r="D6" s="60" t="s">
        <v>176</v>
      </c>
      <c r="F6" s="3"/>
      <c r="G6" s="3"/>
    </row>
    <row r="7" ht="25" customHeight="1" spans="2:7">
      <c r="B7" s="70" t="s">
        <v>177</v>
      </c>
      <c r="C7" s="59" t="s">
        <v>178</v>
      </c>
      <c r="D7" s="60" t="s">
        <v>179</v>
      </c>
      <c r="F7" s="3"/>
      <c r="G7" s="3"/>
    </row>
    <row r="8" ht="25" customHeight="1" spans="2:7">
      <c r="B8"/>
      <c r="C8" s="110"/>
      <c r="D8" s="38" t="s">
        <v>180</v>
      </c>
      <c r="F8"/>
      <c r="G8"/>
    </row>
    <row r="9" ht="15.75" spans="6:7">
      <c r="F9"/>
      <c r="G9"/>
    </row>
    <row r="10" spans="2:7">
      <c r="B10" s="76" t="s">
        <v>181</v>
      </c>
      <c r="C10" s="40" t="s">
        <v>182</v>
      </c>
      <c r="D10" s="77" t="s">
        <v>183</v>
      </c>
      <c r="E10" s="40" t="s">
        <v>184</v>
      </c>
      <c r="F10"/>
      <c r="G10"/>
    </row>
    <row r="11" spans="2:7">
      <c r="B11" s="78" t="s">
        <v>185</v>
      </c>
      <c r="C11" s="40" t="s">
        <v>186</v>
      </c>
      <c r="D11" s="77" t="s">
        <v>187</v>
      </c>
      <c r="E11" s="40" t="s">
        <v>188</v>
      </c>
      <c r="F11"/>
      <c r="G11"/>
    </row>
    <row r="12" ht="15.75" spans="2:7">
      <c r="B12"/>
      <c r="C12"/>
      <c r="D12" s="77" t="s">
        <v>189</v>
      </c>
      <c r="F12"/>
      <c r="G12"/>
    </row>
    <row r="13" ht="15.75" spans="2:7">
      <c r="B13" s="79">
        <f>(((60+40)/(60*2))*100)</f>
        <v>83.3333333333333</v>
      </c>
      <c r="C13"/>
      <c r="D13" s="111" t="s">
        <v>190</v>
      </c>
      <c r="E13" s="79">
        <f>1.5*(95/100)+1.5*(87/100)</f>
        <v>2.73</v>
      </c>
      <c r="F13"/>
      <c r="G13"/>
    </row>
    <row r="14" ht="15.75" spans="1:5">
      <c r="A14"/>
      <c r="B14"/>
      <c r="C14"/>
      <c r="D14"/>
      <c r="E14" s="112">
        <f>(E13/3)*100</f>
        <v>91</v>
      </c>
    </row>
    <row r="15" ht="15.75"/>
    <row r="16" ht="15.75" spans="2:4">
      <c r="B16" s="85" t="s">
        <v>191</v>
      </c>
      <c r="C16" s="86"/>
      <c r="D16" s="87"/>
    </row>
    <row r="17" spans="2:4">
      <c r="B17" s="88" t="s">
        <v>192</v>
      </c>
      <c r="C17" s="89" t="s">
        <v>193</v>
      </c>
      <c r="D17" s="90" t="s">
        <v>194</v>
      </c>
    </row>
    <row r="18" spans="2:4">
      <c r="B18" s="91" t="s">
        <v>27</v>
      </c>
      <c r="C18" s="77" t="s">
        <v>195</v>
      </c>
      <c r="D18" s="92" t="s">
        <v>196</v>
      </c>
    </row>
    <row r="19" spans="2:4">
      <c r="B19" s="91" t="s">
        <v>21</v>
      </c>
      <c r="C19" s="77" t="s">
        <v>197</v>
      </c>
      <c r="D19" s="92" t="s">
        <v>198</v>
      </c>
    </row>
    <row r="20" spans="2:4">
      <c r="B20" s="91" t="s">
        <v>199</v>
      </c>
      <c r="C20" s="77" t="s">
        <v>200</v>
      </c>
      <c r="D20" s="92" t="s">
        <v>195</v>
      </c>
    </row>
    <row r="21" ht="15.75" spans="1:4">
      <c r="A21"/>
      <c r="B21" s="93" t="s">
        <v>201</v>
      </c>
      <c r="C21" s="94" t="s">
        <v>199</v>
      </c>
      <c r="D21" s="95" t="s">
        <v>27</v>
      </c>
    </row>
    <row r="22" spans="1:4">
      <c r="A22"/>
      <c r="B22"/>
      <c r="C22"/>
      <c r="D22"/>
    </row>
    <row r="24" ht="15.75" spans="2:6">
      <c r="B24" s="96" t="s">
        <v>116</v>
      </c>
      <c r="C24" s="97" t="s">
        <v>3</v>
      </c>
      <c r="D24" s="96" t="s">
        <v>4</v>
      </c>
      <c r="E24" s="97" t="s">
        <v>202</v>
      </c>
      <c r="F24" s="97" t="s">
        <v>118</v>
      </c>
    </row>
    <row r="25" spans="2:6">
      <c r="B25" s="98" t="s">
        <v>203</v>
      </c>
      <c r="C25" s="98">
        <v>0.6875</v>
      </c>
      <c r="D25" s="98">
        <v>0.875</v>
      </c>
      <c r="E25" s="105">
        <f t="shared" ref="E25:E29" si="0">IF(D25="",TIME(0,0,0),D25-C25)</f>
        <v>0.1875</v>
      </c>
      <c r="F25" s="113"/>
    </row>
    <row r="26" spans="2:6">
      <c r="B26" s="98"/>
      <c r="C26" s="98"/>
      <c r="D26" s="98"/>
      <c r="E26" s="105">
        <f t="shared" si="0"/>
        <v>0</v>
      </c>
      <c r="F26" s="77"/>
    </row>
    <row r="27" spans="2:6">
      <c r="B27" s="98"/>
      <c r="C27" s="98"/>
      <c r="D27" s="98"/>
      <c r="E27" s="105">
        <f t="shared" si="0"/>
        <v>0</v>
      </c>
      <c r="F27" s="77"/>
    </row>
    <row r="28" spans="2:6">
      <c r="B28" s="77"/>
      <c r="C28" s="77"/>
      <c r="D28" s="77"/>
      <c r="E28" s="105">
        <f t="shared" si="0"/>
        <v>0</v>
      </c>
      <c r="F28" s="77"/>
    </row>
    <row r="29" spans="2:6">
      <c r="B29" s="77"/>
      <c r="C29" s="77"/>
      <c r="D29" s="77"/>
      <c r="E29" s="105">
        <f t="shared" si="0"/>
        <v>0</v>
      </c>
      <c r="F29" s="77"/>
    </row>
    <row r="31" ht="15.75"/>
    <row r="32" ht="15.75" spans="2:4">
      <c r="B32" s="85" t="s">
        <v>191</v>
      </c>
      <c r="C32" s="86"/>
      <c r="D32" s="87"/>
    </row>
    <row r="33" spans="2:4">
      <c r="B33" s="88" t="s">
        <v>192</v>
      </c>
      <c r="C33" s="89" t="s">
        <v>193</v>
      </c>
      <c r="D33" s="90" t="s">
        <v>194</v>
      </c>
    </row>
    <row r="34" spans="2:4">
      <c r="B34" s="91" t="s">
        <v>27</v>
      </c>
      <c r="C34" s="77" t="s">
        <v>195</v>
      </c>
      <c r="D34" s="92" t="s">
        <v>196</v>
      </c>
    </row>
    <row r="35" spans="2:4">
      <c r="B35" s="91" t="s">
        <v>21</v>
      </c>
      <c r="C35" s="77" t="s">
        <v>197</v>
      </c>
      <c r="D35" s="92" t="s">
        <v>198</v>
      </c>
    </row>
    <row r="36" spans="2:4">
      <c r="B36" s="91" t="s">
        <v>199</v>
      </c>
      <c r="C36" s="77" t="s">
        <v>200</v>
      </c>
      <c r="D36" s="92" t="s">
        <v>195</v>
      </c>
    </row>
    <row r="37" ht="15.75" spans="2:4">
      <c r="B37" s="93" t="s">
        <v>201</v>
      </c>
      <c r="C37" s="94" t="s">
        <v>199</v>
      </c>
      <c r="D37" s="95" t="s">
        <v>27</v>
      </c>
    </row>
    <row r="40" ht="24" customHeight="1" spans="4:5">
      <c r="D40" s="40" t="s">
        <v>204</v>
      </c>
      <c r="E40" s="114" t="s">
        <v>205</v>
      </c>
    </row>
  </sheetData>
  <mergeCells count="2">
    <mergeCell ref="B16:D16"/>
    <mergeCell ref="B32:D32"/>
  </mergeCells>
  <pageMargins left="0.75" right="0.75" top="1" bottom="1" header="0.5" footer="0.5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7"/>
  <sheetViews>
    <sheetView zoomScale="82" zoomScaleNormal="82" topLeftCell="A67" workbookViewId="0">
      <selection activeCell="L11" sqref="L11"/>
    </sheetView>
  </sheetViews>
  <sheetFormatPr defaultColWidth="9.14285714285714" defaultRowHeight="18.75"/>
  <cols>
    <col min="1" max="1" width="13.7142857142857" customWidth="1"/>
    <col min="2" max="2" width="9.71428571428571" customWidth="1"/>
    <col min="3" max="3" width="17.5714285714286" customWidth="1"/>
    <col min="4" max="4" width="29.5714285714286" style="6" customWidth="1"/>
    <col min="5" max="5" width="21.5714285714286" customWidth="1"/>
    <col min="6" max="6" width="22.8571428571429" customWidth="1"/>
    <col min="7" max="7" width="20.5714285714286" customWidth="1"/>
    <col min="8" max="8" width="22.2857142857143" customWidth="1"/>
    <col min="9" max="9" width="22.1428571428571" customWidth="1"/>
    <col min="10" max="11" width="22.2857142857143" customWidth="1"/>
    <col min="12" max="12" width="28.4761904761905" customWidth="1"/>
    <col min="13" max="13" width="29.5714285714286" customWidth="1"/>
    <col min="14" max="14" width="39.6666666666667" customWidth="1"/>
    <col min="15" max="15" width="11.4285714285714" customWidth="1"/>
    <col min="16" max="16" width="12.6" customWidth="1"/>
    <col min="17" max="17" width="26.4285714285714" style="6" customWidth="1"/>
    <col min="18" max="18" width="27.0095238095238" style="3" customWidth="1"/>
    <col min="19" max="19" width="45.8571428571429" customWidth="1"/>
    <col min="20" max="20" width="18.2857142857143" style="7" customWidth="1"/>
    <col min="22" max="22" width="26.5809523809524" customWidth="1"/>
    <col min="23" max="23" width="16.4285714285714" customWidth="1"/>
    <col min="24" max="24" width="20" customWidth="1"/>
    <col min="25" max="25" width="21.1142857142857" customWidth="1"/>
    <col min="27" max="27" width="11.8571428571429" customWidth="1"/>
  </cols>
  <sheetData>
    <row r="1" s="3" customFormat="1" ht="32" customHeight="1" spans="1:25">
      <c r="A1" s="8" cm="1">
        <f t="array" ref="A1">280-SUMPRODUCT((MOD(ROW(D4:D300)-ROW(D4),8)&lt;7)*(D4:D300&lt;&gt;""))</f>
        <v>224</v>
      </c>
      <c r="B1" s="9" t="str" cm="1">
        <f t="array" ref="B1">INT((280-SUMPRODUCT((MOD(ROW(D4:D300)-ROW(D4),8)&lt;7)*(D4:D300&lt;&gt;"")))/28)&amp;" months "&amp;MOD(280-SUMPRODUCT((MOD(ROW(D4:D300)-ROW(D4),8)&lt;7)*(D4:D300&lt;&gt;"")),28)&amp;" days"</f>
        <v>8 months 0 days</v>
      </c>
      <c r="C1" s="10" t="s">
        <v>98</v>
      </c>
      <c r="D1" s="11"/>
      <c r="E1" s="10" t="s">
        <v>206</v>
      </c>
      <c r="F1" s="11"/>
      <c r="G1" s="10" t="s">
        <v>207</v>
      </c>
      <c r="H1" s="12"/>
      <c r="I1" s="12"/>
      <c r="J1" s="12"/>
      <c r="K1" s="12"/>
      <c r="L1" s="10" t="s">
        <v>208</v>
      </c>
      <c r="M1" s="11"/>
      <c r="N1" s="36" t="s">
        <v>101</v>
      </c>
      <c r="O1" s="36"/>
      <c r="P1" s="36"/>
      <c r="Q1" s="15" t="s">
        <v>102</v>
      </c>
      <c r="R1" s="14" t="s">
        <v>103</v>
      </c>
      <c r="S1" s="14" t="s">
        <v>209</v>
      </c>
      <c r="T1" s="48" t="s">
        <v>210</v>
      </c>
      <c r="V1" s="49" t="s">
        <v>211</v>
      </c>
      <c r="W1" s="50"/>
      <c r="X1" s="50"/>
      <c r="Y1" s="103"/>
    </row>
    <row r="2" s="3" customFormat="1" ht="42" customHeight="1" spans="1:25">
      <c r="A2" s="13"/>
      <c r="B2" s="14"/>
      <c r="C2" s="15" t="s">
        <v>104</v>
      </c>
      <c r="D2" s="15" t="s">
        <v>105</v>
      </c>
      <c r="E2" s="15" t="s">
        <v>212</v>
      </c>
      <c r="F2" s="15" t="s">
        <v>213</v>
      </c>
      <c r="G2" s="15" t="s">
        <v>214</v>
      </c>
      <c r="H2" s="16" t="s">
        <v>215</v>
      </c>
      <c r="I2" s="16"/>
      <c r="J2" s="16"/>
      <c r="K2" s="16"/>
      <c r="L2" s="15" t="s">
        <v>216</v>
      </c>
      <c r="M2" s="15" t="s">
        <v>109</v>
      </c>
      <c r="N2" s="36"/>
      <c r="O2" s="36"/>
      <c r="P2" s="36"/>
      <c r="Q2" s="18"/>
      <c r="R2" s="14"/>
      <c r="S2" s="14"/>
      <c r="T2" s="51"/>
      <c r="V2" s="52"/>
      <c r="W2" s="53"/>
      <c r="X2" s="53"/>
      <c r="Y2" s="104"/>
    </row>
    <row r="3" s="3" customFormat="1" ht="37" customHeight="1" spans="1:20">
      <c r="A3" s="13"/>
      <c r="B3" s="14"/>
      <c r="C3" s="17"/>
      <c r="D3" s="18"/>
      <c r="E3" s="18"/>
      <c r="F3" s="18"/>
      <c r="G3" s="18"/>
      <c r="H3" s="19" t="s">
        <v>111</v>
      </c>
      <c r="I3" s="19" t="s">
        <v>112</v>
      </c>
      <c r="J3" s="19" t="s">
        <v>113</v>
      </c>
      <c r="K3" s="37" t="s">
        <v>217</v>
      </c>
      <c r="L3" s="18"/>
      <c r="M3" s="18"/>
      <c r="N3" s="38" t="s">
        <v>116</v>
      </c>
      <c r="O3" s="38" t="s">
        <v>117</v>
      </c>
      <c r="P3" s="38" t="s">
        <v>118</v>
      </c>
      <c r="Q3" s="17"/>
      <c r="R3" s="14"/>
      <c r="S3" s="14"/>
      <c r="T3" s="51"/>
    </row>
    <row r="4" ht="15.95" customHeight="1" spans="1:24">
      <c r="A4" s="20">
        <v>44327</v>
      </c>
      <c r="B4" s="21" t="s">
        <v>119</v>
      </c>
      <c r="C4" s="22">
        <v>0</v>
      </c>
      <c r="D4" s="23">
        <v>95</v>
      </c>
      <c r="E4" s="22">
        <v>90</v>
      </c>
      <c r="F4" s="22">
        <v>0</v>
      </c>
      <c r="G4" s="24">
        <v>0</v>
      </c>
      <c r="H4" s="22">
        <v>40</v>
      </c>
      <c r="I4" s="23">
        <v>40</v>
      </c>
      <c r="J4" s="22">
        <v>40</v>
      </c>
      <c r="K4" s="39" cm="1">
        <f t="array" ref="K4">IF(COUNTA(H4:J4)=0,"",SUM(H4:J4)/SUMPRODUCT(--(H4:J4&lt;&gt;"")))</f>
        <v>40</v>
      </c>
      <c r="L4" s="22">
        <v>80</v>
      </c>
      <c r="M4" s="22">
        <v>100</v>
      </c>
      <c r="N4" s="40" t="s">
        <v>218</v>
      </c>
      <c r="O4" s="40">
        <v>4.5</v>
      </c>
      <c r="P4" s="40">
        <v>80</v>
      </c>
      <c r="Q4" s="54">
        <f t="shared" ref="Q4:Q10" si="0">(0.5*C4+2*D4+1*E4+1*F4+2*G4+2*H4+2*I4+2*J4+0.5*L4+0.5*M4+O4*P4)/IF(OR(B4="SAT",B4="SUN"),10,13)</f>
        <v>74.6153846153846</v>
      </c>
      <c r="R4" s="55" t="str">
        <f>IF(Q11&gt;=100,"NPL",IF(AND(Q11&lt;=99.99,Q11&gt;=95),"N*",IF(AND(Q11&lt;=94.99,Q11&gt;=88),"ICN1",IF(AND(Q11&lt;=87.99,Q11&gt;=80),"ICN2",IF(AND(Q11&lt;=79.99,Q11&gt;=70),"ICN3",IF(AND(Q11&lt;=69.99,Q11&gt;=60),"ICN4",IF(Q11=0,"-","ICN5")))))))</f>
        <v>ICN5</v>
      </c>
      <c r="S4" s="56" t="s">
        <v>219</v>
      </c>
      <c r="T4" s="57">
        <f t="shared" ref="T4:T10" si="1">28*Q4-2800</f>
        <v>-710.769230769231</v>
      </c>
      <c r="V4" s="58" t="s">
        <v>159</v>
      </c>
      <c r="W4" s="59" t="s">
        <v>160</v>
      </c>
      <c r="X4" s="60" t="s">
        <v>161</v>
      </c>
    </row>
    <row r="5" ht="15.95" customHeight="1" spans="1:24">
      <c r="A5" s="20">
        <v>44328</v>
      </c>
      <c r="B5" s="21" t="s">
        <v>121</v>
      </c>
      <c r="C5" s="22">
        <v>0</v>
      </c>
      <c r="D5" s="23">
        <v>90</v>
      </c>
      <c r="E5" s="22">
        <v>100</v>
      </c>
      <c r="F5" s="22">
        <v>0</v>
      </c>
      <c r="G5" s="24">
        <v>0</v>
      </c>
      <c r="H5" s="22">
        <v>35</v>
      </c>
      <c r="I5" s="23">
        <v>35</v>
      </c>
      <c r="J5" s="22">
        <v>35</v>
      </c>
      <c r="K5" s="39" cm="1">
        <f t="array" ref="K5">IF(COUNTA(H5:J5)=0,"",SUM(H5:J5)/SUMPRODUCT(--(H5:J5&lt;&gt;"")))</f>
        <v>35</v>
      </c>
      <c r="L5" s="22">
        <v>0</v>
      </c>
      <c r="M5" s="22">
        <v>30</v>
      </c>
      <c r="N5" s="40" t="s">
        <v>220</v>
      </c>
      <c r="O5" s="40">
        <v>2</v>
      </c>
      <c r="P5" s="40">
        <v>80</v>
      </c>
      <c r="Q5" s="54">
        <f t="shared" si="0"/>
        <v>51.1538461538462</v>
      </c>
      <c r="R5" s="61"/>
      <c r="S5" s="56" t="s">
        <v>221</v>
      </c>
      <c r="T5" s="57">
        <f t="shared" si="1"/>
        <v>-1367.69230769231</v>
      </c>
      <c r="V5" s="62" t="s">
        <v>162</v>
      </c>
      <c r="W5" s="63" t="s">
        <v>163</v>
      </c>
      <c r="X5" s="63" t="s">
        <v>164</v>
      </c>
    </row>
    <row r="6" ht="15.95" customHeight="1" spans="1:24">
      <c r="A6" s="20">
        <v>44329</v>
      </c>
      <c r="B6" s="21" t="s">
        <v>123</v>
      </c>
      <c r="C6" s="22">
        <v>0</v>
      </c>
      <c r="D6" s="23">
        <v>100</v>
      </c>
      <c r="E6" s="22">
        <v>150</v>
      </c>
      <c r="F6" s="22">
        <v>0</v>
      </c>
      <c r="G6" s="24">
        <v>0</v>
      </c>
      <c r="H6" s="22">
        <v>0</v>
      </c>
      <c r="I6" s="23">
        <v>0</v>
      </c>
      <c r="J6" s="22">
        <v>0</v>
      </c>
      <c r="K6" s="39" cm="1">
        <f t="array" ref="K6">IF(COUNTA(H6:J6)=0,"",SUM(H6:J6)/SUMPRODUCT(--(H6:J6&lt;&gt;"")))</f>
        <v>0</v>
      </c>
      <c r="L6" s="22">
        <v>0</v>
      </c>
      <c r="M6" s="22">
        <v>0</v>
      </c>
      <c r="N6" s="40" t="s">
        <v>222</v>
      </c>
      <c r="O6" s="40">
        <v>2</v>
      </c>
      <c r="P6" s="40">
        <v>80</v>
      </c>
      <c r="Q6" s="54">
        <f t="shared" si="0"/>
        <v>39.2307692307692</v>
      </c>
      <c r="R6" s="61"/>
      <c r="S6" s="56" t="s">
        <v>223</v>
      </c>
      <c r="T6" s="57">
        <f t="shared" si="1"/>
        <v>-1701.53846153846</v>
      </c>
      <c r="V6" s="64" t="s">
        <v>165</v>
      </c>
      <c r="W6" s="65" t="s">
        <v>166</v>
      </c>
      <c r="X6" s="65" t="s">
        <v>167</v>
      </c>
    </row>
    <row r="7" ht="15.95" customHeight="1" spans="1:24">
      <c r="A7" s="20">
        <v>44330</v>
      </c>
      <c r="B7" s="21" t="s">
        <v>125</v>
      </c>
      <c r="C7" s="22">
        <v>0</v>
      </c>
      <c r="D7" s="23">
        <v>0</v>
      </c>
      <c r="E7" s="22">
        <v>0</v>
      </c>
      <c r="F7" s="22">
        <v>0</v>
      </c>
      <c r="G7" s="24">
        <v>0</v>
      </c>
      <c r="H7" s="22">
        <v>0</v>
      </c>
      <c r="I7" s="23">
        <v>0</v>
      </c>
      <c r="J7" s="22">
        <v>0</v>
      </c>
      <c r="K7" s="39" cm="1">
        <f t="array" ref="K7">IF(COUNTA(H7:J7)=0,"",SUM(H7:J7)/SUMPRODUCT(--(H7:J7&lt;&gt;"")))</f>
        <v>0</v>
      </c>
      <c r="L7" s="22">
        <v>0</v>
      </c>
      <c r="M7" s="22">
        <v>0</v>
      </c>
      <c r="N7" s="40" t="s">
        <v>224</v>
      </c>
      <c r="O7" s="40">
        <v>4</v>
      </c>
      <c r="P7" s="40">
        <v>70</v>
      </c>
      <c r="Q7" s="54">
        <f t="shared" si="0"/>
        <v>21.5384615384615</v>
      </c>
      <c r="R7" s="61"/>
      <c r="S7" s="56" t="s">
        <v>225</v>
      </c>
      <c r="T7" s="57">
        <f t="shared" si="1"/>
        <v>-2196.92307692308</v>
      </c>
      <c r="V7" s="66" t="s">
        <v>168</v>
      </c>
      <c r="W7" s="67" t="s">
        <v>169</v>
      </c>
      <c r="X7" s="67" t="s">
        <v>170</v>
      </c>
    </row>
    <row r="8" ht="15.95" customHeight="1" spans="1:24">
      <c r="A8" s="20">
        <v>44331</v>
      </c>
      <c r="B8" s="21" t="s">
        <v>127</v>
      </c>
      <c r="C8" s="22">
        <v>0</v>
      </c>
      <c r="D8" s="23">
        <v>100</v>
      </c>
      <c r="E8" s="22">
        <v>0</v>
      </c>
      <c r="F8" s="22">
        <v>0</v>
      </c>
      <c r="G8" s="24">
        <v>0</v>
      </c>
      <c r="H8" s="22">
        <v>0</v>
      </c>
      <c r="I8" s="23">
        <v>0</v>
      </c>
      <c r="J8" s="22">
        <v>0</v>
      </c>
      <c r="K8" s="39" cm="1">
        <f t="array" ref="K8">IF(COUNTA(H8:J8)=0,"",SUM(H8:J8)/SUMPRODUCT(--(H8:J8&lt;&gt;"")))</f>
        <v>0</v>
      </c>
      <c r="L8" s="22">
        <v>0</v>
      </c>
      <c r="M8" s="22">
        <v>10</v>
      </c>
      <c r="N8" s="40" t="s">
        <v>226</v>
      </c>
      <c r="O8" s="40">
        <v>5</v>
      </c>
      <c r="P8" s="40">
        <v>20</v>
      </c>
      <c r="Q8" s="54">
        <f t="shared" si="0"/>
        <v>23.4615384615385</v>
      </c>
      <c r="R8" s="61"/>
      <c r="S8" s="56" t="s">
        <v>219</v>
      </c>
      <c r="T8" s="57">
        <f t="shared" si="1"/>
        <v>-2143.07692307692</v>
      </c>
      <c r="V8" s="68" t="s">
        <v>171</v>
      </c>
      <c r="W8" s="59" t="s">
        <v>172</v>
      </c>
      <c r="X8" s="60" t="s">
        <v>173</v>
      </c>
    </row>
    <row r="9" ht="15.95" customHeight="1" spans="1:24">
      <c r="A9" s="20">
        <v>44332</v>
      </c>
      <c r="B9" s="21" t="s">
        <v>129</v>
      </c>
      <c r="C9" s="22">
        <v>0</v>
      </c>
      <c r="D9" s="23">
        <v>0</v>
      </c>
      <c r="E9" s="22">
        <v>0</v>
      </c>
      <c r="F9" s="22">
        <v>0</v>
      </c>
      <c r="G9" s="24">
        <v>0</v>
      </c>
      <c r="H9" s="22">
        <v>0</v>
      </c>
      <c r="I9" s="23">
        <v>0</v>
      </c>
      <c r="J9" s="22">
        <v>0</v>
      </c>
      <c r="K9" s="39" cm="1">
        <f t="array" ref="K9">IF(COUNTA(H9:J9)=0,"",SUM(H9:J9)/SUMPRODUCT(--(H9:J9&lt;&gt;"")))</f>
        <v>0</v>
      </c>
      <c r="L9" s="22">
        <v>0</v>
      </c>
      <c r="M9" s="22">
        <v>0</v>
      </c>
      <c r="N9" s="40" t="s">
        <v>227</v>
      </c>
      <c r="O9" s="40">
        <v>3</v>
      </c>
      <c r="P9" s="40">
        <v>80</v>
      </c>
      <c r="Q9" s="54">
        <f t="shared" si="0"/>
        <v>24</v>
      </c>
      <c r="R9" s="61"/>
      <c r="S9" s="56" t="s">
        <v>228</v>
      </c>
      <c r="T9" s="57">
        <f t="shared" si="1"/>
        <v>-2128</v>
      </c>
      <c r="V9" s="69" t="s">
        <v>174</v>
      </c>
      <c r="W9" s="59" t="s">
        <v>175</v>
      </c>
      <c r="X9" s="60" t="s">
        <v>176</v>
      </c>
    </row>
    <row r="10" ht="15.95" customHeight="1" spans="1:24">
      <c r="A10" s="20">
        <v>44333</v>
      </c>
      <c r="B10" s="21" t="s">
        <v>130</v>
      </c>
      <c r="C10" s="22">
        <v>0</v>
      </c>
      <c r="D10" s="23">
        <v>0</v>
      </c>
      <c r="E10" s="22">
        <v>0</v>
      </c>
      <c r="F10" s="22">
        <v>0</v>
      </c>
      <c r="G10" s="24">
        <v>0</v>
      </c>
      <c r="H10" s="22">
        <v>0</v>
      </c>
      <c r="I10" s="23">
        <v>0</v>
      </c>
      <c r="J10" s="22">
        <v>0</v>
      </c>
      <c r="K10" s="39" cm="1">
        <f t="array" ref="K10">IF(COUNTA(H10:J10)=0,"",SUM(H10:J10)/SUMPRODUCT(--(H10:J10&lt;&gt;"")))</f>
        <v>0</v>
      </c>
      <c r="L10" s="22">
        <v>0</v>
      </c>
      <c r="M10" s="22">
        <v>100</v>
      </c>
      <c r="N10" s="40" t="s">
        <v>229</v>
      </c>
      <c r="O10" s="40">
        <v>1</v>
      </c>
      <c r="P10" s="40">
        <v>80</v>
      </c>
      <c r="Q10" s="54">
        <f t="shared" si="0"/>
        <v>13</v>
      </c>
      <c r="R10" s="61"/>
      <c r="S10" s="56" t="s">
        <v>230</v>
      </c>
      <c r="T10" s="57">
        <f t="shared" si="1"/>
        <v>-2436</v>
      </c>
      <c r="V10" s="70" t="s">
        <v>177</v>
      </c>
      <c r="W10" s="59" t="s">
        <v>178</v>
      </c>
      <c r="X10" s="60" t="s">
        <v>179</v>
      </c>
    </row>
    <row r="11" s="4" customFormat="1" ht="15.95" customHeight="1" spans="1:20">
      <c r="A11" s="25" t="s">
        <v>131</v>
      </c>
      <c r="B11" s="26"/>
      <c r="C11" s="27" cm="1">
        <f t="array" ref="C11">IF(COUNTA(C4:C10)=0,"",SUM(C4:C10)/SUMPRODUCT(--(C4:C10&lt;&gt;"")))</f>
        <v>0</v>
      </c>
      <c r="D11" s="27" cm="1">
        <f t="array" ref="D11">IF(COUNTA(D4:D10)=0,"",SUM(D4:D10)/SUMPRODUCT(--(D4:D10&lt;&gt;"")))</f>
        <v>55</v>
      </c>
      <c r="E11" s="27" cm="1">
        <f t="array" ref="E11">IF(COUNTA(E4:E10)=0,"",SUM(E4:E10)/SUMPRODUCT(--(E4:E10&lt;&gt;"")))</f>
        <v>48.5714285714286</v>
      </c>
      <c r="F11" s="27" cm="1">
        <f t="array" ref="F11">IF(COUNTA(F4:F10)=0,"",SUM(F4:F10)/SUMPRODUCT(--(F4:F10&lt;&gt;"")))</f>
        <v>0</v>
      </c>
      <c r="G11" s="27" cm="1">
        <f t="array" ref="G11">IF(COUNTA(G4:G10)=0,"",SUM(G4:G10)/SUMPRODUCT(--(G4:G10&lt;&gt;"")))</f>
        <v>0</v>
      </c>
      <c r="H11" s="27" cm="1">
        <f t="array" ref="H11">IF(COUNTA(H4:H10)=0,"",SUM(H4:H10)/SUMPRODUCT(--(H4:H10&lt;&gt;"")))</f>
        <v>10.7142857142857</v>
      </c>
      <c r="I11" s="27" cm="1">
        <f t="array" ref="I11">IF(COUNTA(I4:I10)=0,"",SUM(I4:I10)/SUMPRODUCT(--(I4:I10&lt;&gt;"")))</f>
        <v>10.7142857142857</v>
      </c>
      <c r="J11" s="27" cm="1">
        <f t="array" ref="J11">IF(COUNTA(J4:J10)=0,"",SUM(J4:J10)/SUMPRODUCT(--(J4:J10&lt;&gt;"")))</f>
        <v>10.7142857142857</v>
      </c>
      <c r="K11" s="35" cm="1">
        <f t="array" ref="K11">IF(SUMPRODUCT(--(K4:K10&lt;&gt;""))=0,"",SUM(K4:K10)/SUMPRODUCT(--(K4:K10&lt;&gt;"")))</f>
        <v>10.7142857142857</v>
      </c>
      <c r="L11" s="27" cm="1">
        <f t="array" ref="L11">IF(COUNTA(L4:L10)=0,"",SUM(L4:L10)/SUMPRODUCT(--(L4:L10&lt;&gt;"")))</f>
        <v>11.4285714285714</v>
      </c>
      <c r="M11" s="27" cm="1">
        <f t="array" ref="M11">IF(COUNTA(M4:M10)=0,"",SUM(M4:M10)/SUMPRODUCT(--(M4:M10&lt;&gt;"")))</f>
        <v>34.2857142857143</v>
      </c>
      <c r="N11" s="41" cm="1">
        <f t="array" ref="N11">IF(COUNTA(P4:P10)=0,"",SUM(P4:P10)/SUMPRODUCT(--(P4:P10&lt;&gt;"")))</f>
        <v>70</v>
      </c>
      <c r="O11" s="42"/>
      <c r="P11" s="43"/>
      <c r="Q11" s="71" cm="1">
        <f t="array" ref="Q11">SUM(Q4:Q10)/IF(SUM(Q4:Q10)=0,1,SUM(IF(Q4:Q10&lt;&gt;0,1,0)))</f>
        <v>35.2857142857143</v>
      </c>
      <c r="R11" s="46" t="str">
        <f>REPT("-",12)</f>
        <v>------------</v>
      </c>
      <c r="S11" s="72"/>
      <c r="T11" s="73">
        <f>SUM(T4:T9)</f>
        <v>-10248</v>
      </c>
    </row>
    <row r="12" customFormat="1" ht="15.95" customHeight="1" spans="1:20">
      <c r="A12" s="28">
        <v>44334</v>
      </c>
      <c r="B12" s="29" t="s">
        <v>119</v>
      </c>
      <c r="C12" s="30">
        <v>0</v>
      </c>
      <c r="D12" s="31">
        <v>100</v>
      </c>
      <c r="E12" s="30">
        <v>225</v>
      </c>
      <c r="F12" s="30">
        <v>80</v>
      </c>
      <c r="G12" s="32">
        <v>15</v>
      </c>
      <c r="H12" s="30">
        <v>0</v>
      </c>
      <c r="I12" s="30">
        <v>0</v>
      </c>
      <c r="J12" s="30">
        <v>0</v>
      </c>
      <c r="K12" s="39" cm="1">
        <f t="array" ref="K12">IF(COUNTA(H12:J12)=0,"",SUM(H12:J12)/SUMPRODUCT(--(H12:J12&lt;&gt;"")))</f>
        <v>0</v>
      </c>
      <c r="L12" s="30">
        <v>0</v>
      </c>
      <c r="M12" s="30">
        <v>50</v>
      </c>
      <c r="N12" s="44" t="s">
        <v>226</v>
      </c>
      <c r="O12" s="44">
        <v>5</v>
      </c>
      <c r="P12" s="44">
        <v>90</v>
      </c>
      <c r="Q12" s="74">
        <f t="shared" ref="Q12:Q18" si="2">(0.5*C12+2*D12+1*E12+1*F12+2*G12+2*H12+2*I12+2*J12+0.5*L12+0.5*M12+O12*P12)/IF(OR(B12="SAT",B12="SUN"),10,13)</f>
        <v>77.6923076923077</v>
      </c>
      <c r="R12" s="61" t="str">
        <f>IF(Q19&gt;=100,"NPL",IF(AND(Q19&lt;=99.99,Q19&gt;=95),"N*",IF(AND(Q19&lt;=94.99,Q19&gt;=88),"ICN1",IF(AND(Q19&lt;=87.99,Q19&gt;=80),"ICN2",IF(AND(Q19&lt;=79.99,Q19&gt;=70),"ICN3",IF(AND(Q19&lt;=69.99,Q19&gt;=60),"ICN4",IF(Q19=0,"-","ICN5")))))))</f>
        <v>ICN4</v>
      </c>
      <c r="S12" s="44" t="s">
        <v>231</v>
      </c>
      <c r="T12" s="75">
        <f t="shared" ref="T12:T18" si="3">28*Q12-2800</f>
        <v>-624.615384615385</v>
      </c>
    </row>
    <row r="13" customFormat="1" ht="15.95" customHeight="1" spans="1:24">
      <c r="A13" s="20">
        <v>44335</v>
      </c>
      <c r="B13" s="21" t="s">
        <v>121</v>
      </c>
      <c r="C13" s="22">
        <v>0</v>
      </c>
      <c r="D13" s="23">
        <v>80</v>
      </c>
      <c r="E13" s="22">
        <v>150</v>
      </c>
      <c r="F13" s="22">
        <v>0</v>
      </c>
      <c r="G13" s="24">
        <v>125</v>
      </c>
      <c r="H13" s="22">
        <v>0</v>
      </c>
      <c r="I13" s="22">
        <v>0</v>
      </c>
      <c r="J13" s="22">
        <v>0</v>
      </c>
      <c r="K13" s="39" cm="1">
        <f t="array" ref="K13">IF(COUNTA(H13:J13)=0,"",SUM(H13:J13)/SUMPRODUCT(--(H13:J13&lt;&gt;"")))</f>
        <v>0</v>
      </c>
      <c r="L13" s="22">
        <v>35</v>
      </c>
      <c r="M13" s="22">
        <v>90</v>
      </c>
      <c r="N13" s="40" t="s">
        <v>224</v>
      </c>
      <c r="O13" s="40">
        <v>4</v>
      </c>
      <c r="P13" s="40">
        <v>80</v>
      </c>
      <c r="Q13" s="54">
        <f t="shared" si="2"/>
        <v>72.5</v>
      </c>
      <c r="R13" s="61"/>
      <c r="S13" s="40" t="s">
        <v>232</v>
      </c>
      <c r="T13" s="57">
        <f t="shared" si="3"/>
        <v>-770</v>
      </c>
      <c r="V13" s="76" t="s">
        <v>181</v>
      </c>
      <c r="W13" s="40" t="s">
        <v>182</v>
      </c>
      <c r="X13" s="77" t="s">
        <v>183</v>
      </c>
    </row>
    <row r="14" customFormat="1" ht="15.95" customHeight="1" spans="1:24">
      <c r="A14" s="20">
        <v>44336</v>
      </c>
      <c r="B14" s="21" t="s">
        <v>123</v>
      </c>
      <c r="C14" s="22">
        <v>0</v>
      </c>
      <c r="D14" s="23">
        <v>110</v>
      </c>
      <c r="E14" s="22">
        <v>150</v>
      </c>
      <c r="F14" s="22">
        <v>40</v>
      </c>
      <c r="G14" s="24">
        <v>100</v>
      </c>
      <c r="H14" s="22">
        <v>30</v>
      </c>
      <c r="I14" s="22">
        <v>30</v>
      </c>
      <c r="J14" s="22">
        <v>30</v>
      </c>
      <c r="K14" s="39" cm="1">
        <f t="array" ref="K14">IF(COUNTA(H14:J14)=0,"",SUM(H14:J14)/SUMPRODUCT(--(H14:J14&lt;&gt;"")))</f>
        <v>30</v>
      </c>
      <c r="L14" s="22">
        <v>0</v>
      </c>
      <c r="M14" s="22">
        <v>100</v>
      </c>
      <c r="N14" s="40" t="s">
        <v>226</v>
      </c>
      <c r="O14" s="40">
        <v>1</v>
      </c>
      <c r="P14" s="40">
        <v>80</v>
      </c>
      <c r="Q14" s="54">
        <f t="shared" si="2"/>
        <v>70.7692307692308</v>
      </c>
      <c r="R14" s="61"/>
      <c r="S14" s="40" t="s">
        <v>231</v>
      </c>
      <c r="T14" s="57">
        <f t="shared" si="3"/>
        <v>-818.461538461538</v>
      </c>
      <c r="V14" s="78" t="s">
        <v>185</v>
      </c>
      <c r="W14" s="40" t="s">
        <v>186</v>
      </c>
      <c r="X14" s="77" t="s">
        <v>187</v>
      </c>
    </row>
    <row r="15" customFormat="1" ht="34" customHeight="1" spans="1:24">
      <c r="A15" s="20">
        <v>44337</v>
      </c>
      <c r="B15" s="21" t="s">
        <v>125</v>
      </c>
      <c r="C15" s="22">
        <v>0</v>
      </c>
      <c r="D15" s="23">
        <v>100</v>
      </c>
      <c r="E15" s="22">
        <v>100</v>
      </c>
      <c r="F15" s="22">
        <v>0</v>
      </c>
      <c r="G15" s="24">
        <v>50</v>
      </c>
      <c r="H15" s="22">
        <v>0</v>
      </c>
      <c r="I15" s="22">
        <v>0</v>
      </c>
      <c r="J15" s="22">
        <v>0</v>
      </c>
      <c r="K15" s="39" cm="1">
        <f t="array" ref="K15">IF(COUNTA(H15:J15)=0,"",SUM(H15:J15)/SUMPRODUCT(--(H15:J15&lt;&gt;"")))</f>
        <v>0</v>
      </c>
      <c r="L15" s="22">
        <v>0</v>
      </c>
      <c r="M15" s="22">
        <v>0</v>
      </c>
      <c r="N15" s="45" t="s">
        <v>233</v>
      </c>
      <c r="O15" s="40">
        <v>6</v>
      </c>
      <c r="P15" s="40">
        <v>80</v>
      </c>
      <c r="Q15" s="54">
        <f t="shared" si="2"/>
        <v>67.6923076923077</v>
      </c>
      <c r="R15" s="61"/>
      <c r="S15" s="40" t="s">
        <v>219</v>
      </c>
      <c r="T15" s="57">
        <f t="shared" si="3"/>
        <v>-904.615384615385</v>
      </c>
      <c r="X15" s="77" t="s">
        <v>189</v>
      </c>
    </row>
    <row r="16" customFormat="1" ht="15.95" customHeight="1" spans="1:24">
      <c r="A16" s="20">
        <v>44338</v>
      </c>
      <c r="B16" s="21" t="s">
        <v>127</v>
      </c>
      <c r="C16" s="22">
        <v>0</v>
      </c>
      <c r="D16" s="23">
        <v>100</v>
      </c>
      <c r="E16" s="22">
        <v>0</v>
      </c>
      <c r="F16" s="22">
        <v>0</v>
      </c>
      <c r="G16" s="24">
        <v>300</v>
      </c>
      <c r="H16" s="22">
        <v>0</v>
      </c>
      <c r="I16" s="22">
        <v>0</v>
      </c>
      <c r="J16" s="22">
        <v>0</v>
      </c>
      <c r="K16" s="39" cm="1">
        <f t="array" ref="K16">IF(COUNTA(H16:J16)=0,"",SUM(H16:J16)/SUMPRODUCT(--(H16:J16&lt;&gt;"")))</f>
        <v>0</v>
      </c>
      <c r="L16" s="22">
        <v>85</v>
      </c>
      <c r="M16" s="22">
        <v>100</v>
      </c>
      <c r="N16" s="40" t="s">
        <v>224</v>
      </c>
      <c r="O16" s="40">
        <v>1</v>
      </c>
      <c r="P16" s="40">
        <v>95</v>
      </c>
      <c r="Q16" s="54">
        <f t="shared" si="2"/>
        <v>75.9615384615385</v>
      </c>
      <c r="R16" s="61"/>
      <c r="S16" s="40" t="s">
        <v>234</v>
      </c>
      <c r="T16" s="57">
        <f t="shared" si="3"/>
        <v>-673.076923076923</v>
      </c>
      <c r="V16" s="79">
        <f>(((60*10.5)/(60*13))*100)</f>
        <v>80.7692307692308</v>
      </c>
      <c r="X16" s="77" t="s">
        <v>190</v>
      </c>
    </row>
    <row r="17" customFormat="1" ht="15.95" customHeight="1" spans="1:20">
      <c r="A17" s="20">
        <v>44339</v>
      </c>
      <c r="B17" s="21" t="s">
        <v>129</v>
      </c>
      <c r="C17" s="22">
        <v>0</v>
      </c>
      <c r="D17" s="23">
        <v>100</v>
      </c>
      <c r="E17" s="22">
        <v>0</v>
      </c>
      <c r="F17" s="22">
        <v>0</v>
      </c>
      <c r="G17" s="24">
        <v>250</v>
      </c>
      <c r="H17" s="22">
        <v>0</v>
      </c>
      <c r="I17" s="22">
        <v>0</v>
      </c>
      <c r="J17" s="22">
        <v>0</v>
      </c>
      <c r="K17" s="39" cm="1">
        <f t="array" ref="K17">IF(COUNTA(H17:J17)=0,"",SUM(H17:J17)/SUMPRODUCT(--(H17:J17&lt;&gt;"")))</f>
        <v>0</v>
      </c>
      <c r="L17" s="22">
        <v>0</v>
      </c>
      <c r="M17" s="22">
        <v>10</v>
      </c>
      <c r="N17" s="40" t="s">
        <v>235</v>
      </c>
      <c r="O17" s="40">
        <v>0.5</v>
      </c>
      <c r="P17" s="40">
        <v>100</v>
      </c>
      <c r="Q17" s="54">
        <f t="shared" si="2"/>
        <v>75.5</v>
      </c>
      <c r="R17" s="61"/>
      <c r="S17" s="40" t="s">
        <v>231</v>
      </c>
      <c r="T17" s="57">
        <f t="shared" si="3"/>
        <v>-686</v>
      </c>
    </row>
    <row r="18" customFormat="1" ht="15.95" customHeight="1" spans="1:22">
      <c r="A18" s="20">
        <v>44340</v>
      </c>
      <c r="B18" s="21" t="s">
        <v>130</v>
      </c>
      <c r="C18" s="22">
        <v>0</v>
      </c>
      <c r="D18" s="23">
        <v>0</v>
      </c>
      <c r="E18" s="22">
        <v>0</v>
      </c>
      <c r="F18" s="22">
        <v>0</v>
      </c>
      <c r="G18" s="24">
        <v>0</v>
      </c>
      <c r="H18" s="22">
        <v>0</v>
      </c>
      <c r="I18" s="22">
        <v>0</v>
      </c>
      <c r="J18" s="22">
        <v>0</v>
      </c>
      <c r="K18" s="39" cm="1">
        <f t="array" ref="K18">IF(COUNTA(H18:J18)=0,"",SUM(H18:J18)/SUMPRODUCT(--(H18:J18&lt;&gt;"")))</f>
        <v>0</v>
      </c>
      <c r="L18" s="22">
        <v>0</v>
      </c>
      <c r="M18" s="22">
        <v>0</v>
      </c>
      <c r="N18" s="40" t="s">
        <v>236</v>
      </c>
      <c r="O18" s="40">
        <v>1</v>
      </c>
      <c r="P18" s="40">
        <v>100</v>
      </c>
      <c r="Q18" s="54">
        <f t="shared" si="2"/>
        <v>10</v>
      </c>
      <c r="R18" s="80"/>
      <c r="S18" s="40" t="s">
        <v>237</v>
      </c>
      <c r="T18" s="57">
        <f t="shared" si="3"/>
        <v>-2520</v>
      </c>
      <c r="V18" s="81"/>
    </row>
    <row r="19" s="4" customFormat="1" ht="32" customHeight="1" spans="1:20">
      <c r="A19" s="33" t="s">
        <v>139</v>
      </c>
      <c r="B19" s="34"/>
      <c r="C19" s="35" cm="1">
        <f t="array" ref="C19">IF(COUNTA(C12:C18)=0,"",SUM(C12:C18)/SUMPRODUCT(--(C12:C18&lt;&gt;"")))</f>
        <v>0</v>
      </c>
      <c r="D19" s="35" cm="1">
        <f t="array" ref="D19">IF(COUNTA(D12:D18)=0,"",SUM(D12:D18)/SUMPRODUCT(--(D12:D18&lt;&gt;"")))</f>
        <v>84.2857142857143</v>
      </c>
      <c r="E19" s="35" cm="1">
        <f t="array" ref="E19">IF(COUNTA(E12:E18)=0,"",SUM(E12:E18)/SUMPRODUCT(--(E12:E18&lt;&gt;"")))</f>
        <v>89.2857142857143</v>
      </c>
      <c r="F19" s="35" cm="1">
        <f t="array" ref="F19">IF(COUNTA(F12:F18)=0,"",SUM(F12:F18)/SUMPRODUCT(--(F12:F18&lt;&gt;"")))</f>
        <v>17.1428571428571</v>
      </c>
      <c r="G19" s="35" cm="1">
        <f t="array" ref="G19">IF(COUNTA(G12:G18)=0,"",SUM(G12:G18)/SUMPRODUCT(--(G12:G18&lt;&gt;"")))</f>
        <v>120</v>
      </c>
      <c r="H19" s="35" cm="1">
        <f t="array" ref="H19">IF(COUNTA(H12:H18)=0,"",SUM(H12:H18)/SUMPRODUCT(--(H12:H18&lt;&gt;"")))</f>
        <v>4.28571428571429</v>
      </c>
      <c r="I19" s="35" cm="1">
        <f t="array" ref="I19">IF(COUNTA(I12:I18)=0,"",SUM(I12:I18)/SUMPRODUCT(--(I12:I18&lt;&gt;"")))</f>
        <v>4.28571428571429</v>
      </c>
      <c r="J19" s="35" cm="1">
        <f t="array" ref="J19">IF(COUNTA(J12:J18)=0,"",SUM(J12:J18)/SUMPRODUCT(--(J12:J18&lt;&gt;"")))</f>
        <v>4.28571428571429</v>
      </c>
      <c r="K19" s="35" cm="1">
        <f t="array" ref="K19">IF(SUMPRODUCT(--(K12:K18&lt;&gt;""))=0,"",SUM(K12:K18)/SUMPRODUCT(--(K12:K18&lt;&gt;"")))</f>
        <v>4.28571428571429</v>
      </c>
      <c r="L19" s="35" cm="1">
        <f t="array" ref="L19">IF(COUNTA(L12:L18)=0,"",SUM(L12:L18)/SUMPRODUCT(--(L12:L18&lt;&gt;"")))</f>
        <v>17.1428571428571</v>
      </c>
      <c r="M19" s="35" cm="1">
        <f t="array" ref="M19">IF(COUNTA(M12:M18)=0,"",SUM(M12:M18)/SUMPRODUCT(--(M12:M18&lt;&gt;"")))</f>
        <v>50</v>
      </c>
      <c r="N19" s="41" cm="1">
        <f t="array" ref="N19">IF(COUNTA(P12:P18)=0,"",SUM(P12:P18)/SUMPRODUCT(--(P12:P18&lt;&gt;"")))</f>
        <v>89.2857142857143</v>
      </c>
      <c r="O19" s="42"/>
      <c r="P19" s="43"/>
      <c r="Q19" s="82" cm="1">
        <f t="array" ref="Q19">SUM(Q12:Q18)/IF(SUM(Q12:Q18)=0,1,SUM(IF(Q12:Q18&lt;&gt;0,1,0)))</f>
        <v>64.3021978021978</v>
      </c>
      <c r="R19" s="46" t="str">
        <f>REPT("-",12)</f>
        <v>------------</v>
      </c>
      <c r="S19" s="83"/>
      <c r="T19" s="84">
        <f>SUM(T12:T17)</f>
        <v>-4476.76923076923</v>
      </c>
    </row>
    <row r="20" customFormat="1" ht="35" customHeight="1" spans="1:24">
      <c r="A20" s="20">
        <v>44341</v>
      </c>
      <c r="B20" s="21" t="s">
        <v>119</v>
      </c>
      <c r="C20" s="22">
        <v>0</v>
      </c>
      <c r="D20" s="23">
        <v>95</v>
      </c>
      <c r="E20" s="22">
        <v>200</v>
      </c>
      <c r="F20" s="22">
        <v>90</v>
      </c>
      <c r="G20" s="24">
        <v>15</v>
      </c>
      <c r="H20" s="22">
        <v>10</v>
      </c>
      <c r="I20" s="23">
        <v>10</v>
      </c>
      <c r="J20" s="22">
        <v>10</v>
      </c>
      <c r="K20" s="39" cm="1">
        <f t="array" ref="K20">IF(COUNTA(H20:J20)=0,"",SUM(H20:J20)/SUMPRODUCT(--(H20:J20&lt;&gt;"")))</f>
        <v>10</v>
      </c>
      <c r="L20" s="23">
        <v>0</v>
      </c>
      <c r="M20" s="23">
        <v>80</v>
      </c>
      <c r="N20" s="45" t="s">
        <v>238</v>
      </c>
      <c r="O20" s="40">
        <v>4</v>
      </c>
      <c r="P20" s="40">
        <v>90</v>
      </c>
      <c r="Q20" s="54">
        <f t="shared" ref="Q20:Q26" si="4">(0.5*C20+2*D20+1*E20+1*F20+2*G20+2*H20+2*I20+2*J20+0.5*L20+0.5*M20+O20*P20)/IF(OR(B20="SAT",B20="SUN"),10,13)</f>
        <v>74.6153846153846</v>
      </c>
      <c r="R20" s="55" t="str">
        <f>IF(Q27&gt;=100,"NPL",IF(AND(Q27&lt;=99.99,Q27&gt;=95),"N*",IF(AND(Q27&lt;=94.99,Q27&gt;=88),"ICN1",IF(AND(Q27&lt;=87.99,Q27&gt;=80),"ICN2",IF(AND(Q27&lt;=79.99,Q27&gt;=70),"ICN3",IF(AND(Q27&lt;=69.99,Q27&gt;=60),"ICN4",IF(Q27=0,"-","ICN5")))))))</f>
        <v>ICN5</v>
      </c>
      <c r="S20" s="40" t="s">
        <v>239</v>
      </c>
      <c r="T20" s="57">
        <f t="shared" ref="T20:T26" si="5">28*Q20-2800</f>
        <v>-710.769230769231</v>
      </c>
      <c r="V20" s="85" t="s">
        <v>191</v>
      </c>
      <c r="W20" s="86"/>
      <c r="X20" s="87"/>
    </row>
    <row r="21" customFormat="1" ht="15.95" customHeight="1" spans="1:24">
      <c r="A21" s="20">
        <v>44342</v>
      </c>
      <c r="B21" s="21" t="s">
        <v>121</v>
      </c>
      <c r="C21" s="22">
        <v>0</v>
      </c>
      <c r="D21" s="23">
        <v>60</v>
      </c>
      <c r="E21" s="22">
        <v>0</v>
      </c>
      <c r="F21" s="22">
        <v>0</v>
      </c>
      <c r="G21" s="24">
        <v>0</v>
      </c>
      <c r="H21" s="22">
        <v>0</v>
      </c>
      <c r="I21" s="23">
        <v>0</v>
      </c>
      <c r="J21" s="22">
        <v>0</v>
      </c>
      <c r="K21" s="39" cm="1">
        <f t="array" ref="K21">IF(COUNTA(H21:J21)=0,"",SUM(H21:J21)/SUMPRODUCT(--(H21:J21&lt;&gt;"")))</f>
        <v>0</v>
      </c>
      <c r="L21" s="23">
        <v>0</v>
      </c>
      <c r="M21" s="23">
        <v>15</v>
      </c>
      <c r="N21" s="40" t="s">
        <v>240</v>
      </c>
      <c r="O21" s="40">
        <v>6.5</v>
      </c>
      <c r="P21" s="40">
        <v>100</v>
      </c>
      <c r="Q21" s="54">
        <f t="shared" si="4"/>
        <v>59.8076923076923</v>
      </c>
      <c r="R21" s="61"/>
      <c r="S21" s="40" t="s">
        <v>221</v>
      </c>
      <c r="T21" s="57">
        <f t="shared" si="5"/>
        <v>-1125.38461538462</v>
      </c>
      <c r="V21" s="88" t="s">
        <v>192</v>
      </c>
      <c r="W21" s="89" t="s">
        <v>193</v>
      </c>
      <c r="X21" s="90" t="s">
        <v>194</v>
      </c>
    </row>
    <row r="22" customFormat="1" ht="15.95" customHeight="1" spans="1:24">
      <c r="A22" s="20">
        <v>44343</v>
      </c>
      <c r="B22" s="21" t="s">
        <v>123</v>
      </c>
      <c r="C22" s="22">
        <v>0</v>
      </c>
      <c r="D22" s="23">
        <v>60</v>
      </c>
      <c r="E22" s="22">
        <v>0</v>
      </c>
      <c r="F22" s="22">
        <v>0</v>
      </c>
      <c r="G22" s="24">
        <v>0</v>
      </c>
      <c r="H22" s="22">
        <v>0</v>
      </c>
      <c r="I22" s="23">
        <v>0</v>
      </c>
      <c r="J22" s="22">
        <v>0</v>
      </c>
      <c r="K22" s="39" cm="1">
        <f t="array" ref="K22">IF(COUNTA(H22:J22)=0,"",SUM(H22:J22)/SUMPRODUCT(--(H22:J22&lt;&gt;"")))</f>
        <v>0</v>
      </c>
      <c r="L22" s="23">
        <v>0</v>
      </c>
      <c r="M22" s="23">
        <v>0</v>
      </c>
      <c r="N22" s="40" t="s">
        <v>241</v>
      </c>
      <c r="O22" s="40">
        <v>6</v>
      </c>
      <c r="P22" s="40">
        <v>80</v>
      </c>
      <c r="Q22" s="54">
        <f t="shared" si="4"/>
        <v>46.1538461538462</v>
      </c>
      <c r="R22" s="61"/>
      <c r="S22" s="40" t="s">
        <v>242</v>
      </c>
      <c r="T22" s="57">
        <f t="shared" si="5"/>
        <v>-1507.69230769231</v>
      </c>
      <c r="V22" s="91" t="s">
        <v>27</v>
      </c>
      <c r="W22" s="77" t="s">
        <v>195</v>
      </c>
      <c r="X22" s="92" t="s">
        <v>196</v>
      </c>
    </row>
    <row r="23" customFormat="1" ht="15.95" customHeight="1" spans="1:24">
      <c r="A23" s="20">
        <v>44344</v>
      </c>
      <c r="B23" s="21" t="s">
        <v>125</v>
      </c>
      <c r="C23" s="22">
        <v>110</v>
      </c>
      <c r="D23" s="23">
        <v>0</v>
      </c>
      <c r="E23" s="22">
        <v>0</v>
      </c>
      <c r="F23" s="22">
        <v>0</v>
      </c>
      <c r="G23" s="24">
        <v>0</v>
      </c>
      <c r="H23" s="22">
        <v>0</v>
      </c>
      <c r="I23" s="23">
        <v>0</v>
      </c>
      <c r="J23" s="22">
        <v>0</v>
      </c>
      <c r="K23" s="39" cm="1">
        <f t="array" ref="K23">IF(COUNTA(H23:J23)=0,"",SUM(H23:J23)/SUMPRODUCT(--(H23:J23&lt;&gt;"")))</f>
        <v>0</v>
      </c>
      <c r="L23" s="23">
        <v>0</v>
      </c>
      <c r="M23" s="23">
        <v>0</v>
      </c>
      <c r="N23" s="40" t="s">
        <v>243</v>
      </c>
      <c r="O23" s="40">
        <v>5</v>
      </c>
      <c r="P23" s="40">
        <v>80</v>
      </c>
      <c r="Q23" s="54">
        <f t="shared" si="4"/>
        <v>35</v>
      </c>
      <c r="R23" s="61"/>
      <c r="S23" s="40" t="s">
        <v>237</v>
      </c>
      <c r="T23" s="57">
        <f t="shared" si="5"/>
        <v>-1820</v>
      </c>
      <c r="V23" s="91" t="s">
        <v>21</v>
      </c>
      <c r="W23" s="77" t="s">
        <v>197</v>
      </c>
      <c r="X23" s="92" t="s">
        <v>198</v>
      </c>
    </row>
    <row r="24" customFormat="1" ht="15.95" customHeight="1" spans="1:24">
      <c r="A24" s="20">
        <v>44345</v>
      </c>
      <c r="B24" s="21" t="s">
        <v>127</v>
      </c>
      <c r="C24" s="22">
        <v>60</v>
      </c>
      <c r="D24" s="23">
        <v>100</v>
      </c>
      <c r="E24" s="22">
        <v>100</v>
      </c>
      <c r="F24" s="22">
        <v>0</v>
      </c>
      <c r="G24" s="24">
        <v>200</v>
      </c>
      <c r="H24" s="22">
        <v>0</v>
      </c>
      <c r="I24" s="23">
        <v>0</v>
      </c>
      <c r="J24" s="22">
        <v>0</v>
      </c>
      <c r="K24" s="39" cm="1">
        <f t="array" ref="K24">IF(COUNTA(H24:J24)=0,"",SUM(H24:J24)/SUMPRODUCT(--(H24:J24&lt;&gt;"")))</f>
        <v>0</v>
      </c>
      <c r="L24" s="23">
        <v>100</v>
      </c>
      <c r="M24" s="23">
        <v>0</v>
      </c>
      <c r="N24" s="40" t="s">
        <v>244</v>
      </c>
      <c r="O24" s="40">
        <v>1</v>
      </c>
      <c r="P24" s="40">
        <v>100</v>
      </c>
      <c r="Q24" s="54">
        <f t="shared" si="4"/>
        <v>67.6923076923077</v>
      </c>
      <c r="R24" s="61"/>
      <c r="S24" s="40" t="s">
        <v>221</v>
      </c>
      <c r="T24" s="57">
        <f t="shared" si="5"/>
        <v>-904.615384615385</v>
      </c>
      <c r="V24" s="91" t="s">
        <v>199</v>
      </c>
      <c r="W24" s="77" t="s">
        <v>200</v>
      </c>
      <c r="X24" s="92" t="s">
        <v>195</v>
      </c>
    </row>
    <row r="25" customFormat="1" ht="15.95" customHeight="1" spans="1:28">
      <c r="A25" s="20">
        <v>44346</v>
      </c>
      <c r="B25" s="21" t="s">
        <v>129</v>
      </c>
      <c r="C25" s="22">
        <v>0</v>
      </c>
      <c r="D25" s="23">
        <v>65</v>
      </c>
      <c r="E25" s="22">
        <v>70</v>
      </c>
      <c r="F25" s="22">
        <v>0</v>
      </c>
      <c r="G25" s="24">
        <v>75</v>
      </c>
      <c r="H25" s="22">
        <v>0</v>
      </c>
      <c r="I25" s="23">
        <v>0</v>
      </c>
      <c r="J25" s="22">
        <v>0</v>
      </c>
      <c r="K25" s="39" cm="1">
        <f t="array" ref="K25">IF(COUNTA(H25:J25)=0,"",SUM(H25:J25)/SUMPRODUCT(--(H25:J25&lt;&gt;"")))</f>
        <v>0</v>
      </c>
      <c r="L25" s="23">
        <v>0</v>
      </c>
      <c r="M25" s="23">
        <v>80</v>
      </c>
      <c r="N25" s="40" t="s">
        <v>245</v>
      </c>
      <c r="O25" s="40">
        <v>0.5</v>
      </c>
      <c r="P25" s="40">
        <v>100</v>
      </c>
      <c r="Q25" s="54">
        <f t="shared" si="4"/>
        <v>44</v>
      </c>
      <c r="R25" s="61"/>
      <c r="S25" s="40" t="s">
        <v>246</v>
      </c>
      <c r="T25" s="57">
        <f t="shared" si="5"/>
        <v>-1568</v>
      </c>
      <c r="V25" s="93" t="s">
        <v>201</v>
      </c>
      <c r="W25" s="94" t="s">
        <v>199</v>
      </c>
      <c r="X25" s="95" t="s">
        <v>27</v>
      </c>
      <c r="Y25"/>
      <c r="Z25"/>
      <c r="AA25" s="3"/>
      <c r="AB25" s="3"/>
    </row>
    <row r="26" customFormat="1" ht="15.95" customHeight="1" spans="1:28">
      <c r="A26" s="20">
        <v>44347</v>
      </c>
      <c r="B26" s="21" t="s">
        <v>130</v>
      </c>
      <c r="C26" s="22">
        <v>0</v>
      </c>
      <c r="D26" s="23">
        <v>0</v>
      </c>
      <c r="E26" s="22">
        <v>0</v>
      </c>
      <c r="F26" s="22">
        <v>0</v>
      </c>
      <c r="G26" s="24">
        <v>0</v>
      </c>
      <c r="H26" s="22">
        <v>0</v>
      </c>
      <c r="I26" s="23">
        <v>0</v>
      </c>
      <c r="J26" s="22">
        <v>0</v>
      </c>
      <c r="K26" s="39" cm="1">
        <f t="array" ref="K26">IF(COUNTA(H26:J26)=0,"",SUM(H26:J26)/SUMPRODUCT(--(H26:J26&lt;&gt;"")))</f>
        <v>0</v>
      </c>
      <c r="L26" s="23">
        <v>0</v>
      </c>
      <c r="M26" s="23">
        <v>0</v>
      </c>
      <c r="N26" s="40" t="s">
        <v>247</v>
      </c>
      <c r="O26" s="40">
        <v>1</v>
      </c>
      <c r="P26" s="40">
        <v>1</v>
      </c>
      <c r="Q26" s="54">
        <f t="shared" si="4"/>
        <v>0.1</v>
      </c>
      <c r="R26" s="80"/>
      <c r="S26" s="40" t="s">
        <v>248</v>
      </c>
      <c r="T26" s="57">
        <f t="shared" si="5"/>
        <v>-2797.2</v>
      </c>
      <c r="V26" s="81"/>
      <c r="W26"/>
      <c r="X26"/>
      <c r="Y26"/>
      <c r="Z26"/>
      <c r="AA26" s="3"/>
      <c r="AB26" s="3"/>
    </row>
    <row r="27" s="4" customFormat="1" ht="32" customHeight="1" spans="1:20">
      <c r="A27" s="33" t="s">
        <v>144</v>
      </c>
      <c r="B27" s="34"/>
      <c r="C27" s="35" cm="1">
        <f t="array" ref="C27">IF(COUNTA(C20:C26)=0,"",SUM(C20:C26)/SUMPRODUCT(--(C20:C26&lt;&gt;"")))</f>
        <v>24.2857142857143</v>
      </c>
      <c r="D27" s="35" cm="1">
        <f t="array" ref="D27">IF(COUNTA(D20:D26)=0,"",SUM(D20:D26)/SUMPRODUCT(--(D20:D26&lt;&gt;"")))</f>
        <v>54.2857142857143</v>
      </c>
      <c r="E27" s="35" cm="1">
        <f t="array" ref="E27">IF(COUNTA(E20:E26)=0,"",SUM(E20:E26)/SUMPRODUCT(--(E20:E26&lt;&gt;"")))</f>
        <v>52.8571428571429</v>
      </c>
      <c r="F27" s="35" cm="1">
        <f t="array" ref="F27">IF(COUNTA(F20:F26)=0,"",SUM(F20:F26)/SUMPRODUCT(--(F20:F26&lt;&gt;"")))</f>
        <v>12.8571428571429</v>
      </c>
      <c r="G27" s="35" cm="1">
        <f t="array" ref="G27">IF(COUNTA(G20:G26)=0,"",SUM(G20:G26)/SUMPRODUCT(--(G20:G26&lt;&gt;"")))</f>
        <v>41.4285714285714</v>
      </c>
      <c r="H27" s="35" cm="1">
        <f t="array" ref="H27">IF(COUNTA(H20:H26)=0,"",SUM(H20:H26)/SUMPRODUCT(--(H20:H26&lt;&gt;"")))</f>
        <v>1.42857142857143</v>
      </c>
      <c r="I27" s="35" cm="1">
        <f t="array" ref="I27">IF(COUNTA(I20:I26)=0,"",SUM(I20:I26)/SUMPRODUCT(--(I20:I26&lt;&gt;"")))</f>
        <v>1.42857142857143</v>
      </c>
      <c r="J27" s="35" cm="1">
        <f t="array" ref="J27">IF(COUNTA(J20:J26)=0,"",SUM(J20:J26)/SUMPRODUCT(--(J20:J26&lt;&gt;"")))</f>
        <v>1.42857142857143</v>
      </c>
      <c r="K27" s="35" cm="1">
        <f t="array" ref="K27">IF(SUMPRODUCT(--(K20:K26&lt;&gt;""))=0,"",SUM(K20:K26)/SUMPRODUCT(--(K20:K26&lt;&gt;"")))</f>
        <v>1.42857142857143</v>
      </c>
      <c r="L27" s="35" cm="1">
        <f t="array" ref="L27">IF(COUNTA(L20:L26)=0,"",SUM(L20:L26)/SUMPRODUCT(--(L20:L26&lt;&gt;"")))</f>
        <v>14.2857142857143</v>
      </c>
      <c r="M27" s="35" cm="1">
        <f t="array" ref="M27">IF(COUNTA(M20:M26)=0,"",SUM(M20:M26)/SUMPRODUCT(--(M20:M26&lt;&gt;"")))</f>
        <v>25</v>
      </c>
      <c r="N27" s="41" cm="1">
        <f t="array" ref="N27">IF(COUNTA(P20:P26)=0,"",SUM(P20:P26)/SUMPRODUCT(--(P20:P26&lt;&gt;"")))</f>
        <v>78.7142857142857</v>
      </c>
      <c r="O27" s="42"/>
      <c r="P27" s="43"/>
      <c r="Q27" s="82" cm="1">
        <f t="array" ref="Q27">SUM(Q20:Q26)/IF(SUM(Q20:Q26)=0,1,SUM(IF(Q20:Q26&lt;&gt;0,1,0)))</f>
        <v>46.767032967033</v>
      </c>
      <c r="R27" s="46" t="str">
        <f>REPT("-",12)</f>
        <v>------------</v>
      </c>
      <c r="S27" s="83"/>
      <c r="T27" s="84">
        <f>SUM(T20:T25)</f>
        <v>-7636.46153846154</v>
      </c>
    </row>
    <row r="28" customFormat="1" ht="41" customHeight="1" spans="1:28">
      <c r="A28" s="20">
        <v>44348</v>
      </c>
      <c r="B28" s="21" t="s">
        <v>119</v>
      </c>
      <c r="C28" s="22">
        <v>100</v>
      </c>
      <c r="D28" s="23">
        <v>100</v>
      </c>
      <c r="E28" s="22">
        <v>100</v>
      </c>
      <c r="F28" s="23">
        <v>0</v>
      </c>
      <c r="G28" s="24">
        <v>75</v>
      </c>
      <c r="H28" s="23">
        <v>60</v>
      </c>
      <c r="I28" s="23">
        <v>60</v>
      </c>
      <c r="J28" s="23">
        <v>60</v>
      </c>
      <c r="K28" s="39" cm="1">
        <f t="array" ref="K28">IF(COUNTA(H28:J28)=0,"",SUM(H28:J28)/SUMPRODUCT(--(H28:J28&lt;&gt;"")))</f>
        <v>60</v>
      </c>
      <c r="L28" s="23">
        <v>100</v>
      </c>
      <c r="M28" s="23">
        <v>100</v>
      </c>
      <c r="N28" s="40" t="s">
        <v>249</v>
      </c>
      <c r="O28" s="40">
        <v>1</v>
      </c>
      <c r="P28" s="40">
        <v>100</v>
      </c>
      <c r="Q28" s="54">
        <f t="shared" ref="Q28:Q34" si="6">(0.5*C28+2*D28+1*E28+1*F28+2*G28+2*H28+2*I28+2*J28+0.5*L28+0.5*M28+O28*P28)/IF(OR(B28="SAT",B28="SUN"),10,13)</f>
        <v>81.5384615384615</v>
      </c>
      <c r="R28" s="55" t="str">
        <f>IF(Q35&gt;=100,"NPL",IF(AND(Q35&lt;=99.99,Q35&gt;=95),"N*",IF(AND(Q35&lt;=94.99,Q35&gt;=88),"ICN1",IF(AND(Q35&lt;=87.99,Q35&gt;=80),"ICN2",IF(AND(Q35&lt;=79.99,Q35&gt;=70),"ICN3",IF(AND(Q35&lt;=69.99,Q35&gt;=60),"ICN4",IF(Q35=0,"-","ICN5")))))))</f>
        <v>ICN3</v>
      </c>
      <c r="S28" s="40" t="s">
        <v>250</v>
      </c>
      <c r="T28" s="57">
        <f t="shared" ref="T28:T34" si="7">28*Q28-2800</f>
        <v>-516.923076923077</v>
      </c>
      <c r="V28" s="96" t="s">
        <v>116</v>
      </c>
      <c r="W28" s="97" t="s">
        <v>3</v>
      </c>
      <c r="X28" s="96" t="s">
        <v>4</v>
      </c>
      <c r="Y28" s="97" t="s">
        <v>202</v>
      </c>
      <c r="Z28" s="97" t="s">
        <v>118</v>
      </c>
      <c r="AA28" s="3"/>
      <c r="AB28" s="3"/>
    </row>
    <row r="29" customFormat="1" ht="15.95" customHeight="1" spans="1:26">
      <c r="A29" s="20">
        <v>44349</v>
      </c>
      <c r="B29" s="21" t="s">
        <v>121</v>
      </c>
      <c r="C29" s="22">
        <v>0</v>
      </c>
      <c r="D29" s="23">
        <v>100</v>
      </c>
      <c r="E29" s="22">
        <v>100</v>
      </c>
      <c r="F29" s="23">
        <v>0</v>
      </c>
      <c r="G29" s="24">
        <v>0</v>
      </c>
      <c r="H29" s="23">
        <v>0</v>
      </c>
      <c r="I29" s="23">
        <v>0</v>
      </c>
      <c r="J29" s="23">
        <v>0</v>
      </c>
      <c r="K29" s="39" cm="1">
        <f t="array" ref="K29">IF(COUNTA(H29:J29)=0,"",SUM(H29:J29)/SUMPRODUCT(--(H29:J29&lt;&gt;"")))</f>
        <v>0</v>
      </c>
      <c r="L29" s="23">
        <v>100</v>
      </c>
      <c r="M29" s="23">
        <v>100</v>
      </c>
      <c r="N29" s="40" t="s">
        <v>251</v>
      </c>
      <c r="O29" s="40">
        <v>7</v>
      </c>
      <c r="P29" s="40">
        <v>80</v>
      </c>
      <c r="Q29" s="54">
        <f t="shared" si="6"/>
        <v>73.8461538461538</v>
      </c>
      <c r="R29" s="61"/>
      <c r="S29" s="40" t="s">
        <v>252</v>
      </c>
      <c r="T29" s="57">
        <f t="shared" si="7"/>
        <v>-732.307692307692</v>
      </c>
      <c r="V29" s="98"/>
      <c r="W29" s="98"/>
      <c r="X29" s="98"/>
      <c r="Y29" s="105">
        <f t="shared" ref="Y29:Y33" si="8">IF(X29="",TIME(0,0,0),X29-W29)</f>
        <v>0</v>
      </c>
      <c r="Z29" s="106"/>
    </row>
    <row r="30" customFormat="1" ht="56" customHeight="1" spans="1:26">
      <c r="A30" s="20">
        <v>44350</v>
      </c>
      <c r="B30" s="21" t="s">
        <v>123</v>
      </c>
      <c r="C30" s="22">
        <v>0</v>
      </c>
      <c r="D30" s="23">
        <v>100</v>
      </c>
      <c r="E30" s="22">
        <v>50</v>
      </c>
      <c r="F30" s="23">
        <v>0</v>
      </c>
      <c r="G30" s="24">
        <v>0</v>
      </c>
      <c r="H30" s="23">
        <v>0</v>
      </c>
      <c r="I30" s="23">
        <v>0</v>
      </c>
      <c r="J30" s="23">
        <v>0</v>
      </c>
      <c r="K30" s="39" cm="1">
        <f t="array" ref="K30">IF(COUNTA(H30:J30)=0,"",SUM(H30:J30)/SUMPRODUCT(--(H30:J30&lt;&gt;"")))</f>
        <v>0</v>
      </c>
      <c r="L30" s="23">
        <v>0</v>
      </c>
      <c r="M30" s="23">
        <v>0</v>
      </c>
      <c r="N30" s="40" t="s">
        <v>253</v>
      </c>
      <c r="O30" s="40">
        <v>3</v>
      </c>
      <c r="P30" s="40">
        <v>80</v>
      </c>
      <c r="Q30" s="54">
        <f t="shared" si="6"/>
        <v>37.6923076923077</v>
      </c>
      <c r="R30" s="61"/>
      <c r="S30" s="45" t="s">
        <v>254</v>
      </c>
      <c r="T30" s="57">
        <f t="shared" si="7"/>
        <v>-1744.61538461538</v>
      </c>
      <c r="V30" s="98"/>
      <c r="W30" s="98"/>
      <c r="X30" s="98"/>
      <c r="Y30" s="105">
        <f t="shared" si="8"/>
        <v>0</v>
      </c>
      <c r="Z30" s="77"/>
    </row>
    <row r="31" customFormat="1" ht="15.95" customHeight="1" spans="1:26">
      <c r="A31" s="20">
        <v>44351</v>
      </c>
      <c r="B31" s="21" t="s">
        <v>125</v>
      </c>
      <c r="C31" s="22">
        <v>100</v>
      </c>
      <c r="D31" s="23">
        <v>100</v>
      </c>
      <c r="E31" s="22">
        <v>150</v>
      </c>
      <c r="F31" s="23">
        <v>80</v>
      </c>
      <c r="G31" s="24">
        <v>60</v>
      </c>
      <c r="H31" s="23">
        <v>50</v>
      </c>
      <c r="I31" s="23">
        <v>50</v>
      </c>
      <c r="J31" s="23">
        <v>50</v>
      </c>
      <c r="K31" s="39" cm="1">
        <f t="array" ref="K31">IF(COUNTA(H31:J31)=0,"",SUM(H31:J31)/SUMPRODUCT(--(H31:J31&lt;&gt;"")))</f>
        <v>50</v>
      </c>
      <c r="L31" s="23">
        <v>100</v>
      </c>
      <c r="M31" s="23">
        <v>100</v>
      </c>
      <c r="N31" s="40" t="s">
        <v>143</v>
      </c>
      <c r="O31" s="40">
        <v>0.5</v>
      </c>
      <c r="P31" s="40">
        <v>100</v>
      </c>
      <c r="Q31" s="54">
        <f t="shared" si="6"/>
        <v>80.7692307692308</v>
      </c>
      <c r="R31" s="61"/>
      <c r="S31" s="40" t="s">
        <v>255</v>
      </c>
      <c r="T31" s="57">
        <f t="shared" si="7"/>
        <v>-538.461538461538</v>
      </c>
      <c r="V31" s="98"/>
      <c r="W31" s="98"/>
      <c r="X31" s="98"/>
      <c r="Y31" s="105">
        <f t="shared" si="8"/>
        <v>0</v>
      </c>
      <c r="Z31" s="77"/>
    </row>
    <row r="32" customFormat="1" ht="44" customHeight="1" spans="1:26">
      <c r="A32" s="20">
        <v>44352</v>
      </c>
      <c r="B32" s="21" t="s">
        <v>127</v>
      </c>
      <c r="C32" s="22">
        <v>70</v>
      </c>
      <c r="D32" s="23">
        <v>100</v>
      </c>
      <c r="E32" s="22">
        <v>100</v>
      </c>
      <c r="F32" s="23">
        <v>100</v>
      </c>
      <c r="G32" s="24">
        <v>0</v>
      </c>
      <c r="H32" s="23">
        <v>0</v>
      </c>
      <c r="I32" s="23">
        <v>0</v>
      </c>
      <c r="J32" s="23">
        <v>0</v>
      </c>
      <c r="K32" s="39" cm="1">
        <f t="array" ref="K32">IF(COUNTA(H32:J32)=0,"",SUM(H32:J32)/SUMPRODUCT(--(H32:J32&lt;&gt;"")))</f>
        <v>0</v>
      </c>
      <c r="L32" s="23">
        <v>40</v>
      </c>
      <c r="M32" s="23">
        <v>0</v>
      </c>
      <c r="N32" s="45" t="s">
        <v>256</v>
      </c>
      <c r="O32" s="40">
        <v>5</v>
      </c>
      <c r="P32" s="40">
        <v>100</v>
      </c>
      <c r="Q32" s="54">
        <f t="shared" si="6"/>
        <v>73.4615384615385</v>
      </c>
      <c r="R32" s="61"/>
      <c r="S32" s="45" t="s">
        <v>257</v>
      </c>
      <c r="T32" s="57">
        <f t="shared" si="7"/>
        <v>-743.076923076923</v>
      </c>
      <c r="V32" s="77"/>
      <c r="W32" s="77"/>
      <c r="X32" s="77"/>
      <c r="Y32" s="105">
        <f t="shared" si="8"/>
        <v>0</v>
      </c>
      <c r="Z32" s="77"/>
    </row>
    <row r="33" customFormat="1" ht="33" customHeight="1" spans="1:26">
      <c r="A33" s="20">
        <v>44353</v>
      </c>
      <c r="B33" s="21" t="s">
        <v>129</v>
      </c>
      <c r="C33" s="22">
        <v>0</v>
      </c>
      <c r="D33" s="23">
        <v>100</v>
      </c>
      <c r="E33" s="22">
        <v>10</v>
      </c>
      <c r="F33" s="23">
        <v>0</v>
      </c>
      <c r="G33" s="24">
        <v>0</v>
      </c>
      <c r="H33" s="23">
        <v>0</v>
      </c>
      <c r="I33" s="23">
        <v>0</v>
      </c>
      <c r="J33" s="23">
        <v>0</v>
      </c>
      <c r="K33" s="39" cm="1">
        <f t="array" ref="K33">IF(COUNTA(H33:J33)=0,"",SUM(H33:J33)/SUMPRODUCT(--(H33:J33&lt;&gt;"")))</f>
        <v>0</v>
      </c>
      <c r="L33" s="23">
        <v>100</v>
      </c>
      <c r="M33" s="23">
        <v>0</v>
      </c>
      <c r="N33" s="45" t="s">
        <v>258</v>
      </c>
      <c r="O33" s="40">
        <v>5</v>
      </c>
      <c r="P33" s="40">
        <v>100</v>
      </c>
      <c r="Q33" s="54">
        <f t="shared" si="6"/>
        <v>76</v>
      </c>
      <c r="R33" s="61"/>
      <c r="S33" s="45" t="s">
        <v>259</v>
      </c>
      <c r="T33" s="57">
        <f t="shared" si="7"/>
        <v>-672</v>
      </c>
      <c r="V33" s="77"/>
      <c r="W33" s="77"/>
      <c r="X33" s="77"/>
      <c r="Y33" s="105">
        <f t="shared" si="8"/>
        <v>0</v>
      </c>
      <c r="Z33" s="77"/>
    </row>
    <row r="34" customFormat="1" ht="15.95" customHeight="1" spans="1:20">
      <c r="A34" s="20">
        <v>44354</v>
      </c>
      <c r="B34" s="21" t="s">
        <v>130</v>
      </c>
      <c r="C34" s="22">
        <v>100</v>
      </c>
      <c r="D34" s="23">
        <v>0</v>
      </c>
      <c r="E34" s="22">
        <v>0</v>
      </c>
      <c r="F34" s="23">
        <v>0</v>
      </c>
      <c r="G34" s="24">
        <v>0</v>
      </c>
      <c r="H34" s="23">
        <v>0</v>
      </c>
      <c r="I34" s="23">
        <v>0</v>
      </c>
      <c r="J34" s="23">
        <v>0</v>
      </c>
      <c r="K34" s="39" cm="1">
        <f t="array" ref="K34">IF(COUNTA(H34:J34)=0,"",SUM(H34:J34)/SUMPRODUCT(--(H34:J34&lt;&gt;"")))</f>
        <v>0</v>
      </c>
      <c r="L34" s="23">
        <v>0</v>
      </c>
      <c r="M34" s="23">
        <v>0</v>
      </c>
      <c r="N34" s="40" t="s">
        <v>260</v>
      </c>
      <c r="O34" s="40">
        <v>9.5</v>
      </c>
      <c r="P34" s="40">
        <v>100</v>
      </c>
      <c r="Q34" s="54">
        <f t="shared" si="6"/>
        <v>100</v>
      </c>
      <c r="R34" s="80"/>
      <c r="S34" s="40" t="s">
        <v>261</v>
      </c>
      <c r="T34" s="57">
        <f t="shared" si="7"/>
        <v>0</v>
      </c>
    </row>
    <row r="35" s="4" customFormat="1" ht="32" customHeight="1" spans="1:21">
      <c r="A35" s="33" t="s">
        <v>151</v>
      </c>
      <c r="B35" s="34"/>
      <c r="C35" s="35" cm="1">
        <f t="array" ref="C35">IF(COUNTA(C28:C34)=0,"",SUM(C28:C34)/SUMPRODUCT(--(C28:C34&lt;&gt;"")))</f>
        <v>52.8571428571429</v>
      </c>
      <c r="D35" s="35" cm="1">
        <f t="array" ref="D35">IF(COUNTA(D28:D34)=0,"",SUM(D28:D34)/SUMPRODUCT(--(D28:D34&lt;&gt;"")))</f>
        <v>85.7142857142857</v>
      </c>
      <c r="E35" s="35" cm="1">
        <f t="array" ref="E35">IF(COUNTA(E28:E34)=0,"",SUM(E28:E34)/SUMPRODUCT(--(E28:E34&lt;&gt;"")))</f>
        <v>72.8571428571429</v>
      </c>
      <c r="F35" s="35" cm="1">
        <f t="array" ref="F35">IF(COUNTA(F28:F34)=0,"",SUM(F28:F34)/SUMPRODUCT(--(F28:F34&lt;&gt;"")))</f>
        <v>25.7142857142857</v>
      </c>
      <c r="G35" s="35" cm="1">
        <f t="array" ref="G35">IF(COUNTA(G28:G34)=0,"",SUM(G28:G34)/SUMPRODUCT(--(G28:G34&lt;&gt;"")))</f>
        <v>19.2857142857143</v>
      </c>
      <c r="H35" s="35" cm="1">
        <f t="array" ref="H35">IF(COUNTA(H28:H34)=0,"",SUM(H28:H34)/SUMPRODUCT(--(H28:H34&lt;&gt;"")))</f>
        <v>15.7142857142857</v>
      </c>
      <c r="I35" s="35" cm="1">
        <f t="array" ref="I35">IF(COUNTA(I28:I34)=0,"",SUM(I28:I34)/SUMPRODUCT(--(I28:I34&lt;&gt;"")))</f>
        <v>15.7142857142857</v>
      </c>
      <c r="J35" s="35" cm="1">
        <f t="array" ref="J35">IF(COUNTA(J28:J34)=0,"",SUM(J28:J34)/SUMPRODUCT(--(J28:J34&lt;&gt;"")))</f>
        <v>15.7142857142857</v>
      </c>
      <c r="K35" s="35" cm="1">
        <f t="array" ref="K35">IF(SUMPRODUCT(--(K28:K34&lt;&gt;""))=0,"",SUM(K28:K34)/SUMPRODUCT(--(K28:K34&lt;&gt;"")))</f>
        <v>15.7142857142857</v>
      </c>
      <c r="L35" s="35" cm="1">
        <f t="array" ref="L35">IF(COUNTA(L28:L34)=0,"",SUM(L28:L34)/SUMPRODUCT(--(L28:L34&lt;&gt;"")))</f>
        <v>62.8571428571429</v>
      </c>
      <c r="M35" s="35" cm="1">
        <f t="array" ref="M35">IF(COUNTA(M28:M34)=0,"",SUM(M28:M34)/SUMPRODUCT(--(M28:M34&lt;&gt;"")))</f>
        <v>42.8571428571429</v>
      </c>
      <c r="N35" s="41" cm="1">
        <f t="array" ref="N35">IF(COUNTA(P28:P34)=0,"",SUM(P28:P34)/SUMPRODUCT(--(P28:P34&lt;&gt;"")))</f>
        <v>94.2857142857143</v>
      </c>
      <c r="O35" s="42"/>
      <c r="P35" s="43"/>
      <c r="Q35" s="82" cm="1">
        <f t="array" ref="Q35">SUM(Q28:Q34)/IF(SUM(Q28:Q34)=0,1,SUM(IF(Q28:Q34&lt;&gt;0,1,0)))</f>
        <v>74.7582417582418</v>
      </c>
      <c r="R35" s="46" t="str">
        <f>REPT("-",12)</f>
        <v>------------</v>
      </c>
      <c r="S35" s="83"/>
      <c r="T35" s="84">
        <f>SUM(T28:T33)</f>
        <v>-4947.38461538462</v>
      </c>
      <c r="U35" s="5"/>
    </row>
    <row r="36" s="5" customFormat="1" ht="42" customHeight="1" spans="1:20">
      <c r="A36" s="20">
        <v>44355</v>
      </c>
      <c r="B36" s="21" t="s">
        <v>119</v>
      </c>
      <c r="C36" s="22">
        <v>0</v>
      </c>
      <c r="D36" s="23">
        <v>80</v>
      </c>
      <c r="E36" s="22">
        <v>200</v>
      </c>
      <c r="F36" s="22">
        <v>0</v>
      </c>
      <c r="G36" s="24">
        <v>100</v>
      </c>
      <c r="H36" s="22">
        <v>0</v>
      </c>
      <c r="I36" s="23">
        <v>0</v>
      </c>
      <c r="J36" s="22">
        <v>0</v>
      </c>
      <c r="K36" s="39" cm="1">
        <f t="array" ref="K36">IF(COUNTA(H36:J36)=0,"",SUM(H36:J36)/SUMPRODUCT(--(H36:J36&lt;&gt;"")))</f>
        <v>0</v>
      </c>
      <c r="L36" s="22">
        <v>0</v>
      </c>
      <c r="M36" s="22">
        <v>0</v>
      </c>
      <c r="N36" s="45" t="s">
        <v>262</v>
      </c>
      <c r="O36" s="40">
        <v>5</v>
      </c>
      <c r="P36" s="40">
        <v>100</v>
      </c>
      <c r="Q36" s="54">
        <f t="shared" ref="Q36:Q42" si="9">(0.5*C36+2*D36+1*E36+1*F36+2*G36+2*H36+2*I36+2*J36+0.5*L36+0.5*M36+O36*P36)/IF(OR(B36="SAT",B36="SUN"),10,13)</f>
        <v>81.5384615384615</v>
      </c>
      <c r="R36" s="55" t="str">
        <f>IF(Q43&gt;=100,"NPL",IF(AND(Q43&lt;=99.99,Q43&gt;=95),"N*",IF(AND(Q43&lt;=94.99,Q43&gt;=88),"ICN1",IF(AND(Q43&lt;=87.99,Q43&gt;=80),"ICN2",IF(AND(Q43&lt;=79.99,Q43&gt;=70),"ICN3",IF(AND(Q43&lt;=69.99,Q43&gt;=60),"ICN4",IF(Q43=0,"-","ICN5")))))))</f>
        <v>ICN3</v>
      </c>
      <c r="S36" s="56" t="s">
        <v>263</v>
      </c>
      <c r="T36" s="57">
        <f t="shared" ref="T36:T42" si="10">28*Q36-2800</f>
        <v>-516.923076923077</v>
      </c>
    </row>
    <row r="37" ht="15.95" customHeight="1" spans="1:20">
      <c r="A37" s="20">
        <v>44356</v>
      </c>
      <c r="B37" s="21" t="s">
        <v>121</v>
      </c>
      <c r="C37" s="22">
        <v>0</v>
      </c>
      <c r="D37" s="23">
        <v>90</v>
      </c>
      <c r="E37" s="22">
        <v>0</v>
      </c>
      <c r="F37" s="22">
        <v>0</v>
      </c>
      <c r="G37" s="24">
        <v>75</v>
      </c>
      <c r="H37" s="22">
        <v>80</v>
      </c>
      <c r="I37" s="23">
        <v>50</v>
      </c>
      <c r="J37" s="22">
        <v>0</v>
      </c>
      <c r="K37" s="39" cm="1">
        <f t="array" ref="K37">IF(COUNTA(H37:J37)=0,"",SUM(H37:J37)/SUMPRODUCT(--(H37:J37&lt;&gt;"")))</f>
        <v>43.3333333333333</v>
      </c>
      <c r="L37" s="22">
        <v>100</v>
      </c>
      <c r="M37" s="22">
        <v>100</v>
      </c>
      <c r="N37" s="40" t="s">
        <v>264</v>
      </c>
      <c r="O37" s="40">
        <v>0.5</v>
      </c>
      <c r="P37" s="40">
        <v>100</v>
      </c>
      <c r="Q37" s="54">
        <f t="shared" si="9"/>
        <v>56.9230769230769</v>
      </c>
      <c r="R37" s="61"/>
      <c r="S37" s="56" t="s">
        <v>265</v>
      </c>
      <c r="T37" s="57">
        <f t="shared" si="10"/>
        <v>-1206.15384615385</v>
      </c>
    </row>
    <row r="38" ht="15.95" customHeight="1" spans="1:20">
      <c r="A38" s="20">
        <v>44357</v>
      </c>
      <c r="B38" s="21" t="s">
        <v>123</v>
      </c>
      <c r="C38" s="22">
        <v>100</v>
      </c>
      <c r="D38" s="23">
        <v>100</v>
      </c>
      <c r="E38" s="22">
        <v>0</v>
      </c>
      <c r="F38" s="22">
        <v>0</v>
      </c>
      <c r="G38" s="24">
        <v>50</v>
      </c>
      <c r="H38" s="22">
        <v>80</v>
      </c>
      <c r="I38" s="23">
        <v>80</v>
      </c>
      <c r="J38" s="22">
        <v>25</v>
      </c>
      <c r="K38" s="39" cm="1">
        <f t="array" ref="K38">IF(COUNTA(H38:J38)=0,"",SUM(H38:J38)/SUMPRODUCT(--(H38:J38&lt;&gt;"")))</f>
        <v>61.6666666666667</v>
      </c>
      <c r="L38" s="22">
        <v>100</v>
      </c>
      <c r="M38" s="22">
        <v>100</v>
      </c>
      <c r="N38" s="40" t="s">
        <v>143</v>
      </c>
      <c r="O38" s="40">
        <v>0.5</v>
      </c>
      <c r="P38" s="40">
        <v>100</v>
      </c>
      <c r="Q38" s="54">
        <f t="shared" si="9"/>
        <v>66.9230769230769</v>
      </c>
      <c r="R38" s="61"/>
      <c r="S38" s="56" t="s">
        <v>221</v>
      </c>
      <c r="T38" s="57">
        <f t="shared" si="10"/>
        <v>-926.153846153846</v>
      </c>
    </row>
    <row r="39" ht="33" customHeight="1" spans="1:20">
      <c r="A39" s="20">
        <v>44358</v>
      </c>
      <c r="B39" s="21" t="s">
        <v>125</v>
      </c>
      <c r="C39" s="22">
        <v>100</v>
      </c>
      <c r="D39" s="23">
        <v>120</v>
      </c>
      <c r="E39" s="22">
        <v>100</v>
      </c>
      <c r="F39" s="22">
        <v>0</v>
      </c>
      <c r="G39" s="24">
        <v>160</v>
      </c>
      <c r="H39" s="22">
        <v>0</v>
      </c>
      <c r="I39" s="23">
        <v>0</v>
      </c>
      <c r="J39" s="22">
        <v>0</v>
      </c>
      <c r="K39" s="39" cm="1">
        <f t="array" ref="K39">IF(COUNTA(H39:J39)=0,"",SUM(H39:J39)/SUMPRODUCT(--(H39:J39&lt;&gt;"")))</f>
        <v>0</v>
      </c>
      <c r="L39" s="22">
        <v>100</v>
      </c>
      <c r="M39" s="22">
        <v>100</v>
      </c>
      <c r="N39" s="40" t="s">
        <v>266</v>
      </c>
      <c r="O39" s="40">
        <v>3.5</v>
      </c>
      <c r="P39" s="40">
        <v>100</v>
      </c>
      <c r="Q39" s="54">
        <f t="shared" si="9"/>
        <v>89.2307692307692</v>
      </c>
      <c r="R39" s="61"/>
      <c r="S39" s="99" t="s">
        <v>267</v>
      </c>
      <c r="T39" s="57">
        <f t="shared" si="10"/>
        <v>-301.538461538462</v>
      </c>
    </row>
    <row r="40" ht="15.95" customHeight="1" spans="1:20">
      <c r="A40" s="20">
        <v>44359</v>
      </c>
      <c r="B40" s="21" t="s">
        <v>127</v>
      </c>
      <c r="C40" s="22">
        <v>100</v>
      </c>
      <c r="D40" s="23">
        <v>100</v>
      </c>
      <c r="E40" s="22">
        <v>100</v>
      </c>
      <c r="F40" s="22">
        <v>50</v>
      </c>
      <c r="G40" s="24">
        <v>50</v>
      </c>
      <c r="H40" s="22">
        <v>50</v>
      </c>
      <c r="I40" s="23">
        <v>65</v>
      </c>
      <c r="J40" s="22">
        <v>35</v>
      </c>
      <c r="K40" s="39" cm="1">
        <f t="array" ref="K40">IF(COUNTA(H40:J40)=0,"",SUM(H40:J40)/SUMPRODUCT(--(H40:J40&lt;&gt;"")))</f>
        <v>50</v>
      </c>
      <c r="L40" s="22">
        <v>100</v>
      </c>
      <c r="M40" s="22">
        <v>100</v>
      </c>
      <c r="N40" s="40" t="s">
        <v>268</v>
      </c>
      <c r="O40" s="40">
        <v>0.5</v>
      </c>
      <c r="P40" s="40">
        <v>50</v>
      </c>
      <c r="Q40" s="54">
        <f t="shared" si="9"/>
        <v>71.1538461538462</v>
      </c>
      <c r="R40" s="61"/>
      <c r="S40" s="56" t="s">
        <v>269</v>
      </c>
      <c r="T40" s="57">
        <f t="shared" si="10"/>
        <v>-807.692307692308</v>
      </c>
    </row>
    <row r="41" ht="15.95" customHeight="1" spans="1:20">
      <c r="A41" s="20">
        <v>44360</v>
      </c>
      <c r="B41" s="21" t="s">
        <v>129</v>
      </c>
      <c r="C41" s="22">
        <v>100</v>
      </c>
      <c r="D41" s="23">
        <v>90</v>
      </c>
      <c r="E41" s="22">
        <v>150</v>
      </c>
      <c r="F41" s="22">
        <v>50</v>
      </c>
      <c r="G41" s="24">
        <v>50</v>
      </c>
      <c r="H41" s="22">
        <v>90</v>
      </c>
      <c r="I41" s="23">
        <v>90</v>
      </c>
      <c r="J41" s="22">
        <v>100</v>
      </c>
      <c r="K41" s="39" cm="1">
        <f t="array" ref="K41">IF(COUNTA(H41:J41)=0,"",SUM(H41:J41)/SUMPRODUCT(--(H41:J41&lt;&gt;"")))</f>
        <v>93.3333333333333</v>
      </c>
      <c r="L41" s="22">
        <v>50</v>
      </c>
      <c r="M41" s="22">
        <v>0</v>
      </c>
      <c r="N41" s="46" t="str">
        <f>REPT("-",12)</f>
        <v>------------</v>
      </c>
      <c r="O41" s="40"/>
      <c r="P41" s="40"/>
      <c r="Q41" s="54">
        <f t="shared" si="9"/>
        <v>111.5</v>
      </c>
      <c r="R41" s="61"/>
      <c r="S41" s="56" t="s">
        <v>270</v>
      </c>
      <c r="T41" s="57">
        <f t="shared" si="10"/>
        <v>322</v>
      </c>
    </row>
    <row r="42" ht="15.95" customHeight="1" spans="1:20">
      <c r="A42" s="20">
        <v>44361</v>
      </c>
      <c r="B42" s="21" t="s">
        <v>130</v>
      </c>
      <c r="C42" s="22">
        <v>100</v>
      </c>
      <c r="D42" s="23">
        <v>0</v>
      </c>
      <c r="E42" s="22">
        <v>0</v>
      </c>
      <c r="F42" s="22">
        <v>0</v>
      </c>
      <c r="G42" s="24">
        <v>30</v>
      </c>
      <c r="H42" s="22">
        <v>50</v>
      </c>
      <c r="I42" s="23">
        <v>0</v>
      </c>
      <c r="J42" s="22">
        <v>0</v>
      </c>
      <c r="K42" s="39" cm="1">
        <f t="array" ref="K42">IF(COUNTA(H42:J42)=0,"",SUM(H42:J42)/SUMPRODUCT(--(H42:J42&lt;&gt;"")))</f>
        <v>16.6666666666667</v>
      </c>
      <c r="L42" s="22">
        <v>0</v>
      </c>
      <c r="M42" s="22">
        <v>0</v>
      </c>
      <c r="N42" s="46" t="str">
        <f>REPT("-",12)</f>
        <v>------------</v>
      </c>
      <c r="O42" s="40"/>
      <c r="P42" s="40"/>
      <c r="Q42" s="54">
        <f t="shared" si="9"/>
        <v>21</v>
      </c>
      <c r="R42" s="80"/>
      <c r="S42" s="56" t="s">
        <v>271</v>
      </c>
      <c r="T42" s="57">
        <f t="shared" si="10"/>
        <v>-2212</v>
      </c>
    </row>
    <row r="43" s="4" customFormat="1" ht="51" customHeight="1" spans="1:20">
      <c r="A43" s="33" t="s">
        <v>156</v>
      </c>
      <c r="B43" s="34"/>
      <c r="C43" s="35" cm="1">
        <f t="array" ref="C43">IF(COUNTA(C36:C42)=0,"",SUM(C36:C42)/SUMPRODUCT(--(C36:C42&lt;&gt;"")))</f>
        <v>71.4285714285714</v>
      </c>
      <c r="D43" s="35" cm="1">
        <f t="array" ref="D43">IF(COUNTA(D36:D42)=0,"",SUM(D36:D42)/SUMPRODUCT(--(D36:D42&lt;&gt;"")))</f>
        <v>82.8571428571429</v>
      </c>
      <c r="E43" s="35" cm="1">
        <f t="array" ref="E43">IF(COUNTA(E36:E42)=0,"",SUM(E36:E42)/SUMPRODUCT(--(E36:E42&lt;&gt;"")))</f>
        <v>78.5714285714286</v>
      </c>
      <c r="F43" s="35" cm="1">
        <f t="array" ref="F43">IF(COUNTA(F36:F42)=0,"",SUM(F36:F42)/SUMPRODUCT(--(F36:F42&lt;&gt;"")))</f>
        <v>14.2857142857143</v>
      </c>
      <c r="G43" s="35" cm="1">
        <f t="array" ref="G43">IF(COUNTA(G36:G42)=0,"",SUM(G36:G42)/SUMPRODUCT(--(G36:G42&lt;&gt;"")))</f>
        <v>73.5714285714286</v>
      </c>
      <c r="H43" s="35" cm="1">
        <f t="array" ref="H43">IF(COUNTA(H36:H42)=0,"",SUM(H36:H42)/SUMPRODUCT(--(H36:H42&lt;&gt;"")))</f>
        <v>50</v>
      </c>
      <c r="I43" s="35" cm="1">
        <f t="array" ref="I43">IF(COUNTA(I36:I42)=0,"",SUM(I36:I42)/SUMPRODUCT(--(I36:I42&lt;&gt;"")))</f>
        <v>40.7142857142857</v>
      </c>
      <c r="J43" s="35" cm="1">
        <f t="array" ref="J43">IF(COUNTA(J36:J42)=0,"",SUM(J36:J42)/SUMPRODUCT(--(J36:J42&lt;&gt;"")))</f>
        <v>22.8571428571429</v>
      </c>
      <c r="K43" s="35" cm="1">
        <f t="array" ref="K43">IF(SUMPRODUCT(--(K36:K42&lt;&gt;""))=0,"",SUM(K36:K42)/SUMPRODUCT(--(K36:K42&lt;&gt;"")))</f>
        <v>37.8571428571429</v>
      </c>
      <c r="L43" s="35" cm="1">
        <f t="array" ref="L43">IF(COUNTA(L36:L42)=0,"",SUM(L36:L42)/SUMPRODUCT(--(L36:L42&lt;&gt;"")))</f>
        <v>64.2857142857143</v>
      </c>
      <c r="M43" s="35" cm="1">
        <f t="array" ref="M43">IF(COUNTA(M36:M42)=0,"",SUM(M36:M42)/SUMPRODUCT(--(M36:M42&lt;&gt;"")))</f>
        <v>57.1428571428571</v>
      </c>
      <c r="N43" s="41" cm="1">
        <f t="array" ref="N43">IF(COUNTA(P36:P42)=0,"",SUM(P36:P42)/SUMPRODUCT(--(P36:P42&lt;&gt;"")))</f>
        <v>90</v>
      </c>
      <c r="O43" s="42"/>
      <c r="P43" s="43"/>
      <c r="Q43" s="82" cm="1">
        <f t="array" ref="Q43">SUM(Q36:Q42)/IF(SUM(Q36:Q42)=0,1,SUM(IF(Q36:Q42&lt;&gt;0,1,0)))</f>
        <v>71.1813186813187</v>
      </c>
      <c r="R43" s="46" t="str">
        <f>REPT("-",12)</f>
        <v>------------</v>
      </c>
      <c r="S43" s="100" t="s">
        <v>272</v>
      </c>
      <c r="T43" s="84">
        <f>SUM(T36:T41)</f>
        <v>-3436.46153846154</v>
      </c>
    </row>
    <row r="44" ht="42" customHeight="1" spans="1:20">
      <c r="A44" s="20">
        <v>44362</v>
      </c>
      <c r="B44" s="21" t="s">
        <v>119</v>
      </c>
      <c r="C44" s="22">
        <v>0</v>
      </c>
      <c r="D44" s="23">
        <v>80</v>
      </c>
      <c r="E44" s="22">
        <v>270</v>
      </c>
      <c r="F44" s="22">
        <v>0</v>
      </c>
      <c r="G44" s="24">
        <v>0</v>
      </c>
      <c r="H44" s="22">
        <v>75</v>
      </c>
      <c r="I44" s="23">
        <v>95</v>
      </c>
      <c r="J44" s="22">
        <v>70</v>
      </c>
      <c r="K44" s="39" cm="1">
        <f t="array" ref="K44">IF(COUNTA(H44:J44)=0,"",SUM(H44:J44)/SUMPRODUCT(--(H44:J44&lt;&gt;"")))</f>
        <v>80</v>
      </c>
      <c r="L44" s="22">
        <v>50</v>
      </c>
      <c r="M44" s="22">
        <v>0</v>
      </c>
      <c r="N44" s="45" t="s">
        <v>273</v>
      </c>
      <c r="O44" s="40">
        <v>2</v>
      </c>
      <c r="P44" s="40">
        <v>95</v>
      </c>
      <c r="Q44" s="54">
        <f>(0.5*C44+2*D44+1*E44+1*F44+2*G44+2*H44+2*I44+2*J44+0.5*L44+0.5*M44+O44*P44)/IF(OR(B44="SAT",B44="SUN"),10,13)</f>
        <v>86.5384615384615</v>
      </c>
      <c r="R44" s="55" t="str">
        <f>IF(Q51&gt;=100,"NPL",IF(AND(Q51&lt;=99.99,Q51&gt;=95),"N*",IF(AND(Q51&lt;=94.99,Q51&gt;=88),"ICN1",IF(AND(Q51&lt;=87.99,Q51&gt;=80),"ICN2",IF(AND(Q51&lt;=79.99,Q51&gt;=70),"ICN3",IF(AND(Q51&lt;=69.99,Q51&gt;=60),"ICN4",IF(Q51=0,"-","ICN5")))))))</f>
        <v>ICN5</v>
      </c>
      <c r="S44" s="56" t="s">
        <v>274</v>
      </c>
      <c r="T44" s="57">
        <f t="shared" ref="T44:T50" si="11">28*Q44-2800</f>
        <v>-376.923076923077</v>
      </c>
    </row>
    <row r="45" ht="20" customHeight="1" spans="1:21">
      <c r="A45" s="20">
        <v>44363</v>
      </c>
      <c r="B45" s="21" t="s">
        <v>121</v>
      </c>
      <c r="C45" s="22">
        <v>0</v>
      </c>
      <c r="D45" s="23">
        <v>80</v>
      </c>
      <c r="E45" s="22">
        <v>150</v>
      </c>
      <c r="F45" s="22">
        <v>0</v>
      </c>
      <c r="G45" s="24">
        <v>50</v>
      </c>
      <c r="H45" s="22">
        <v>20</v>
      </c>
      <c r="I45" s="23">
        <v>50</v>
      </c>
      <c r="J45" s="22">
        <v>90</v>
      </c>
      <c r="K45" s="39" cm="1">
        <f t="array" ref="K45">IF(COUNTA(H45:J45)=0,"",SUM(H45:J45)/SUMPRODUCT(--(H45:J45&lt;&gt;"")))</f>
        <v>53.3333333333333</v>
      </c>
      <c r="L45" s="22">
        <v>50</v>
      </c>
      <c r="M45" s="22">
        <v>0</v>
      </c>
      <c r="N45" s="40" t="s">
        <v>275</v>
      </c>
      <c r="O45" s="40">
        <v>2</v>
      </c>
      <c r="P45" s="40">
        <v>80</v>
      </c>
      <c r="Q45" s="54">
        <f t="shared" ref="Q44:Q50" si="12">(0.5*C45+2*D45+1*E45+1*F45+2*G45+2*H45+2*I45+2*J45+0.5*L45+0.5*M45+O45*P45)/IF(OR(B45="SAT",B45="SUN"),10,13)</f>
        <v>70.3846153846154</v>
      </c>
      <c r="R45" s="61"/>
      <c r="S45" s="56" t="s">
        <v>276</v>
      </c>
      <c r="T45" s="57">
        <f t="shared" si="11"/>
        <v>-829.230769230769</v>
      </c>
      <c r="U45" s="101"/>
    </row>
    <row r="46" ht="20" customHeight="1" spans="1:21">
      <c r="A46" s="20">
        <v>44364</v>
      </c>
      <c r="B46" s="21" t="s">
        <v>123</v>
      </c>
      <c r="C46" s="22">
        <v>100</v>
      </c>
      <c r="D46" s="23">
        <v>110</v>
      </c>
      <c r="E46" s="22">
        <v>100</v>
      </c>
      <c r="F46" s="22">
        <v>0</v>
      </c>
      <c r="G46" s="24">
        <v>50</v>
      </c>
      <c r="H46" s="22">
        <v>0</v>
      </c>
      <c r="I46" s="23">
        <v>0</v>
      </c>
      <c r="J46" s="22">
        <v>30</v>
      </c>
      <c r="K46" s="39" cm="1">
        <f t="array" ref="K46">IF(COUNTA(H46:J46)=0,"",SUM(H46:J46)/SUMPRODUCT(--(H46:J46&lt;&gt;"")))</f>
        <v>10</v>
      </c>
      <c r="L46" s="22">
        <v>0</v>
      </c>
      <c r="M46" s="22">
        <v>0</v>
      </c>
      <c r="N46" s="40" t="s">
        <v>277</v>
      </c>
      <c r="O46" s="40">
        <v>6</v>
      </c>
      <c r="P46" s="40">
        <v>75</v>
      </c>
      <c r="Q46" s="54">
        <f t="shared" si="12"/>
        <v>75.3846153846154</v>
      </c>
      <c r="R46" s="61"/>
      <c r="S46" s="56" t="s">
        <v>276</v>
      </c>
      <c r="T46" s="57">
        <f t="shared" si="11"/>
        <v>-689.230769230769</v>
      </c>
      <c r="U46" s="101"/>
    </row>
    <row r="47" ht="20" customHeight="1" spans="1:21">
      <c r="A47" s="20">
        <v>44365</v>
      </c>
      <c r="B47" s="21" t="s">
        <v>125</v>
      </c>
      <c r="C47" s="22">
        <v>60</v>
      </c>
      <c r="D47" s="23">
        <v>120</v>
      </c>
      <c r="E47" s="22">
        <v>50</v>
      </c>
      <c r="F47" s="22">
        <v>0</v>
      </c>
      <c r="G47" s="24">
        <v>50</v>
      </c>
      <c r="H47" s="22">
        <v>70</v>
      </c>
      <c r="I47" s="23">
        <v>90</v>
      </c>
      <c r="J47" s="22">
        <v>50</v>
      </c>
      <c r="K47" s="39" cm="1">
        <f t="array" ref="K47">IF(COUNTA(H47:J47)=0,"",SUM(H47:J47)/SUMPRODUCT(--(H47:J47&lt;&gt;"")))</f>
        <v>70</v>
      </c>
      <c r="L47" s="22">
        <v>0</v>
      </c>
      <c r="M47" s="22">
        <v>0</v>
      </c>
      <c r="N47" s="40" t="s">
        <v>264</v>
      </c>
      <c r="O47" s="40">
        <v>0.5</v>
      </c>
      <c r="P47" s="40">
        <v>100</v>
      </c>
      <c r="Q47" s="54">
        <f t="shared" si="12"/>
        <v>68.4615384615385</v>
      </c>
      <c r="R47" s="61"/>
      <c r="S47" s="56" t="s">
        <v>278</v>
      </c>
      <c r="T47" s="57">
        <f t="shared" si="11"/>
        <v>-883.076923076923</v>
      </c>
      <c r="U47" s="101"/>
    </row>
    <row r="48" ht="20" customHeight="1" spans="1:21">
      <c r="A48" s="20">
        <v>44366</v>
      </c>
      <c r="B48" s="21" t="s">
        <v>127</v>
      </c>
      <c r="C48" s="22">
        <v>0</v>
      </c>
      <c r="D48" s="23">
        <v>60</v>
      </c>
      <c r="E48" s="22">
        <v>0</v>
      </c>
      <c r="F48" s="22">
        <v>0</v>
      </c>
      <c r="G48" s="24">
        <v>50</v>
      </c>
      <c r="H48" s="22">
        <v>70</v>
      </c>
      <c r="I48" s="23">
        <v>70</v>
      </c>
      <c r="J48" s="22">
        <v>70</v>
      </c>
      <c r="K48" s="39" cm="1">
        <f t="array" ref="K48">IF(COUNTA(H48:J48)=0,"",SUM(H48:J48)/SUMPRODUCT(--(H48:J48&lt;&gt;"")))</f>
        <v>70</v>
      </c>
      <c r="L48" s="22">
        <v>0</v>
      </c>
      <c r="M48" s="22">
        <v>0</v>
      </c>
      <c r="N48" s="40" t="s">
        <v>279</v>
      </c>
      <c r="O48" s="40">
        <v>1.5</v>
      </c>
      <c r="P48" s="40">
        <v>100</v>
      </c>
      <c r="Q48" s="54">
        <f t="shared" si="12"/>
        <v>60.7692307692308</v>
      </c>
      <c r="R48" s="61"/>
      <c r="S48" s="56" t="s">
        <v>278</v>
      </c>
      <c r="T48" s="57">
        <f t="shared" si="11"/>
        <v>-1098.46153846154</v>
      </c>
      <c r="U48" s="101"/>
    </row>
    <row r="49" ht="20" customHeight="1" spans="1:21">
      <c r="A49" s="20">
        <v>44367</v>
      </c>
      <c r="B49" s="21" t="s">
        <v>129</v>
      </c>
      <c r="C49" s="22">
        <v>0</v>
      </c>
      <c r="D49" s="23">
        <v>30</v>
      </c>
      <c r="E49" s="22">
        <v>0</v>
      </c>
      <c r="F49" s="22">
        <v>0</v>
      </c>
      <c r="G49" s="24">
        <v>0</v>
      </c>
      <c r="H49" s="22">
        <v>0</v>
      </c>
      <c r="I49" s="23">
        <v>0</v>
      </c>
      <c r="J49" s="22">
        <v>0</v>
      </c>
      <c r="K49" s="39" cm="1">
        <f t="array" ref="K49">IF(COUNTA(H49:J49)=0,"",SUM(H49:J49)/SUMPRODUCT(--(H49:J49&lt;&gt;"")))</f>
        <v>0</v>
      </c>
      <c r="L49" s="22">
        <v>0</v>
      </c>
      <c r="M49" s="22">
        <v>0</v>
      </c>
      <c r="N49" s="46" t="str">
        <f>REPT("-",12)</f>
        <v>------------</v>
      </c>
      <c r="O49" s="40"/>
      <c r="P49" s="40"/>
      <c r="Q49" s="54">
        <f t="shared" si="12"/>
        <v>6</v>
      </c>
      <c r="R49" s="61"/>
      <c r="S49" s="56" t="s">
        <v>280</v>
      </c>
      <c r="T49" s="57">
        <f t="shared" si="11"/>
        <v>-2632</v>
      </c>
      <c r="U49" s="101"/>
    </row>
    <row r="50" ht="20" customHeight="1" spans="1:20">
      <c r="A50" s="20">
        <v>44368</v>
      </c>
      <c r="B50" s="21" t="s">
        <v>130</v>
      </c>
      <c r="C50" s="22">
        <v>0</v>
      </c>
      <c r="D50" s="23">
        <v>50</v>
      </c>
      <c r="E50" s="22">
        <v>0</v>
      </c>
      <c r="F50" s="22">
        <v>0</v>
      </c>
      <c r="G50" s="24">
        <v>0</v>
      </c>
      <c r="H50" s="22">
        <v>0</v>
      </c>
      <c r="I50" s="23">
        <v>0</v>
      </c>
      <c r="J50" s="22">
        <v>0</v>
      </c>
      <c r="K50" s="39" cm="1">
        <f t="array" ref="K50">IF(COUNTA(H50:J50)=0,"",SUM(H50:J50)/SUMPRODUCT(--(H50:J50&lt;&gt;"")))</f>
        <v>0</v>
      </c>
      <c r="L50" s="22">
        <v>0</v>
      </c>
      <c r="M50" s="22">
        <v>0</v>
      </c>
      <c r="N50" s="40" t="s">
        <v>281</v>
      </c>
      <c r="O50" s="40">
        <v>2.5</v>
      </c>
      <c r="P50" s="40">
        <v>90</v>
      </c>
      <c r="Q50" s="54">
        <f t="shared" si="12"/>
        <v>32.5</v>
      </c>
      <c r="R50" s="80"/>
      <c r="S50" s="56" t="s">
        <v>282</v>
      </c>
      <c r="T50" s="57">
        <f t="shared" si="11"/>
        <v>-1890</v>
      </c>
    </row>
    <row r="51" s="4" customFormat="1" ht="24" customHeight="1" spans="1:20">
      <c r="A51" s="33" t="s">
        <v>158</v>
      </c>
      <c r="B51" s="34"/>
      <c r="C51" s="35" cm="1">
        <f t="array" ref="C51">IF(COUNTA(C44:C50)=0,"",SUM(C44:C50)/SUMPRODUCT(--(C44:C50&lt;&gt;"")))</f>
        <v>22.8571428571429</v>
      </c>
      <c r="D51" s="35" cm="1">
        <f t="array" ref="D51">IF(COUNTA(D44:D50)=0,"",SUM(D44:D50)/SUMPRODUCT(--(D44:D50&lt;&gt;"")))</f>
        <v>75.7142857142857</v>
      </c>
      <c r="E51" s="35" cm="1">
        <f t="array" ref="E51">IF(COUNTA(E44:E50)=0,"",SUM(E44:E50)/SUMPRODUCT(--(E44:E50&lt;&gt;"")))</f>
        <v>81.4285714285714</v>
      </c>
      <c r="F51" s="35" cm="1">
        <f t="array" ref="F51">IF(COUNTA(F44:F50)=0,"",SUM(F44:F50)/SUMPRODUCT(--(F44:F50&lt;&gt;"")))</f>
        <v>0</v>
      </c>
      <c r="G51" s="35" cm="1">
        <f t="array" ref="G51">IF(COUNTA(G44:G50)=0,"",SUM(G44:G50)/SUMPRODUCT(--(G44:G50&lt;&gt;"")))</f>
        <v>28.5714285714286</v>
      </c>
      <c r="H51" s="35" cm="1">
        <f t="array" ref="H51">IF(COUNTA(H44:H50)=0,"",SUM(H44:H50)/SUMPRODUCT(--(H44:H50&lt;&gt;"")))</f>
        <v>33.5714285714286</v>
      </c>
      <c r="I51" s="35" cm="1">
        <f t="array" ref="I51">IF(COUNTA(I44:I50)=0,"",SUM(I44:I50)/SUMPRODUCT(--(I44:I50&lt;&gt;"")))</f>
        <v>43.5714285714286</v>
      </c>
      <c r="J51" s="35" cm="1">
        <f t="array" ref="J51">IF(COUNTA(J44:J50)=0,"",SUM(J44:J50)/SUMPRODUCT(--(J44:J50&lt;&gt;"")))</f>
        <v>44.2857142857143</v>
      </c>
      <c r="K51" s="35" cm="1">
        <f t="array" ref="K51">IF(SUMPRODUCT(--(K44:K50&lt;&gt;""))=0,"",SUM(K44:K50)/SUMPRODUCT(--(K44:K50&lt;&gt;"")))</f>
        <v>40.4761904761905</v>
      </c>
      <c r="L51" s="35" cm="1">
        <f t="array" ref="L51">IF(COUNTA(L44:L50)=0,"",SUM(L44:L50)/SUMPRODUCT(--(L44:L50&lt;&gt;"")))</f>
        <v>14.2857142857143</v>
      </c>
      <c r="M51" s="35" cm="1">
        <f t="array" ref="M51">IF(COUNTA(M44:M50)=0,"",SUM(M44:M50)/SUMPRODUCT(--(M44:M50&lt;&gt;"")))</f>
        <v>0</v>
      </c>
      <c r="N51" s="41" cm="1">
        <f t="array" ref="N51">IF(COUNTA(P44:P50)=0,"",SUM(P44:P50)/SUMPRODUCT(--(P44:P50&lt;&gt;"")))</f>
        <v>90</v>
      </c>
      <c r="O51" s="42"/>
      <c r="P51" s="43"/>
      <c r="Q51" s="82" cm="1">
        <f t="array" ref="Q51">SUM(Q44:Q50)/IF(SUM(Q44:Q50)=0,1,SUM(IF(Q44:Q50&lt;&gt;0,1,0)))</f>
        <v>57.1483516483516</v>
      </c>
      <c r="R51" s="46" t="str">
        <f>REPT("-",12)</f>
        <v>------------</v>
      </c>
      <c r="S51" s="83" t="s">
        <v>283</v>
      </c>
      <c r="T51" s="84">
        <f>SUM(T44:T49)</f>
        <v>-6508.92307692308</v>
      </c>
    </row>
    <row r="52" ht="15.95" customHeight="1" spans="1:20">
      <c r="A52" s="20">
        <v>44369</v>
      </c>
      <c r="B52" s="21" t="s">
        <v>119</v>
      </c>
      <c r="C52" s="22">
        <v>100</v>
      </c>
      <c r="D52" s="23">
        <v>100</v>
      </c>
      <c r="E52" s="22">
        <v>90</v>
      </c>
      <c r="F52" s="22">
        <v>40</v>
      </c>
      <c r="G52" s="24">
        <v>75</v>
      </c>
      <c r="H52" s="22">
        <v>75</v>
      </c>
      <c r="I52" s="23">
        <v>85</v>
      </c>
      <c r="J52" s="22">
        <v>100</v>
      </c>
      <c r="K52" s="39" cm="1">
        <f t="array" ref="K52">IF(COUNTA(H52:J52)=0,"",SUM(H52:J52)/SUMPRODUCT(--(H52:J52&lt;&gt;"")))</f>
        <v>86.6666666666667</v>
      </c>
      <c r="L52" s="22">
        <v>100</v>
      </c>
      <c r="M52" s="22">
        <v>100</v>
      </c>
      <c r="N52" s="46" t="str">
        <f t="shared" ref="N52:N54" si="13">REPT("-",12)</f>
        <v>------------</v>
      </c>
      <c r="O52" s="40"/>
      <c r="P52" s="40"/>
      <c r="Q52" s="54">
        <f t="shared" ref="Q52:Q58" si="14">(0.5*C52+2*D52+1*E52+1*F52+2*G52+2*H52+2*I52+2*J52+0.5*L52+0.5*M52+O52*P52)/IF(OR(B52="SAT",B52="SUN"),10,13)</f>
        <v>88.4615384615385</v>
      </c>
      <c r="R52" s="55" t="str">
        <f>IF(Q59&gt;=100,"NPL",IF(AND(Q59&lt;=99.99,Q59&gt;=95),"N*",IF(AND(Q59&lt;=94.99,Q59&gt;=88),"ICN1",IF(AND(Q59&lt;=87.99,Q59&gt;=80),"ICN2",IF(AND(Q59&lt;=79.99,Q59&gt;=70),"ICN3",IF(AND(Q59&lt;=69.99,Q59&gt;=60),"ICN4",IF(Q59=0,"-","ICN5")))))))</f>
        <v>ICN1</v>
      </c>
      <c r="S52" s="56" t="s">
        <v>284</v>
      </c>
      <c r="T52" s="57">
        <f t="shared" ref="T52:T58" si="15">28*Q52-2800</f>
        <v>-323.076923076923</v>
      </c>
    </row>
    <row r="53" ht="15.95" customHeight="1" spans="1:20">
      <c r="A53" s="20">
        <v>44370</v>
      </c>
      <c r="B53" s="21" t="s">
        <v>121</v>
      </c>
      <c r="C53" s="22">
        <v>100</v>
      </c>
      <c r="D53" s="23">
        <v>110</v>
      </c>
      <c r="E53" s="22">
        <v>15</v>
      </c>
      <c r="F53" s="22">
        <v>0</v>
      </c>
      <c r="G53" s="24">
        <v>50</v>
      </c>
      <c r="H53" s="22">
        <v>90</v>
      </c>
      <c r="I53" s="23">
        <v>70</v>
      </c>
      <c r="J53" s="22">
        <v>215</v>
      </c>
      <c r="K53" s="39" cm="1">
        <f t="array" ref="K53">IF(COUNTA(H53:J53)=0,"",SUM(H53:J53)/SUMPRODUCT(--(H53:J53&lt;&gt;"")))</f>
        <v>125</v>
      </c>
      <c r="L53" s="22">
        <v>80</v>
      </c>
      <c r="M53" s="22">
        <v>0</v>
      </c>
      <c r="N53" s="46" t="str">
        <f t="shared" si="13"/>
        <v>------------</v>
      </c>
      <c r="O53" s="40"/>
      <c r="P53" s="40"/>
      <c r="Q53" s="54">
        <f t="shared" si="14"/>
        <v>90.3846153846154</v>
      </c>
      <c r="R53" s="61"/>
      <c r="S53" s="56" t="s">
        <v>285</v>
      </c>
      <c r="T53" s="57">
        <f t="shared" si="15"/>
        <v>-269.230769230769</v>
      </c>
    </row>
    <row r="54" ht="15.95" customHeight="1" spans="1:20">
      <c r="A54" s="20">
        <v>44371</v>
      </c>
      <c r="B54" s="21" t="s">
        <v>123</v>
      </c>
      <c r="C54" s="22">
        <v>80</v>
      </c>
      <c r="D54" s="23">
        <v>100</v>
      </c>
      <c r="E54" s="22">
        <v>100</v>
      </c>
      <c r="F54" s="22">
        <v>0</v>
      </c>
      <c r="G54" s="24">
        <v>100</v>
      </c>
      <c r="H54" s="22">
        <v>75</v>
      </c>
      <c r="I54" s="23">
        <v>75</v>
      </c>
      <c r="J54" s="22">
        <v>170</v>
      </c>
      <c r="K54" s="39" cm="1">
        <f t="array" ref="K54">IF(COUNTA(H54:J54)=0,"",SUM(H54:J54)/SUMPRODUCT(--(H54:J54&lt;&gt;"")))</f>
        <v>106.666666666667</v>
      </c>
      <c r="L54" s="22">
        <v>0</v>
      </c>
      <c r="M54" s="22">
        <v>0</v>
      </c>
      <c r="N54" s="46" t="str">
        <f t="shared" si="13"/>
        <v>------------</v>
      </c>
      <c r="O54" s="40"/>
      <c r="P54" s="40"/>
      <c r="Q54" s="54">
        <f t="shared" si="14"/>
        <v>90.7692307692308</v>
      </c>
      <c r="R54" s="61"/>
      <c r="S54" s="56" t="s">
        <v>285</v>
      </c>
      <c r="T54" s="57">
        <f t="shared" si="15"/>
        <v>-258.461538461538</v>
      </c>
    </row>
    <row r="55" ht="15.95" customHeight="1" spans="1:20">
      <c r="A55" s="20">
        <v>44372</v>
      </c>
      <c r="B55" s="21" t="s">
        <v>125</v>
      </c>
      <c r="C55" s="22">
        <v>100</v>
      </c>
      <c r="D55" s="23">
        <v>100</v>
      </c>
      <c r="E55" s="22">
        <v>100</v>
      </c>
      <c r="F55" s="22">
        <v>0</v>
      </c>
      <c r="G55" s="24">
        <v>75</v>
      </c>
      <c r="H55" s="22">
        <v>50</v>
      </c>
      <c r="I55" s="23">
        <v>90</v>
      </c>
      <c r="J55" s="22">
        <v>75</v>
      </c>
      <c r="K55" s="39" cm="1">
        <f t="array" ref="K55">IF(COUNTA(H55:J55)=0,"",SUM(H55:J55)/SUMPRODUCT(--(H55:J55&lt;&gt;"")))</f>
        <v>71.6666666666667</v>
      </c>
      <c r="L55" s="22">
        <v>0</v>
      </c>
      <c r="M55" s="22">
        <v>0</v>
      </c>
      <c r="N55" s="40" t="s">
        <v>143</v>
      </c>
      <c r="O55" s="40">
        <v>0.5</v>
      </c>
      <c r="P55" s="40">
        <v>100</v>
      </c>
      <c r="Q55" s="54">
        <f t="shared" si="14"/>
        <v>75.3846153846154</v>
      </c>
      <c r="R55" s="61"/>
      <c r="S55" s="56" t="s">
        <v>221</v>
      </c>
      <c r="T55" s="57">
        <f t="shared" si="15"/>
        <v>-689.230769230769</v>
      </c>
    </row>
    <row r="56" ht="15.95" customHeight="1" spans="1:20">
      <c r="A56" s="20">
        <v>44373</v>
      </c>
      <c r="B56" s="21" t="s">
        <v>127</v>
      </c>
      <c r="C56" s="22">
        <v>40</v>
      </c>
      <c r="D56" s="23">
        <v>105</v>
      </c>
      <c r="E56" s="22">
        <v>100</v>
      </c>
      <c r="F56" s="22">
        <v>0</v>
      </c>
      <c r="G56" s="24">
        <v>25</v>
      </c>
      <c r="H56" s="22">
        <v>75</v>
      </c>
      <c r="I56" s="23">
        <v>100</v>
      </c>
      <c r="J56" s="22">
        <v>100</v>
      </c>
      <c r="K56" s="39" cm="1">
        <f t="array" ref="K56">IF(COUNTA(H56:J56)=0,"",SUM(H56:J56)/SUMPRODUCT(--(H56:J56&lt;&gt;"")))</f>
        <v>91.6666666666667</v>
      </c>
      <c r="L56" s="22">
        <v>0</v>
      </c>
      <c r="M56" s="22">
        <v>100</v>
      </c>
      <c r="N56" s="46" t="str">
        <f t="shared" ref="N56:N58" si="16">REPT("-",12)</f>
        <v>------------</v>
      </c>
      <c r="O56" s="40"/>
      <c r="P56" s="40"/>
      <c r="Q56" s="54">
        <f t="shared" si="14"/>
        <v>75.3846153846154</v>
      </c>
      <c r="R56" s="61"/>
      <c r="S56" s="56" t="s">
        <v>221</v>
      </c>
      <c r="T56" s="57">
        <f t="shared" si="15"/>
        <v>-689.230769230769</v>
      </c>
    </row>
    <row r="57" ht="15.95" customHeight="1" spans="1:20">
      <c r="A57" s="20">
        <v>44374</v>
      </c>
      <c r="B57" s="21" t="s">
        <v>129</v>
      </c>
      <c r="C57" s="22">
        <v>100</v>
      </c>
      <c r="D57" s="23">
        <v>200</v>
      </c>
      <c r="E57" s="22">
        <v>25</v>
      </c>
      <c r="F57" s="22">
        <v>0</v>
      </c>
      <c r="G57" s="24">
        <v>50</v>
      </c>
      <c r="H57" s="22">
        <v>130</v>
      </c>
      <c r="I57" s="23">
        <v>50</v>
      </c>
      <c r="J57" s="22">
        <v>10</v>
      </c>
      <c r="K57" s="39" cm="1">
        <f t="array" ref="K57">IF(COUNTA(H57:J57)=0,"",SUM(H57:J57)/SUMPRODUCT(--(H57:J57&lt;&gt;"")))</f>
        <v>63.3333333333333</v>
      </c>
      <c r="L57" s="22">
        <v>0</v>
      </c>
      <c r="M57" s="22">
        <v>150</v>
      </c>
      <c r="N57" s="40" t="s">
        <v>286</v>
      </c>
      <c r="O57" s="40">
        <v>1</v>
      </c>
      <c r="P57" s="40">
        <v>75</v>
      </c>
      <c r="Q57" s="54">
        <f t="shared" si="14"/>
        <v>110.5</v>
      </c>
      <c r="R57" s="61"/>
      <c r="S57" s="56" t="s">
        <v>287</v>
      </c>
      <c r="T57" s="57">
        <f t="shared" si="15"/>
        <v>294</v>
      </c>
    </row>
    <row r="58" ht="15.95" customHeight="1" spans="1:20">
      <c r="A58" s="20">
        <v>44375</v>
      </c>
      <c r="B58" s="21" t="s">
        <v>130</v>
      </c>
      <c r="C58" s="22">
        <v>0</v>
      </c>
      <c r="D58" s="23">
        <v>50</v>
      </c>
      <c r="E58" s="22">
        <v>0</v>
      </c>
      <c r="F58" s="22">
        <v>0</v>
      </c>
      <c r="G58" s="24">
        <v>95</v>
      </c>
      <c r="H58" s="22">
        <v>80</v>
      </c>
      <c r="I58" s="23">
        <v>25</v>
      </c>
      <c r="J58" s="22">
        <v>100</v>
      </c>
      <c r="K58" s="39" cm="1">
        <f t="array" ref="K58">IF(COUNTA(H58:J58)=0,"",SUM(H58:J58)/SUMPRODUCT(--(H58:J58&lt;&gt;"")))</f>
        <v>68.3333333333333</v>
      </c>
      <c r="L58" s="22">
        <v>0</v>
      </c>
      <c r="M58" s="22">
        <v>0</v>
      </c>
      <c r="N58" s="40" t="s">
        <v>288</v>
      </c>
      <c r="O58" s="40">
        <v>2</v>
      </c>
      <c r="P58" s="40">
        <v>100</v>
      </c>
      <c r="Q58" s="54">
        <f t="shared" si="14"/>
        <v>90</v>
      </c>
      <c r="R58" s="80"/>
      <c r="S58" s="56" t="s">
        <v>289</v>
      </c>
      <c r="T58" s="57">
        <f t="shared" si="15"/>
        <v>-280</v>
      </c>
    </row>
    <row r="59" s="4" customFormat="1" ht="47" customHeight="1" spans="1:20">
      <c r="A59" s="33" t="s">
        <v>290</v>
      </c>
      <c r="B59" s="34"/>
      <c r="C59" s="35" cm="1">
        <f t="array" ref="C59">IF(COUNTA(C52:C58)=0,"",SUM(C52:C58)/SUMPRODUCT(--(C52:C58&lt;&gt;"")))</f>
        <v>74.2857142857143</v>
      </c>
      <c r="D59" s="35" cm="1">
        <f t="array" ref="D59">IF(COUNTA(D52:D58)=0,"",SUM(D52:D58)/SUMPRODUCT(--(D52:D58&lt;&gt;"")))</f>
        <v>109.285714285714</v>
      </c>
      <c r="E59" s="35" cm="1">
        <f t="array" ref="E59">IF(COUNTA(E52:E58)=0,"",SUM(E52:E58)/SUMPRODUCT(--(E52:E58&lt;&gt;"")))</f>
        <v>61.4285714285714</v>
      </c>
      <c r="F59" s="35" cm="1">
        <f t="array" ref="F59">IF(COUNTA(F52:F58)=0,"",SUM(F52:F58)/SUMPRODUCT(--(F52:F58&lt;&gt;"")))</f>
        <v>5.71428571428571</v>
      </c>
      <c r="G59" s="35" cm="1">
        <f t="array" ref="G59">IF(COUNTA(G52:G58)=0,"",SUM(G52:G58)/SUMPRODUCT(--(G52:G58&lt;&gt;"")))</f>
        <v>67.1428571428571</v>
      </c>
      <c r="H59" s="35" cm="1">
        <f t="array" ref="H59">IF(COUNTA(H52:H58)=0,"",SUM(H52:H58)/SUMPRODUCT(--(H52:H58&lt;&gt;"")))</f>
        <v>82.1428571428571</v>
      </c>
      <c r="I59" s="35" cm="1">
        <f t="array" ref="I59">IF(COUNTA(I52:I58)=0,"",SUM(I52:I58)/SUMPRODUCT(--(I52:I58&lt;&gt;"")))</f>
        <v>70.7142857142857</v>
      </c>
      <c r="J59" s="35" cm="1">
        <f t="array" ref="J59">IF(COUNTA(J52:J58)=0,"",SUM(J52:J58)/SUMPRODUCT(--(J52:J58&lt;&gt;"")))</f>
        <v>110</v>
      </c>
      <c r="K59" s="35" cm="1">
        <f t="array" ref="K59">IF(SUMPRODUCT(--(K52:K58&lt;&gt;""))=0,"",SUM(K52:K58)/SUMPRODUCT(--(K52:K58&lt;&gt;"")))</f>
        <v>87.6190476190477</v>
      </c>
      <c r="L59" s="35" cm="1">
        <f t="array" ref="L59">IF(COUNTA(L52:L58)=0,"",SUM(L52:L58)/SUMPRODUCT(--(L52:L58&lt;&gt;"")))</f>
        <v>25.7142857142857</v>
      </c>
      <c r="M59" s="35" cm="1">
        <f t="array" ref="M59">IF(COUNTA(M52:M58)=0,"",SUM(M52:M58)/SUMPRODUCT(--(M52:M58&lt;&gt;"")))</f>
        <v>50</v>
      </c>
      <c r="N59" s="41" cm="1">
        <f t="array" ref="N59">IF(COUNTA(P52:P58)=0,"",SUM(P52:P58)/SUMPRODUCT(--(P52:P58&lt;&gt;"")))</f>
        <v>91.6666666666667</v>
      </c>
      <c r="O59" s="42"/>
      <c r="P59" s="43"/>
      <c r="Q59" s="82" cm="1">
        <f t="array" ref="Q59">SUM(Q52:Q58)/IF(SUM(Q52:Q58)=0,1,SUM(IF(Q52:Q58&lt;&gt;0,1,0)))</f>
        <v>88.6978021978022</v>
      </c>
      <c r="R59" s="46" t="str">
        <f>REPT("-",12)</f>
        <v>------------</v>
      </c>
      <c r="S59" s="102" t="s">
        <v>291</v>
      </c>
      <c r="T59" s="84">
        <f>SUM(T52:T57)</f>
        <v>-1935.23076923077</v>
      </c>
    </row>
    <row r="60" customHeight="1" spans="1:20">
      <c r="A60" s="20">
        <v>44376</v>
      </c>
      <c r="B60" s="21" t="s">
        <v>119</v>
      </c>
      <c r="C60" s="22">
        <v>67</v>
      </c>
      <c r="D60" s="23">
        <v>85</v>
      </c>
      <c r="E60" s="22">
        <v>150</v>
      </c>
      <c r="F60" s="22">
        <v>0</v>
      </c>
      <c r="G60" s="24">
        <v>50</v>
      </c>
      <c r="H60" s="22">
        <v>90</v>
      </c>
      <c r="I60" s="23">
        <v>50</v>
      </c>
      <c r="J60" s="22">
        <v>75</v>
      </c>
      <c r="K60" s="39" cm="1">
        <f t="array" ref="K60">IF(COUNTA(H60:J60)=0,"",SUM(H60:J60)/SUMPRODUCT(--(H60:J60&lt;&gt;"")))</f>
        <v>71.6666666666667</v>
      </c>
      <c r="L60" s="22">
        <v>50</v>
      </c>
      <c r="M60" s="22">
        <v>10</v>
      </c>
      <c r="N60" s="47" t="s">
        <v>292</v>
      </c>
      <c r="O60" s="40">
        <v>1.5</v>
      </c>
      <c r="P60" s="40">
        <v>92</v>
      </c>
      <c r="Q60" s="54">
        <f t="shared" ref="Q60:Q66" si="17">(0.5*C60+2*D60+1*E60+1*F60+2*G60+2*H60+2*I60+2*J60+0.5*L60+0.5*M60+O60*P60)/IF(OR(B60="SAT",B60="SUN"),10,13)</f>
        <v>80.8846153846154</v>
      </c>
      <c r="R60" s="55" t="str">
        <f>IF(Q67&gt;=100,"NPL",IF(AND(Q67&lt;=99.99,Q67&gt;=95),"N*",IF(AND(Q67&lt;=94.99,Q67&gt;=88),"ICN1",IF(AND(Q67&lt;=87.99,Q67&gt;=80),"ICN2",IF(AND(Q67&lt;=79.99,Q67&gt;=70),"ICN3",IF(AND(Q67&lt;=69.99,Q67&gt;=60),"ICN4",IF(Q67=0,"-","ICN5")))))))</f>
        <v>ICN5</v>
      </c>
      <c r="S60" s="56" t="s">
        <v>246</v>
      </c>
      <c r="T60" s="57">
        <f t="shared" ref="T60:T66" si="18">28*Q60-2800</f>
        <v>-535.230769230769</v>
      </c>
    </row>
    <row r="61" customHeight="1" spans="1:20">
      <c r="A61" s="20">
        <v>44377</v>
      </c>
      <c r="B61" s="21" t="s">
        <v>121</v>
      </c>
      <c r="C61" s="22">
        <v>100</v>
      </c>
      <c r="D61" s="23">
        <v>100</v>
      </c>
      <c r="E61" s="22">
        <v>50</v>
      </c>
      <c r="F61" s="22">
        <v>0</v>
      </c>
      <c r="G61" s="24">
        <v>65</v>
      </c>
      <c r="H61" s="22">
        <v>70</v>
      </c>
      <c r="I61" s="23">
        <v>0</v>
      </c>
      <c r="J61" s="22">
        <v>0</v>
      </c>
      <c r="K61" s="39" cm="1">
        <f t="array" ref="K61">IF(COUNTA(H61:J61)=0,"",SUM(H61:J61)/SUMPRODUCT(--(H61:J61&lt;&gt;"")))</f>
        <v>23.3333333333333</v>
      </c>
      <c r="L61" s="22">
        <v>0</v>
      </c>
      <c r="M61" s="22">
        <v>0</v>
      </c>
      <c r="N61" s="47" t="s">
        <v>293</v>
      </c>
      <c r="O61" s="40">
        <v>1</v>
      </c>
      <c r="P61" s="40">
        <v>100</v>
      </c>
      <c r="Q61" s="54">
        <f t="shared" si="17"/>
        <v>51.5384615384615</v>
      </c>
      <c r="R61" s="61"/>
      <c r="S61" s="56"/>
      <c r="T61" s="57">
        <f t="shared" si="18"/>
        <v>-1356.92307692308</v>
      </c>
    </row>
    <row r="62" customHeight="1" spans="1:20">
      <c r="A62" s="20">
        <v>44378</v>
      </c>
      <c r="B62" s="21" t="s">
        <v>123</v>
      </c>
      <c r="C62" s="22">
        <v>100</v>
      </c>
      <c r="D62" s="23">
        <v>110</v>
      </c>
      <c r="E62" s="22">
        <v>50</v>
      </c>
      <c r="F62" s="22">
        <v>0</v>
      </c>
      <c r="G62" s="24">
        <v>50</v>
      </c>
      <c r="H62" s="22">
        <v>50</v>
      </c>
      <c r="I62" s="23">
        <v>100</v>
      </c>
      <c r="J62" s="22">
        <v>100</v>
      </c>
      <c r="K62" s="39" cm="1">
        <f t="array" ref="K62">IF(COUNTA(H62:J62)=0,"",SUM(H62:J62)/SUMPRODUCT(--(H62:J62&lt;&gt;"")))</f>
        <v>83.3333333333333</v>
      </c>
      <c r="L62" s="22">
        <v>0</v>
      </c>
      <c r="M62" s="22">
        <v>0</v>
      </c>
      <c r="N62" s="46" t="str">
        <f>REPT("-",12)</f>
        <v>------------</v>
      </c>
      <c r="O62" s="40"/>
      <c r="P62" s="40"/>
      <c r="Q62" s="54">
        <f t="shared" si="17"/>
        <v>70.7692307692308</v>
      </c>
      <c r="R62" s="61"/>
      <c r="S62" s="56"/>
      <c r="T62" s="57">
        <f t="shared" si="18"/>
        <v>-818.461538461538</v>
      </c>
    </row>
    <row r="63" customHeight="1" spans="1:20">
      <c r="A63" s="20">
        <v>44379</v>
      </c>
      <c r="B63" s="21" t="s">
        <v>125</v>
      </c>
      <c r="C63" s="22">
        <v>0</v>
      </c>
      <c r="D63" s="23">
        <v>0</v>
      </c>
      <c r="E63" s="23">
        <v>0</v>
      </c>
      <c r="F63" s="23">
        <v>0</v>
      </c>
      <c r="G63" s="24">
        <v>100</v>
      </c>
      <c r="H63" s="22">
        <v>100</v>
      </c>
      <c r="I63" s="23">
        <v>100</v>
      </c>
      <c r="J63" s="22">
        <v>100</v>
      </c>
      <c r="K63" s="39" cm="1">
        <f t="array" ref="K63">IF(COUNTA(H63:J63)=0,"",SUM(H63:J63)/SUMPRODUCT(--(H63:J63&lt;&gt;"")))</f>
        <v>100</v>
      </c>
      <c r="L63" s="22">
        <v>0</v>
      </c>
      <c r="M63" s="22">
        <v>0</v>
      </c>
      <c r="N63" s="46" t="str">
        <f>REPT("-",12)</f>
        <v>------------</v>
      </c>
      <c r="O63" s="40"/>
      <c r="P63" s="40"/>
      <c r="Q63" s="54">
        <f t="shared" si="17"/>
        <v>61.5384615384615</v>
      </c>
      <c r="R63" s="61"/>
      <c r="S63" s="56"/>
      <c r="T63" s="57">
        <f t="shared" si="18"/>
        <v>-1076.92307692308</v>
      </c>
    </row>
    <row r="64" customHeight="1" spans="1:20">
      <c r="A64" s="20">
        <v>44380</v>
      </c>
      <c r="B64" s="21" t="s">
        <v>127</v>
      </c>
      <c r="C64" s="22">
        <v>0</v>
      </c>
      <c r="D64" s="23">
        <v>0</v>
      </c>
      <c r="E64" s="23">
        <v>0</v>
      </c>
      <c r="F64" s="23">
        <v>0</v>
      </c>
      <c r="G64" s="24">
        <v>100</v>
      </c>
      <c r="H64" s="22">
        <v>80</v>
      </c>
      <c r="I64" s="23">
        <v>70</v>
      </c>
      <c r="J64" s="22">
        <v>90</v>
      </c>
      <c r="K64" s="39" cm="1">
        <f t="array" ref="K64">IF(COUNTA(H64:J64)=0,"",SUM(H64:J64)/SUMPRODUCT(--(H64:J64&lt;&gt;"")))</f>
        <v>80</v>
      </c>
      <c r="L64" s="22">
        <v>0</v>
      </c>
      <c r="M64" s="22">
        <v>0</v>
      </c>
      <c r="N64" s="46" t="str">
        <f>REPT("-",12)</f>
        <v>------------</v>
      </c>
      <c r="O64" s="40"/>
      <c r="P64" s="40"/>
      <c r="Q64" s="54">
        <f t="shared" si="17"/>
        <v>52.3076923076923</v>
      </c>
      <c r="R64" s="61"/>
      <c r="S64" s="56"/>
      <c r="T64" s="57">
        <f t="shared" si="18"/>
        <v>-1335.38461538462</v>
      </c>
    </row>
    <row r="65" customHeight="1" spans="1:20">
      <c r="A65" s="20">
        <v>44381</v>
      </c>
      <c r="B65" s="21" t="s">
        <v>129</v>
      </c>
      <c r="C65" s="22">
        <v>0</v>
      </c>
      <c r="D65" s="23">
        <v>100</v>
      </c>
      <c r="E65" s="23">
        <v>0</v>
      </c>
      <c r="F65" s="23">
        <v>0</v>
      </c>
      <c r="G65" s="24">
        <v>0</v>
      </c>
      <c r="H65" s="22">
        <v>0</v>
      </c>
      <c r="I65" s="23">
        <v>0</v>
      </c>
      <c r="J65" s="22">
        <v>0</v>
      </c>
      <c r="K65" s="39" cm="1">
        <f t="array" ref="K65">IF(COUNTA(H65:J65)=0,"",SUM(H65:J65)/SUMPRODUCT(--(H65:J65&lt;&gt;"")))</f>
        <v>0</v>
      </c>
      <c r="L65" s="22">
        <v>0</v>
      </c>
      <c r="M65" s="22">
        <v>0</v>
      </c>
      <c r="N65" s="46" t="str">
        <f>REPT("-",12)</f>
        <v>------------</v>
      </c>
      <c r="O65" s="40"/>
      <c r="P65" s="40"/>
      <c r="Q65" s="54">
        <f t="shared" si="17"/>
        <v>20</v>
      </c>
      <c r="R65" s="61"/>
      <c r="S65" s="56"/>
      <c r="T65" s="57">
        <f t="shared" si="18"/>
        <v>-2240</v>
      </c>
    </row>
    <row r="66" customHeight="1" spans="1:20">
      <c r="A66" s="20">
        <v>44382</v>
      </c>
      <c r="B66" s="21" t="s">
        <v>130</v>
      </c>
      <c r="C66" s="22">
        <v>100</v>
      </c>
      <c r="D66" s="23">
        <v>0</v>
      </c>
      <c r="E66" s="23">
        <v>0</v>
      </c>
      <c r="F66" s="23">
        <v>0</v>
      </c>
      <c r="G66" s="24">
        <v>100</v>
      </c>
      <c r="H66" s="22">
        <v>0</v>
      </c>
      <c r="I66" s="23">
        <v>0</v>
      </c>
      <c r="J66" s="22">
        <v>0</v>
      </c>
      <c r="K66" s="39" cm="1">
        <f t="array" ref="K66">IF(COUNTA(H66:J66)=0,"",SUM(H66:J66)/SUMPRODUCT(--(H66:J66&lt;&gt;"")))</f>
        <v>0</v>
      </c>
      <c r="L66" s="22">
        <v>0</v>
      </c>
      <c r="M66" s="22">
        <v>0</v>
      </c>
      <c r="N66" s="46" t="str">
        <f>REPT("-",12)</f>
        <v>------------</v>
      </c>
      <c r="O66" s="40"/>
      <c r="P66" s="40"/>
      <c r="Q66" s="54">
        <f t="shared" si="17"/>
        <v>25</v>
      </c>
      <c r="R66" s="80"/>
      <c r="S66" s="56"/>
      <c r="T66" s="57">
        <f t="shared" si="18"/>
        <v>-2100</v>
      </c>
    </row>
    <row r="67" ht="21.75" spans="1:20">
      <c r="A67" s="33" t="s">
        <v>294</v>
      </c>
      <c r="B67" s="34"/>
      <c r="C67" s="35" cm="1">
        <f t="array" ref="C67">IF(COUNTA(C60:C66)=0,"",SUM(C60:C66)/SUMPRODUCT(--(C60:C66&lt;&gt;"")))</f>
        <v>52.4285714285714</v>
      </c>
      <c r="D67" s="35" cm="1">
        <f t="array" ref="D67">IF(COUNTA(D60:D66)=0,"",SUM(D60:D66)/SUMPRODUCT(--(D60:D66&lt;&gt;"")))</f>
        <v>56.4285714285714</v>
      </c>
      <c r="E67" s="35" cm="1">
        <f t="array" ref="E67">IF(COUNTA(E60:E66)=0,"",SUM(E60:E66)/SUMPRODUCT(--(E60:E66&lt;&gt;"")))</f>
        <v>35.7142857142857</v>
      </c>
      <c r="F67" s="35" cm="1">
        <f t="array" ref="F67">IF(COUNTA(F60:F66)=0,"",SUM(F60:F66)/SUMPRODUCT(--(F60:F66&lt;&gt;"")))</f>
        <v>0</v>
      </c>
      <c r="G67" s="35" cm="1">
        <f t="array" ref="G67">IF(COUNTA(G60:G66)=0,"",SUM(G60:G66)/SUMPRODUCT(--(G60:G66&lt;&gt;"")))</f>
        <v>66.4285714285714</v>
      </c>
      <c r="H67" s="35" cm="1">
        <f t="array" ref="H67">IF(COUNTA(H60:H66)=0,"",SUM(H60:H66)/SUMPRODUCT(--(H60:H66&lt;&gt;"")))</f>
        <v>55.7142857142857</v>
      </c>
      <c r="I67" s="35" cm="1">
        <f t="array" ref="I67">IF(COUNTA(I60:I66)=0,"",SUM(I60:I66)/SUMPRODUCT(--(I60:I66&lt;&gt;"")))</f>
        <v>45.7142857142857</v>
      </c>
      <c r="J67" s="35" cm="1">
        <f t="array" ref="J67">IF(COUNTA(J60:J66)=0,"",SUM(J60:J66)/SUMPRODUCT(--(J60:J66&lt;&gt;"")))</f>
        <v>52.1428571428571</v>
      </c>
      <c r="K67" s="35" cm="1">
        <f t="array" ref="K67">IF(SUMPRODUCT(--(K60:K66&lt;&gt;""))=0,"",SUM(K60:K66)/SUMPRODUCT(--(K60:K66&lt;&gt;"")))</f>
        <v>51.1904761904762</v>
      </c>
      <c r="L67" s="35" cm="1">
        <f t="array" ref="L67">IF(COUNTA(L60:L66)=0,"",SUM(L60:L66)/SUMPRODUCT(--(L60:L66&lt;&gt;"")))</f>
        <v>7.14285714285714</v>
      </c>
      <c r="M67" s="35" cm="1">
        <f t="array" ref="M67">IF(COUNTA(M60:M66)=0,"",SUM(M60:M66)/SUMPRODUCT(--(M60:M66&lt;&gt;"")))</f>
        <v>1.42857142857143</v>
      </c>
      <c r="N67" s="107" cm="1">
        <f t="array" ref="N67">IF(COUNTA(P60:P66)=0,"",SUM(P60:P66)/SUMPRODUCT(--(P60:P66&lt;&gt;"")))</f>
        <v>96</v>
      </c>
      <c r="O67" s="35"/>
      <c r="P67" s="35"/>
      <c r="Q67" s="108" cm="1">
        <f t="array" ref="Q67">SUM(Q60:Q66)/IF(SUM(Q60:Q66)=0,1,SUM(IF(Q60:Q66&lt;&gt;0,1,0)))</f>
        <v>51.7197802197802</v>
      </c>
      <c r="R67" s="46" t="str">
        <f>REPT("-",12)</f>
        <v>------------</v>
      </c>
      <c r="S67" s="102"/>
      <c r="T67" s="84">
        <f>SUM(T60:T65)</f>
        <v>-7362.92307692308</v>
      </c>
    </row>
  </sheetData>
  <mergeCells count="45">
    <mergeCell ref="C1:D1"/>
    <mergeCell ref="E1:F1"/>
    <mergeCell ref="G1:K1"/>
    <mergeCell ref="L1:M1"/>
    <mergeCell ref="H2:K2"/>
    <mergeCell ref="A11:B11"/>
    <mergeCell ref="N11:P11"/>
    <mergeCell ref="A19:B19"/>
    <mergeCell ref="N19:P19"/>
    <mergeCell ref="V20:X20"/>
    <mergeCell ref="A27:B27"/>
    <mergeCell ref="N27:P27"/>
    <mergeCell ref="A35:B35"/>
    <mergeCell ref="N35:P35"/>
    <mergeCell ref="A43:B43"/>
    <mergeCell ref="N43:P43"/>
    <mergeCell ref="A51:B51"/>
    <mergeCell ref="N51:P51"/>
    <mergeCell ref="A59:B59"/>
    <mergeCell ref="N59:P59"/>
    <mergeCell ref="A67:B67"/>
    <mergeCell ref="N67:P67"/>
    <mergeCell ref="A1:A3"/>
    <mergeCell ref="B1:B3"/>
    <mergeCell ref="C2:C3"/>
    <mergeCell ref="D2:D3"/>
    <mergeCell ref="E2:E3"/>
    <mergeCell ref="F2:F3"/>
    <mergeCell ref="G2:G3"/>
    <mergeCell ref="L2:L3"/>
    <mergeCell ref="M2:M3"/>
    <mergeCell ref="Q1:Q3"/>
    <mergeCell ref="R1:R3"/>
    <mergeCell ref="R4:R10"/>
    <mergeCell ref="R12:R18"/>
    <mergeCell ref="R20:R26"/>
    <mergeCell ref="R28:R34"/>
    <mergeCell ref="R36:R42"/>
    <mergeCell ref="R44:R50"/>
    <mergeCell ref="R52:R58"/>
    <mergeCell ref="R60:R66"/>
    <mergeCell ref="S1:S3"/>
    <mergeCell ref="T1:T3"/>
    <mergeCell ref="N1:P2"/>
    <mergeCell ref="V1:Y2"/>
  </mergeCells>
  <conditionalFormatting sqref="A1:B1">
    <cfRule type="containsText" dxfId="0" priority="2674" operator="between" text="SAT">
      <formula>NOT(ISERROR(SEARCH("SAT",A1)))</formula>
    </cfRule>
    <cfRule type="containsText" dxfId="0" priority="2675" operator="between" text="SUN">
      <formula>NOT(ISERROR(SEARCH("SUN",A1)))</formula>
    </cfRule>
  </conditionalFormatting>
  <conditionalFormatting sqref="H3">
    <cfRule type="containsText" dxfId="0" priority="2181" operator="between" text="SUN">
      <formula>NOT(ISERROR(SEARCH("SUN",H3)))</formula>
    </cfRule>
    <cfRule type="containsText" dxfId="0" priority="2180" operator="between" text="SAT">
      <formula>NOT(ISERROR(SEARCH("SAT",H3)))</formula>
    </cfRule>
  </conditionalFormatting>
  <conditionalFormatting sqref="D34">
    <cfRule type="containsText" dxfId="0" priority="1265" operator="between" text="NEGATIVE">
      <formula>NOT(ISERROR(SEARCH("NEGATIVE",D34)))</formula>
    </cfRule>
    <cfRule type="containsText" dxfId="0" priority="1273" operator="between" text="SAT">
      <formula>NOT(ISERROR(SEARCH("SAT",D34)))</formula>
    </cfRule>
    <cfRule type="containsText" dxfId="0" priority="1281" operator="between" text="SUN">
      <formula>NOT(ISERROR(SEARCH("SUN",D34)))</formula>
    </cfRule>
  </conditionalFormatting>
  <conditionalFormatting sqref="F34">
    <cfRule type="containsText" dxfId="0" priority="1264" operator="between" text="NEGATIVE">
      <formula>NOT(ISERROR(SEARCH("NEGATIVE",F34)))</formula>
    </cfRule>
    <cfRule type="containsText" dxfId="0" priority="1272" operator="between" text="SAT">
      <formula>NOT(ISERROR(SEARCH("SAT",F34)))</formula>
    </cfRule>
    <cfRule type="containsText" dxfId="0" priority="1280" operator="between" text="SUN">
      <formula>NOT(ISERROR(SEARCH("SUN",F34)))</formula>
    </cfRule>
  </conditionalFormatting>
  <conditionalFormatting sqref="H34:J34">
    <cfRule type="containsText" dxfId="0" priority="1258" operator="between" text="NEGATIVE">
      <formula>NOT(ISERROR(SEARCH("NEGATIVE",H34)))</formula>
    </cfRule>
    <cfRule type="containsText" dxfId="0" priority="1259" operator="between" text="SAT">
      <formula>NOT(ISERROR(SEARCH("SAT",H34)))</formula>
    </cfRule>
    <cfRule type="containsText" dxfId="0" priority="1260" operator="between" text="SUN">
      <formula>NOT(ISERROR(SEARCH("SUN",H34)))</formula>
    </cfRule>
  </conditionalFormatting>
  <conditionalFormatting sqref="L34:M34">
    <cfRule type="containsText" dxfId="0" priority="1252" operator="between" text="NEGATIVE">
      <formula>NOT(ISERROR(SEARCH("NEGATIVE",L34)))</formula>
    </cfRule>
    <cfRule type="containsText" dxfId="0" priority="1253" operator="between" text="SAT">
      <formula>NOT(ISERROR(SEARCH("SAT",L34)))</formula>
    </cfRule>
    <cfRule type="containsText" dxfId="0" priority="1254" operator="between" text="SUN">
      <formula>NOT(ISERROR(SEARCH("SUN",L34)))</formula>
    </cfRule>
  </conditionalFormatting>
  <conditionalFormatting sqref="M36:N36">
    <cfRule type="containsText" dxfId="0" priority="1623" operator="between" text="NEGATIVE">
      <formula>NOT(ISERROR(SEARCH("NEGATIVE",M36)))</formula>
    </cfRule>
    <cfRule type="containsText" dxfId="0" priority="1624" operator="between" text="SAT">
      <formula>NOT(ISERROR(SEARCH("SAT",M36)))</formula>
    </cfRule>
    <cfRule type="containsText" dxfId="0" priority="1625" operator="between" text="SUN">
      <formula>NOT(ISERROR(SEARCH("SUN",M36)))</formula>
    </cfRule>
  </conditionalFormatting>
  <conditionalFormatting sqref="S36">
    <cfRule type="containsText" dxfId="0" priority="1562" operator="between" text="NEGATIVE">
      <formula>NOT(ISERROR(SEARCH("NEGATIVE",S36)))</formula>
    </cfRule>
    <cfRule type="containsText" dxfId="0" priority="1563" operator="between" text="SAT">
      <formula>NOT(ISERROR(SEARCH("SAT",S36)))</formula>
    </cfRule>
    <cfRule type="containsText" dxfId="0" priority="1564" operator="between" text="SUN">
      <formula>NOT(ISERROR(SEARCH("SUN",S36)))</formula>
    </cfRule>
  </conditionalFormatting>
  <conditionalFormatting sqref="T36">
    <cfRule type="containsText" dxfId="0" priority="1565" operator="between" text="NEGATIVE">
      <formula>NOT(ISERROR(SEARCH("NEGATIVE",T36)))</formula>
    </cfRule>
    <cfRule type="containsText" dxfId="0" priority="1566" operator="between" text="SAT">
      <formula>NOT(ISERROR(SEARCH("SAT",T36)))</formula>
    </cfRule>
    <cfRule type="containsText" dxfId="0" priority="1567" operator="between" text="SUN">
      <formula>NOT(ISERROR(SEARCH("SUN",T36)))</formula>
    </cfRule>
  </conditionalFormatting>
  <conditionalFormatting sqref="D4:D10">
    <cfRule type="containsText" dxfId="0" priority="1305" operator="between" text="SUN">
      <formula>NOT(ISERROR(SEARCH("SUN",D4)))</formula>
    </cfRule>
    <cfRule type="containsText" dxfId="0" priority="1304" operator="between" text="SAT">
      <formula>NOT(ISERROR(SEARCH("SAT",D4)))</formula>
    </cfRule>
    <cfRule type="containsText" dxfId="0" priority="1303" operator="between" text="NEGATIVE">
      <formula>NOT(ISERROR(SEARCH("NEGATIVE",D4)))</formula>
    </cfRule>
  </conditionalFormatting>
  <conditionalFormatting sqref="D12:D18">
    <cfRule type="containsText" dxfId="0" priority="1297" operator="between" text="NEGATIVE">
      <formula>NOT(ISERROR(SEARCH("NEGATIVE",D12)))</formula>
    </cfRule>
    <cfRule type="containsText" dxfId="0" priority="1298" operator="between" text="SAT">
      <formula>NOT(ISERROR(SEARCH("SAT",D12)))</formula>
    </cfRule>
    <cfRule type="containsText" dxfId="0" priority="1299" operator="between" text="SUN">
      <formula>NOT(ISERROR(SEARCH("SUN",D12)))</formula>
    </cfRule>
  </conditionalFormatting>
  <conditionalFormatting sqref="D20:D26">
    <cfRule type="containsText" dxfId="0" priority="1294" operator="between" text="NEGATIVE">
      <formula>NOT(ISERROR(SEARCH("NEGATIVE",D20)))</formula>
    </cfRule>
    <cfRule type="containsText" dxfId="0" priority="1295" operator="between" text="SAT">
      <formula>NOT(ISERROR(SEARCH("SAT",D20)))</formula>
    </cfRule>
    <cfRule type="containsText" dxfId="0" priority="1296" operator="between" text="SUN">
      <formula>NOT(ISERROR(SEARCH("SUN",D20)))</formula>
    </cfRule>
  </conditionalFormatting>
  <conditionalFormatting sqref="D28:D29">
    <cfRule type="containsText" dxfId="0" priority="1271" operator="between" text="NEGATIVE">
      <formula>NOT(ISERROR(SEARCH("NEGATIVE",D28)))</formula>
    </cfRule>
    <cfRule type="containsText" dxfId="0" priority="1279" operator="between" text="SAT">
      <formula>NOT(ISERROR(SEARCH("SAT",D28)))</formula>
    </cfRule>
    <cfRule type="containsText" dxfId="0" priority="1287" operator="between" text="SUN">
      <formula>NOT(ISERROR(SEARCH("SUN",D28)))</formula>
    </cfRule>
  </conditionalFormatting>
  <conditionalFormatting sqref="D30:D31">
    <cfRule type="containsText" dxfId="0" priority="1269" operator="between" text="NEGATIVE">
      <formula>NOT(ISERROR(SEARCH("NEGATIVE",D30)))</formula>
    </cfRule>
    <cfRule type="containsText" dxfId="0" priority="1277" operator="between" text="SAT">
      <formula>NOT(ISERROR(SEARCH("SAT",D30)))</formula>
    </cfRule>
    <cfRule type="containsText" dxfId="0" priority="1285" operator="between" text="SUN">
      <formula>NOT(ISERROR(SEARCH("SUN",D30)))</formula>
    </cfRule>
  </conditionalFormatting>
  <conditionalFormatting sqref="D32:D33">
    <cfRule type="containsText" dxfId="0" priority="1267" operator="between" text="NEGATIVE">
      <formula>NOT(ISERROR(SEARCH("NEGATIVE",D32)))</formula>
    </cfRule>
    <cfRule type="containsText" dxfId="0" priority="1275" operator="between" text="SAT">
      <formula>NOT(ISERROR(SEARCH("SAT",D32)))</formula>
    </cfRule>
    <cfRule type="containsText" dxfId="0" priority="1283" operator="between" text="SUN">
      <formula>NOT(ISERROR(SEARCH("SUN",D32)))</formula>
    </cfRule>
  </conditionalFormatting>
  <conditionalFormatting sqref="D65:D66">
    <cfRule type="containsText" dxfId="0" priority="15" operator="between" text="SUN">
      <formula>NOT(ISERROR(SEARCH("SUN",D65)))</formula>
    </cfRule>
    <cfRule type="containsText" dxfId="0" priority="14" operator="between" text="SAT">
      <formula>NOT(ISERROR(SEARCH("SAT",D65)))</formula>
    </cfRule>
    <cfRule type="containsText" dxfId="0" priority="13" operator="between" text="NEGATIVE">
      <formula>NOT(ISERROR(SEARCH("NEGATIVE",D65)))</formula>
    </cfRule>
  </conditionalFormatting>
  <conditionalFormatting sqref="E63:E64">
    <cfRule type="containsText" dxfId="0" priority="12" operator="between" text="SUN">
      <formula>NOT(ISERROR(SEARCH("SUN",E63)))</formula>
    </cfRule>
    <cfRule type="containsText" dxfId="0" priority="11" operator="between" text="SAT">
      <formula>NOT(ISERROR(SEARCH("SAT",E63)))</formula>
    </cfRule>
    <cfRule type="containsText" dxfId="0" priority="10" operator="between" text="NEGATIVE">
      <formula>NOT(ISERROR(SEARCH("NEGATIVE",E63)))</formula>
    </cfRule>
  </conditionalFormatting>
  <conditionalFormatting sqref="E65:E66">
    <cfRule type="containsText" dxfId="0" priority="9" operator="between" text="SUN">
      <formula>NOT(ISERROR(SEARCH("SUN",E65)))</formula>
    </cfRule>
    <cfRule type="containsText" dxfId="0" priority="8" operator="between" text="SAT">
      <formula>NOT(ISERROR(SEARCH("SAT",E65)))</formula>
    </cfRule>
    <cfRule type="containsText" dxfId="0" priority="7" operator="between" text="NEGATIVE">
      <formula>NOT(ISERROR(SEARCH("NEGATIVE",E65)))</formula>
    </cfRule>
  </conditionalFormatting>
  <conditionalFormatting sqref="F28:F29">
    <cfRule type="containsText" dxfId="0" priority="1270" operator="between" text="NEGATIVE">
      <formula>NOT(ISERROR(SEARCH("NEGATIVE",F28)))</formula>
    </cfRule>
    <cfRule type="containsText" dxfId="0" priority="1278" operator="between" text="SAT">
      <formula>NOT(ISERROR(SEARCH("SAT",F28)))</formula>
    </cfRule>
    <cfRule type="containsText" dxfId="0" priority="1286" operator="between" text="SUN">
      <formula>NOT(ISERROR(SEARCH("SUN",F28)))</formula>
    </cfRule>
  </conditionalFormatting>
  <conditionalFormatting sqref="F30:F31">
    <cfRule type="containsText" dxfId="0" priority="1268" operator="between" text="NEGATIVE">
      <formula>NOT(ISERROR(SEARCH("NEGATIVE",F30)))</formula>
    </cfRule>
    <cfRule type="containsText" dxfId="0" priority="1276" operator="between" text="SAT">
      <formula>NOT(ISERROR(SEARCH("SAT",F30)))</formula>
    </cfRule>
    <cfRule type="containsText" dxfId="0" priority="1284" operator="between" text="SUN">
      <formula>NOT(ISERROR(SEARCH("SUN",F30)))</formula>
    </cfRule>
  </conditionalFormatting>
  <conditionalFormatting sqref="F32:F33">
    <cfRule type="containsText" dxfId="0" priority="1266" operator="between" text="NEGATIVE">
      <formula>NOT(ISERROR(SEARCH("NEGATIVE",F32)))</formula>
    </cfRule>
    <cfRule type="containsText" dxfId="0" priority="1274" operator="between" text="SAT">
      <formula>NOT(ISERROR(SEARCH("SAT",F32)))</formula>
    </cfRule>
    <cfRule type="containsText" dxfId="0" priority="1282" operator="between" text="SUN">
      <formula>NOT(ISERROR(SEARCH("SUN",F32)))</formula>
    </cfRule>
  </conditionalFormatting>
  <conditionalFormatting sqref="F63:F64">
    <cfRule type="containsText" dxfId="0" priority="6" operator="between" text="SUN">
      <formula>NOT(ISERROR(SEARCH("SUN",F63)))</formula>
    </cfRule>
    <cfRule type="containsText" dxfId="0" priority="5" operator="between" text="SAT">
      <formula>NOT(ISERROR(SEARCH("SAT",F63)))</formula>
    </cfRule>
    <cfRule type="containsText" dxfId="0" priority="4" operator="between" text="NEGATIVE">
      <formula>NOT(ISERROR(SEARCH("NEGATIVE",F63)))</formula>
    </cfRule>
  </conditionalFormatting>
  <conditionalFormatting sqref="F65:F66">
    <cfRule type="containsText" dxfId="0" priority="3" operator="between" text="SUN">
      <formula>NOT(ISERROR(SEARCH("SUN",F65)))</formula>
    </cfRule>
    <cfRule type="containsText" dxfId="0" priority="2" operator="between" text="SAT">
      <formula>NOT(ISERROR(SEARCH("SAT",F65)))</formula>
    </cfRule>
    <cfRule type="containsText" dxfId="0" priority="1" operator="between" text="NEGATIVE">
      <formula>NOT(ISERROR(SEARCH("NEGATIVE",F65)))</formula>
    </cfRule>
  </conditionalFormatting>
  <conditionalFormatting sqref="I4:I10">
    <cfRule type="containsText" dxfId="0" priority="1302" operator="between" text="SUN">
      <formula>NOT(ISERROR(SEARCH("SUN",I4)))</formula>
    </cfRule>
    <cfRule type="containsText" dxfId="0" priority="1301" operator="between" text="SAT">
      <formula>NOT(ISERROR(SEARCH("SAT",I4)))</formula>
    </cfRule>
    <cfRule type="containsText" dxfId="0" priority="1300" operator="between" text="NEGATIVE">
      <formula>NOT(ISERROR(SEARCH("NEGATIVE",I4)))</formula>
    </cfRule>
  </conditionalFormatting>
  <conditionalFormatting sqref="I20:I26">
    <cfRule type="containsText" dxfId="0" priority="1291" operator="between" text="NEGATIVE">
      <formula>NOT(ISERROR(SEARCH("NEGATIVE",I20)))</formula>
    </cfRule>
    <cfRule type="containsText" dxfId="0" priority="1292" operator="between" text="SAT">
      <formula>NOT(ISERROR(SEARCH("SAT",I20)))</formula>
    </cfRule>
    <cfRule type="containsText" dxfId="0" priority="1293" operator="between" text="SUN">
      <formula>NOT(ISERROR(SEARCH("SUN",I20)))</formula>
    </cfRule>
  </conditionalFormatting>
  <conditionalFormatting sqref="D2:H2 L2:M2">
    <cfRule type="containsText" dxfId="0" priority="2182" operator="between" text="SAT">
      <formula>NOT(ISERROR(SEARCH("SAT",D2)))</formula>
    </cfRule>
    <cfRule type="containsText" dxfId="0" priority="2183" operator="between" text="SUN">
      <formula>NOT(ISERROR(SEARCH("SUN",D2)))</formula>
    </cfRule>
  </conditionalFormatting>
  <conditionalFormatting sqref="A4:B10 A11:A67 B12:B18 B20:B26 B28:B34 D36:D42 B36:B42 B52:B58 B44:B50 D44:D50 D52:D58 B60:B66 D60:D64">
    <cfRule type="containsText" dxfId="0" priority="1730" operator="between" text="NEGATIVE">
      <formula>NOT(ISERROR(SEARCH("NEGATIVE",A4)))</formula>
    </cfRule>
    <cfRule type="containsText" dxfId="0" priority="1731" operator="between" text="SAT">
      <formula>NOT(ISERROR(SEARCH("SAT",A4)))</formula>
    </cfRule>
    <cfRule type="containsText" dxfId="0" priority="1732" operator="between" text="SUN">
      <formula>NOT(ISERROR(SEARCH("SUN",A4)))</formula>
    </cfRule>
  </conditionalFormatting>
  <conditionalFormatting sqref="Q4:Q10 Q12:Q18 Q20:Q26 Q28:Q34 Q36:Q42 Q44:Q50 Q52:Q58 Q60:Q66">
    <cfRule type="cellIs" dxfId="1" priority="1722" operator="equal">
      <formula>0</formula>
    </cfRule>
    <cfRule type="cellIs" dxfId="2" priority="1723" operator="lessThan">
      <formula>60</formula>
    </cfRule>
    <cfRule type="cellIs" dxfId="3" priority="1724" operator="between">
      <formula>60</formula>
      <formula>69.99</formula>
    </cfRule>
    <cfRule type="cellIs" dxfId="4" priority="1725" operator="between">
      <formula>70</formula>
      <formula>79.99</formula>
    </cfRule>
    <cfRule type="cellIs" dxfId="5" priority="1726" operator="between">
      <formula>80</formula>
      <formula>87.99</formula>
    </cfRule>
    <cfRule type="cellIs" dxfId="6" priority="1727" operator="between">
      <formula>88</formula>
      <formula>94.99</formula>
    </cfRule>
    <cfRule type="cellIs" dxfId="7" priority="1728" operator="greaterThan">
      <formula>99.99</formula>
    </cfRule>
    <cfRule type="cellIs" dxfId="8" priority="1729" operator="between">
      <formula>95</formula>
      <formula>99.99</formula>
    </cfRule>
  </conditionalFormatting>
  <conditionalFormatting sqref="R4 R12 R20 R28 R36 R44 R52 R60">
    <cfRule type="containsText" dxfId="9" priority="1712" operator="between" text="ICN4">
      <formula>NOT(ISERROR(SEARCH("ICN4",R4)))</formula>
    </cfRule>
    <cfRule type="containsText" dxfId="10" priority="1713" operator="between" text="NPL">
      <formula>NOT(ISERROR(SEARCH("NPL",R4)))</formula>
    </cfRule>
    <cfRule type="containsText" dxfId="11" priority="1714" operator="between" text="ICN5">
      <formula>NOT(ISERROR(SEARCH("ICN5",R4)))</formula>
    </cfRule>
    <cfRule type="containsText" dxfId="12" priority="1715" operator="between" text="ICN4">
      <formula>NOT(ISERROR(SEARCH("ICN4",R4)))</formula>
    </cfRule>
    <cfRule type="containsText" dxfId="0" priority="1716" operator="between" text="ICN4">
      <formula>NOT(ISERROR(SEARCH("ICN4",R4)))</formula>
    </cfRule>
    <cfRule type="containsText" dxfId="13" priority="1717" operator="between" text="ICN3">
      <formula>NOT(ISERROR(SEARCH("ICN3",R4)))</formula>
    </cfRule>
    <cfRule type="containsText" dxfId="14" priority="1718" operator="between" text="ICN2">
      <formula>NOT(ISERROR(SEARCH("ICN2",R4)))</formula>
    </cfRule>
    <cfRule type="containsText" dxfId="15" priority="1719" operator="between" text="ICN1">
      <formula>NOT(ISERROR(SEARCH("ICN1",R4)))</formula>
    </cfRule>
    <cfRule type="containsText" dxfId="16" priority="1720" operator="between" text="N*">
      <formula>NOT(ISERROR(SEARCH("N*",R4)))</formula>
    </cfRule>
    <cfRule type="containsText" dxfId="17" priority="1721" operator="between" text="NPL">
      <formula>NOT(ISERROR(SEARCH("NPL",R4)))</formula>
    </cfRule>
  </conditionalFormatting>
  <conditionalFormatting sqref="I11 I19 I27 I35:I67">
    <cfRule type="containsText" dxfId="0" priority="1709" operator="between" text="NEGATIVE">
      <formula>NOT(ISERROR(SEARCH("NEGATIVE",I11)))</formula>
    </cfRule>
    <cfRule type="containsText" dxfId="0" priority="1710" operator="between" text="SAT">
      <formula>NOT(ISERROR(SEARCH("SAT",I11)))</formula>
    </cfRule>
    <cfRule type="containsText" dxfId="0" priority="1711" operator="between" text="SUN">
      <formula>NOT(ISERROR(SEARCH("SUN",I11)))</formula>
    </cfRule>
  </conditionalFormatting>
  <conditionalFormatting sqref="Q11 Q19 Q27 Q35 Q43 Q51 Q59 Q67">
    <cfRule type="containsText" dxfId="9" priority="1699" operator="between" text="ICN4">
      <formula>NOT(ISERROR(SEARCH("ICN4",Q11)))</formula>
    </cfRule>
    <cfRule type="containsText" dxfId="10" priority="1700" operator="between" text="NPL">
      <formula>NOT(ISERROR(SEARCH("NPL",Q11)))</formula>
    </cfRule>
    <cfRule type="containsText" dxfId="11" priority="1701" operator="between" text="ICN5">
      <formula>NOT(ISERROR(SEARCH("ICN5",Q11)))</formula>
    </cfRule>
    <cfRule type="containsText" dxfId="12" priority="1702" operator="between" text="ICN4">
      <formula>NOT(ISERROR(SEARCH("ICN4",Q11)))</formula>
    </cfRule>
    <cfRule type="containsText" dxfId="0" priority="1703" operator="between" text="ICN4">
      <formula>NOT(ISERROR(SEARCH("ICN4",Q11)))</formula>
    </cfRule>
    <cfRule type="containsText" dxfId="13" priority="1704" operator="between" text="ICN3">
      <formula>NOT(ISERROR(SEARCH("ICN3",Q11)))</formula>
    </cfRule>
    <cfRule type="containsText" dxfId="14" priority="1705" operator="between" text="ICN2">
      <formula>NOT(ISERROR(SEARCH("ICN2",Q11)))</formula>
    </cfRule>
    <cfRule type="containsText" dxfId="15" priority="1706" operator="between" text="ICN1">
      <formula>NOT(ISERROR(SEARCH("ICN1",Q11)))</formula>
    </cfRule>
    <cfRule type="containsText" dxfId="16" priority="1707" operator="between" text="N*">
      <formula>NOT(ISERROR(SEARCH("N*",Q11)))</formula>
    </cfRule>
    <cfRule type="containsText" dxfId="17" priority="1708" operator="between" text="NPL">
      <formula>NOT(ISERROR(SEARCH("NPL",Q11)))</formula>
    </cfRule>
  </conditionalFormatting>
  <conditionalFormatting sqref="L20:M26">
    <cfRule type="containsText" dxfId="0" priority="1288" operator="between" text="NEGATIVE">
      <formula>NOT(ISERROR(SEARCH("NEGATIVE",L20)))</formula>
    </cfRule>
    <cfRule type="containsText" dxfId="0" priority="1289" operator="between" text="SAT">
      <formula>NOT(ISERROR(SEARCH("SAT",L20)))</formula>
    </cfRule>
    <cfRule type="containsText" dxfId="0" priority="1290" operator="between" text="SUN">
      <formula>NOT(ISERROR(SEARCH("SUN",L20)))</formula>
    </cfRule>
  </conditionalFormatting>
  <conditionalFormatting sqref="H28:J33">
    <cfRule type="containsText" dxfId="0" priority="1261" operator="between" text="NEGATIVE">
      <formula>NOT(ISERROR(SEARCH("NEGATIVE",H28)))</formula>
    </cfRule>
    <cfRule type="containsText" dxfId="0" priority="1262" operator="between" text="SAT">
      <formula>NOT(ISERROR(SEARCH("SAT",H28)))</formula>
    </cfRule>
    <cfRule type="containsText" dxfId="0" priority="1263" operator="between" text="SUN">
      <formula>NOT(ISERROR(SEARCH("SUN",H28)))</formula>
    </cfRule>
  </conditionalFormatting>
  <conditionalFormatting sqref="L28:M33">
    <cfRule type="containsText" dxfId="0" priority="1255" operator="between" text="NEGATIVE">
      <formula>NOT(ISERROR(SEARCH("NEGATIVE",L28)))</formula>
    </cfRule>
    <cfRule type="containsText" dxfId="0" priority="1256" operator="between" text="SAT">
      <formula>NOT(ISERROR(SEARCH("SAT",L28)))</formula>
    </cfRule>
    <cfRule type="containsText" dxfId="0" priority="1257" operator="between" text="SUN">
      <formula>NOT(ISERROR(SEARCH("SUN",L28)))</formula>
    </cfRule>
  </conditionalFormatting>
  <conditionalFormatting sqref="D43 D51">
    <cfRule type="containsText" dxfId="0" priority="2126" operator="between" text="NEGATIVE">
      <formula>NOT(ISERROR(SEARCH("NEGATIVE",D43)))</formula>
    </cfRule>
    <cfRule type="containsText" dxfId="0" priority="2127" operator="between" text="SAT">
      <formula>NOT(ISERROR(SEARCH("SAT",D43)))</formula>
    </cfRule>
    <cfRule type="containsText" dxfId="0" priority="2128" operator="between" text="SUN">
      <formula>NOT(ISERROR(SEARCH("SUN",D43)))</formula>
    </cfRule>
  </conditionalFormatting>
  <conditionalFormatting sqref="L51:M57 L60:M65">
    <cfRule type="containsText" dxfId="0" priority="1898" operator="between" text="NEGATIVE">
      <formula>NOT(ISERROR(SEARCH("NEGATIVE",L51)))</formula>
    </cfRule>
    <cfRule type="containsText" dxfId="0" priority="1899" operator="between" text="SAT">
      <formula>NOT(ISERROR(SEARCH("SAT",L51)))</formula>
    </cfRule>
    <cfRule type="containsText" dxfId="0" priority="1900" operator="between" text="SUN">
      <formula>NOT(ISERROR(SEARCH("SUN",L51)))</formula>
    </cfRule>
  </conditionalFormatting>
  <conditionalFormatting sqref="F58:F59 F67">
    <cfRule type="containsText" dxfId="0" priority="2108" operator="between" text="NEGATIVE">
      <formula>NOT(ISERROR(SEARCH("NEGATIVE",F58)))</formula>
    </cfRule>
    <cfRule type="containsText" dxfId="0" priority="2116" operator="between" text="SAT">
      <formula>NOT(ISERROR(SEARCH("SAT",F58)))</formula>
    </cfRule>
    <cfRule type="containsText" dxfId="0" priority="2124" operator="between" text="SUN">
      <formula>NOT(ISERROR(SEARCH("SUN",F58)))</formula>
    </cfRule>
  </conditionalFormatting>
  <conditionalFormatting sqref="H58:H59 J58:J59 H66:H67 J66:J67">
    <cfRule type="containsText" dxfId="0" priority="1895" operator="between" text="NEGATIVE">
      <formula>NOT(ISERROR(SEARCH("NEGATIVE",H58)))</formula>
    </cfRule>
    <cfRule type="containsText" dxfId="0" priority="1896" operator="between" text="SAT">
      <formula>NOT(ISERROR(SEARCH("SAT",H58)))</formula>
    </cfRule>
    <cfRule type="containsText" dxfId="0" priority="1897" operator="between" text="SUN">
      <formula>NOT(ISERROR(SEARCH("SUN",H58)))</formula>
    </cfRule>
  </conditionalFormatting>
  <conditionalFormatting sqref="L58:M59 L66:M67">
    <cfRule type="containsText" dxfId="0" priority="1889" operator="between" text="NEGATIVE">
      <formula>NOT(ISERROR(SEARCH("NEGATIVE",L58)))</formula>
    </cfRule>
    <cfRule type="containsText" dxfId="0" priority="1890" operator="between" text="SAT">
      <formula>NOT(ISERROR(SEARCH("SAT",L58)))</formula>
    </cfRule>
    <cfRule type="containsText" dxfId="0" priority="1891" operator="between" text="SUN">
      <formula>NOT(ISERROR(SEARCH("SUN",L58)))</formula>
    </cfRule>
  </conditionalFormatting>
  <conditionalFormatting sqref="D59 D67">
    <cfRule type="containsText" dxfId="0" priority="2109" operator="between" text="NEGATIVE">
      <formula>NOT(ISERROR(SEARCH("NEGATIVE",D59)))</formula>
    </cfRule>
    <cfRule type="containsText" dxfId="0" priority="2117" operator="between" text="SAT">
      <formula>NOT(ISERROR(SEARCH("SAT",D59)))</formula>
    </cfRule>
    <cfRule type="containsText" dxfId="0" priority="2125" operator="between" text="SUN">
      <formula>NOT(ISERROR(SEARCH("SUN",D59)))</formula>
    </cfRule>
  </conditionalFormatting>
  <pageMargins left="0.75" right="0.75" top="1" bottom="1" header="0.5" footer="0.5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E13" sqref="E13"/>
    </sheetView>
  </sheetViews>
  <sheetFormatPr defaultColWidth="9.14285714285714" defaultRowHeight="15" outlineLevelRow="7" outlineLevelCol="1"/>
  <cols>
    <col min="2" max="2" width="36.7142857142857" customWidth="1"/>
  </cols>
  <sheetData>
    <row r="1" spans="1:2">
      <c r="A1" s="1" t="s">
        <v>295</v>
      </c>
      <c r="B1" s="1" t="s">
        <v>296</v>
      </c>
    </row>
    <row r="2" ht="18" customHeight="1" spans="1:2">
      <c r="A2" s="2" t="s">
        <v>119</v>
      </c>
      <c r="B2" s="2" t="s">
        <v>297</v>
      </c>
    </row>
    <row r="3" ht="18" customHeight="1" spans="1:2">
      <c r="A3" s="2" t="s">
        <v>121</v>
      </c>
      <c r="B3" s="2" t="s">
        <v>298</v>
      </c>
    </row>
    <row r="4" ht="19" customHeight="1" spans="1:2">
      <c r="A4" s="2" t="s">
        <v>123</v>
      </c>
      <c r="B4" s="2" t="s">
        <v>299</v>
      </c>
    </row>
    <row r="5" ht="20" customHeight="1" spans="1:2">
      <c r="A5" s="2" t="s">
        <v>125</v>
      </c>
      <c r="B5" s="2" t="s">
        <v>300</v>
      </c>
    </row>
    <row r="6" ht="20" customHeight="1" spans="1:2">
      <c r="A6" s="2" t="s">
        <v>127</v>
      </c>
      <c r="B6" s="2" t="s">
        <v>301</v>
      </c>
    </row>
    <row r="7" ht="20" customHeight="1" spans="1:2">
      <c r="A7" s="2" t="s">
        <v>129</v>
      </c>
      <c r="B7" s="2" t="s">
        <v>302</v>
      </c>
    </row>
    <row r="8" ht="18" customHeight="1" spans="1:2">
      <c r="A8" s="2" t="s">
        <v>130</v>
      </c>
      <c r="B8" s="2" t="s">
        <v>303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TIME TABLE</vt:lpstr>
      <vt:lpstr>TIME TABLE (2)</vt:lpstr>
      <vt:lpstr>TIME TABLE (3)</vt:lpstr>
      <vt:lpstr>TIME TABLE (4)</vt:lpstr>
      <vt:lpstr>Daily Time Table</vt:lpstr>
      <vt:lpstr>8 Months</vt:lpstr>
      <vt:lpstr>Session Calc%</vt:lpstr>
      <vt:lpstr>2 Months</vt:lpstr>
      <vt:lpstr>Tiffin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4W Tech</dc:creator>
  <cp:lastModifiedBy>WPS_1715846437</cp:lastModifiedBy>
  <dcterms:created xsi:type="dcterms:W3CDTF">2024-03-01T14:54:00Z</dcterms:created>
  <dcterms:modified xsi:type="dcterms:W3CDTF">2025-08-13T08:42:53Z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98205EFE559D404E80133857DD45C321_13</vt:lpwstr>
  </property>
  <property fmtid="{D5CDD505-2E9C-101B-9397-08002B2CF9AE}" pid="3" name="KSOProductBuildVer">
    <vt:lpwstr>1033-12.2.0.21931</vt:lpwstr>
  </property>
</Properties>
</file>