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ML_Tutorial_Python\UpGrad AIML Asignments\Statistics\"/>
    </mc:Choice>
  </mc:AlternateContent>
  <xr:revisionPtr revIDLastSave="0" documentId="13_ncr:1_{A1B5CC46-089C-4001-A0A8-F8BD9AB596C7}" xr6:coauthVersionLast="47" xr6:coauthVersionMax="47" xr10:uidLastSave="{00000000-0000-0000-0000-000000000000}"/>
  <bookViews>
    <workbookView xWindow="-120" yWindow="-120" windowWidth="29040" windowHeight="15720" activeTab="1" xr2:uid="{D60537AD-E9B6-4466-B1E1-3E0ED3DB66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9" i="1" l="1"/>
  <c r="G48" i="1"/>
  <c r="H45" i="1"/>
  <c r="I45" i="1"/>
  <c r="K44" i="1"/>
  <c r="L44" i="1" s="1"/>
  <c r="M44" i="1" s="1"/>
  <c r="O44" i="1" s="1"/>
  <c r="H44" i="1"/>
  <c r="I44" i="1"/>
  <c r="K43" i="1"/>
  <c r="L43" i="1" s="1"/>
  <c r="M43" i="1" s="1"/>
  <c r="O43" i="1" s="1"/>
  <c r="K42" i="1"/>
  <c r="H43" i="1"/>
  <c r="I43" i="1" s="1"/>
  <c r="L42" i="1"/>
  <c r="M42" i="1" s="1"/>
  <c r="O42" i="1" s="1"/>
  <c r="I38" i="1"/>
  <c r="I37" i="1"/>
  <c r="I33" i="1"/>
  <c r="I34" i="1"/>
  <c r="I32" i="1"/>
  <c r="H42" i="1"/>
  <c r="I42" i="1" s="1"/>
  <c r="I27" i="1"/>
  <c r="H27" i="1"/>
  <c r="F27" i="1"/>
  <c r="F21" i="1"/>
  <c r="I21" i="1" s="1"/>
  <c r="F17" i="1"/>
  <c r="I17" i="1" s="1"/>
  <c r="F18" i="1"/>
  <c r="I18" i="1" s="1"/>
  <c r="F16" i="1"/>
  <c r="I16" i="1" s="1"/>
  <c r="K34" i="1"/>
  <c r="H34" i="1"/>
  <c r="N34" i="1" s="1"/>
  <c r="H38" i="1"/>
  <c r="M38" i="1" s="1"/>
  <c r="H37" i="1"/>
  <c r="M37" i="1" s="1"/>
  <c r="H33" i="1"/>
  <c r="M33" i="1" s="1"/>
  <c r="K33" i="1"/>
  <c r="H32" i="1"/>
  <c r="M32" i="1" s="1"/>
  <c r="K32" i="1"/>
  <c r="F25" i="1"/>
  <c r="I25" i="1"/>
  <c r="H25" i="1"/>
  <c r="F24" i="1"/>
  <c r="I24" i="1"/>
  <c r="H24" i="1"/>
  <c r="F20" i="1"/>
  <c r="I20" i="1" s="1"/>
  <c r="E10" i="1"/>
  <c r="F10" i="1" s="1"/>
  <c r="E8" i="1"/>
  <c r="F8" i="1" s="1"/>
  <c r="F1" i="1"/>
  <c r="C1" i="1"/>
  <c r="H20" i="1" l="1"/>
  <c r="H16" i="1"/>
  <c r="H18" i="1"/>
  <c r="H17" i="1"/>
  <c r="H21" i="1"/>
  <c r="M34" i="1"/>
  <c r="N32" i="1"/>
  <c r="N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J37" authorId="0" shapeId="0" xr:uid="{C0C3101B-3C2D-4296-8912-3176AAFB299F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1.65 = .9505 and 
1.64 = .9495
So for .950 value is 1.645</t>
        </r>
      </text>
    </comment>
  </commentList>
</comments>
</file>

<file path=xl/sharedStrings.xml><?xml version="1.0" encoding="utf-8"?>
<sst xmlns="http://schemas.openxmlformats.org/spreadsheetml/2006/main" count="48" uniqueCount="46">
  <si>
    <t>Mean</t>
  </si>
  <si>
    <t>Frequency x=1</t>
  </si>
  <si>
    <t>Frequency x=0</t>
  </si>
  <si>
    <t>variance</t>
  </si>
  <si>
    <t>SD</t>
  </si>
  <si>
    <t>sample</t>
  </si>
  <si>
    <t>Sample Mean</t>
  </si>
  <si>
    <t>Sample SD</t>
  </si>
  <si>
    <t>Sample Size</t>
  </si>
  <si>
    <t>Confidence Level</t>
  </si>
  <si>
    <t>Z Value for Confidence Level From Z table</t>
  </si>
  <si>
    <t>Calculation : Confidence Interval Low</t>
  </si>
  <si>
    <t>Calculation : Confidence Interval High</t>
  </si>
  <si>
    <t>BJP</t>
  </si>
  <si>
    <t>INC</t>
  </si>
  <si>
    <t>Marginof error (MOE)</t>
  </si>
  <si>
    <t>Critical Value Calculation</t>
  </si>
  <si>
    <t>UCV</t>
  </si>
  <si>
    <t>LCV</t>
  </si>
  <si>
    <t>Z scrore from table for LCV - Manual from Table</t>
  </si>
  <si>
    <t>α (significance level)</t>
  </si>
  <si>
    <t>2 Tailed Test</t>
  </si>
  <si>
    <t>1 Tailed Test</t>
  </si>
  <si>
    <t>Fail</t>
  </si>
  <si>
    <t>MOE &amp; Critical Value Calculation</t>
  </si>
  <si>
    <t>P Value Calculation</t>
  </si>
  <si>
    <t>Null Hypothesis Decision</t>
  </si>
  <si>
    <t>Sample Mean(x̅ )</t>
  </si>
  <si>
    <t xml:space="preserve">Critacal Value (LCV)
Cumulative frequency below </t>
  </si>
  <si>
    <t>Sample Size(n)</t>
  </si>
  <si>
    <t>Z Test Calculation
= (x̅  - μ) / (σ/√n)</t>
  </si>
  <si>
    <t>SE (Calculated) (σ/√n)</t>
  </si>
  <si>
    <t>Critacal Value (UCV)
Cumulative frequency below 
(1 - α%/2)</t>
  </si>
  <si>
    <t>Z Test- Manual from Table X and Y axis value</t>
  </si>
  <si>
    <t>Tailed (1 or 2)</t>
  </si>
  <si>
    <t>P value for Tailed (%)</t>
  </si>
  <si>
    <t>α (significance level)
Critical region</t>
  </si>
  <si>
    <t>P value based onTail number</t>
  </si>
  <si>
    <r>
      <t xml:space="preserve">P Value 
Sample Mean on Right Side (x̅ &gt; μ)  ( </t>
    </r>
    <r>
      <rPr>
        <b/>
        <sz val="11"/>
        <color rgb="FFFFFF00"/>
        <rFont val="Calibri"/>
        <family val="2"/>
        <scheme val="minor"/>
      </rPr>
      <t>1- Z test value</t>
    </r>
    <r>
      <rPr>
        <b/>
        <sz val="11"/>
        <color theme="1"/>
        <rFont val="Calibri"/>
        <family val="2"/>
        <scheme val="minor"/>
      </rPr>
      <t>)
Sample Mean is on Left Side (x̅ &lt; μ)  (</t>
    </r>
    <r>
      <rPr>
        <b/>
        <sz val="11"/>
        <color rgb="FFFFFF00"/>
        <rFont val="Calibri"/>
        <family val="2"/>
        <scheme val="minor"/>
      </rPr>
      <t>Z test value</t>
    </r>
    <r>
      <rPr>
        <b/>
        <sz val="11"/>
        <color theme="1"/>
        <rFont val="Calibri"/>
        <family val="2"/>
        <scheme val="minor"/>
      </rPr>
      <t xml:space="preserve">)
</t>
    </r>
  </si>
  <si>
    <t>Zc scrore from table for UCV - Manual from Table Value</t>
  </si>
  <si>
    <r>
      <t>Claimed Mean (μ)
Population Mean
(</t>
    </r>
    <r>
      <rPr>
        <b/>
        <sz val="11"/>
        <color rgb="FFFF0000"/>
        <rFont val="Calibri"/>
        <family val="2"/>
        <scheme val="minor"/>
      </rPr>
      <t>In relality it is impossible to get population mean</t>
    </r>
    <r>
      <rPr>
        <b/>
        <sz val="11"/>
        <color theme="1"/>
        <rFont val="Calibri"/>
        <family val="2"/>
        <scheme val="minor"/>
      </rPr>
      <t>)</t>
    </r>
  </si>
  <si>
    <r>
      <t>Population SD(σ)
(</t>
    </r>
    <r>
      <rPr>
        <b/>
        <sz val="11"/>
        <color rgb="FFFF0000"/>
        <rFont val="Calibri"/>
        <family val="2"/>
        <scheme val="minor"/>
      </rPr>
      <t>In relality it is impossible to get population SD</t>
    </r>
    <r>
      <rPr>
        <b/>
        <sz val="11"/>
        <color theme="1"/>
        <rFont val="Calibri"/>
        <family val="2"/>
        <scheme val="minor"/>
      </rPr>
      <t>)</t>
    </r>
  </si>
  <si>
    <t>t Test Calculation</t>
  </si>
  <si>
    <t>t Test Calculation
= (x̅  - μ) / (σ/√n)</t>
  </si>
  <si>
    <t>Degree of Freedom</t>
  </si>
  <si>
    <t>t scrore from t table 
(DoF -Y axis, α-X axis &amp;Tail No.)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</si>
</sst>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 applyAlignment="1">
      <alignment horizontal="justify" vertical="center" wrapText="1"/>
    </xf>
    <xf numFmtId="0" fontId="0" fillId="0" borderId="0" xfId="0" applyAlignment="1">
      <alignment horizontal="justify" vertical="center" wrapText="1"/>
    </xf>
    <xf numFmtId="9" fontId="0" fillId="0" borderId="0" xfId="0" applyNumberFormat="1"/>
    <xf numFmtId="0" fontId="1" fillId="0" borderId="0" xfId="0" applyFont="1"/>
    <xf numFmtId="10" fontId="0" fillId="0" borderId="0" xfId="0" applyNumberFormat="1"/>
    <xf numFmtId="3" fontId="0" fillId="0" borderId="0" xfId="0" applyNumberFormat="1"/>
    <xf numFmtId="9" fontId="1" fillId="0" borderId="0" xfId="0" applyNumberFormat="1" applyFont="1"/>
    <xf numFmtId="0" fontId="1" fillId="6" borderId="0" xfId="0" applyFont="1" applyFill="1"/>
    <xf numFmtId="0" fontId="2" fillId="0" borderId="0" xfId="0" applyFont="1"/>
    <xf numFmtId="164" fontId="1" fillId="6" borderId="0" xfId="0" applyNumberFormat="1" applyFont="1" applyFill="1"/>
    <xf numFmtId="0" fontId="1" fillId="7" borderId="0" xfId="0" applyFont="1" applyFill="1"/>
    <xf numFmtId="0" fontId="0" fillId="7" borderId="0" xfId="0" applyFill="1"/>
    <xf numFmtId="0" fontId="5" fillId="0" borderId="0" xfId="0" applyFont="1"/>
    <xf numFmtId="0" fontId="0" fillId="0" borderId="0" xfId="0" applyAlignment="1">
      <alignment vertical="top"/>
    </xf>
    <xf numFmtId="0" fontId="1" fillId="4" borderId="0" xfId="0" applyFont="1" applyFill="1" applyAlignment="1">
      <alignment vertical="top" wrapText="1"/>
    </xf>
    <xf numFmtId="0" fontId="0" fillId="2" borderId="0" xfId="0" applyFill="1" applyAlignment="1">
      <alignment vertical="top" wrapText="1"/>
    </xf>
    <xf numFmtId="0" fontId="1" fillId="5" borderId="0" xfId="0" applyFont="1" applyFill="1" applyAlignment="1">
      <alignment vertical="top"/>
    </xf>
    <xf numFmtId="0" fontId="7" fillId="0" borderId="0" xfId="0" applyFont="1"/>
    <xf numFmtId="0" fontId="1" fillId="5" borderId="0" xfId="0" applyFont="1" applyFill="1" applyAlignment="1">
      <alignment vertical="top" wrapText="1"/>
    </xf>
    <xf numFmtId="0" fontId="1" fillId="3" borderId="0" xfId="0" applyFont="1" applyFill="1"/>
    <xf numFmtId="0" fontId="1" fillId="9" borderId="0" xfId="0" applyFont="1" applyFill="1" applyAlignment="1">
      <alignment vertical="top" wrapText="1"/>
    </xf>
    <xf numFmtId="0" fontId="8" fillId="6" borderId="0" xfId="0" applyFont="1" applyFill="1"/>
    <xf numFmtId="0" fontId="8" fillId="0" borderId="0" xfId="0" applyFont="1"/>
    <xf numFmtId="0" fontId="1" fillId="8" borderId="0" xfId="0" applyFont="1" applyFill="1" applyAlignment="1">
      <alignment vertical="top" wrapText="1"/>
    </xf>
    <xf numFmtId="0" fontId="1" fillId="10" borderId="0" xfId="0" applyFont="1" applyFill="1" applyAlignment="1">
      <alignment vertical="top" wrapText="1"/>
    </xf>
    <xf numFmtId="0" fontId="1" fillId="11" borderId="0" xfId="0" applyFont="1" applyFill="1" applyAlignment="1">
      <alignment vertical="top" wrapText="1"/>
    </xf>
    <xf numFmtId="9" fontId="0" fillId="0" borderId="0" xfId="1" applyFont="1"/>
    <xf numFmtId="0" fontId="0" fillId="12" borderId="0" xfId="0" applyFill="1"/>
    <xf numFmtId="0" fontId="1" fillId="12" borderId="0" xfId="0" applyFont="1" applyFill="1"/>
    <xf numFmtId="164" fontId="1" fillId="12" borderId="0" xfId="0" applyNumberFormat="1" applyFont="1" applyFill="1"/>
    <xf numFmtId="0" fontId="1" fillId="3" borderId="0" xfId="0" applyFont="1" applyFill="1" applyAlignment="1">
      <alignment vertical="top"/>
    </xf>
    <xf numFmtId="2" fontId="8" fillId="6" borderId="0" xfId="0" applyNumberFormat="1" applyFont="1" applyFill="1"/>
    <xf numFmtId="0" fontId="10" fillId="0" borderId="0" xfId="0" applyFont="1"/>
    <xf numFmtId="0" fontId="0" fillId="13" borderId="0" xfId="0" applyFill="1"/>
    <xf numFmtId="0" fontId="1" fillId="13" borderId="0" xfId="0" applyFont="1" applyFill="1" applyAlignment="1">
      <alignment vertical="top" wrapText="1"/>
    </xf>
    <xf numFmtId="9" fontId="0" fillId="13" borderId="0" xfId="0" applyNumberFormat="1" applyFill="1"/>
  </cellXfs>
  <cellStyles count="2">
    <cellStyle name="Normal" xfId="0" builtinId="0"/>
    <cellStyle name="Percent" xfId="1" builtinId="5"/>
  </cellStyles>
  <dxfs count="1"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40F60-CAC8-4E4B-BB53-8CAB00C25219}">
  <dimension ref="A1:O49"/>
  <sheetViews>
    <sheetView topLeftCell="A29" zoomScale="86" zoomScaleNormal="86" workbookViewId="0">
      <selection activeCell="I50" sqref="I50"/>
    </sheetView>
  </sheetViews>
  <sheetFormatPr defaultRowHeight="15" x14ac:dyDescent="0.25"/>
  <cols>
    <col min="1" max="1" width="19.28515625" customWidth="1"/>
    <col min="2" max="3" width="13.5703125" customWidth="1"/>
    <col min="4" max="4" width="20.140625" customWidth="1"/>
    <col min="5" max="5" width="14.5703125" customWidth="1"/>
    <col min="6" max="6" width="21.28515625" customWidth="1"/>
    <col min="7" max="7" width="12.5703125" customWidth="1"/>
    <col min="8" max="8" width="23.85546875" customWidth="1"/>
    <col min="9" max="9" width="27.5703125" customWidth="1"/>
    <col min="10" max="10" width="24.140625" customWidth="1"/>
    <col min="11" max="11" width="44.28515625" customWidth="1"/>
    <col min="12" max="12" width="17.140625" customWidth="1"/>
    <col min="13" max="13" width="12.140625" customWidth="1"/>
    <col min="14" max="14" width="13.28515625" customWidth="1"/>
    <col min="15" max="15" width="15" customWidth="1"/>
  </cols>
  <sheetData>
    <row r="1" spans="1:9" x14ac:dyDescent="0.25">
      <c r="A1">
        <v>8012</v>
      </c>
      <c r="B1" s="1">
        <v>121.92</v>
      </c>
      <c r="C1">
        <f>AVERAGE(B1:B5)</f>
        <v>139.68800000000002</v>
      </c>
      <c r="F1">
        <f>STDEV(B1:B5)</f>
        <v>21.454952109012023</v>
      </c>
    </row>
    <row r="2" spans="1:9" x14ac:dyDescent="0.25">
      <c r="A2" s="1">
        <v>8045</v>
      </c>
      <c r="B2" s="1">
        <v>133.21</v>
      </c>
    </row>
    <row r="3" spans="1:9" x14ac:dyDescent="0.25">
      <c r="A3" s="1">
        <v>8053</v>
      </c>
      <c r="B3" s="1">
        <v>141.34</v>
      </c>
    </row>
    <row r="4" spans="1:9" x14ac:dyDescent="0.25">
      <c r="A4" s="1">
        <v>8099</v>
      </c>
      <c r="B4" s="1">
        <v>126.23</v>
      </c>
    </row>
    <row r="5" spans="1:9" x14ac:dyDescent="0.25">
      <c r="A5" s="1">
        <v>8125</v>
      </c>
      <c r="B5" s="1">
        <v>175.74</v>
      </c>
    </row>
    <row r="7" spans="1:9" x14ac:dyDescent="0.25">
      <c r="A7" t="s">
        <v>1</v>
      </c>
      <c r="B7" t="s">
        <v>0</v>
      </c>
      <c r="C7" t="s">
        <v>2</v>
      </c>
      <c r="D7" t="s">
        <v>5</v>
      </c>
      <c r="E7" t="s">
        <v>3</v>
      </c>
      <c r="F7" t="s">
        <v>4</v>
      </c>
    </row>
    <row r="8" spans="1:9" x14ac:dyDescent="0.25">
      <c r="A8" s="2">
        <v>58</v>
      </c>
      <c r="B8" s="2">
        <v>0.57999999999999996</v>
      </c>
      <c r="C8">
        <v>42</v>
      </c>
      <c r="D8">
        <v>100</v>
      </c>
      <c r="E8">
        <f xml:space="preserve"> ( ((0-B8)^2)*C8 + ((1-B8)^2)*A8 )/(D8-1)</f>
        <v>0.24606060606060606</v>
      </c>
      <c r="F8">
        <f>SQRT(E8)</f>
        <v>0.4960449637488582</v>
      </c>
    </row>
    <row r="10" spans="1:9" x14ac:dyDescent="0.25">
      <c r="A10">
        <v>42</v>
      </c>
      <c r="B10">
        <v>0.42</v>
      </c>
      <c r="C10">
        <v>58</v>
      </c>
      <c r="D10">
        <v>100</v>
      </c>
      <c r="E10">
        <f xml:space="preserve"> ( ((0-B10)^2)*C10 + ((1-B10)^2)*A10 )/(D10-1)</f>
        <v>0.24606060606060606</v>
      </c>
      <c r="F10">
        <f>SQRT(E10)</f>
        <v>0.4960449637488582</v>
      </c>
    </row>
    <row r="12" spans="1:9" x14ac:dyDescent="0.25">
      <c r="B12">
        <v>0.5</v>
      </c>
      <c r="D12">
        <v>100</v>
      </c>
      <c r="F12">
        <v>5.1999999999999998E-2</v>
      </c>
    </row>
    <row r="14" spans="1:9" x14ac:dyDescent="0.25">
      <c r="A14" s="20" t="s">
        <v>24</v>
      </c>
    </row>
    <row r="15" spans="1:9" ht="60" x14ac:dyDescent="0.25">
      <c r="A15" s="14" t="s">
        <v>6</v>
      </c>
      <c r="B15" s="14" t="s">
        <v>7</v>
      </c>
      <c r="C15" s="14" t="s">
        <v>8</v>
      </c>
      <c r="D15" s="14" t="s">
        <v>9</v>
      </c>
      <c r="E15" s="15" t="s">
        <v>10</v>
      </c>
      <c r="F15" s="16" t="s">
        <v>15</v>
      </c>
      <c r="G15" s="16"/>
      <c r="H15" s="16" t="s">
        <v>11</v>
      </c>
      <c r="I15" s="16" t="s">
        <v>12</v>
      </c>
    </row>
    <row r="16" spans="1:9" x14ac:dyDescent="0.25">
      <c r="A16">
        <v>2.2999999999999998</v>
      </c>
      <c r="B16">
        <v>0.3</v>
      </c>
      <c r="C16">
        <v>100</v>
      </c>
      <c r="D16" s="3">
        <v>0.99</v>
      </c>
      <c r="E16">
        <v>2.5760000000000001</v>
      </c>
      <c r="F16" s="4">
        <f>( E16*B16)/SQRT(C16)</f>
        <v>7.7280000000000001E-2</v>
      </c>
      <c r="G16" s="4"/>
      <c r="H16" s="4">
        <f>A16 - F16</f>
        <v>2.2227199999999998</v>
      </c>
      <c r="I16" s="4">
        <f>A16 + F16</f>
        <v>2.3772799999999998</v>
      </c>
    </row>
    <row r="17" spans="1:15" x14ac:dyDescent="0.25">
      <c r="A17" s="5">
        <v>0.505</v>
      </c>
      <c r="B17" s="3">
        <v>0.2</v>
      </c>
      <c r="C17" s="6">
        <v>10000</v>
      </c>
      <c r="D17" s="3">
        <v>0.95</v>
      </c>
      <c r="E17">
        <v>1.96</v>
      </c>
      <c r="F17" s="4">
        <f>( E17*B17)/SQRT(C17)</f>
        <v>3.9199999999999999E-3</v>
      </c>
      <c r="G17" s="4"/>
      <c r="H17" s="4">
        <f>A17 - F17</f>
        <v>0.50107999999999997</v>
      </c>
      <c r="I17" s="4">
        <f>A17 + F17</f>
        <v>0.50892000000000004</v>
      </c>
    </row>
    <row r="18" spans="1:15" x14ac:dyDescent="0.25">
      <c r="A18" s="5">
        <v>0.505</v>
      </c>
      <c r="B18" s="3">
        <v>0.2</v>
      </c>
      <c r="C18" s="6">
        <v>10000</v>
      </c>
      <c r="D18" s="3">
        <v>0.95</v>
      </c>
      <c r="E18">
        <v>2.5760000000000001</v>
      </c>
      <c r="F18" s="4">
        <f>( E18*B18)/SQRT(C18)</f>
        <v>5.1520000000000003E-3</v>
      </c>
      <c r="G18" s="4"/>
      <c r="H18" s="4">
        <f>A18 - F18</f>
        <v>0.49984800000000001</v>
      </c>
      <c r="I18" s="4">
        <f>A18 + F18</f>
        <v>0.51015200000000005</v>
      </c>
    </row>
    <row r="19" spans="1:15" x14ac:dyDescent="0.25">
      <c r="F19" s="4"/>
      <c r="G19" s="4"/>
    </row>
    <row r="20" spans="1:15" x14ac:dyDescent="0.25">
      <c r="A20" s="4">
        <v>530</v>
      </c>
      <c r="B20" s="4">
        <v>100</v>
      </c>
      <c r="C20">
        <v>100</v>
      </c>
      <c r="D20" s="7">
        <v>0.95</v>
      </c>
      <c r="E20">
        <v>1.96</v>
      </c>
      <c r="F20" s="4">
        <f>( E20*B20)/SQRT(C20)</f>
        <v>19.600000000000001</v>
      </c>
      <c r="G20" s="4"/>
      <c r="H20" s="4">
        <f>A20 - F20</f>
        <v>510.4</v>
      </c>
      <c r="I20" s="4">
        <f>A20 + F20</f>
        <v>549.6</v>
      </c>
    </row>
    <row r="21" spans="1:15" x14ac:dyDescent="0.25">
      <c r="A21" s="4">
        <v>530</v>
      </c>
      <c r="B21" s="4">
        <v>100</v>
      </c>
      <c r="C21">
        <v>100</v>
      </c>
      <c r="D21" s="3">
        <v>0.9</v>
      </c>
      <c r="E21">
        <v>1.65</v>
      </c>
      <c r="F21" s="4">
        <f>( E21*B21)/SQRT(C21)</f>
        <v>16.5</v>
      </c>
      <c r="G21" s="4"/>
      <c r="H21" s="4">
        <f>A21 - F21</f>
        <v>513.5</v>
      </c>
      <c r="I21" s="4">
        <f>A21 + F21</f>
        <v>546.5</v>
      </c>
    </row>
    <row r="24" spans="1:15" x14ac:dyDescent="0.25">
      <c r="A24" s="3">
        <v>0.57999999999999996</v>
      </c>
      <c r="B24" s="5">
        <v>0.496</v>
      </c>
      <c r="C24">
        <v>100</v>
      </c>
      <c r="D24" s="7">
        <v>0.95</v>
      </c>
      <c r="E24">
        <v>1.96</v>
      </c>
      <c r="F24" s="4">
        <f>( E24*B24)/SQRT(C24)</f>
        <v>9.7215999999999997E-2</v>
      </c>
      <c r="G24" s="4"/>
      <c r="H24" s="4">
        <f>A24 - ( E24*B24)/SQRT(C24)</f>
        <v>0.48278399999999999</v>
      </c>
      <c r="I24" s="4">
        <f>A24 + ( E24*B24)/SQRT(C24)</f>
        <v>0.67721599999999993</v>
      </c>
      <c r="J24" s="18" t="s">
        <v>13</v>
      </c>
    </row>
    <row r="25" spans="1:15" x14ac:dyDescent="0.25">
      <c r="A25" s="3">
        <v>0.42</v>
      </c>
      <c r="B25" s="5">
        <v>0.496</v>
      </c>
      <c r="C25">
        <v>100</v>
      </c>
      <c r="D25" s="3">
        <v>0.95</v>
      </c>
      <c r="E25">
        <v>1.96</v>
      </c>
      <c r="F25" s="4">
        <f>( E25*B25)/SQRT(C25)</f>
        <v>9.7215999999999997E-2</v>
      </c>
      <c r="G25" s="4"/>
      <c r="H25" s="4">
        <f>A25 - ( E25*B25)/SQRT(C25)</f>
        <v>0.32278399999999996</v>
      </c>
      <c r="I25" s="4">
        <f>A25 + ( E25*B25)/SQRT(C25)</f>
        <v>0.51721600000000001</v>
      </c>
      <c r="J25" s="18" t="s">
        <v>14</v>
      </c>
    </row>
    <row r="27" spans="1:15" x14ac:dyDescent="0.25">
      <c r="A27">
        <v>45571</v>
      </c>
      <c r="B27">
        <v>7457.5218511784478</v>
      </c>
      <c r="C27">
        <v>200</v>
      </c>
      <c r="D27" s="3">
        <v>0.99</v>
      </c>
      <c r="E27">
        <v>2.5760000000000001</v>
      </c>
      <c r="F27" s="4">
        <f>( E27*B27)/SQRT(C27)</f>
        <v>1358.3928764195789</v>
      </c>
      <c r="G27" s="4"/>
      <c r="H27" s="4">
        <f>A27 - ( E27*B27)/SQRT(C27)</f>
        <v>44212.607123580419</v>
      </c>
      <c r="I27" s="4">
        <f>A27 + ( E27*B27)/SQRT(C27)</f>
        <v>46929.392876419581</v>
      </c>
    </row>
    <row r="28" spans="1:15" x14ac:dyDescent="0.25">
      <c r="F28" s="3"/>
      <c r="G28" s="3"/>
      <c r="I28" s="4"/>
      <c r="J28" s="4"/>
    </row>
    <row r="29" spans="1:15" x14ac:dyDescent="0.25">
      <c r="A29" s="20" t="s">
        <v>16</v>
      </c>
      <c r="G29" s="34"/>
    </row>
    <row r="30" spans="1:15" x14ac:dyDescent="0.25">
      <c r="A30" s="9" t="s">
        <v>21</v>
      </c>
      <c r="G30" s="34"/>
    </row>
    <row r="31" spans="1:15" ht="75" customHeight="1" x14ac:dyDescent="0.25">
      <c r="A31" s="24" t="s">
        <v>40</v>
      </c>
      <c r="B31" s="24" t="s">
        <v>27</v>
      </c>
      <c r="C31" s="24" t="s">
        <v>34</v>
      </c>
      <c r="D31" s="24" t="s">
        <v>41</v>
      </c>
      <c r="E31" s="24" t="s">
        <v>29</v>
      </c>
      <c r="F31" s="24" t="s">
        <v>20</v>
      </c>
      <c r="G31" s="35"/>
      <c r="H31" s="19" t="s">
        <v>31</v>
      </c>
      <c r="I31" s="19" t="s">
        <v>32</v>
      </c>
      <c r="J31" s="15" t="s">
        <v>39</v>
      </c>
      <c r="K31" s="19" t="s">
        <v>28</v>
      </c>
      <c r="L31" s="15" t="s">
        <v>19</v>
      </c>
      <c r="M31" s="17" t="s">
        <v>17</v>
      </c>
      <c r="N31" s="17" t="s">
        <v>18</v>
      </c>
      <c r="O31" s="21" t="s">
        <v>26</v>
      </c>
    </row>
    <row r="32" spans="1:15" x14ac:dyDescent="0.25">
      <c r="A32">
        <v>350</v>
      </c>
      <c r="C32">
        <v>2</v>
      </c>
      <c r="D32">
        <v>90</v>
      </c>
      <c r="E32">
        <v>36</v>
      </c>
      <c r="F32" s="3">
        <v>0.05</v>
      </c>
      <c r="G32" s="36"/>
      <c r="H32" s="8">
        <f>D32/SQRT(E32)</f>
        <v>15</v>
      </c>
      <c r="I32" s="8">
        <f>1-F32/C32</f>
        <v>0.97499999999999998</v>
      </c>
      <c r="J32" s="23">
        <v>1.96</v>
      </c>
      <c r="K32" s="8">
        <f>F32/2</f>
        <v>2.5000000000000001E-2</v>
      </c>
      <c r="L32">
        <v>-1.96</v>
      </c>
      <c r="M32" s="8">
        <f>A32+J32*H32</f>
        <v>379.4</v>
      </c>
      <c r="N32" s="8">
        <f>A32+L32*H32</f>
        <v>320.60000000000002</v>
      </c>
    </row>
    <row r="33" spans="1:15" x14ac:dyDescent="0.25">
      <c r="A33">
        <v>36</v>
      </c>
      <c r="C33">
        <v>2</v>
      </c>
      <c r="D33">
        <v>4</v>
      </c>
      <c r="E33">
        <v>49</v>
      </c>
      <c r="F33" s="3">
        <v>0.03</v>
      </c>
      <c r="G33" s="36"/>
      <c r="H33" s="8">
        <f>D33/SQRT(E33)</f>
        <v>0.5714285714285714</v>
      </c>
      <c r="I33" s="8">
        <f t="shared" ref="I33:I34" si="0">1-F33/C33</f>
        <v>0.98499999999999999</v>
      </c>
      <c r="J33">
        <v>2.17</v>
      </c>
      <c r="K33" s="8">
        <f>F33/2</f>
        <v>1.4999999999999999E-2</v>
      </c>
      <c r="L33">
        <v>-2.17</v>
      </c>
      <c r="M33" s="8">
        <f>A33+J33*H33</f>
        <v>37.24</v>
      </c>
      <c r="N33" s="8">
        <f>A33+L33*H33</f>
        <v>34.76</v>
      </c>
    </row>
    <row r="34" spans="1:15" ht="15.75" x14ac:dyDescent="0.25">
      <c r="A34">
        <v>60</v>
      </c>
      <c r="B34" s="13">
        <v>62.6</v>
      </c>
      <c r="C34" s="13">
        <v>2</v>
      </c>
      <c r="D34">
        <v>10.7</v>
      </c>
      <c r="E34">
        <v>100</v>
      </c>
      <c r="F34" s="3">
        <v>0.02</v>
      </c>
      <c r="G34" s="36"/>
      <c r="H34" s="8">
        <f>D34/SQRT(E34)</f>
        <v>1.0699999999999998</v>
      </c>
      <c r="I34" s="10">
        <f t="shared" si="0"/>
        <v>0.99</v>
      </c>
      <c r="J34">
        <v>2.33</v>
      </c>
      <c r="K34" s="8">
        <f>F34/2</f>
        <v>0.01</v>
      </c>
      <c r="L34">
        <v>-2.33</v>
      </c>
      <c r="M34" s="8">
        <f>A34+J34*H34</f>
        <v>62.493099999999998</v>
      </c>
      <c r="N34" s="8">
        <f>A34+L34*H34</f>
        <v>57.506900000000002</v>
      </c>
      <c r="O34" s="9" t="s">
        <v>23</v>
      </c>
    </row>
    <row r="35" spans="1:15" x14ac:dyDescent="0.25">
      <c r="G35" s="34"/>
    </row>
    <row r="36" spans="1:15" x14ac:dyDescent="0.25">
      <c r="A36" s="9" t="s">
        <v>22</v>
      </c>
      <c r="G36" s="34"/>
      <c r="H36" s="4"/>
    </row>
    <row r="37" spans="1:15" x14ac:dyDescent="0.25">
      <c r="A37">
        <v>350</v>
      </c>
      <c r="B37" s="4">
        <v>370.16</v>
      </c>
      <c r="C37" s="4">
        <v>1</v>
      </c>
      <c r="D37">
        <v>90</v>
      </c>
      <c r="E37">
        <v>36</v>
      </c>
      <c r="F37" s="3">
        <v>0.05</v>
      </c>
      <c r="G37" s="36"/>
      <c r="H37" s="8">
        <f>D37/SQRT(E37)</f>
        <v>15</v>
      </c>
      <c r="I37" s="10">
        <f t="shared" ref="I37:I38" si="1">1-F37/C37</f>
        <v>0.95</v>
      </c>
      <c r="J37" s="9">
        <v>1.645</v>
      </c>
      <c r="K37" s="11"/>
      <c r="L37" s="11"/>
      <c r="M37" s="8">
        <f>A37+J37*H37</f>
        <v>374.67500000000001</v>
      </c>
      <c r="N37" s="11"/>
    </row>
    <row r="38" spans="1:15" x14ac:dyDescent="0.25">
      <c r="A38">
        <v>2.5</v>
      </c>
      <c r="C38">
        <v>1</v>
      </c>
      <c r="D38">
        <v>0.6</v>
      </c>
      <c r="E38">
        <v>100</v>
      </c>
      <c r="F38" s="3">
        <v>0.03</v>
      </c>
      <c r="G38" s="36"/>
      <c r="H38" s="8">
        <f>D38/SQRT(E38)</f>
        <v>0.06</v>
      </c>
      <c r="I38" s="10">
        <f t="shared" si="1"/>
        <v>0.97</v>
      </c>
      <c r="J38">
        <v>1.88</v>
      </c>
      <c r="K38" s="12"/>
      <c r="L38" s="11"/>
      <c r="M38" s="8">
        <f>A38+J38*H38</f>
        <v>2.6128</v>
      </c>
      <c r="N38" s="11"/>
    </row>
    <row r="39" spans="1:15" x14ac:dyDescent="0.25">
      <c r="A39" s="28"/>
      <c r="B39" s="28"/>
      <c r="C39" s="28"/>
      <c r="D39" s="28"/>
      <c r="E39" s="29"/>
      <c r="F39" s="28"/>
      <c r="G39" s="34"/>
      <c r="H39" s="30"/>
      <c r="I39" s="28"/>
      <c r="J39" s="28"/>
      <c r="K39" s="28"/>
      <c r="L39" s="28"/>
      <c r="M39" s="28"/>
      <c r="N39" s="28"/>
      <c r="O39" s="28"/>
    </row>
    <row r="40" spans="1:15" ht="68.25" customHeight="1" x14ac:dyDescent="0.25">
      <c r="A40" s="31" t="s">
        <v>25</v>
      </c>
      <c r="G40" s="34"/>
      <c r="I40" s="25" t="s">
        <v>30</v>
      </c>
      <c r="J40" s="26" t="s">
        <v>33</v>
      </c>
      <c r="K40" s="25" t="s">
        <v>38</v>
      </c>
      <c r="L40" s="25" t="s">
        <v>37</v>
      </c>
      <c r="M40" s="25" t="s">
        <v>35</v>
      </c>
      <c r="O40" s="21" t="s">
        <v>26</v>
      </c>
    </row>
    <row r="41" spans="1:15" ht="30" x14ac:dyDescent="0.25">
      <c r="A41" s="9" t="s">
        <v>21</v>
      </c>
      <c r="F41" s="24" t="s">
        <v>36</v>
      </c>
      <c r="G41" s="35"/>
    </row>
    <row r="42" spans="1:15" x14ac:dyDescent="0.25">
      <c r="A42">
        <v>350</v>
      </c>
      <c r="B42" s="4">
        <v>370.16</v>
      </c>
      <c r="C42" s="4">
        <v>2</v>
      </c>
      <c r="D42">
        <v>90</v>
      </c>
      <c r="E42">
        <v>36</v>
      </c>
      <c r="F42" s="3">
        <v>0.05</v>
      </c>
      <c r="G42" s="36"/>
      <c r="H42" s="8">
        <f>D42/SQRT(E42)</f>
        <v>15</v>
      </c>
      <c r="I42" s="22">
        <f>(B42-A42)/H42</f>
        <v>1.3440000000000016</v>
      </c>
      <c r="J42">
        <v>0.90990000000000004</v>
      </c>
      <c r="K42">
        <f>IF(B42&gt;A42, 1-J42,J42)</f>
        <v>9.0099999999999958E-2</v>
      </c>
      <c r="L42">
        <f>K42*C42</f>
        <v>0.18019999999999992</v>
      </c>
      <c r="M42" s="27">
        <f>L42</f>
        <v>0.18019999999999992</v>
      </c>
      <c r="O42" s="33" t="str">
        <f>IF(M42&gt;F42, "Pass","Fail" )</f>
        <v>Pass</v>
      </c>
    </row>
    <row r="43" spans="1:15" x14ac:dyDescent="0.25">
      <c r="A43">
        <v>36</v>
      </c>
      <c r="B43">
        <v>34.5</v>
      </c>
      <c r="C43">
        <v>2</v>
      </c>
      <c r="D43">
        <v>4</v>
      </c>
      <c r="E43">
        <v>49</v>
      </c>
      <c r="F43" s="3">
        <v>0.03</v>
      </c>
      <c r="G43" s="36"/>
      <c r="H43" s="8">
        <f>D43/SQRT(E43)</f>
        <v>0.5714285714285714</v>
      </c>
      <c r="I43" s="22">
        <f>(B43-A43)/H43</f>
        <v>-2.625</v>
      </c>
      <c r="J43">
        <v>4.4000000000000003E-3</v>
      </c>
      <c r="K43">
        <f>IF(B43&gt;A43, 1-J43,J43)</f>
        <v>4.4000000000000003E-3</v>
      </c>
      <c r="L43">
        <f>K43*C43</f>
        <v>8.8000000000000005E-3</v>
      </c>
      <c r="M43" s="27">
        <f>L43</f>
        <v>8.8000000000000005E-3</v>
      </c>
      <c r="O43" s="9" t="str">
        <f>IF(M43&gt;F43, "Pass","Fail" )</f>
        <v>Fail</v>
      </c>
    </row>
    <row r="44" spans="1:15" x14ac:dyDescent="0.25">
      <c r="A44">
        <v>500</v>
      </c>
      <c r="B44">
        <v>510</v>
      </c>
      <c r="C44">
        <v>2</v>
      </c>
      <c r="D44">
        <v>110</v>
      </c>
      <c r="E44">
        <v>900</v>
      </c>
      <c r="F44" s="3">
        <v>0.05</v>
      </c>
      <c r="G44" s="36"/>
      <c r="H44" s="8">
        <f>D44/SQRT(E44)</f>
        <v>3.6666666666666665</v>
      </c>
      <c r="I44" s="32">
        <f>(B44-A44)/H44</f>
        <v>2.7272727272727275</v>
      </c>
      <c r="J44">
        <v>0.99680000000000002</v>
      </c>
      <c r="K44">
        <f>IF(B44&gt;A44, 1-J44,J44)</f>
        <v>3.1999999999999806E-3</v>
      </c>
      <c r="L44">
        <f>K44*C44</f>
        <v>6.3999999999999613E-3</v>
      </c>
      <c r="M44" s="27">
        <f>L44</f>
        <v>6.3999999999999613E-3</v>
      </c>
      <c r="O44" s="9" t="str">
        <f>IF(M44&gt;F44, "Pass","Fail" )</f>
        <v>Fail</v>
      </c>
    </row>
    <row r="45" spans="1:15" x14ac:dyDescent="0.25">
      <c r="B45">
        <v>510</v>
      </c>
      <c r="C45">
        <v>2</v>
      </c>
      <c r="D45">
        <v>110</v>
      </c>
      <c r="E45">
        <v>1500</v>
      </c>
      <c r="F45" s="3">
        <v>0.05</v>
      </c>
      <c r="G45" s="36"/>
      <c r="H45" s="8">
        <f>D45/SQRT(E45)</f>
        <v>2.8401877872187726</v>
      </c>
      <c r="I45" s="32">
        <f>(B45-A45)/H45</f>
        <v>179.56559150598022</v>
      </c>
    </row>
    <row r="46" spans="1:15" x14ac:dyDescent="0.25">
      <c r="G46" s="34"/>
    </row>
    <row r="47" spans="1:15" ht="45" x14ac:dyDescent="0.25">
      <c r="A47" s="31" t="s">
        <v>42</v>
      </c>
      <c r="G47" s="25" t="s">
        <v>44</v>
      </c>
      <c r="I47" s="25" t="s">
        <v>43</v>
      </c>
      <c r="J47" s="15" t="s">
        <v>45</v>
      </c>
    </row>
    <row r="48" spans="1:15" x14ac:dyDescent="0.25">
      <c r="C48">
        <v>2</v>
      </c>
      <c r="E48">
        <v>25</v>
      </c>
      <c r="F48" s="3">
        <v>0.05</v>
      </c>
      <c r="G48">
        <f>E48-1</f>
        <v>24</v>
      </c>
      <c r="J48">
        <v>2.0640000000000001</v>
      </c>
    </row>
    <row r="49" spans="3:10" x14ac:dyDescent="0.25">
      <c r="C49">
        <v>2</v>
      </c>
      <c r="E49">
        <v>32</v>
      </c>
      <c r="F49" s="3">
        <v>0.05</v>
      </c>
      <c r="G49">
        <f>E49-1</f>
        <v>31</v>
      </c>
      <c r="J49">
        <v>1.96</v>
      </c>
    </row>
  </sheetData>
  <conditionalFormatting sqref="O32:O34">
    <cfRule type="expression" dxfId="0" priority="1">
      <formula>"IF($N$34=""Fail"")"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257D-4AD2-46EC-B016-01C9720DBC70}">
  <dimension ref="A1"/>
  <sheetViews>
    <sheetView tabSelected="1" workbookViewId="0">
      <selection activeCell="B1" sqref="B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Susom Mukherjee [ MTN Group - South Africa ]</dc:creator>
  <cp:lastModifiedBy>Susom Mukherjee [ MTN Group - South Africa ]</cp:lastModifiedBy>
  <dcterms:created xsi:type="dcterms:W3CDTF">2025-03-29T07:29:01Z</dcterms:created>
  <dcterms:modified xsi:type="dcterms:W3CDTF">2025-03-31T16:20:27Z</dcterms:modified>
</cp:coreProperties>
</file>