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FOControlDeck. " sheetId="1" r:id="rId1"/>
  </sheets>
  <definedNames>
    <definedName name="arrow_part_data">'UFOControlDeck. '!$H$5:$L$33</definedName>
    <definedName name="BoardQty">'UFOControlDeck. '!$G$1</definedName>
    <definedName name="digikey_part_data">'UFOControlDeck. '!$M$5:$Q$33</definedName>
    <definedName name="farnell_part_data">'UFOControlDeck. '!$R$5:$V$33</definedName>
    <definedName name="global_part_data">'UFOControlDeck. '!$A$5:$G$33</definedName>
    <definedName name="lcsc_part_data">'UFOControlDeck. '!$W$5:$AA$33</definedName>
    <definedName name="mouser_part_data">'UFOControlDeck. '!$AB$5:$AF$33</definedName>
    <definedName name="newark_part_data">'UFOControlDeck. '!$AG$5:$AK$33</definedName>
    <definedName name="PURCHASE_DESCRIPTION">'UFOControlDeck. '!$G$36</definedName>
    <definedName name="rs_part_data">'UFOControlDeck. '!$AL$5:$AP$33</definedName>
    <definedName name="tme_part_data">'UFOControlDeck. '!$AQ$5:$AU$33</definedName>
    <definedName name="TotalCost">'UFOControlDeck. 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U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$8.60      $8.60
    25   $7.45    $186.25
   100   $7.08    $708.50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260   $7.16  $1,861.60</t>
        </r>
      </text>
    </comment>
    <comment ref="F35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3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3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3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3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3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R3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6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X36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<sst xmlns="http://schemas.openxmlformats.org/spreadsheetml/2006/main" count="160" uniqueCount="106">
  <si>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</si>
  <si>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</si>
  <si>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</si>
  <si>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</si>
  <si>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</si>
  <si>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</si>
  <si>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</si>
  <si>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</si>
  <si>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C10</t>
  </si>
  <si>
    <t>100p</t>
  </si>
  <si>
    <t>C_0603_1608Metric_Pad1.08x0.95mm_HandSolder</t>
  </si>
  <si>
    <t>C11,C12</t>
  </si>
  <si>
    <t>10n</t>
  </si>
  <si>
    <t>C13</t>
  </si>
  <si>
    <t>50n</t>
  </si>
  <si>
    <t>C14,C46-C48</t>
  </si>
  <si>
    <t>C</t>
  </si>
  <si>
    <t>C1-C6</t>
  </si>
  <si>
    <t>10u</t>
  </si>
  <si>
    <t>C15-C38,C42-C45</t>
  </si>
  <si>
    <t>100n</t>
  </si>
  <si>
    <t>C7-C9,C39-C41</t>
  </si>
  <si>
    <t>47u</t>
  </si>
  <si>
    <t>D1,D5-D13</t>
  </si>
  <si>
    <t>LED</t>
  </si>
  <si>
    <t>LED_0603_1608Metric_Pad1.05x0.95mm_HandSolder</t>
  </si>
  <si>
    <t>D4,D14</t>
  </si>
  <si>
    <t>D_Schottky</t>
  </si>
  <si>
    <t>D_SOD-123F</t>
  </si>
  <si>
    <t>J1</t>
  </si>
  <si>
    <t>Conn_01x02_Male</t>
  </si>
  <si>
    <t>PinHeader_1x02_P2.54mm_Vertical</t>
  </si>
  <si>
    <t>J10</t>
  </si>
  <si>
    <t>PinHeader_1x02_P1.27mm_Vertical</t>
  </si>
  <si>
    <t>J13</t>
  </si>
  <si>
    <t>Conn_02x08_Odd_Even</t>
  </si>
  <si>
    <t>PinHeader_2x08_P1.27mm_Vertical_SMD</t>
  </si>
  <si>
    <t>J2</t>
  </si>
  <si>
    <t>Conn_02x04_Odd_Even</t>
  </si>
  <si>
    <t>PinHeader_2x04_P1.27mm_Vertical_SMD</t>
  </si>
  <si>
    <t>L1</t>
  </si>
  <si>
    <t>L</t>
  </si>
  <si>
    <t>L_Taiyo-Yuden_NR-40xx</t>
  </si>
  <si>
    <t>R1,R3-R5,R10-R13,R25-R30</t>
  </si>
  <si>
    <t>10k</t>
  </si>
  <si>
    <t>R_0603_1608Metric_Pad0.98x0.95mm_HandSolder</t>
  </si>
  <si>
    <t>R2</t>
  </si>
  <si>
    <t>2.21k</t>
  </si>
  <si>
    <t>R31</t>
  </si>
  <si>
    <t>2k2</t>
  </si>
  <si>
    <t>R6</t>
  </si>
  <si>
    <t>1.37k</t>
  </si>
  <si>
    <t>R7,R8</t>
  </si>
  <si>
    <t>100R</t>
  </si>
  <si>
    <t>R9,R14,R15</t>
  </si>
  <si>
    <t>R</t>
  </si>
  <si>
    <t>R16-R24</t>
  </si>
  <si>
    <t>1k</t>
  </si>
  <si>
    <t>U1,U7,U8</t>
  </si>
  <si>
    <t>TPSM84209RKHT</t>
  </si>
  <si>
    <t>U2</t>
  </si>
  <si>
    <t>LM555xM</t>
  </si>
  <si>
    <t>SOIC-8_3.9x4.9mm_P1.27mm</t>
  </si>
  <si>
    <t>http://www.ti.com/lit/ds/symlink/lm555.pdf</t>
  </si>
  <si>
    <t>U3</t>
  </si>
  <si>
    <t>ICE40HX8K-BG121</t>
  </si>
  <si>
    <t>BGA-121_9.0x9.0mm_Layout11x11_P0.8mm_Ball0.4mm_Pad0.35mm_NSMD</t>
  </si>
  <si>
    <t>U4</t>
  </si>
  <si>
    <t>ASDMB-xxxMHz</t>
  </si>
  <si>
    <t>Oscillator_SMD_Abracon_ASDMB-4Pin_2.5x2.0mm</t>
  </si>
  <si>
    <t>https://abracon.com/Oscillators/ASDMB.pdf</t>
  </si>
  <si>
    <t>U5</t>
  </si>
  <si>
    <t>SN74LV1T34DBV</t>
  </si>
  <si>
    <t>SOT-23-5</t>
  </si>
  <si>
    <t>https://www.ti.com/lit/ds/symlink/sn74lv1t34.pdf</t>
  </si>
  <si>
    <t>U6</t>
  </si>
  <si>
    <t>MT25QL128ABA</t>
  </si>
  <si>
    <t>DFN-8-1EP_6x5mm_P1.27mm_EP2x2mm</t>
  </si>
  <si>
    <t>Total Purchase:</t>
  </si>
  <si>
    <t>Purchase description:</t>
  </si>
  <si>
    <t>Prj:</t>
  </si>
  <si>
    <t>UFOControlDeck</t>
  </si>
  <si>
    <t>Co.:</t>
  </si>
  <si>
    <t>University of Sussex</t>
  </si>
  <si>
    <t>Prj date:</t>
  </si>
  <si>
    <t>Fri 30 Jul 2021 10:05:40 BST</t>
  </si>
  <si>
    <t>Board Qty:</t>
  </si>
  <si>
    <t>Total Cost:</t>
  </si>
  <si>
    <t>Unit Cost:</t>
  </si>
  <si>
    <t>$ date:</t>
  </si>
  <si>
    <t>2021-07-30 10:05:49</t>
  </si>
  <si>
    <t>Arrow</t>
  </si>
  <si>
    <t>Avail</t>
  </si>
  <si>
    <t>Purch</t>
  </si>
  <si>
    <t>Cat#</t>
  </si>
  <si>
    <t>Digi-Key</t>
  </si>
  <si>
    <t>220-2148-ND</t>
  </si>
  <si>
    <t>Farnell</t>
  </si>
  <si>
    <t>LCSC</t>
  </si>
  <si>
    <t>Mouser</t>
  </si>
  <si>
    <t>Newark</t>
  </si>
  <si>
    <t>54AJ9702</t>
  </si>
  <si>
    <t>NonStk</t>
  </si>
  <si>
    <t>RS Components</t>
  </si>
  <si>
    <t>TME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</si>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</sst>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.com/lit/ds/symlink/lm555.pdf" TargetMode="External"/><Relationship Id="rId2" Type="http://schemas.openxmlformats.org/officeDocument/2006/relationships/hyperlink" Target="http://www.latticesemi.com/Products/FPGAandCPLD/iCE40" TargetMode="External"/><Relationship Id="rId3" Type="http://schemas.openxmlformats.org/officeDocument/2006/relationships/hyperlink" Target="https://octopart.com/click/track?c=1&amp;ai=8078&amp;sig=05b2b01&amp;sid=459&amp;ppid=87369309&amp;vpid=449433899&amp;ct=offers" TargetMode="External"/><Relationship Id="rId4" Type="http://schemas.openxmlformats.org/officeDocument/2006/relationships/hyperlink" Target="https://octopart.com/click/track?c=1&amp;ai=8078&amp;sig=0311b14&amp;sid=2402&amp;ppid=87369309&amp;vpid=727132491&amp;ct=offers" TargetMode="External"/><Relationship Id="rId5" Type="http://schemas.openxmlformats.org/officeDocument/2006/relationships/hyperlink" Target="https://abracon.com/Oscillators/ASDMB.pdf" TargetMode="External"/><Relationship Id="rId6" Type="http://schemas.openxmlformats.org/officeDocument/2006/relationships/hyperlink" Target="https://www.ti.com/lit/ds/symlink/sn74lv1t34.pdf" TargetMode="External"/><Relationship Id="rId7" Type="http://schemas.openxmlformats.org/officeDocument/2006/relationships/vmlDrawing" Target="../drawings/vmlDrawing1.vml"/><Relationship Id="rId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63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  <col min="38" max="38" width="9.140625" outlineLevel="1"/>
    <col min="39" max="39" width="9.140625" outlineLevel="2"/>
    <col min="40" max="40" width="9.140625" outlineLevel="2"/>
    <col min="41" max="41" width="15.7109375" customWidth="1"/>
    <col min="42" max="42" width="15.7109375" customWidth="1" outlineLevel="2"/>
    <col min="43" max="43" width="9.140625" outlineLevel="1"/>
    <col min="44" max="44" width="9.140625" outlineLevel="2"/>
    <col min="45" max="45" width="9.140625" outlineLevel="2"/>
    <col min="46" max="46" width="15.7109375" customWidth="1"/>
    <col min="47" max="47" width="15.7109375" customWidth="1" outlineLevel="2"/>
  </cols>
  <sheetData>
    <row r="1" spans="1:47">
      <c r="A1" s="1" t="s">
        <v>80</v>
      </c>
      <c r="B1" s="2" t="s">
        <v>81</v>
      </c>
      <c r="F1" s="3" t="s">
        <v>86</v>
      </c>
      <c r="G1" s="3">
        <v>100</v>
      </c>
    </row>
    <row r="2" spans="1:47">
      <c r="A2" s="1" t="s">
        <v>82</v>
      </c>
      <c r="B2" s="2" t="s">
        <v>83</v>
      </c>
      <c r="F2" s="1" t="s">
        <v>88</v>
      </c>
      <c r="G2" s="4">
        <f>TotalCost/BoardQty</f>
        <v>0</v>
      </c>
    </row>
    <row r="3" spans="1:47">
      <c r="A3" s="1" t="s">
        <v>84</v>
      </c>
      <c r="B3" s="2" t="s">
        <v>85</v>
      </c>
      <c r="F3" s="1" t="s">
        <v>87</v>
      </c>
      <c r="G3" s="5">
        <f>SUM(G7:G33)</f>
        <v>0</v>
      </c>
      <c r="K3" s="5">
        <f>SUM(K7:K33)</f>
        <v>0</v>
      </c>
      <c r="L3" s="6">
        <f>(COUNTA(K7:K33)&amp;" of "&amp;ROWS(K7:K33)&amp;" parts found"</f>
        <v>0</v>
      </c>
      <c r="P3" s="5">
        <f>SUM(P7:P33)</f>
        <v>0</v>
      </c>
      <c r="Q3" s="6">
        <f>(COUNTA(P7:P33)&amp;" of "&amp;ROWS(P7:P33)&amp;" parts found"</f>
        <v>0</v>
      </c>
      <c r="U3" s="5">
        <f>SUM(U7:U33)</f>
        <v>0</v>
      </c>
      <c r="V3" s="6">
        <f>(COUNTA(U7:U33)&amp;" of "&amp;ROWS(U7:U33)&amp;" parts found"</f>
        <v>0</v>
      </c>
      <c r="Z3" s="5">
        <f>SUM(Z7:Z33)</f>
        <v>0</v>
      </c>
      <c r="AA3" s="6">
        <f>(COUNTA(Z7:Z33)&amp;" of "&amp;ROWS(Z7:Z33)&amp;" parts found"</f>
        <v>0</v>
      </c>
      <c r="AE3" s="5">
        <f>SUM(AE7:AE33)</f>
        <v>0</v>
      </c>
      <c r="AF3" s="6">
        <f>(COUNTA(AE7:AE33)&amp;" of "&amp;ROWS(AE7:AE33)&amp;" parts found"</f>
        <v>0</v>
      </c>
      <c r="AJ3" s="5">
        <f>SUM(AJ7:AJ33)</f>
        <v>0</v>
      </c>
      <c r="AK3" s="6">
        <f>(COUNTA(AJ7:AJ33)&amp;" of "&amp;ROWS(AJ7:AJ33)&amp;" parts found"</f>
        <v>0</v>
      </c>
      <c r="AO3" s="5">
        <f>SUM(AO7:AO33)</f>
        <v>0</v>
      </c>
      <c r="AP3" s="6">
        <f>(COUNTA(AO7:AO33)&amp;" of "&amp;ROWS(AO7:AO33)&amp;" parts found"</f>
        <v>0</v>
      </c>
      <c r="AT3" s="5">
        <f>SUM(AT7:AT33)</f>
        <v>0</v>
      </c>
      <c r="AU3" s="6">
        <f>(COUNTA(AT7:AT33)&amp;" of "&amp;ROWS(AT7:AT33)&amp;" parts found"</f>
        <v>0</v>
      </c>
    </row>
    <row r="4" spans="1:47">
      <c r="A4" s="1" t="s">
        <v>89</v>
      </c>
      <c r="B4" s="2" t="s">
        <v>90</v>
      </c>
    </row>
    <row r="5" spans="1:47">
      <c r="A5" s="7" t="s">
        <v>0</v>
      </c>
      <c r="B5" s="7"/>
      <c r="C5" s="7"/>
      <c r="D5" s="7"/>
      <c r="E5" s="7"/>
      <c r="F5" s="7"/>
      <c r="G5" s="7"/>
      <c r="H5" s="8" t="s">
        <v>91</v>
      </c>
      <c r="I5" s="8"/>
      <c r="J5" s="8"/>
      <c r="K5" s="8"/>
      <c r="L5" s="8"/>
      <c r="M5" s="9" t="s">
        <v>95</v>
      </c>
      <c r="N5" s="9"/>
      <c r="O5" s="9"/>
      <c r="P5" s="9"/>
      <c r="Q5" s="9"/>
      <c r="R5" s="10" t="s">
        <v>97</v>
      </c>
      <c r="S5" s="10"/>
      <c r="T5" s="10"/>
      <c r="U5" s="10"/>
      <c r="V5" s="10"/>
      <c r="W5" s="11" t="s">
        <v>98</v>
      </c>
      <c r="X5" s="11"/>
      <c r="Y5" s="11"/>
      <c r="Z5" s="11"/>
      <c r="AA5" s="11"/>
      <c r="AB5" s="12" t="s">
        <v>99</v>
      </c>
      <c r="AC5" s="12"/>
      <c r="AD5" s="12"/>
      <c r="AE5" s="12"/>
      <c r="AF5" s="12"/>
      <c r="AG5" s="13" t="s">
        <v>100</v>
      </c>
      <c r="AH5" s="13"/>
      <c r="AI5" s="13"/>
      <c r="AJ5" s="13"/>
      <c r="AK5" s="13"/>
      <c r="AL5" s="14" t="s">
        <v>103</v>
      </c>
      <c r="AM5" s="14"/>
      <c r="AN5" s="14"/>
      <c r="AO5" s="14"/>
      <c r="AP5" s="14"/>
      <c r="AQ5" s="15" t="s">
        <v>104</v>
      </c>
      <c r="AR5" s="15"/>
      <c r="AS5" s="15"/>
      <c r="AT5" s="15"/>
      <c r="AU5" s="15"/>
    </row>
    <row r="6" spans="1:47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92</v>
      </c>
      <c r="I6" s="16" t="s">
        <v>93</v>
      </c>
      <c r="J6" s="16" t="s">
        <v>6</v>
      </c>
      <c r="K6" s="16" t="s">
        <v>7</v>
      </c>
      <c r="L6" s="16" t="s">
        <v>94</v>
      </c>
      <c r="M6" s="16" t="s">
        <v>92</v>
      </c>
      <c r="N6" s="16" t="s">
        <v>93</v>
      </c>
      <c r="O6" s="16" t="s">
        <v>6</v>
      </c>
      <c r="P6" s="16" t="s">
        <v>7</v>
      </c>
      <c r="Q6" s="16" t="s">
        <v>94</v>
      </c>
      <c r="R6" s="16" t="s">
        <v>92</v>
      </c>
      <c r="S6" s="16" t="s">
        <v>93</v>
      </c>
      <c r="T6" s="16" t="s">
        <v>6</v>
      </c>
      <c r="U6" s="16" t="s">
        <v>7</v>
      </c>
      <c r="V6" s="16" t="s">
        <v>94</v>
      </c>
      <c r="W6" s="16" t="s">
        <v>92</v>
      </c>
      <c r="X6" s="16" t="s">
        <v>93</v>
      </c>
      <c r="Y6" s="16" t="s">
        <v>6</v>
      </c>
      <c r="Z6" s="16" t="s">
        <v>7</v>
      </c>
      <c r="AA6" s="16" t="s">
        <v>94</v>
      </c>
      <c r="AB6" s="16" t="s">
        <v>92</v>
      </c>
      <c r="AC6" s="16" t="s">
        <v>93</v>
      </c>
      <c r="AD6" s="16" t="s">
        <v>6</v>
      </c>
      <c r="AE6" s="16" t="s">
        <v>7</v>
      </c>
      <c r="AF6" s="16" t="s">
        <v>94</v>
      </c>
      <c r="AG6" s="16" t="s">
        <v>92</v>
      </c>
      <c r="AH6" s="16" t="s">
        <v>93</v>
      </c>
      <c r="AI6" s="16" t="s">
        <v>6</v>
      </c>
      <c r="AJ6" s="16" t="s">
        <v>7</v>
      </c>
      <c r="AK6" s="16" t="s">
        <v>94</v>
      </c>
      <c r="AL6" s="16" t="s">
        <v>92</v>
      </c>
      <c r="AM6" s="16" t="s">
        <v>93</v>
      </c>
      <c r="AN6" s="16" t="s">
        <v>6</v>
      </c>
      <c r="AO6" s="16" t="s">
        <v>7</v>
      </c>
      <c r="AP6" s="16" t="s">
        <v>94</v>
      </c>
      <c r="AQ6" s="16" t="s">
        <v>92</v>
      </c>
      <c r="AR6" s="16" t="s">
        <v>93</v>
      </c>
      <c r="AS6" s="16" t="s">
        <v>6</v>
      </c>
      <c r="AT6" s="16" t="s">
        <v>7</v>
      </c>
      <c r="AU6" s="16" t="s">
        <v>94</v>
      </c>
    </row>
    <row r="7" spans="1:47">
      <c r="A7" s="17" t="s">
        <v>8</v>
      </c>
      <c r="B7" s="17" t="s">
        <v>9</v>
      </c>
      <c r="C7" s="17" t="s">
        <v>10</v>
      </c>
      <c r="E7" s="17">
        <f>BoardQty*1</f>
        <v>0</v>
      </c>
      <c r="F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7" s="18">
        <f>iferror(E7*F7,"")</f>
        <v>0</v>
      </c>
    </row>
    <row r="8" spans="1:47">
      <c r="A8" s="17" t="s">
        <v>11</v>
      </c>
      <c r="B8" s="17" t="s">
        <v>12</v>
      </c>
      <c r="C8" s="17" t="s">
        <v>10</v>
      </c>
      <c r="E8" s="17">
        <f>BoardQty*2</f>
        <v>0</v>
      </c>
      <c r="F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8" s="18">
        <f>iferror(E8*F8,"")</f>
        <v>0</v>
      </c>
    </row>
    <row r="9" spans="1:47">
      <c r="A9" s="17" t="s">
        <v>13</v>
      </c>
      <c r="B9" s="17" t="s">
        <v>14</v>
      </c>
      <c r="C9" s="17" t="s">
        <v>10</v>
      </c>
      <c r="E9" s="17">
        <f>BoardQty*1</f>
        <v>0</v>
      </c>
      <c r="F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9" s="18">
        <f>iferror(E9*F9,"")</f>
        <v>0</v>
      </c>
    </row>
    <row r="10" spans="1:47">
      <c r="A10" s="17" t="s">
        <v>15</v>
      </c>
      <c r="B10" s="17" t="s">
        <v>16</v>
      </c>
      <c r="C10" s="17" t="s">
        <v>10</v>
      </c>
      <c r="E10" s="17">
        <f>BoardQty*4</f>
        <v>0</v>
      </c>
      <c r="F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0" s="18">
        <f>iferror(E10*F10,"")</f>
        <v>0</v>
      </c>
    </row>
    <row r="11" spans="1:47">
      <c r="A11" s="17" t="s">
        <v>17</v>
      </c>
      <c r="B11" s="17" t="s">
        <v>18</v>
      </c>
      <c r="C11" s="17" t="s">
        <v>10</v>
      </c>
      <c r="E11" s="17">
        <f>BoardQty*6</f>
        <v>0</v>
      </c>
      <c r="F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1" s="18">
        <f>iferror(E11*F11,"")</f>
        <v>0</v>
      </c>
    </row>
    <row r="12" spans="1:47">
      <c r="A12" s="17" t="s">
        <v>19</v>
      </c>
      <c r="B12" s="17" t="s">
        <v>20</v>
      </c>
      <c r="C12" s="17" t="s">
        <v>10</v>
      </c>
      <c r="E12" s="17">
        <f>BoardQty*28</f>
        <v>0</v>
      </c>
      <c r="F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2" s="18">
        <f>iferror(E12*F12,"")</f>
        <v>0</v>
      </c>
    </row>
    <row r="13" spans="1:47">
      <c r="A13" s="17" t="s">
        <v>21</v>
      </c>
      <c r="B13" s="17" t="s">
        <v>22</v>
      </c>
      <c r="C13" s="17" t="s">
        <v>10</v>
      </c>
      <c r="E13" s="17">
        <f>BoardQty*6</f>
        <v>0</v>
      </c>
      <c r="F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3" s="18">
        <f>iferror(E13*F13,"")</f>
        <v>0</v>
      </c>
    </row>
    <row r="14" spans="1:47">
      <c r="A14" s="17" t="s">
        <v>23</v>
      </c>
      <c r="B14" s="17" t="s">
        <v>24</v>
      </c>
      <c r="C14" s="17" t="s">
        <v>25</v>
      </c>
      <c r="E14" s="17">
        <f>BoardQty*10</f>
        <v>0</v>
      </c>
      <c r="F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4" s="18">
        <f>iferror(E14*F14,"")</f>
        <v>0</v>
      </c>
    </row>
    <row r="15" spans="1:47">
      <c r="A15" s="17" t="s">
        <v>26</v>
      </c>
      <c r="B15" s="17" t="s">
        <v>27</v>
      </c>
      <c r="C15" s="17" t="s">
        <v>28</v>
      </c>
      <c r="E15" s="17">
        <f>BoardQty*2</f>
        <v>0</v>
      </c>
      <c r="F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5" s="18">
        <f>iferror(E15*F15,"")</f>
        <v>0</v>
      </c>
    </row>
    <row r="16" spans="1:47">
      <c r="A16" s="17" t="s">
        <v>29</v>
      </c>
      <c r="B16" s="17" t="s">
        <v>30</v>
      </c>
      <c r="C16" s="17" t="s">
        <v>31</v>
      </c>
      <c r="E16" s="17">
        <f>BoardQty*1</f>
        <v>0</v>
      </c>
      <c r="F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6" s="18">
        <f>iferror(E16*F16,"")</f>
        <v>0</v>
      </c>
    </row>
    <row r="17" spans="1:37">
      <c r="A17" s="17" t="s">
        <v>32</v>
      </c>
      <c r="B17" s="17" t="s">
        <v>30</v>
      </c>
      <c r="C17" s="17" t="s">
        <v>33</v>
      </c>
      <c r="E17" s="17">
        <f>BoardQty*1</f>
        <v>0</v>
      </c>
      <c r="F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7" s="18">
        <f>iferror(E17*F17,"")</f>
        <v>0</v>
      </c>
    </row>
    <row r="18" spans="1:37">
      <c r="A18" s="17" t="s">
        <v>34</v>
      </c>
      <c r="B18" s="17" t="s">
        <v>35</v>
      </c>
      <c r="C18" s="17" t="s">
        <v>36</v>
      </c>
      <c r="E18" s="17">
        <f>BoardQty*1</f>
        <v>0</v>
      </c>
      <c r="F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8" s="18">
        <f>iferror(E18*F18,"")</f>
        <v>0</v>
      </c>
    </row>
    <row r="19" spans="1:37">
      <c r="A19" s="17" t="s">
        <v>37</v>
      </c>
      <c r="B19" s="17" t="s">
        <v>38</v>
      </c>
      <c r="C19" s="17" t="s">
        <v>39</v>
      </c>
      <c r="E19" s="17">
        <f>BoardQty*1</f>
        <v>0</v>
      </c>
      <c r="F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9" s="18">
        <f>iferror(E19*F19,"")</f>
        <v>0</v>
      </c>
    </row>
    <row r="20" spans="1:37">
      <c r="A20" s="17" t="s">
        <v>40</v>
      </c>
      <c r="B20" s="17" t="s">
        <v>41</v>
      </c>
      <c r="C20" s="17" t="s">
        <v>42</v>
      </c>
      <c r="E20" s="17">
        <f>BoardQty*1</f>
        <v>0</v>
      </c>
      <c r="F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0" s="18">
        <f>iferror(E20*F20,"")</f>
        <v>0</v>
      </c>
    </row>
    <row r="21" spans="1:37">
      <c r="A21" s="17" t="s">
        <v>43</v>
      </c>
      <c r="B21" s="17" t="s">
        <v>44</v>
      </c>
      <c r="C21" s="17" t="s">
        <v>45</v>
      </c>
      <c r="E21" s="17">
        <f>BoardQty*14</f>
        <v>0</v>
      </c>
      <c r="F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1" s="18">
        <f>iferror(E21*F21,"")</f>
        <v>0</v>
      </c>
    </row>
    <row r="22" spans="1:37">
      <c r="A22" s="17" t="s">
        <v>46</v>
      </c>
      <c r="B22" s="17" t="s">
        <v>47</v>
      </c>
      <c r="C22" s="17" t="s">
        <v>45</v>
      </c>
      <c r="E22" s="17">
        <f>BoardQty*1</f>
        <v>0</v>
      </c>
      <c r="F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2" s="18">
        <f>iferror(E22*F22,"")</f>
        <v>0</v>
      </c>
    </row>
    <row r="23" spans="1:37">
      <c r="A23" s="17" t="s">
        <v>48</v>
      </c>
      <c r="B23" s="17" t="s">
        <v>49</v>
      </c>
      <c r="C23" s="17" t="s">
        <v>45</v>
      </c>
      <c r="E23" s="17">
        <f>BoardQty*1</f>
        <v>0</v>
      </c>
      <c r="F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3" s="18">
        <f>iferror(E23*F23,"")</f>
        <v>0</v>
      </c>
    </row>
    <row r="24" spans="1:37">
      <c r="A24" s="17" t="s">
        <v>50</v>
      </c>
      <c r="B24" s="17" t="s">
        <v>51</v>
      </c>
      <c r="C24" s="17" t="s">
        <v>45</v>
      </c>
      <c r="E24" s="17">
        <f>BoardQty*1</f>
        <v>0</v>
      </c>
      <c r="F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4" s="18">
        <f>iferror(E24*F24,"")</f>
        <v>0</v>
      </c>
    </row>
    <row r="25" spans="1:37">
      <c r="A25" s="17" t="s">
        <v>52</v>
      </c>
      <c r="B25" s="17" t="s">
        <v>53</v>
      </c>
      <c r="C25" s="17" t="s">
        <v>45</v>
      </c>
      <c r="E25" s="17">
        <f>BoardQty*2</f>
        <v>0</v>
      </c>
      <c r="F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5" s="18">
        <f>iferror(E25*F25,"")</f>
        <v>0</v>
      </c>
    </row>
    <row r="26" spans="1:37">
      <c r="A26" s="17" t="s">
        <v>54</v>
      </c>
      <c r="B26" s="17" t="s">
        <v>55</v>
      </c>
      <c r="C26" s="17" t="s">
        <v>45</v>
      </c>
      <c r="E26" s="17">
        <f>BoardQty*3</f>
        <v>0</v>
      </c>
      <c r="F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6" s="18">
        <f>iferror(E26*F26,"")</f>
        <v>0</v>
      </c>
    </row>
    <row r="27" spans="1:37">
      <c r="A27" s="17" t="s">
        <v>56</v>
      </c>
      <c r="B27" s="17" t="s">
        <v>57</v>
      </c>
      <c r="C27" s="17" t="s">
        <v>45</v>
      </c>
      <c r="E27" s="17">
        <f>BoardQty*9</f>
        <v>0</v>
      </c>
      <c r="F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7" s="18">
        <f>iferror(E27*F27,"")</f>
        <v>0</v>
      </c>
    </row>
    <row r="28" spans="1:37">
      <c r="A28" s="17" t="s">
        <v>58</v>
      </c>
      <c r="B28" s="17" t="s">
        <v>59</v>
      </c>
      <c r="C28" s="17" t="s">
        <v>59</v>
      </c>
      <c r="E28" s="17">
        <f>BoardQty*3</f>
        <v>0</v>
      </c>
      <c r="F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8" s="18">
        <f>iferror(E28*F28,"")</f>
        <v>0</v>
      </c>
    </row>
    <row r="29" spans="1:37">
      <c r="A29" s="17" t="s">
        <v>60</v>
      </c>
      <c r="B29" s="17" t="s">
        <v>61</v>
      </c>
      <c r="C29" s="17" t="s">
        <v>62</v>
      </c>
      <c r="D29" s="17" t="s">
        <v>63</v>
      </c>
      <c r="E29" s="17">
        <f>BoardQty*1</f>
        <v>0</v>
      </c>
      <c r="F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9" s="18">
        <f>iferror(E29*F29,"")</f>
        <v>0</v>
      </c>
    </row>
    <row r="30" spans="1:37">
      <c r="A30" s="17" t="s">
        <v>64</v>
      </c>
      <c r="B30" s="17" t="s">
        <v>65</v>
      </c>
      <c r="C30" s="17" t="s">
        <v>66</v>
      </c>
      <c r="D30" s="17" t="s">
        <v>65</v>
      </c>
      <c r="E30" s="17">
        <f>BoardQty*1</f>
        <v>0</v>
      </c>
      <c r="F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0" s="18">
        <f>iferror(E30*F30,"")</f>
        <v>0</v>
      </c>
      <c r="M30" s="17">
        <v>715</v>
      </c>
      <c r="O30" s="18">
        <f>iferror(lookup(if(N30="",E30,N30),{0,1,25,100},{0.0,8.6,7.45,7.085}),"")</f>
        <v>0</v>
      </c>
      <c r="P30" s="18">
        <f>iferror(if(N30="",E30,N30)*O30,"")</f>
        <v>0</v>
      </c>
      <c r="Q30" s="19" t="s">
        <v>96</v>
      </c>
      <c r="AG30" s="20" t="s">
        <v>102</v>
      </c>
      <c r="AI30" s="18">
        <f>iferror(lookup(if(AH30="",E30,AH30),{0,1,260},{0.0,7.16,7.16}),"")</f>
        <v>0</v>
      </c>
      <c r="AJ30" s="18">
        <f>iferror(if(AH30="",E30,AH30)*AI30,"")</f>
        <v>0</v>
      </c>
      <c r="AK30" s="19" t="s">
        <v>101</v>
      </c>
    </row>
    <row r="31" spans="1:37">
      <c r="A31" s="17" t="s">
        <v>67</v>
      </c>
      <c r="B31" s="17" t="s">
        <v>68</v>
      </c>
      <c r="C31" s="17" t="s">
        <v>69</v>
      </c>
      <c r="D31" s="17" t="s">
        <v>70</v>
      </c>
      <c r="E31" s="17">
        <f>BoardQty*1</f>
        <v>0</v>
      </c>
      <c r="F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1" s="18">
        <f>iferror(E31*F31,"")</f>
        <v>0</v>
      </c>
    </row>
    <row r="32" spans="1:37">
      <c r="A32" s="17" t="s">
        <v>71</v>
      </c>
      <c r="B32" s="17" t="s">
        <v>72</v>
      </c>
      <c r="C32" s="17" t="s">
        <v>73</v>
      </c>
      <c r="D32" s="17" t="s">
        <v>74</v>
      </c>
      <c r="E32" s="17">
        <f>BoardQty*1</f>
        <v>0</v>
      </c>
      <c r="F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2" s="18">
        <f>iferror(E32*F32,"")</f>
        <v>0</v>
      </c>
    </row>
    <row r="33" spans="1:46">
      <c r="A33" s="17" t="s">
        <v>75</v>
      </c>
      <c r="B33" s="17" t="s">
        <v>76</v>
      </c>
      <c r="C33" s="17" t="s">
        <v>77</v>
      </c>
      <c r="E33" s="17">
        <f>BoardQty*1</f>
        <v>0</v>
      </c>
      <c r="F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3" s="18">
        <f>iferror(E33*F33,"")</f>
        <v>0</v>
      </c>
    </row>
    <row r="35" spans="1:46">
      <c r="F35" s="1" t="s">
        <v>78</v>
      </c>
      <c r="G35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I35" s="6">
        <f>IFERROR(IF(OR(I7:I33),COUNTIFS(I7:I33,"&gt;0",K7:K33,"&lt;&gt;")&amp;" of "&amp;(ROWS(K7:K33)-COUNTBLANK(K7:K33))&amp;" parts purchased",""),"")</f>
        <v>0</v>
      </c>
      <c r="K35" s="5">
        <f>SUMIF(I7:I33,"&gt;0",K7:K33)</f>
        <v>0</v>
      </c>
      <c r="N35" s="6">
        <f>IFERROR(IF(OR(N7:N33),COUNTIFS(N7:N33,"&gt;0",P7:P33,"&lt;&gt;")&amp;" of "&amp;(ROWS(P7:P33)-COUNTBLANK(P7:P33))&amp;" parts purchased",""),"")</f>
        <v>0</v>
      </c>
      <c r="P35" s="5">
        <f>SUMIF(N7:N33,"&gt;0",P7:P33)</f>
        <v>0</v>
      </c>
      <c r="S35" s="6">
        <f>IFERROR(IF(OR(S7:S33),COUNTIFS(S7:S33,"&gt;0",U7:U33,"&lt;&gt;")&amp;" of "&amp;(ROWS(U7:U33)-COUNTBLANK(U7:U33))&amp;" parts purchased",""),"")</f>
        <v>0</v>
      </c>
      <c r="U35" s="5">
        <f>SUMIF(S7:S33,"&gt;0",U7:U33)</f>
        <v>0</v>
      </c>
      <c r="X35" s="6">
        <f>IFERROR(IF(OR(X7:X33),COUNTIFS(X7:X33,"&gt;0",Z7:Z33,"&lt;&gt;")&amp;" of "&amp;(ROWS(Z7:Z33)-COUNTBLANK(Z7:Z33))&amp;" parts purchased",""),"")</f>
        <v>0</v>
      </c>
      <c r="Z35" s="5">
        <f>SUMIF(X7:X33,"&gt;0",Z7:Z33)</f>
        <v>0</v>
      </c>
      <c r="AC35" s="6">
        <f>IFERROR(IF(OR(AC7:AC33),COUNTIFS(AC7:AC33,"&gt;0",AE7:AE33,"&lt;&gt;")&amp;" of "&amp;(ROWS(AE7:AE33)-COUNTBLANK(AE7:AE33))&amp;" parts purchased",""),"")</f>
        <v>0</v>
      </c>
      <c r="AE35" s="5">
        <f>SUMIF(AC7:AC33,"&gt;0",AE7:AE33)</f>
        <v>0</v>
      </c>
      <c r="AH35" s="6">
        <f>IFERROR(IF(OR(AH7:AH33),COUNTIFS(AH7:AH33,"&gt;0",AJ7:AJ33,"&lt;&gt;")&amp;" of "&amp;(ROWS(AJ7:AJ33)-COUNTBLANK(AJ7:AJ33))&amp;" parts purchased",""),"")</f>
        <v>0</v>
      </c>
      <c r="AJ35" s="5">
        <f>SUMIF(AH7:AH33,"&gt;0",AJ7:AJ33)</f>
        <v>0</v>
      </c>
      <c r="AM35" s="6">
        <f>IFERROR(IF(OR(AM7:AM33),COUNTIFS(AM7:AM33,"&gt;0",AO7:AO33,"&lt;&gt;")&amp;" of "&amp;(ROWS(AO7:AO33)-COUNTBLANK(AO7:AO33))&amp;" parts purchased",""),"")</f>
        <v>0</v>
      </c>
      <c r="AO35" s="5">
        <f>SUMIF(AM7:AM33,"&gt;0",AO7:AO33)</f>
        <v>0</v>
      </c>
      <c r="AR35" s="6">
        <f>IFERROR(IF(OR(AR7:AR33),COUNTIFS(AR7:AR33,"&gt;0",AT7:AT33,"&lt;&gt;")&amp;" of "&amp;(ROWS(AT7:AT33)-COUNTBLANK(AT7:AT33))&amp;" parts purchased",""),"")</f>
        <v>0</v>
      </c>
      <c r="AT35" s="5">
        <f>SUMIF(AR7:AR33,"&gt;0",AT7:AT33)</f>
        <v>0</v>
      </c>
    </row>
    <row r="36" spans="1:46">
      <c r="A36" s="2" t="s">
        <v>105</v>
      </c>
      <c r="F36" s="21" t="s">
        <v>79</v>
      </c>
      <c r="I36">
        <f t="array" ref="I36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36">
        <f t="array" ref="N36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36">
        <f t="array" ref="S36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36" s="6">
        <f>IFERROR(IF(COUNTIFS(X7:X33,"&gt;0",Z7:Z33,"&lt;&gt;")&gt;0,"Quantity,Comment,Designator,Footprint,LCSC Part #(optional)",""),"")</f>
        <v>0</v>
      </c>
      <c r="AC36">
        <f t="array" ref="AC36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36">
        <f t="array" ref="AH36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36">
        <f t="array" ref="AM36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36">
        <f t="array" ref="AR36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37" spans="1:46">
      <c r="I37">
        <f t="array" ref="I37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37">
        <f t="array" ref="N37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37">
        <f t="array" ref="S37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37">
        <f t="array" ref="X37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37">
        <f t="array" ref="AC37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37">
        <f t="array" ref="AH37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37">
        <f t="array" ref="AM37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37">
        <f t="array" ref="AR37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38" spans="1:46">
      <c r="I38">
        <f t="array" ref="I38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38">
        <f t="array" ref="N38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38">
        <f t="array" ref="S38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38">
        <f t="array" ref="X38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38">
        <f t="array" ref="AC38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38">
        <f t="array" ref="AH38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38">
        <f t="array" ref="AM38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38">
        <f t="array" ref="AR38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39" spans="1:46">
      <c r="I39">
        <f t="array" ref="I39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39">
        <f t="array" ref="N39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39">
        <f t="array" ref="S39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39">
        <f t="array" ref="X39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39">
        <f t="array" ref="AC39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39">
        <f t="array" ref="AH39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39">
        <f t="array" ref="AM39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39">
        <f t="array" ref="AR39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40" spans="1:46">
      <c r="I40">
        <f t="array" ref="I40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40">
        <f t="array" ref="N40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40">
        <f t="array" ref="S40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40">
        <f t="array" ref="X40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40">
        <f t="array" ref="AC40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40">
        <f t="array" ref="AH40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40">
        <f t="array" ref="AM40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40">
        <f t="array" ref="AR40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41" spans="1:46">
      <c r="I41">
        <f t="array" ref="I41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41">
        <f t="array" ref="N41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41">
        <f t="array" ref="S41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41">
        <f t="array" ref="X41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41">
        <f t="array" ref="AC41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41">
        <f t="array" ref="AH41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41">
        <f t="array" ref="AM41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41">
        <f t="array" ref="AR41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42" spans="1:46">
      <c r="I42">
        <f t="array" ref="I42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42">
        <f t="array" ref="N42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42">
        <f t="array" ref="S42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42">
        <f t="array" ref="X42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42">
        <f t="array" ref="AC42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42">
        <f t="array" ref="AH42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42">
        <f t="array" ref="AM42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42">
        <f t="array" ref="AR42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43" spans="1:46">
      <c r="I43">
        <f t="array" ref="I43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43">
        <f t="array" ref="N43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43">
        <f t="array" ref="S43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43">
        <f t="array" ref="X43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43">
        <f t="array" ref="AC43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43">
        <f t="array" ref="AH43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43">
        <f t="array" ref="AM43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43">
        <f t="array" ref="AR43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44" spans="1:46">
      <c r="I44">
        <f t="array" ref="I44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44">
        <f t="array" ref="N44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44">
        <f t="array" ref="S44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44">
        <f t="array" ref="X44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44">
        <f t="array" ref="AC44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44">
        <f t="array" ref="AH44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44">
        <f t="array" ref="AM44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44">
        <f t="array" ref="AR44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45" spans="1:46">
      <c r="I45">
        <f t="array" ref="I45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45">
        <f t="array" ref="N45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45">
        <f t="array" ref="S45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45">
        <f t="array" ref="X45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45">
        <f t="array" ref="AC45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45">
        <f t="array" ref="AH45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45">
        <f t="array" ref="AM45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45">
        <f t="array" ref="AR45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46" spans="1:46">
      <c r="I46">
        <f t="array" ref="I46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46">
        <f t="array" ref="N46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46">
        <f t="array" ref="S46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46">
        <f t="array" ref="X46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46">
        <f t="array" ref="AC46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46">
        <f t="array" ref="AH46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46">
        <f t="array" ref="AM46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46">
        <f t="array" ref="AR46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47" spans="1:46">
      <c r="I47">
        <f t="array" ref="I47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47">
        <f t="array" ref="N47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47">
        <f t="array" ref="S47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47">
        <f t="array" ref="X47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47">
        <f t="array" ref="AC47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47">
        <f t="array" ref="AH47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47">
        <f t="array" ref="AM47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47">
        <f t="array" ref="AR47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48" spans="1:46">
      <c r="I48">
        <f t="array" ref="I48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48">
        <f t="array" ref="N48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48">
        <f t="array" ref="S48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48">
        <f t="array" ref="X48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48">
        <f t="array" ref="AC48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48">
        <f t="array" ref="AH48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48">
        <f t="array" ref="AM48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48">
        <f t="array" ref="AR48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49" spans="9:44">
      <c r="I49">
        <f t="array" ref="I49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49">
        <f t="array" ref="N49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49">
        <f t="array" ref="S49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49">
        <f t="array" ref="X49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49">
        <f t="array" ref="AC49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49">
        <f t="array" ref="AH49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49">
        <f t="array" ref="AM49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49">
        <f t="array" ref="AR49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50" spans="9:44">
      <c r="I50">
        <f t="array" ref="I50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50">
        <f t="array" ref="N50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50">
        <f t="array" ref="S50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50">
        <f t="array" ref="X50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50">
        <f t="array" ref="AC50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50">
        <f t="array" ref="AH50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50">
        <f t="array" ref="AM50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50">
        <f t="array" ref="AR50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51" spans="9:44">
      <c r="I51">
        <f t="array" ref="I51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51">
        <f t="array" ref="N51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51">
        <f t="array" ref="S51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51">
        <f t="array" ref="X51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51">
        <f t="array" ref="AC51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51">
        <f t="array" ref="AH51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51">
        <f t="array" ref="AM51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51">
        <f t="array" ref="AR51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52" spans="9:44">
      <c r="I52">
        <f t="array" ref="I52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52">
        <f t="array" ref="N52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52">
        <f t="array" ref="S52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52">
        <f t="array" ref="X52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52">
        <f t="array" ref="AC52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52">
        <f t="array" ref="AH52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52">
        <f t="array" ref="AM52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52">
        <f t="array" ref="AR52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53" spans="9:44">
      <c r="I53">
        <f t="array" ref="I53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53">
        <f t="array" ref="N53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53">
        <f t="array" ref="S53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53">
        <f t="array" ref="X53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53">
        <f t="array" ref="AC53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53">
        <f t="array" ref="AH53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53">
        <f t="array" ref="AM53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53">
        <f t="array" ref="AR53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54" spans="9:44">
      <c r="I54">
        <f t="array" ref="I54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54">
        <f t="array" ref="N54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54">
        <f t="array" ref="S54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54">
        <f t="array" ref="X54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54">
        <f t="array" ref="AC54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54">
        <f t="array" ref="AH54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54">
        <f t="array" ref="AM54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54">
        <f t="array" ref="AR54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55" spans="9:44">
      <c r="I55">
        <f t="array" ref="I55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55">
        <f t="array" ref="N55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55">
        <f t="array" ref="S55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55">
        <f t="array" ref="X55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55">
        <f t="array" ref="AC55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55">
        <f t="array" ref="AH55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55">
        <f t="array" ref="AM55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55">
        <f t="array" ref="AR55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56" spans="9:44">
      <c r="I56">
        <f t="array" ref="I56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56">
        <f t="array" ref="N56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56">
        <f t="array" ref="S56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56">
        <f t="array" ref="X56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56">
        <f t="array" ref="AC56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56">
        <f t="array" ref="AH56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56">
        <f t="array" ref="AM56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56">
        <f t="array" ref="AR56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57" spans="9:44">
      <c r="I57">
        <f t="array" ref="I57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57">
        <f t="array" ref="N57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57">
        <f t="array" ref="S57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57">
        <f t="array" ref="X57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57">
        <f t="array" ref="AC57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57">
        <f t="array" ref="AH57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57">
        <f t="array" ref="AM57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57">
        <f t="array" ref="AR57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58" spans="9:44">
      <c r="I58">
        <f t="array" ref="I58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58">
        <f t="array" ref="N58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58">
        <f t="array" ref="S58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58">
        <f t="array" ref="X58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58">
        <f t="array" ref="AC58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58">
        <f t="array" ref="AH58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58">
        <f t="array" ref="AM58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58">
        <f t="array" ref="AR58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59" spans="9:44">
      <c r="I59">
        <f t="array" ref="I59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59">
        <f t="array" ref="N59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59">
        <f t="array" ref="S59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59">
        <f t="array" ref="X59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59">
        <f t="array" ref="AC59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59">
        <f t="array" ref="AH59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59">
        <f t="array" ref="AM59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59">
        <f t="array" ref="AR59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60" spans="9:44">
      <c r="I60">
        <f t="array" ref="I60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60">
        <f t="array" ref="N60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60">
        <f t="array" ref="S60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60">
        <f t="array" ref="X60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60">
        <f t="array" ref="AC60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60">
        <f t="array" ref="AH60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60">
        <f t="array" ref="AM60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60">
        <f t="array" ref="AR60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61" spans="9:44">
      <c r="I61">
        <f t="array" ref="I61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61">
        <f t="array" ref="N61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61">
        <f t="array" ref="S61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61">
        <f t="array" ref="X61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61">
        <f t="array" ref="AC61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61">
        <f t="array" ref="AH61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61">
        <f t="array" ref="AM61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61">
        <f t="array" ref="AR61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62" spans="9:44">
      <c r="I62">
        <f t="array" ref="I62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>0</v>
      </c>
      <c r="N62">
        <f t="array" ref="N62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>0</v>
      </c>
      <c r="S62">
        <f t="array" ref="S62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>0</v>
      </c>
      <c r="X62">
        <f t="array" ref="X62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  <c r="AC62">
        <f t="array" ref="AC62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>0</v>
      </c>
      <c r="AH62">
        <f t="array" ref="AH62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>0</v>
      </c>
      <c r="AM62">
        <f t="array" ref="AM62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>0</v>
      </c>
      <c r="AR62">
        <f t="array" ref="AR62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>0</v>
      </c>
    </row>
    <row r="63" spans="9:44">
      <c r="X63">
        <f t="array" ref="X63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>0</v>
      </c>
    </row>
  </sheetData>
  <mergeCells count="9">
    <mergeCell ref="A5:G5"/>
    <mergeCell ref="H5:L5"/>
    <mergeCell ref="M5:Q5"/>
    <mergeCell ref="R5:V5"/>
    <mergeCell ref="W5:AA5"/>
    <mergeCell ref="AB5:AF5"/>
    <mergeCell ref="AG5:AK5"/>
    <mergeCell ref="AL5:AP5"/>
    <mergeCell ref="AQ5:AU5"/>
  </mergeCells>
  <conditionalFormatting sqref="AG30">
    <cfRule type="cellIs" dxfId="1" priority="114" operator="equal">
      <formula>0</formula>
    </cfRule>
    <cfRule type="cellIs" dxfId="2" priority="115" operator="lessThan">
      <formula>E30</formula>
    </cfRule>
  </conditionalFormatting>
  <conditionalFormatting sqref="AH30">
    <cfRule type="expression" dxfId="3" priority="116">
      <formula>AND(AH30&gt;0,AH30&lt;260)</formula>
    </cfRule>
    <cfRule type="cellIs" dxfId="1" priority="117" operator="greaterThan">
      <formula>AG30</formula>
    </cfRule>
  </conditionalFormatting>
  <conditionalFormatting sqref="AI30">
    <cfRule type="cellIs" dxfId="4" priority="119" operator="lessThanOrEqual">
      <formula>F30</formula>
    </cfRule>
  </conditionalFormatting>
  <conditionalFormatting sqref="AJ30">
    <cfRule type="cellIs" dxfId="4" priority="118" operator="lessThanOrEqual">
      <formula>G30</formula>
    </cfRule>
  </conditionalFormatting>
  <conditionalFormatting sqref="E10">
    <cfRule type="expression" dxfId="0" priority="13">
      <formula>AND(ISBLANK(D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1">
    <cfRule type="expression" dxfId="0" priority="17">
      <formula>AND(ISBLANK(D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2">
    <cfRule type="expression" dxfId="0" priority="21">
      <formula>AND(ISBLANK(D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3">
    <cfRule type="expression" dxfId="0" priority="25">
      <formula>AND(ISBLANK(D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4">
    <cfRule type="expression" dxfId="0" priority="29">
      <formula>AND(ISBLANK(D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5">
    <cfRule type="expression" dxfId="0" priority="33">
      <formula>AND(ISBLANK(D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6">
    <cfRule type="expression" dxfId="0" priority="37">
      <formula>AND(ISBLANK(D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7">
    <cfRule type="expression" dxfId="0" priority="41">
      <formula>AND(ISBLANK(D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8">
    <cfRule type="expression" dxfId="0" priority="45">
      <formula>AND(ISBLANK(D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9">
    <cfRule type="expression" dxfId="0" priority="49">
      <formula>AND(ISBLANK(D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0">
    <cfRule type="expression" dxfId="0" priority="53">
      <formula>AND(ISBLANK(D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1">
    <cfRule type="expression" dxfId="0" priority="57">
      <formula>AND(ISBLANK(D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2">
    <cfRule type="expression" dxfId="0" priority="61">
      <formula>AND(ISBLANK(D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3">
    <cfRule type="expression" dxfId="0" priority="65">
      <formula>AND(ISBLANK(D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4">
    <cfRule type="expression" dxfId="0" priority="69">
      <formula>AND(ISBLANK(D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5">
    <cfRule type="expression" dxfId="0" priority="73">
      <formula>AND(ISBLANK(D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6">
    <cfRule type="expression" dxfId="0" priority="77">
      <formula>AND(ISBLANK(D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7">
    <cfRule type="expression" dxfId="0" priority="81">
      <formula>AND(ISBLANK(D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8">
    <cfRule type="expression" dxfId="0" priority="85">
      <formula>AND(ISBLANK(D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9">
    <cfRule type="expression" dxfId="0" priority="89">
      <formula>AND(ISBLANK(D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0">
    <cfRule type="expression" dxfId="0" priority="93">
      <formula>AND(ISBLANK(D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1">
    <cfRule type="expression" dxfId="0" priority="97">
      <formula>AND(ISBLANK(D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2">
    <cfRule type="expression" dxfId="0" priority="101">
      <formula>AND(ISBLANK(D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3">
    <cfRule type="expression" dxfId="0" priority="105">
      <formula>AND(ISBLANK(D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7">
    <cfRule type="expression" dxfId="0" priority="1">
      <formula>AND(ISBLANK(D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8">
    <cfRule type="expression" dxfId="0" priority="5">
      <formula>AND(ISBLANK(D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9">
    <cfRule type="expression" dxfId="0" priority="9">
      <formula>AND(ISBLANK(D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M30">
    <cfRule type="cellIs" dxfId="1" priority="109" operator="equal">
      <formula>0</formula>
    </cfRule>
    <cfRule type="cellIs" dxfId="2" priority="110" operator="lessThan">
      <formula>E30</formula>
    </cfRule>
  </conditionalFormatting>
  <conditionalFormatting sqref="N30">
    <cfRule type="cellIs" dxfId="1" priority="111" operator="greaterThan">
      <formula>M30</formula>
    </cfRule>
  </conditionalFormatting>
  <conditionalFormatting sqref="O30">
    <cfRule type="cellIs" dxfId="4" priority="113" operator="lessThanOrEqual">
      <formula>F30</formula>
    </cfRule>
  </conditionalFormatting>
  <conditionalFormatting sqref="P30">
    <cfRule type="cellIs" dxfId="4" priority="112" operator="lessThanOrEqual">
      <formula>G30</formula>
    </cfRule>
  </conditionalFormatting>
  <hyperlinks>
    <hyperlink ref="D29" r:id="rId1"/>
    <hyperlink ref="D30" r:id="rId2"/>
    <hyperlink ref="Q30" r:id="rId3"/>
    <hyperlink ref="AK30" r:id="rId4"/>
    <hyperlink ref="D31" r:id="rId5"/>
    <hyperlink ref="D32" r:id="rId6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UFOControlDeck.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2021-07-30T09:05:49Z</dcterms:created>
  <dcterms:modified xsi:type="dcterms:W3CDTF">2021-07-30T09:05:49Z</dcterms:modified>
</cp:coreProperties>
</file>